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7950"/>
  </bookViews>
  <sheets>
    <sheet name="vehiculos" sheetId="9" r:id="rId1"/>
    <sheet name="Hoja1" sheetId="1" r:id="rId2"/>
    <sheet name="Hoja3" sheetId="3" r:id="rId3"/>
  </sheets>
  <definedNames>
    <definedName name="cantidadveh">vehiculos!$R$64:$U$64</definedName>
    <definedName name="data">vehiculos!$C$15:$C$29</definedName>
    <definedName name="errors">vehiculos!$G$15:$G$29</definedName>
    <definedName name="horizon">vehiculos!$A$15:$A$29</definedName>
    <definedName name="limit">vehiculos!$G$9</definedName>
    <definedName name="param_a">vehiculos!$G$6</definedName>
    <definedName name="param_b">vehiculos!$G$7</definedName>
    <definedName name="past">vehiculos!$A$15:$A$43</definedName>
    <definedName name="transform">vehiculos!$E$15:$E$43</definedName>
    <definedName name="ventavehiculos">vehiculos!$Q$43:$Q$63</definedName>
  </definedNames>
  <calcPr calcId="144525"/>
</workbook>
</file>

<file path=xl/calcChain.xml><?xml version="1.0" encoding="utf-8"?>
<calcChain xmlns="http://schemas.openxmlformats.org/spreadsheetml/2006/main">
  <c r="H25" i="3" l="1"/>
  <c r="H26" i="3"/>
  <c r="H27" i="3"/>
  <c r="G25" i="3"/>
  <c r="G26" i="3"/>
  <c r="G27" i="3"/>
  <c r="H4" i="3"/>
  <c r="H5" i="3"/>
  <c r="H6" i="3"/>
  <c r="H7" i="3"/>
  <c r="H8" i="3"/>
  <c r="H9" i="3"/>
  <c r="H10" i="3"/>
  <c r="H11" i="3"/>
  <c r="H12" i="3"/>
  <c r="H13" i="3"/>
  <c r="H14" i="3"/>
  <c r="H15" i="3"/>
  <c r="H16" i="3"/>
  <c r="H17" i="3"/>
  <c r="H18" i="3"/>
  <c r="H19" i="3"/>
  <c r="H20" i="3"/>
  <c r="H21" i="3"/>
  <c r="H22" i="3"/>
  <c r="H23" i="3"/>
  <c r="H24" i="3"/>
  <c r="H3" i="3"/>
  <c r="G4" i="3"/>
  <c r="G5" i="3"/>
  <c r="G6" i="3"/>
  <c r="G7" i="3"/>
  <c r="G8" i="3"/>
  <c r="G9" i="3"/>
  <c r="G10" i="3"/>
  <c r="G11" i="3"/>
  <c r="G12" i="3"/>
  <c r="G13" i="3"/>
  <c r="G14" i="3"/>
  <c r="G15" i="3"/>
  <c r="G16" i="3"/>
  <c r="G17" i="3"/>
  <c r="G18" i="3"/>
  <c r="G19" i="3"/>
  <c r="G20" i="3"/>
  <c r="G21" i="3"/>
  <c r="G22" i="3"/>
  <c r="G23" i="3"/>
  <c r="G24" i="3"/>
  <c r="G3" i="3"/>
  <c r="K7" i="3"/>
  <c r="K6" i="3"/>
  <c r="F26" i="3" s="1"/>
  <c r="F25" i="3" l="1"/>
  <c r="F27" i="3"/>
  <c r="F4" i="3"/>
  <c r="F23" i="3"/>
  <c r="F19" i="3"/>
  <c r="F15" i="3"/>
  <c r="F11" i="3"/>
  <c r="F7" i="3"/>
  <c r="F18" i="3"/>
  <c r="F3" i="3"/>
  <c r="F21" i="3"/>
  <c r="F17" i="3"/>
  <c r="F13" i="3"/>
  <c r="F9" i="3"/>
  <c r="F5" i="3"/>
  <c r="F22" i="3"/>
  <c r="F14" i="3"/>
  <c r="F10" i="3"/>
  <c r="F6" i="3"/>
  <c r="F24" i="3"/>
  <c r="F20" i="3"/>
  <c r="F16" i="3"/>
  <c r="F12" i="3"/>
  <c r="F8" i="3"/>
  <c r="E30" i="9"/>
  <c r="E31" i="9"/>
  <c r="E32" i="9"/>
  <c r="E33" i="9"/>
  <c r="E34" i="9"/>
  <c r="E35" i="9"/>
  <c r="E36" i="9"/>
  <c r="E37" i="9"/>
  <c r="E38" i="9"/>
  <c r="E39" i="9"/>
  <c r="E40" i="9"/>
  <c r="E41" i="9"/>
  <c r="E42" i="9"/>
  <c r="E43" i="9"/>
  <c r="E15" i="9"/>
  <c r="L29" i="9" l="1"/>
  <c r="M29" i="9" s="1"/>
  <c r="I29" i="9"/>
  <c r="J29" i="9" s="1"/>
  <c r="E29" i="9"/>
  <c r="L28" i="9"/>
  <c r="M28" i="9" s="1"/>
  <c r="I28" i="9"/>
  <c r="J28" i="9" s="1"/>
  <c r="E28" i="9"/>
  <c r="L27" i="9"/>
  <c r="M27" i="9" s="1"/>
  <c r="I27" i="9"/>
  <c r="J27" i="9" s="1"/>
  <c r="E27" i="9"/>
  <c r="L26" i="9"/>
  <c r="M26" i="9" s="1"/>
  <c r="I26" i="9"/>
  <c r="J26" i="9" s="1"/>
  <c r="E26" i="9"/>
  <c r="L25" i="9"/>
  <c r="M25" i="9" s="1"/>
  <c r="I25" i="9"/>
  <c r="J25" i="9" s="1"/>
  <c r="E25" i="9"/>
  <c r="L24" i="9"/>
  <c r="M24" i="9" s="1"/>
  <c r="I24" i="9"/>
  <c r="J24" i="9" s="1"/>
  <c r="E24" i="9"/>
  <c r="L23" i="9"/>
  <c r="M23" i="9" s="1"/>
  <c r="I23" i="9"/>
  <c r="J23" i="9" s="1"/>
  <c r="E23" i="9"/>
  <c r="L22" i="9"/>
  <c r="M22" i="9" s="1"/>
  <c r="I22" i="9"/>
  <c r="J22" i="9" s="1"/>
  <c r="E22" i="9"/>
  <c r="L21" i="9"/>
  <c r="M21" i="9" s="1"/>
  <c r="I21" i="9"/>
  <c r="J21" i="9" s="1"/>
  <c r="E21" i="9"/>
  <c r="L20" i="9"/>
  <c r="M20" i="9" s="1"/>
  <c r="I20" i="9"/>
  <c r="J20" i="9" s="1"/>
  <c r="E20" i="9"/>
  <c r="L19" i="9"/>
  <c r="M19" i="9" s="1"/>
  <c r="I19" i="9"/>
  <c r="J19" i="9" s="1"/>
  <c r="E19" i="9"/>
  <c r="L18" i="9"/>
  <c r="M18" i="9" s="1"/>
  <c r="I18" i="9"/>
  <c r="J18" i="9" s="1"/>
  <c r="E18" i="9"/>
  <c r="L17" i="9"/>
  <c r="M17" i="9" s="1"/>
  <c r="I17" i="9"/>
  <c r="J17" i="9" s="1"/>
  <c r="E17" i="9"/>
  <c r="L16" i="9"/>
  <c r="M16" i="9" s="1"/>
  <c r="I16" i="9"/>
  <c r="J16" i="9" s="1"/>
  <c r="E16" i="9"/>
  <c r="E6" i="9" s="1"/>
  <c r="L15" i="9"/>
  <c r="M15" i="9" s="1"/>
  <c r="I15" i="9"/>
  <c r="J15" i="9" s="1"/>
  <c r="C10" i="9"/>
  <c r="E2" i="1"/>
  <c r="G5" i="1"/>
  <c r="E3" i="1"/>
  <c r="E4" i="1"/>
  <c r="E5" i="1"/>
  <c r="E6" i="1"/>
  <c r="E7" i="1"/>
  <c r="E8" i="1"/>
  <c r="E9" i="1"/>
  <c r="E10" i="1"/>
  <c r="E11" i="1"/>
  <c r="E12" i="1"/>
  <c r="E13" i="1"/>
  <c r="E14" i="1"/>
  <c r="E15" i="1"/>
  <c r="E16" i="1"/>
  <c r="D3" i="1"/>
  <c r="D4" i="1"/>
  <c r="D5" i="1"/>
  <c r="D6" i="1"/>
  <c r="D7" i="1"/>
  <c r="D8" i="1"/>
  <c r="D9" i="1"/>
  <c r="D10" i="1"/>
  <c r="D11" i="1"/>
  <c r="D12" i="1"/>
  <c r="D13" i="1"/>
  <c r="D14" i="1"/>
  <c r="D15" i="1"/>
  <c r="D16" i="1"/>
  <c r="D2" i="1"/>
  <c r="B19" i="1"/>
  <c r="B20" i="1"/>
  <c r="B21" i="1"/>
  <c r="B22" i="1"/>
  <c r="B23" i="1"/>
  <c r="B24" i="1"/>
  <c r="B25" i="1"/>
  <c r="B26" i="1"/>
  <c r="B27" i="1"/>
  <c r="B28" i="1"/>
  <c r="B29" i="1"/>
  <c r="B30" i="1"/>
  <c r="B31" i="1"/>
  <c r="B32" i="1"/>
  <c r="B18" i="1"/>
  <c r="A19" i="1"/>
  <c r="A20" i="1"/>
  <c r="A21" i="1"/>
  <c r="A22" i="1"/>
  <c r="A23" i="1"/>
  <c r="A24" i="1"/>
  <c r="A25" i="1"/>
  <c r="A26" i="1"/>
  <c r="A27" i="1"/>
  <c r="A28" i="1"/>
  <c r="A29" i="1"/>
  <c r="A30" i="1"/>
  <c r="A31" i="1"/>
  <c r="A32" i="1"/>
  <c r="A18" i="1"/>
  <c r="J10" i="9" l="1"/>
  <c r="G6" i="9"/>
  <c r="M10" i="9"/>
  <c r="E7" i="9"/>
  <c r="G7" i="9" s="1"/>
  <c r="F58" i="9" l="1"/>
  <c r="O58" i="9" s="1"/>
  <c r="P58" i="9" s="1"/>
  <c r="F62" i="9"/>
  <c r="O62" i="9" s="1"/>
  <c r="P62" i="9" s="1"/>
  <c r="Q62" i="9" s="1"/>
  <c r="F61" i="9"/>
  <c r="O61" i="9" s="1"/>
  <c r="P61" i="9" s="1"/>
  <c r="F59" i="9"/>
  <c r="O59" i="9" s="1"/>
  <c r="P59" i="9" s="1"/>
  <c r="F63" i="9"/>
  <c r="O63" i="9" s="1"/>
  <c r="P63" i="9" s="1"/>
  <c r="Q63" i="9" s="1"/>
  <c r="F60" i="9"/>
  <c r="O60" i="9" s="1"/>
  <c r="P60" i="9" s="1"/>
  <c r="Q60" i="9" s="1"/>
  <c r="F30" i="9"/>
  <c r="O30" i="9" s="1"/>
  <c r="P30" i="9" s="1"/>
  <c r="F34" i="9"/>
  <c r="O34" i="9" s="1"/>
  <c r="P34" i="9" s="1"/>
  <c r="F38" i="9"/>
  <c r="O38" i="9" s="1"/>
  <c r="P38" i="9" s="1"/>
  <c r="F42" i="9"/>
  <c r="O42" i="9" s="1"/>
  <c r="P42" i="9" s="1"/>
  <c r="F46" i="9"/>
  <c r="O46" i="9" s="1"/>
  <c r="P46" i="9" s="1"/>
  <c r="F50" i="9"/>
  <c r="O50" i="9" s="1"/>
  <c r="P50" i="9" s="1"/>
  <c r="F54" i="9"/>
  <c r="O54" i="9" s="1"/>
  <c r="P54" i="9" s="1"/>
  <c r="F31" i="9"/>
  <c r="O31" i="9" s="1"/>
  <c r="P31" i="9" s="1"/>
  <c r="F35" i="9"/>
  <c r="O35" i="9" s="1"/>
  <c r="P35" i="9" s="1"/>
  <c r="F39" i="9"/>
  <c r="O39" i="9" s="1"/>
  <c r="P39" i="9" s="1"/>
  <c r="F43" i="9"/>
  <c r="O43" i="9" s="1"/>
  <c r="P43" i="9" s="1"/>
  <c r="Q43" i="9" s="1"/>
  <c r="F47" i="9"/>
  <c r="O47" i="9" s="1"/>
  <c r="P47" i="9" s="1"/>
  <c r="Q47" i="9" s="1"/>
  <c r="F51" i="9"/>
  <c r="O51" i="9" s="1"/>
  <c r="P51" i="9" s="1"/>
  <c r="Q51" i="9" s="1"/>
  <c r="F55" i="9"/>
  <c r="O55" i="9" s="1"/>
  <c r="P55" i="9" s="1"/>
  <c r="F32" i="9"/>
  <c r="O32" i="9" s="1"/>
  <c r="P32" i="9" s="1"/>
  <c r="F36" i="9"/>
  <c r="O36" i="9" s="1"/>
  <c r="P36" i="9" s="1"/>
  <c r="F40" i="9"/>
  <c r="O40" i="9" s="1"/>
  <c r="P40" i="9" s="1"/>
  <c r="F44" i="9"/>
  <c r="O44" i="9" s="1"/>
  <c r="P44" i="9" s="1"/>
  <c r="F48" i="9"/>
  <c r="O48" i="9" s="1"/>
  <c r="P48" i="9" s="1"/>
  <c r="Q48" i="9" s="1"/>
  <c r="F52" i="9"/>
  <c r="O52" i="9" s="1"/>
  <c r="P52" i="9" s="1"/>
  <c r="Q52" i="9" s="1"/>
  <c r="F56" i="9"/>
  <c r="O56" i="9" s="1"/>
  <c r="P56" i="9" s="1"/>
  <c r="Q56" i="9" s="1"/>
  <c r="F33" i="9"/>
  <c r="O33" i="9" s="1"/>
  <c r="P33" i="9" s="1"/>
  <c r="F37" i="9"/>
  <c r="O37" i="9" s="1"/>
  <c r="P37" i="9" s="1"/>
  <c r="F41" i="9"/>
  <c r="O41" i="9" s="1"/>
  <c r="P41" i="9" s="1"/>
  <c r="F45" i="9"/>
  <c r="O45" i="9" s="1"/>
  <c r="P45" i="9" s="1"/>
  <c r="Q45" i="9" s="1"/>
  <c r="F49" i="9"/>
  <c r="O49" i="9" s="1"/>
  <c r="P49" i="9" s="1"/>
  <c r="F53" i="9"/>
  <c r="O53" i="9" s="1"/>
  <c r="P53" i="9" s="1"/>
  <c r="Q53" i="9" s="1"/>
  <c r="F57" i="9"/>
  <c r="O57" i="9" s="1"/>
  <c r="P57" i="9" s="1"/>
  <c r="Q57" i="9" s="1"/>
  <c r="F22" i="9"/>
  <c r="O22" i="9" s="1"/>
  <c r="P22" i="9" s="1"/>
  <c r="F29" i="9"/>
  <c r="O29" i="9" s="1"/>
  <c r="P29" i="9" s="1"/>
  <c r="F24" i="9"/>
  <c r="O24" i="9" s="1"/>
  <c r="P24" i="9" s="1"/>
  <c r="F27" i="9"/>
  <c r="O27" i="9" s="1"/>
  <c r="P27" i="9" s="1"/>
  <c r="F26" i="9"/>
  <c r="O26" i="9" s="1"/>
  <c r="P26" i="9" s="1"/>
  <c r="F17" i="9"/>
  <c r="O17" i="9" s="1"/>
  <c r="P17" i="9" s="1"/>
  <c r="F19" i="9"/>
  <c r="O19" i="9" s="1"/>
  <c r="P19" i="9" s="1"/>
  <c r="F28" i="9"/>
  <c r="O28" i="9" s="1"/>
  <c r="P28" i="9" s="1"/>
  <c r="F21" i="9"/>
  <c r="O21" i="9" s="1"/>
  <c r="P21" i="9" s="1"/>
  <c r="F16" i="9"/>
  <c r="O16" i="9" s="1"/>
  <c r="P16" i="9" s="1"/>
  <c r="F15" i="9"/>
  <c r="O15" i="9" s="1"/>
  <c r="P15" i="9" s="1"/>
  <c r="F18" i="9"/>
  <c r="O18" i="9" s="1"/>
  <c r="P18" i="9" s="1"/>
  <c r="F25" i="9"/>
  <c r="O25" i="9" s="1"/>
  <c r="P25" i="9" s="1"/>
  <c r="F20" i="9"/>
  <c r="O20" i="9" s="1"/>
  <c r="P20" i="9" s="1"/>
  <c r="F23" i="9"/>
  <c r="O23" i="9" s="1"/>
  <c r="P23" i="9" s="1"/>
  <c r="Q49" i="9" l="1"/>
  <c r="Q44" i="9"/>
  <c r="Q55" i="9"/>
  <c r="Q50" i="9"/>
  <c r="Q59" i="9"/>
  <c r="Q46" i="9"/>
  <c r="Q61" i="9"/>
  <c r="Q54" i="9"/>
  <c r="Q58" i="9"/>
  <c r="T43" i="9"/>
  <c r="G19" i="9"/>
  <c r="G20" i="9"/>
  <c r="G21" i="9"/>
  <c r="G18" i="9"/>
  <c r="G28" i="9"/>
  <c r="G27" i="9"/>
  <c r="AB77" i="9"/>
  <c r="G23" i="9"/>
  <c r="G16" i="9"/>
  <c r="G17" i="9"/>
  <c r="G29" i="9"/>
  <c r="G15" i="9"/>
  <c r="G24" i="9"/>
  <c r="G25" i="9"/>
  <c r="G26" i="9"/>
  <c r="G22" i="9"/>
  <c r="U63" i="9" l="1"/>
  <c r="U43" i="9"/>
  <c r="Z43" i="9"/>
  <c r="R43" i="9"/>
  <c r="X43" i="9" s="1"/>
  <c r="S43" i="9"/>
  <c r="Y43" i="9" s="1"/>
  <c r="G10" i="9"/>
  <c r="R55" i="9"/>
  <c r="U55" i="9"/>
  <c r="T55" i="9"/>
  <c r="U45" i="9"/>
  <c r="T45" i="9"/>
  <c r="S45" i="9"/>
  <c r="R45" i="9"/>
  <c r="T60" i="9"/>
  <c r="S60" i="9"/>
  <c r="R60" i="9"/>
  <c r="U60" i="9"/>
  <c r="S59" i="9"/>
  <c r="R59" i="9"/>
  <c r="U59" i="9"/>
  <c r="T59" i="9"/>
  <c r="R46" i="9"/>
  <c r="U46" i="9"/>
  <c r="T46" i="9"/>
  <c r="S46" i="9"/>
  <c r="T44" i="9"/>
  <c r="S44" i="9"/>
  <c r="R44" i="9"/>
  <c r="X44" i="9" s="1"/>
  <c r="U44" i="9"/>
  <c r="U61" i="9"/>
  <c r="T61" i="9"/>
  <c r="S61" i="9"/>
  <c r="R61" i="9"/>
  <c r="U57" i="9"/>
  <c r="T57" i="9"/>
  <c r="S57" i="9"/>
  <c r="R57" i="9"/>
  <c r="R54" i="9"/>
  <c r="U54" i="9"/>
  <c r="T54" i="9"/>
  <c r="S54" i="9"/>
  <c r="S51" i="9"/>
  <c r="R51" i="9"/>
  <c r="U51" i="9"/>
  <c r="T51" i="9"/>
  <c r="U49" i="9"/>
  <c r="T49" i="9"/>
  <c r="S49" i="9"/>
  <c r="R49" i="9"/>
  <c r="R62" i="9"/>
  <c r="U62" i="9"/>
  <c r="T62" i="9"/>
  <c r="S62" i="9"/>
  <c r="T48" i="9"/>
  <c r="S48" i="9"/>
  <c r="R48" i="9"/>
  <c r="U48" i="9"/>
  <c r="R50" i="9"/>
  <c r="U50" i="9"/>
  <c r="T50" i="9"/>
  <c r="S50" i="9"/>
  <c r="T56" i="9"/>
  <c r="S56" i="9"/>
  <c r="R56" i="9"/>
  <c r="U56" i="9"/>
  <c r="R58" i="9"/>
  <c r="U58" i="9"/>
  <c r="T58" i="9"/>
  <c r="S58" i="9"/>
  <c r="S47" i="9"/>
  <c r="R47" i="9"/>
  <c r="U47" i="9"/>
  <c r="T47" i="9"/>
  <c r="R53" i="9"/>
  <c r="U53" i="9"/>
  <c r="T53" i="9"/>
  <c r="S53" i="9"/>
  <c r="T52" i="9"/>
  <c r="S52" i="9"/>
  <c r="R52" i="9"/>
  <c r="U52" i="9"/>
  <c r="T63" i="9" l="1"/>
  <c r="Z63" i="9" s="1"/>
  <c r="S63" i="9"/>
  <c r="S55" i="9"/>
  <c r="Y60" i="9" s="1"/>
  <c r="R63" i="9"/>
  <c r="X63" i="9" s="1"/>
  <c r="V43" i="9"/>
  <c r="Z59" i="9"/>
  <c r="Z55" i="9"/>
  <c r="Z58" i="9"/>
  <c r="Z60" i="9"/>
  <c r="Z49" i="9"/>
  <c r="Z48" i="9"/>
  <c r="Z51" i="9"/>
  <c r="Z54" i="9"/>
  <c r="Z61" i="9"/>
  <c r="Z45" i="9"/>
  <c r="Z44" i="9"/>
  <c r="Z47" i="9"/>
  <c r="Z50" i="9"/>
  <c r="Z57" i="9"/>
  <c r="Z56" i="9"/>
  <c r="Z62" i="9"/>
  <c r="Z46" i="9"/>
  <c r="Z53" i="9"/>
  <c r="Z52" i="9"/>
  <c r="AA44" i="9"/>
  <c r="AA48" i="9"/>
  <c r="AA52" i="9"/>
  <c r="AA56" i="9"/>
  <c r="AA60" i="9"/>
  <c r="AA43" i="9"/>
  <c r="AA45" i="9"/>
  <c r="AA49" i="9"/>
  <c r="AA53" i="9"/>
  <c r="AA57" i="9"/>
  <c r="AA61" i="9"/>
  <c r="AA46" i="9"/>
  <c r="AA50" i="9"/>
  <c r="AA54" i="9"/>
  <c r="AA58" i="9"/>
  <c r="AA62" i="9"/>
  <c r="AA47" i="9"/>
  <c r="AA51" i="9"/>
  <c r="AA55" i="9"/>
  <c r="AA59" i="9"/>
  <c r="AA63" i="9"/>
  <c r="X46" i="9"/>
  <c r="Y45" i="9"/>
  <c r="Y49" i="9"/>
  <c r="Y53" i="9"/>
  <c r="Y47" i="9"/>
  <c r="Y51" i="9"/>
  <c r="Y44" i="9"/>
  <c r="Y52" i="9"/>
  <c r="Y46" i="9"/>
  <c r="Y50" i="9"/>
  <c r="Y54" i="9"/>
  <c r="Y48" i="9"/>
  <c r="V49" i="9"/>
  <c r="X45" i="9"/>
  <c r="V44" i="9"/>
  <c r="V60" i="9"/>
  <c r="V47" i="9"/>
  <c r="V51" i="9"/>
  <c r="X62" i="9"/>
  <c r="V52" i="9"/>
  <c r="V56" i="9"/>
  <c r="V48" i="9"/>
  <c r="X49" i="9"/>
  <c r="X47" i="9"/>
  <c r="X60" i="9"/>
  <c r="X58" i="9"/>
  <c r="V57" i="9"/>
  <c r="V61" i="9"/>
  <c r="V45" i="9"/>
  <c r="X61" i="9"/>
  <c r="X54" i="9"/>
  <c r="X59" i="9"/>
  <c r="X52" i="9"/>
  <c r="V53" i="9"/>
  <c r="V58" i="9"/>
  <c r="V50" i="9"/>
  <c r="V62" i="9"/>
  <c r="V54" i="9"/>
  <c r="X56" i="9"/>
  <c r="X55" i="9"/>
  <c r="X53" i="9"/>
  <c r="X48" i="9"/>
  <c r="X50" i="9"/>
  <c r="V59" i="9"/>
  <c r="V55" i="9"/>
  <c r="X57" i="9"/>
  <c r="X51" i="9"/>
  <c r="V46" i="9"/>
  <c r="Y59" i="9" l="1"/>
  <c r="Y62" i="9"/>
  <c r="Y63" i="9"/>
  <c r="Y56" i="9"/>
  <c r="Y57" i="9"/>
  <c r="Y55" i="9"/>
  <c r="Y61" i="9"/>
  <c r="Y58" i="9"/>
  <c r="V63" i="9"/>
  <c r="R64" i="9"/>
  <c r="S64" i="9"/>
  <c r="T64" i="9"/>
  <c r="U64" i="9"/>
</calcChain>
</file>

<file path=xl/comments1.xml><?xml version="1.0" encoding="utf-8"?>
<comments xmlns="http://schemas.openxmlformats.org/spreadsheetml/2006/main">
  <authors>
    <author>Stephen R. Lawrence</author>
  </authors>
  <commentList>
    <comment ref="C2" authorId="0">
      <text>
        <r>
          <rPr>
            <b/>
            <sz val="8"/>
            <color indexed="81"/>
            <rFont val="Tahoma"/>
            <family val="2"/>
          </rPr>
          <t xml:space="preserve">Title: </t>
        </r>
        <r>
          <rPr>
            <sz val="8"/>
            <color indexed="81"/>
            <rFont val="Tahoma"/>
            <family val="2"/>
          </rPr>
          <t>Type in the title of the data you are analyzing.</t>
        </r>
      </text>
    </comment>
    <comment ref="F9" authorId="0">
      <text>
        <r>
          <rPr>
            <b/>
            <sz val="8"/>
            <color indexed="81"/>
            <rFont val="Tahoma"/>
            <family val="2"/>
          </rPr>
          <t xml:space="preserve">Adjust Scale Parameter L: </t>
        </r>
        <r>
          <rPr>
            <sz val="8"/>
            <color indexed="81"/>
            <rFont val="Tahoma"/>
            <family val="2"/>
          </rPr>
          <t xml:space="preserve"> For adoption or penetration studies, set L=1.0 (fractional adoption) or L=100 (percentage adoption), and do not change.  If the saturation level itself is to be forecast (for example, the total number of adopters), then L must be found by trial and error.  To do this, try different values of L in a systematic fashion until that value for L is found which minimizes standard deviation of errors (SDE).  Alternatively, you can use Solver (an Excel add-in) to automatically find the value for L which minimizes SDE.</t>
        </r>
        <r>
          <rPr>
            <sz val="8"/>
            <color indexed="81"/>
            <rFont val="Tahoma"/>
            <family val="2"/>
          </rPr>
          <t xml:space="preserve">
</t>
        </r>
      </text>
    </comment>
    <comment ref="A14" authorId="0">
      <text>
        <r>
          <rPr>
            <b/>
            <sz val="8"/>
            <color indexed="81"/>
            <rFont val="Tahoma"/>
            <family val="2"/>
          </rPr>
          <t xml:space="preserve">Redefine Past Range: </t>
        </r>
        <r>
          <rPr>
            <sz val="8"/>
            <color indexed="81"/>
            <rFont val="Tahoma"/>
            <family val="2"/>
          </rPr>
          <t xml:space="preserve">Open menu item Insert/Name/Define which opens the Define Name window.  Select name </t>
        </r>
        <r>
          <rPr>
            <b/>
            <sz val="8"/>
            <color indexed="81"/>
            <rFont val="Tahoma"/>
            <family val="2"/>
          </rPr>
          <t>"past"</t>
        </r>
        <r>
          <rPr>
            <sz val="8"/>
            <color indexed="81"/>
            <rFont val="Tahoma"/>
            <family val="2"/>
          </rPr>
          <t xml:space="preserve">.   At the bottom of the window, change the "Refers To" range to correspond to the periods for which you have data.  Note that the last row number will be the number of periods plus 13.   For example, if you have data for 10 periods (periods 1 thru 10), change the "Refers To" range to A14 through A23. 
</t>
        </r>
        <r>
          <rPr>
            <b/>
            <sz val="8"/>
            <color indexed="81"/>
            <rFont val="Tahoma"/>
            <family val="2"/>
          </rPr>
          <t>Redefine Horizon Range:</t>
        </r>
        <r>
          <rPr>
            <sz val="8"/>
            <color indexed="81"/>
            <rFont val="Tahoma"/>
            <family val="2"/>
          </rPr>
          <t xml:space="preserve"> Open menu item Insert/Name/Define which opens the Define Name window.  Select name</t>
        </r>
        <r>
          <rPr>
            <b/>
            <sz val="8"/>
            <color indexed="81"/>
            <rFont val="Tahoma"/>
            <family val="2"/>
          </rPr>
          <t xml:space="preserve"> "horizon"</t>
        </r>
        <r>
          <rPr>
            <sz val="8"/>
            <color indexed="81"/>
            <rFont val="Tahoma"/>
            <family val="2"/>
          </rPr>
          <t>.   At the bottom of the window, change the "Refers To" range to correspond to the total past and future periods for which you want to forecast.  Note that the last row number will be the number of periods plus 13.   For example, if you have historical data for 10 periods (periods 1 thru 10), and want to forecast 10 periods into the future (periods 11 to 20), then change the "Refers To" range to A14 through A33 -- a total of 20 periods.</t>
        </r>
      </text>
    </comment>
    <comment ref="B14" authorId="0">
      <text>
        <r>
          <rPr>
            <b/>
            <sz val="8"/>
            <color indexed="81"/>
            <rFont val="Tahoma"/>
            <family val="2"/>
          </rPr>
          <t xml:space="preserve">Time Labels: </t>
        </r>
        <r>
          <rPr>
            <sz val="8"/>
            <color indexed="81"/>
            <rFont val="Tahoma"/>
            <family val="2"/>
          </rPr>
          <t>Type or copy in the time labels for your data.  Include time labels into the future for periods you wish to forecast.  Include a header name at the top.  Be sure to remove any old data left over from previous analysis.</t>
        </r>
      </text>
    </comment>
    <comment ref="C14" authorId="0">
      <text>
        <r>
          <rPr>
            <b/>
            <sz val="8"/>
            <color indexed="81"/>
            <rFont val="Tahoma"/>
            <family val="2"/>
          </rPr>
          <t xml:space="preserve">Historical Data: </t>
        </r>
        <r>
          <rPr>
            <sz val="8"/>
            <color indexed="81"/>
            <rFont val="Tahoma"/>
            <family val="2"/>
          </rPr>
          <t>Type or copy in the historical data for analysis.  Include a header name at the top.  Be sure to remove any old data left over from previous analysis.</t>
        </r>
      </text>
    </comment>
    <comment ref="E14" authorId="0">
      <text>
        <r>
          <rPr>
            <b/>
            <sz val="8"/>
            <color indexed="81"/>
            <rFont val="Tahoma"/>
            <family val="2"/>
          </rPr>
          <t xml:space="preserve">Redefine Transform Range:  </t>
        </r>
        <r>
          <rPr>
            <sz val="8"/>
            <color indexed="81"/>
            <rFont val="Tahoma"/>
            <family val="2"/>
          </rPr>
          <t>Open menu item Insert/Name/Define and select name</t>
        </r>
        <r>
          <rPr>
            <b/>
            <sz val="8"/>
            <color indexed="81"/>
            <rFont val="Tahoma"/>
            <family val="2"/>
          </rPr>
          <t xml:space="preserve"> "transform"</t>
        </r>
        <r>
          <rPr>
            <sz val="8"/>
            <color indexed="81"/>
            <rFont val="Tahoma"/>
            <family val="2"/>
          </rPr>
          <t xml:space="preserve">.  Change the "Refers To" range to correspond to the last row for which you have data.   For example, if you have data for 10 periods (periods 1 thru 10), change the "Refers To" range to E14 through E24. </t>
        </r>
      </text>
    </comment>
    <comment ref="F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G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 ref="I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J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 ref="L14" authorId="0">
      <text>
        <r>
          <rPr>
            <b/>
            <sz val="8"/>
            <color indexed="81"/>
            <rFont val="Tahoma"/>
            <family val="2"/>
          </rPr>
          <t xml:space="preserve">Adjust Forecast Column Length:  </t>
        </r>
        <r>
          <rPr>
            <sz val="8"/>
            <color indexed="81"/>
            <rFont val="Tahoma"/>
            <family val="2"/>
          </rPr>
          <t>Adjust the length of the Forecast columns to correspond to the length of the forecasting horizon.</t>
        </r>
      </text>
    </comment>
    <comment ref="M14" authorId="0">
      <text>
        <r>
          <rPr>
            <b/>
            <sz val="8"/>
            <color indexed="81"/>
            <rFont val="Tahoma"/>
            <family val="2"/>
          </rPr>
          <t xml:space="preserve">Adjust Error Column Length:  </t>
        </r>
        <r>
          <rPr>
            <sz val="8"/>
            <color indexed="81"/>
            <rFont val="Tahoma"/>
            <family val="2"/>
          </rPr>
          <t>Adjust the length of the Errors columns to correspond to the number of data rows.</t>
        </r>
      </text>
    </comment>
  </commentList>
</comments>
</file>

<file path=xl/comments2.xml><?xml version="1.0" encoding="utf-8"?>
<comments xmlns="http://schemas.openxmlformats.org/spreadsheetml/2006/main">
  <authors>
    <author>USUARIO</author>
  </authors>
  <commentList>
    <comment ref="B1" authorId="0">
      <text>
        <r>
          <rPr>
            <b/>
            <sz val="9"/>
            <color indexed="81"/>
            <rFont val="Tahoma"/>
            <family val="2"/>
          </rPr>
          <t>USUARIO:</t>
        </r>
        <r>
          <rPr>
            <sz val="9"/>
            <color indexed="81"/>
            <rFont val="Tahoma"/>
            <family val="2"/>
          </rPr>
          <t xml:space="preserve">
http://www.sipg.gov.co/sipg/documentos/Proyecciones/2010/PROYECC_DEM_DO_GM_GNV_SEPT_2010.pdf</t>
        </r>
      </text>
    </comment>
  </commentList>
</comments>
</file>

<file path=xl/sharedStrings.xml><?xml version="1.0" encoding="utf-8"?>
<sst xmlns="http://schemas.openxmlformats.org/spreadsheetml/2006/main" count="71" uniqueCount="53">
  <si>
    <t>Año</t>
  </si>
  <si>
    <t>Habitantes</t>
  </si>
  <si>
    <r>
      <t>(1)</t>
    </r>
    <r>
      <rPr>
        <sz val="14"/>
        <rFont val="Arial"/>
        <family val="2"/>
      </rPr>
      <t xml:space="preserve"> Data Title:  </t>
    </r>
  </si>
  <si>
    <t>Number of Internet Hosts</t>
  </si>
  <si>
    <t>Logistic Function</t>
  </si>
  <si>
    <t>Exponential Function</t>
  </si>
  <si>
    <t>Linear Function</t>
  </si>
  <si>
    <t xml:space="preserve">a = </t>
  </si>
  <si>
    <t xml:space="preserve">b = </t>
  </si>
  <si>
    <r>
      <t xml:space="preserve"> </t>
    </r>
    <r>
      <rPr>
        <b/>
        <sz val="10"/>
        <color indexed="10"/>
        <rFont val="Arial"/>
        <family val="2"/>
      </rPr>
      <t>(8)</t>
    </r>
    <r>
      <rPr>
        <b/>
        <i/>
        <sz val="10"/>
        <rFont val="Arial"/>
        <family val="2"/>
      </rPr>
      <t xml:space="preserve">      L = </t>
    </r>
  </si>
  <si>
    <t>Current Max:</t>
  </si>
  <si>
    <t xml:space="preserve">SD Errors = </t>
  </si>
  <si>
    <t>(2)</t>
  </si>
  <si>
    <t>(3)</t>
  </si>
  <si>
    <t>(4)</t>
  </si>
  <si>
    <t>(5)</t>
  </si>
  <si>
    <t>(6a)</t>
  </si>
  <si>
    <t>(7a)</t>
  </si>
  <si>
    <t>(6b)</t>
  </si>
  <si>
    <t>(7b)</t>
  </si>
  <si>
    <t>(6c)</t>
  </si>
  <si>
    <t>(7c)</t>
  </si>
  <si>
    <t>t</t>
  </si>
  <si>
    <t>Label</t>
  </si>
  <si>
    <t>y</t>
  </si>
  <si>
    <t>Y</t>
  </si>
  <si>
    <t>y '</t>
  </si>
  <si>
    <t>e</t>
  </si>
  <si>
    <t>Period</t>
  </si>
  <si>
    <t>Year</t>
  </si>
  <si>
    <t>Subscribers</t>
  </si>
  <si>
    <t>Transform</t>
  </si>
  <si>
    <t>Forecast</t>
  </si>
  <si>
    <t>Errors</t>
  </si>
  <si>
    <t># Personas Usaquen</t>
  </si>
  <si>
    <t># Vehiculos sin importar si es EV o CI</t>
  </si>
  <si>
    <t>Vehiculos vendidos por año Usaquen</t>
  </si>
  <si>
    <t>Clientes Potenciales BEV</t>
  </si>
  <si>
    <t>Clientes Potenciales HEV</t>
  </si>
  <si>
    <t>Clientes Potenciales CI</t>
  </si>
  <si>
    <t>Clientes potenciales PHEV</t>
  </si>
  <si>
    <t>Cantidad PHEVs por año</t>
  </si>
  <si>
    <t>Cantidad BEVs por año</t>
  </si>
  <si>
    <t>Cantidad HEVs por año</t>
  </si>
  <si>
    <t>Cantidad CI por año</t>
  </si>
  <si>
    <t>Escenario Bajo</t>
  </si>
  <si>
    <t>Escenario Alto</t>
  </si>
  <si>
    <t>Escenario Medio</t>
  </si>
  <si>
    <t>Pendiente</t>
  </si>
  <si>
    <t>Intercepto</t>
  </si>
  <si>
    <t>ESCENARIOS DE DEMANDA GASOLINA UPME</t>
  </si>
  <si>
    <t>ESCENARIOS DE DEMANDA ESTIMACIÓN LINEAL</t>
  </si>
  <si>
    <t>Numero de Años a simular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</si>
</sst>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000"/>
    <numFmt numFmtId="165" formatCode="#,##0.0"/>
    <numFmt numFmtId="166" formatCode="_(* #,##0_);_(* \(#,##0\);_(* &quot;-&quot;??_);_(@_)"/>
    <numFmt numFmtId="167" formatCode="0.0"/>
  </numFmts>
  <fonts count="22" x14ac:knownFonts="1">
    <font>
      <sz val="11"/>
      <color theme="1"/>
      <name val="Calibri"/>
      <family val="2"/>
      <scheme val="minor"/>
    </font>
    <font>
      <sz val="11"/>
      <color theme="1"/>
      <name val="Calibri"/>
      <family val="2"/>
      <scheme val="minor"/>
    </font>
    <font>
      <b/>
      <sz val="14"/>
      <color indexed="10"/>
      <name val="Arial"/>
      <family val="2"/>
    </font>
    <font>
      <sz val="14"/>
      <name val="Arial"/>
      <family val="2"/>
    </font>
    <font>
      <b/>
      <sz val="18"/>
      <color indexed="17"/>
      <name val="Arial"/>
      <family val="2"/>
    </font>
    <font>
      <b/>
      <sz val="10"/>
      <color indexed="17"/>
      <name val="Arial"/>
      <family val="2"/>
    </font>
    <font>
      <b/>
      <sz val="10"/>
      <name val="Arial"/>
      <family val="2"/>
    </font>
    <font>
      <sz val="10"/>
      <name val="Symbol"/>
      <family val="1"/>
      <charset val="2"/>
    </font>
    <font>
      <b/>
      <sz val="10"/>
      <color indexed="56"/>
      <name val="Arial"/>
      <family val="2"/>
    </font>
    <font>
      <i/>
      <sz val="10"/>
      <name val="Arial"/>
      <family val="2"/>
    </font>
    <font>
      <b/>
      <sz val="10"/>
      <color indexed="10"/>
      <name val="Arial"/>
      <family val="2"/>
    </font>
    <font>
      <b/>
      <i/>
      <sz val="10"/>
      <name val="Arial"/>
      <family val="2"/>
    </font>
    <font>
      <b/>
      <sz val="10"/>
      <color indexed="8"/>
      <name val="Arial"/>
      <family val="2"/>
    </font>
    <font>
      <sz val="10"/>
      <color indexed="10"/>
      <name val="Arial"/>
      <family val="2"/>
    </font>
    <font>
      <sz val="10"/>
      <color indexed="8"/>
      <name val="Arial"/>
      <family val="2"/>
    </font>
    <font>
      <sz val="10"/>
      <color indexed="17"/>
      <name val="Arial"/>
      <family val="2"/>
    </font>
    <font>
      <b/>
      <sz val="8"/>
      <color indexed="81"/>
      <name val="Tahoma"/>
      <family val="2"/>
    </font>
    <font>
      <sz val="8"/>
      <color indexed="81"/>
      <name val="Tahoma"/>
      <family val="2"/>
    </font>
    <font>
      <sz val="10"/>
      <name val="Arial"/>
      <family val="2"/>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rgb="FFFFFF00"/>
        <bgColor indexed="64"/>
      </patternFill>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3" fontId="0" fillId="0" borderId="0" xfId="0" applyNumberFormat="1"/>
    <xf numFmtId="0" fontId="2" fillId="0" borderId="0" xfId="0" applyFont="1" applyAlignment="1">
      <alignment horizontal="right"/>
    </xf>
    <xf numFmtId="0" fontId="0" fillId="0" borderId="0" xfId="0" applyProtection="1">
      <protection locked="0"/>
    </xf>
    <xf numFmtId="0" fontId="0" fillId="0" borderId="0" xfId="0" applyAlignment="1" applyProtection="1">
      <alignment horizontal="center"/>
      <protection locked="0"/>
    </xf>
    <xf numFmtId="0" fontId="0" fillId="0" borderId="0" xfId="0" applyBorder="1" applyProtection="1">
      <protection locked="0"/>
    </xf>
    <xf numFmtId="0" fontId="0" fillId="0" borderId="0" xfId="0" applyFill="1"/>
    <xf numFmtId="0" fontId="5" fillId="0" borderId="0" xfId="0" applyFont="1" applyFill="1"/>
    <xf numFmtId="0" fontId="0" fillId="0" borderId="0" xfId="0" applyFill="1" applyBorder="1"/>
    <xf numFmtId="0" fontId="6" fillId="3" borderId="1" xfId="0" applyFont="1" applyFill="1" applyBorder="1" applyAlignment="1" applyProtection="1">
      <alignment horizontal="centerContinuous"/>
      <protection locked="0"/>
    </xf>
    <xf numFmtId="0" fontId="0" fillId="3" borderId="2" xfId="0" applyFill="1" applyBorder="1" applyAlignment="1" applyProtection="1">
      <alignment horizontal="centerContinuous"/>
      <protection locked="0"/>
    </xf>
    <xf numFmtId="0" fontId="0" fillId="3" borderId="3" xfId="0" applyFill="1" applyBorder="1" applyAlignment="1" applyProtection="1">
      <alignment horizontal="centerContinuous"/>
      <protection locked="0"/>
    </xf>
    <xf numFmtId="0" fontId="0" fillId="0" borderId="0" xfId="0" applyAlignment="1">
      <alignment horizontal="center"/>
    </xf>
    <xf numFmtId="0" fontId="0" fillId="0" borderId="0" xfId="0" applyProtection="1"/>
    <xf numFmtId="0" fontId="7" fillId="0" borderId="0" xfId="0" applyFont="1" applyAlignment="1" applyProtection="1">
      <alignment horizontal="right"/>
    </xf>
    <xf numFmtId="164" fontId="8" fillId="0" borderId="0" xfId="0" applyNumberFormat="1" applyFont="1" applyAlignment="1" applyProtection="1">
      <alignment horizontal="center"/>
    </xf>
    <xf numFmtId="0" fontId="9" fillId="0" borderId="0" xfId="0" applyFont="1" applyAlignment="1" applyProtection="1">
      <alignment horizontal="right"/>
    </xf>
    <xf numFmtId="4" fontId="8" fillId="0" borderId="0" xfId="0" applyNumberFormat="1" applyFont="1" applyFill="1" applyAlignment="1" applyProtection="1">
      <alignment horizontal="center"/>
    </xf>
    <xf numFmtId="4" fontId="0" fillId="0" borderId="0" xfId="0" applyNumberFormat="1" applyFill="1" applyBorder="1" applyAlignment="1" applyProtection="1">
      <alignment horizontal="center"/>
      <protection locked="0"/>
    </xf>
    <xf numFmtId="0" fontId="9" fillId="0" borderId="0" xfId="0" applyFont="1" applyBorder="1" applyAlignment="1" applyProtection="1">
      <alignment horizontal="right"/>
    </xf>
    <xf numFmtId="4" fontId="8" fillId="0" borderId="0" xfId="0" applyNumberFormat="1" applyFont="1" applyFill="1" applyBorder="1" applyAlignment="1" applyProtection="1">
      <alignment horizontal="center"/>
    </xf>
    <xf numFmtId="164" fontId="10" fillId="0" borderId="0" xfId="0" applyNumberFormat="1" applyFont="1" applyFill="1" applyBorder="1" applyAlignment="1" applyProtection="1">
      <alignment horizontal="center"/>
      <protection locked="0"/>
    </xf>
    <xf numFmtId="0" fontId="0" fillId="0" borderId="0" xfId="0" applyBorder="1"/>
    <xf numFmtId="0" fontId="0" fillId="0" borderId="0" xfId="0" applyAlignment="1" applyProtection="1">
      <alignment horizontal="right"/>
    </xf>
    <xf numFmtId="164" fontId="10" fillId="0" borderId="0" xfId="0" applyNumberFormat="1" applyFont="1" applyFill="1" applyAlignment="1" applyProtection="1">
      <alignment horizontal="center"/>
    </xf>
    <xf numFmtId="164" fontId="10" fillId="0" borderId="0" xfId="0" applyNumberFormat="1" applyFont="1" applyAlignment="1" applyProtection="1">
      <alignment horizontal="center"/>
    </xf>
    <xf numFmtId="4" fontId="10" fillId="0" borderId="0" xfId="0" applyNumberFormat="1" applyFont="1" applyFill="1" applyBorder="1" applyAlignment="1" applyProtection="1">
      <alignment horizontal="center"/>
    </xf>
    <xf numFmtId="0" fontId="11" fillId="0" borderId="0" xfId="0" applyFont="1" applyAlignment="1" applyProtection="1">
      <alignment horizontal="right"/>
    </xf>
    <xf numFmtId="3" fontId="5" fillId="2" borderId="4" xfId="0" applyNumberFormat="1" applyFont="1" applyFill="1" applyBorder="1" applyAlignment="1" applyProtection="1">
      <alignment horizontal="center"/>
      <protection locked="0"/>
    </xf>
    <xf numFmtId="164" fontId="6" fillId="0" borderId="0" xfId="0" applyNumberFormat="1" applyFont="1" applyFill="1" applyAlignment="1" applyProtection="1">
      <alignment horizontal="right"/>
    </xf>
    <xf numFmtId="4" fontId="6" fillId="0" borderId="0" xfId="0" applyNumberFormat="1" applyFont="1" applyProtection="1"/>
    <xf numFmtId="0" fontId="6" fillId="0" borderId="0" xfId="0" applyFont="1" applyAlignment="1" applyProtection="1">
      <alignment horizontal="right"/>
    </xf>
    <xf numFmtId="165" fontId="6" fillId="0" borderId="0" xfId="0" applyNumberFormat="1" applyFont="1" applyFill="1" applyAlignment="1" applyProtection="1">
      <alignment horizontal="center"/>
    </xf>
    <xf numFmtId="165" fontId="12" fillId="0" borderId="0" xfId="0" applyNumberFormat="1" applyFont="1" applyAlignment="1" applyProtection="1">
      <alignment horizontal="center"/>
      <protection locked="0"/>
    </xf>
    <xf numFmtId="165" fontId="5" fillId="0" borderId="0" xfId="0" applyNumberFormat="1" applyFont="1" applyFill="1" applyAlignment="1" applyProtection="1">
      <alignment horizontal="center"/>
    </xf>
    <xf numFmtId="165" fontId="5" fillId="0" borderId="0" xfId="0" applyNumberFormat="1" applyFont="1" applyAlignment="1" applyProtection="1">
      <alignment horizontal="center"/>
      <protection locked="0"/>
    </xf>
    <xf numFmtId="164" fontId="10" fillId="0" borderId="0" xfId="0" quotePrefix="1" applyNumberFormat="1" applyFont="1" applyFill="1" applyAlignment="1" applyProtection="1">
      <alignment horizontal="center"/>
      <protection locked="0"/>
    </xf>
    <xf numFmtId="0" fontId="10" fillId="0" borderId="0" xfId="0" quotePrefix="1" applyFont="1" applyAlignment="1" applyProtection="1">
      <alignment horizontal="center"/>
      <protection locked="0"/>
    </xf>
    <xf numFmtId="164" fontId="10" fillId="0" borderId="0" xfId="0" quotePrefix="1" applyNumberFormat="1" applyFont="1" applyAlignment="1" applyProtection="1">
      <alignment horizontal="center"/>
      <protection locked="0"/>
    </xf>
    <xf numFmtId="0" fontId="7" fillId="0" borderId="0" xfId="0" applyFont="1" applyAlignment="1" applyProtection="1">
      <alignment horizontal="right"/>
      <protection locked="0"/>
    </xf>
    <xf numFmtId="0" fontId="10" fillId="0" borderId="0" xfId="0" quotePrefix="1" applyFont="1" applyBorder="1" applyAlignment="1" applyProtection="1">
      <alignment horizontal="center"/>
      <protection locked="0"/>
    </xf>
    <xf numFmtId="0" fontId="10" fillId="0" borderId="0" xfId="0" applyFont="1" applyAlignment="1">
      <alignment horizontal="center"/>
    </xf>
    <xf numFmtId="0" fontId="9" fillId="0" borderId="0" xfId="0" applyFont="1" applyBorder="1" applyAlignment="1" applyProtection="1">
      <alignment horizontal="center"/>
      <protection locked="0"/>
    </xf>
    <xf numFmtId="0" fontId="9" fillId="0" borderId="0" xfId="0" applyFont="1" applyAlignment="1" applyProtection="1">
      <alignment horizontal="center"/>
      <protection locked="0"/>
    </xf>
    <xf numFmtId="0" fontId="7"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5" fillId="2" borderId="5" xfId="0" applyFont="1" applyFill="1" applyBorder="1" applyAlignment="1" applyProtection="1">
      <alignment horizontal="center"/>
      <protection locked="0"/>
    </xf>
    <xf numFmtId="0" fontId="0" fillId="4" borderId="0" xfId="0" applyFill="1" applyAlignment="1" applyProtection="1">
      <alignment horizontal="center"/>
      <protection locked="0"/>
    </xf>
    <xf numFmtId="166" fontId="0" fillId="2" borderId="0" xfId="1" applyNumberFormat="1" applyFont="1" applyFill="1"/>
    <xf numFmtId="164" fontId="13" fillId="5" borderId="0" xfId="0" applyNumberFormat="1" applyFont="1" applyFill="1" applyAlignment="1" applyProtection="1">
      <alignment horizontal="center"/>
    </xf>
    <xf numFmtId="165" fontId="13" fillId="5" borderId="0" xfId="0" applyNumberFormat="1" applyFont="1" applyFill="1" applyAlignment="1" applyProtection="1">
      <alignment horizontal="right"/>
    </xf>
    <xf numFmtId="164" fontId="0" fillId="0" borderId="0" xfId="0" applyNumberFormat="1" applyFill="1" applyBorder="1" applyAlignment="1" applyProtection="1">
      <alignment horizontal="center"/>
      <protection locked="0"/>
    </xf>
    <xf numFmtId="165" fontId="13" fillId="5" borderId="0" xfId="0" applyNumberFormat="1" applyFont="1" applyFill="1" applyBorder="1" applyAlignment="1" applyProtection="1">
      <alignment horizontal="right"/>
      <protection locked="0"/>
    </xf>
    <xf numFmtId="3" fontId="13" fillId="5" borderId="0" xfId="0" applyNumberFormat="1" applyFont="1" applyFill="1" applyBorder="1" applyProtection="1">
      <protection locked="0"/>
    </xf>
    <xf numFmtId="165" fontId="13" fillId="5" borderId="0" xfId="0" applyNumberFormat="1" applyFont="1" applyFill="1" applyAlignment="1" applyProtection="1">
      <alignment horizontal="right"/>
      <protection locked="0"/>
    </xf>
    <xf numFmtId="0" fontId="14" fillId="4" borderId="0" xfId="0" applyFont="1" applyFill="1" applyAlignment="1" applyProtection="1">
      <alignment horizontal="center"/>
      <protection locked="0"/>
    </xf>
    <xf numFmtId="164" fontId="0" fillId="0" borderId="0" xfId="0" applyNumberFormat="1" applyBorder="1" applyAlignment="1" applyProtection="1">
      <alignment horizontal="center"/>
      <protection locked="0"/>
    </xf>
    <xf numFmtId="165" fontId="15" fillId="2" borderId="0" xfId="0" applyNumberFormat="1" applyFont="1" applyFill="1" applyAlignment="1" applyProtection="1">
      <alignment horizontal="center"/>
      <protection locked="0"/>
    </xf>
    <xf numFmtId="0" fontId="13" fillId="5" borderId="0" xfId="0" applyFont="1" applyFill="1" applyProtection="1">
      <protection locked="0"/>
    </xf>
    <xf numFmtId="0" fontId="0" fillId="5" borderId="0" xfId="0" applyFill="1"/>
    <xf numFmtId="0" fontId="15" fillId="2" borderId="0" xfId="0" applyFont="1" applyFill="1" applyAlignment="1" applyProtection="1">
      <alignment horizontal="center"/>
      <protection locked="0"/>
    </xf>
    <xf numFmtId="165" fontId="13" fillId="5" borderId="0" xfId="0" applyNumberFormat="1" applyFont="1" applyFill="1" applyBorder="1" applyProtection="1">
      <protection locked="0"/>
    </xf>
    <xf numFmtId="165" fontId="0" fillId="0" borderId="0" xfId="0" applyNumberFormat="1" applyAlignment="1" applyProtection="1">
      <alignment horizontal="center"/>
      <protection locked="0"/>
    </xf>
    <xf numFmtId="165" fontId="0" fillId="0" borderId="0" xfId="0" applyNumberFormat="1" applyFill="1" applyProtection="1">
      <protection locked="0"/>
    </xf>
    <xf numFmtId="165" fontId="0" fillId="0" borderId="0" xfId="0" applyNumberFormat="1" applyProtection="1">
      <protection locked="0"/>
    </xf>
    <xf numFmtId="165" fontId="0" fillId="0" borderId="0" xfId="0" applyNumberFormat="1" applyBorder="1" applyProtection="1">
      <protection locked="0"/>
    </xf>
    <xf numFmtId="167" fontId="0" fillId="0" borderId="0" xfId="0" applyNumberFormat="1" applyProtection="1">
      <protection locked="0"/>
    </xf>
    <xf numFmtId="165" fontId="0" fillId="0" borderId="0" xfId="0" applyNumberFormat="1" applyAlignment="1">
      <alignment horizontal="center"/>
    </xf>
    <xf numFmtId="167" fontId="0" fillId="0" borderId="0" xfId="0" applyNumberFormat="1"/>
    <xf numFmtId="165" fontId="0" fillId="0" borderId="0" xfId="0" applyNumberFormat="1" applyBorder="1"/>
    <xf numFmtId="0" fontId="0" fillId="2" borderId="0" xfId="0" applyNumberFormat="1" applyFill="1"/>
    <xf numFmtId="0" fontId="6" fillId="0" borderId="0" xfId="0" applyFont="1" applyFill="1" applyBorder="1" applyAlignment="1" applyProtection="1">
      <alignment horizontal="center"/>
      <protection locked="0"/>
    </xf>
    <xf numFmtId="0" fontId="18" fillId="0" borderId="0" xfId="0" applyFont="1" applyFill="1" applyAlignment="1">
      <alignment horizontal="center"/>
    </xf>
    <xf numFmtId="0" fontId="0" fillId="0" borderId="0" xfId="0" applyBorder="1" applyAlignment="1">
      <alignment horizontal="center"/>
    </xf>
    <xf numFmtId="165" fontId="0" fillId="0" borderId="0" xfId="0" applyNumberFormat="1" applyBorder="1" applyAlignment="1">
      <alignment horizontal="center"/>
    </xf>
    <xf numFmtId="1" fontId="0" fillId="0" borderId="0" xfId="0" applyNumberFormat="1"/>
    <xf numFmtId="165" fontId="0" fillId="0" borderId="0" xfId="0" applyNumberFormat="1"/>
    <xf numFmtId="0" fontId="19" fillId="0" borderId="0" xfId="0"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6" fillId="0" borderId="0" xfId="0" applyFont="1" applyFill="1" applyBorder="1" applyAlignment="1" applyProtection="1">
      <alignment horizontal="center" vertical="center"/>
      <protection locked="0"/>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4" fillId="2" borderId="3" xfId="0" applyFont="1" applyFill="1" applyBorder="1" applyAlignment="1" applyProtection="1">
      <alignment horizontal="center"/>
      <protection locked="0"/>
    </xf>
    <xf numFmtId="0" fontId="6" fillId="3" borderId="1" xfId="0" applyFont="1" applyFill="1" applyBorder="1" applyAlignment="1" applyProtection="1">
      <alignment horizontal="center"/>
      <protection locked="0"/>
    </xf>
    <xf numFmtId="0" fontId="6" fillId="3" borderId="3" xfId="0" applyFont="1" applyFill="1" applyBorder="1" applyAlignment="1" applyProtection="1">
      <alignment horizontal="center"/>
      <protection locked="0"/>
    </xf>
    <xf numFmtId="0" fontId="6" fillId="3" borderId="1" xfId="0" applyFont="1" applyFill="1" applyBorder="1" applyAlignment="1">
      <alignment horizontal="center"/>
    </xf>
    <xf numFmtId="0" fontId="6" fillId="3" borderId="3" xfId="0" applyFont="1" applyFill="1" applyBorder="1" applyAlignment="1">
      <alignment horizontal="center"/>
    </xf>
    <xf numFmtId="0" fontId="0" fillId="0" borderId="0" xfId="0"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Población de Bogotá</a:t>
            </a:r>
          </a:p>
        </c:rich>
      </c:tx>
      <c:overlay val="0"/>
    </c:title>
    <c:autoTitleDeleted val="0"/>
    <c:plotArea>
      <c:layout/>
      <c:scatterChart>
        <c:scatterStyle val="smoothMarker"/>
        <c:varyColors val="0"/>
        <c:ser>
          <c:idx val="0"/>
          <c:order val="0"/>
          <c:tx>
            <c:v>Población Real de Bogotá</c:v>
          </c:tx>
          <c:marker>
            <c:symbol val="none"/>
          </c:marker>
          <c:xVal>
            <c:numRef>
              <c:f>vehiculos!$B$15:$B$57</c:f>
              <c:numCache>
                <c:formatCode>General</c:formatCode>
                <c:ptCount val="43"/>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numCache>
            </c:numRef>
          </c:xVal>
          <c:yVal>
            <c:numRef>
              <c:f>vehiculos!$C$15:$C$43</c:f>
              <c:numCache>
                <c:formatCode>#,##0</c:formatCode>
                <c:ptCount val="29"/>
                <c:pt idx="0">
                  <c:v>4225649</c:v>
                </c:pt>
                <c:pt idx="1">
                  <c:v>4360948</c:v>
                </c:pt>
                <c:pt idx="2">
                  <c:v>4502390</c:v>
                </c:pt>
                <c:pt idx="3">
                  <c:v>4648463</c:v>
                </c:pt>
                <c:pt idx="4">
                  <c:v>4797534</c:v>
                </c:pt>
                <c:pt idx="5">
                  <c:v>4947890</c:v>
                </c:pt>
                <c:pt idx="6">
                  <c:v>5105935</c:v>
                </c:pt>
                <c:pt idx="7">
                  <c:v>5261692</c:v>
                </c:pt>
                <c:pt idx="8">
                  <c:v>5413484</c:v>
                </c:pt>
                <c:pt idx="9">
                  <c:v>5559851</c:v>
                </c:pt>
                <c:pt idx="10">
                  <c:v>5699655</c:v>
                </c:pt>
                <c:pt idx="11">
                  <c:v>5828528</c:v>
                </c:pt>
                <c:pt idx="12">
                  <c:v>5952563</c:v>
                </c:pt>
                <c:pt idx="13">
                  <c:v>6072489</c:v>
                </c:pt>
                <c:pt idx="14">
                  <c:v>6189030</c:v>
                </c:pt>
                <c:pt idx="15" formatCode="0">
                  <c:v>6302881</c:v>
                </c:pt>
                <c:pt idx="16" formatCode="_(* #,##0_);_(* \(#,##0\);_(* &quot;-&quot;??_);_(@_)">
                  <c:v>6412400</c:v>
                </c:pt>
                <c:pt idx="17" formatCode="_(* #,##0_);_(* \(#,##0\);_(* &quot;-&quot;??_);_(@_)">
                  <c:v>6520473</c:v>
                </c:pt>
                <c:pt idx="18" formatCode="_(* #,##0_);_(* \(#,##0\);_(* &quot;-&quot;??_);_(@_)">
                  <c:v>6627568</c:v>
                </c:pt>
                <c:pt idx="19" formatCode="_(* #,##0_);_(* \(#,##0\);_(* &quot;-&quot;??_);_(@_)">
                  <c:v>6734041</c:v>
                </c:pt>
                <c:pt idx="20" formatCode="_(* #,##0_);_(* \(#,##0\);_(* &quot;-&quot;??_);_(@_)">
                  <c:v>6840116</c:v>
                </c:pt>
                <c:pt idx="21" formatCode="_(* #,##0_);_(* \(#,##0\);_(* &quot;-&quot;??_);_(@_)">
                  <c:v>6945216</c:v>
                </c:pt>
                <c:pt idx="22" formatCode="_(* #,##0_);_(* \(#,##0\);_(* &quot;-&quot;??_);_(@_)">
                  <c:v>7050228</c:v>
                </c:pt>
                <c:pt idx="23" formatCode="_(* #,##0_);_(* \(#,##0\);_(* &quot;-&quot;??_);_(@_)">
                  <c:v>7155052</c:v>
                </c:pt>
                <c:pt idx="24" formatCode="_(* #,##0_);_(* \(#,##0\);_(* &quot;-&quot;??_);_(@_)">
                  <c:v>7259597</c:v>
                </c:pt>
                <c:pt idx="25" formatCode="_(* #,##0_);_(* \(#,##0\);_(* &quot;-&quot;??_);_(@_)">
                  <c:v>7363782</c:v>
                </c:pt>
                <c:pt idx="26" formatCode="_(* #,##0_);_(* \(#,##0\);_(* &quot;-&quot;??_);_(@_)">
                  <c:v>7363782</c:v>
                </c:pt>
                <c:pt idx="27" formatCode="_(* #,##0_);_(* \(#,##0\);_(* &quot;-&quot;??_);_(@_)">
                  <c:v>7571345</c:v>
                </c:pt>
                <c:pt idx="28" formatCode="_(* #,##0_);_(* \(#,##0\);_(* &quot;-&quot;??_);_(@_)">
                  <c:v>7674366</c:v>
                </c:pt>
              </c:numCache>
            </c:numRef>
          </c:yVal>
          <c:smooth val="1"/>
        </c:ser>
        <c:ser>
          <c:idx val="1"/>
          <c:order val="1"/>
          <c:tx>
            <c:v>Población con curva Logistica</c:v>
          </c:tx>
          <c:marker>
            <c:symbol val="none"/>
          </c:marker>
          <c:xVal>
            <c:numRef>
              <c:f>vehiculos!$B$15:$B$57</c:f>
              <c:numCache>
                <c:formatCode>General</c:formatCode>
                <c:ptCount val="43"/>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numCache>
            </c:numRef>
          </c:xVal>
          <c:yVal>
            <c:numRef>
              <c:f>vehiculos!$F$15:$F$57</c:f>
              <c:numCache>
                <c:formatCode>#,##0.0</c:formatCode>
                <c:ptCount val="43"/>
                <c:pt idx="0">
                  <c:v>4261922.3266575234</c:v>
                </c:pt>
                <c:pt idx="1">
                  <c:v>4401358.9713252857</c:v>
                </c:pt>
                <c:pt idx="2">
                  <c:v>4541227.8907395219</c:v>
                </c:pt>
                <c:pt idx="3">
                  <c:v>4681275.320601427</c:v>
                </c:pt>
                <c:pt idx="4">
                  <c:v>4821246.1983623747</c:v>
                </c:pt>
                <c:pt idx="5">
                  <c:v>4960886.0185165182</c:v>
                </c:pt>
                <c:pt idx="6">
                  <c:v>5099942.6792982332</c:v>
                </c:pt>
                <c:pt idx="7">
                  <c:v>5238168.2923988793</c:v>
                </c:pt>
                <c:pt idx="8">
                  <c:v>5375320.9282903438</c:v>
                </c:pt>
                <c:pt idx="9">
                  <c:v>5511166.2714226544</c:v>
                </c:pt>
                <c:pt idx="10">
                  <c:v>5645479.1618833411</c:v>
                </c:pt>
                <c:pt idx="11">
                  <c:v>5778045.0029765228</c:v>
                </c:pt>
                <c:pt idx="12">
                  <c:v>5908661.0174906068</c:v>
                </c:pt>
                <c:pt idx="13">
                  <c:v>6037137.3390524769</c:v>
                </c:pt>
                <c:pt idx="14">
                  <c:v>6163297.9287836459</c:v>
                </c:pt>
                <c:pt idx="15">
                  <c:v>6286981.3113504453</c:v>
                </c:pt>
                <c:pt idx="16">
                  <c:v>6408041.1283112699</c:v>
                </c:pt>
                <c:pt idx="17">
                  <c:v>6526346.5102958344</c:v>
                </c:pt>
                <c:pt idx="18">
                  <c:v>6641782.2729055574</c:v>
                </c:pt>
                <c:pt idx="19">
                  <c:v>6754248.94422023</c:v>
                </c:pt>
                <c:pt idx="20">
                  <c:v>6863662.6343736518</c:v>
                </c:pt>
                <c:pt idx="21">
                  <c:v>6969954.7597802002</c:v>
                </c:pt>
                <c:pt idx="22">
                  <c:v>7073071.6362361498</c:v>
                </c:pt>
                <c:pt idx="23">
                  <c:v>7172973.9562831167</c:v>
                </c:pt>
                <c:pt idx="24">
                  <c:v>7269636.1669229073</c:v>
                </c:pt>
                <c:pt idx="25">
                  <c:v>7363045.7640430303</c:v>
                </c:pt>
                <c:pt idx="26">
                  <c:v>7453202.5197915882</c:v>
                </c:pt>
                <c:pt idx="27">
                  <c:v>7540117.6586782541</c:v>
                </c:pt>
                <c:pt idx="28">
                  <c:v>7623812.9974280996</c:v>
                </c:pt>
                <c:pt idx="29">
                  <c:v>7704320.0626335833</c:v>
                </c:pt>
                <c:pt idx="30">
                  <c:v>7781679.1990920948</c:v>
                </c:pt>
                <c:pt idx="31">
                  <c:v>7855938.6804355113</c:v>
                </c:pt>
                <c:pt idx="32">
                  <c:v>7927153.8323033014</c:v>
                </c:pt>
                <c:pt idx="33">
                  <c:v>7995386.1769256853</c:v>
                </c:pt>
                <c:pt idx="34">
                  <c:v>8060702.6066064788</c:v>
                </c:pt>
                <c:pt idx="35">
                  <c:v>8123174.592258255</c:v>
                </c:pt>
                <c:pt idx="36">
                  <c:v>8182877.4318710864</c:v>
                </c:pt>
                <c:pt idx="37">
                  <c:v>8239889.5426097903</c:v>
                </c:pt>
                <c:pt idx="38">
                  <c:v>8294291.7991474597</c:v>
                </c:pt>
                <c:pt idx="39">
                  <c:v>8346166.9198638396</c:v>
                </c:pt>
                <c:pt idx="40">
                  <c:v>8395598.9016704205</c:v>
                </c:pt>
                <c:pt idx="41">
                  <c:v>8442672.5034705773</c:v>
                </c:pt>
                <c:pt idx="42">
                  <c:v>8487472.7776205409</c:v>
                </c:pt>
              </c:numCache>
            </c:numRef>
          </c:yVal>
          <c:smooth val="1"/>
        </c:ser>
        <c:dLbls>
          <c:showLegendKey val="0"/>
          <c:showVal val="0"/>
          <c:showCatName val="0"/>
          <c:showSerName val="0"/>
          <c:showPercent val="0"/>
          <c:showBubbleSize val="0"/>
        </c:dLbls>
        <c:axId val="201040640"/>
        <c:axId val="201042176"/>
      </c:scatterChart>
      <c:valAx>
        <c:axId val="201040640"/>
        <c:scaling>
          <c:orientation val="minMax"/>
        </c:scaling>
        <c:delete val="0"/>
        <c:axPos val="b"/>
        <c:numFmt formatCode="General" sourceLinked="1"/>
        <c:majorTickMark val="out"/>
        <c:minorTickMark val="none"/>
        <c:tickLblPos val="nextTo"/>
        <c:crossAx val="201042176"/>
        <c:crosses val="autoZero"/>
        <c:crossBetween val="midCat"/>
      </c:valAx>
      <c:valAx>
        <c:axId val="201042176"/>
        <c:scaling>
          <c:orientation val="minMax"/>
        </c:scaling>
        <c:delete val="0"/>
        <c:axPos val="l"/>
        <c:majorGridlines/>
        <c:numFmt formatCode="#,##0" sourceLinked="1"/>
        <c:majorTickMark val="out"/>
        <c:minorTickMark val="none"/>
        <c:tickLblPos val="nextTo"/>
        <c:crossAx val="2010406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v>Población Aprox Usaquen</c:v>
          </c:tx>
          <c:marker>
            <c:symbol val="none"/>
          </c:marker>
          <c:xVal>
            <c:numRef>
              <c:f>vehiculos!$B$15:$B$57</c:f>
              <c:numCache>
                <c:formatCode>General</c:formatCode>
                <c:ptCount val="43"/>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numCache>
            </c:numRef>
          </c:xVal>
          <c:yVal>
            <c:numRef>
              <c:f>vehiculos!$O$15:$O$57</c:f>
              <c:numCache>
                <c:formatCode>General</c:formatCode>
                <c:ptCount val="43"/>
                <c:pt idx="0">
                  <c:v>277222.13033606042</c:v>
                </c:pt>
                <c:pt idx="1">
                  <c:v>286291.96331727877</c:v>
                </c:pt>
                <c:pt idx="2">
                  <c:v>295389.91415633756</c:v>
                </c:pt>
                <c:pt idx="3">
                  <c:v>304499.47643333382</c:v>
                </c:pt>
                <c:pt idx="4">
                  <c:v>313604.05928206211</c:v>
                </c:pt>
                <c:pt idx="5">
                  <c:v>322687.10806986952</c:v>
                </c:pt>
                <c:pt idx="6">
                  <c:v>331732.22451842739</c:v>
                </c:pt>
                <c:pt idx="7">
                  <c:v>340723.28441904776</c:v>
                </c:pt>
                <c:pt idx="8">
                  <c:v>349644.55115946179</c:v>
                </c:pt>
                <c:pt idx="9">
                  <c:v>358480.78338824271</c:v>
                </c:pt>
                <c:pt idx="10">
                  <c:v>367217.33529398974</c:v>
                </c:pt>
                <c:pt idx="11">
                  <c:v>375840.24816309061</c:v>
                </c:pt>
                <c:pt idx="12">
                  <c:v>384336.33209524385</c:v>
                </c:pt>
                <c:pt idx="13">
                  <c:v>392693.23699197272</c:v>
                </c:pt>
                <c:pt idx="14">
                  <c:v>400899.51218168449</c:v>
                </c:pt>
                <c:pt idx="15">
                  <c:v>408944.65429698647</c:v>
                </c:pt>
                <c:pt idx="16">
                  <c:v>416819.14326785738</c:v>
                </c:pt>
                <c:pt idx="17">
                  <c:v>424514.46653051849</c:v>
                </c:pt>
                <c:pt idx="18">
                  <c:v>432023.13177002151</c:v>
                </c:pt>
                <c:pt idx="19">
                  <c:v>439338.66870945488</c:v>
                </c:pt>
                <c:pt idx="20">
                  <c:v>446455.62062632607</c:v>
                </c:pt>
                <c:pt idx="21">
                  <c:v>453369.52641452954</c:v>
                </c:pt>
                <c:pt idx="22">
                  <c:v>460076.8941171075</c:v>
                </c:pt>
                <c:pt idx="23">
                  <c:v>466575.16693069384</c:v>
                </c:pt>
                <c:pt idx="24">
                  <c:v>472862.68272818881</c:v>
                </c:pt>
                <c:pt idx="25">
                  <c:v>478938.62816377403</c:v>
                </c:pt>
                <c:pt idx="26">
                  <c:v>484802.98841653456</c:v>
                </c:pt>
                <c:pt idx="27">
                  <c:v>490456.49359890446</c:v>
                </c:pt>
                <c:pt idx="28">
                  <c:v>495900.56280737056</c:v>
                </c:pt>
                <c:pt idx="29">
                  <c:v>501137.24672902987</c:v>
                </c:pt>
                <c:pt idx="30">
                  <c:v>506169.16964227677</c:v>
                </c:pt>
                <c:pt idx="31">
                  <c:v>510999.47156657721</c:v>
                </c:pt>
                <c:pt idx="32">
                  <c:v>515631.75122815376</c:v>
                </c:pt>
                <c:pt idx="33">
                  <c:v>520070.01041831513</c:v>
                </c:pt>
                <c:pt idx="34">
                  <c:v>524318.60023160151</c:v>
                </c:pt>
                <c:pt idx="35">
                  <c:v>528382.16958395333</c:v>
                </c:pt>
                <c:pt idx="36">
                  <c:v>532265.61632840894</c:v>
                </c:pt>
                <c:pt idx="37">
                  <c:v>535974.04120867525</c:v>
                </c:pt>
                <c:pt idx="38">
                  <c:v>539512.70482019382</c:v>
                </c:pt>
                <c:pt idx="39">
                  <c:v>542886.98768463859</c:v>
                </c:pt>
                <c:pt idx="40">
                  <c:v>546102.35348739859</c:v>
                </c:pt>
                <c:pt idx="41">
                  <c:v>549164.31547858892</c:v>
                </c:pt>
                <c:pt idx="42">
                  <c:v>552078.40599633718</c:v>
                </c:pt>
              </c:numCache>
            </c:numRef>
          </c:yVal>
          <c:smooth val="1"/>
        </c:ser>
        <c:dLbls>
          <c:showLegendKey val="0"/>
          <c:showVal val="0"/>
          <c:showCatName val="0"/>
          <c:showSerName val="0"/>
          <c:showPercent val="0"/>
          <c:showBubbleSize val="0"/>
        </c:dLbls>
        <c:axId val="201055232"/>
        <c:axId val="200946432"/>
      </c:scatterChart>
      <c:valAx>
        <c:axId val="201055232"/>
        <c:scaling>
          <c:orientation val="minMax"/>
        </c:scaling>
        <c:delete val="0"/>
        <c:axPos val="b"/>
        <c:numFmt formatCode="General" sourceLinked="1"/>
        <c:majorTickMark val="out"/>
        <c:minorTickMark val="none"/>
        <c:tickLblPos val="nextTo"/>
        <c:crossAx val="200946432"/>
        <c:crosses val="autoZero"/>
        <c:crossBetween val="midCat"/>
      </c:valAx>
      <c:valAx>
        <c:axId val="200946432"/>
        <c:scaling>
          <c:orientation val="minMax"/>
        </c:scaling>
        <c:delete val="0"/>
        <c:axPos val="l"/>
        <c:majorGridlines/>
        <c:numFmt formatCode="General" sourceLinked="1"/>
        <c:majorTickMark val="out"/>
        <c:minorTickMark val="none"/>
        <c:tickLblPos val="nextTo"/>
        <c:crossAx val="2010552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Vehículos en Usaquen a 2033</a:t>
            </a:r>
          </a:p>
        </c:rich>
      </c:tx>
      <c:overlay val="0"/>
    </c:title>
    <c:autoTitleDeleted val="0"/>
    <c:plotArea>
      <c:layout/>
      <c:scatterChart>
        <c:scatterStyle val="smoothMarker"/>
        <c:varyColors val="0"/>
        <c:ser>
          <c:idx val="0"/>
          <c:order val="0"/>
          <c:marker>
            <c:symbol val="none"/>
          </c:marker>
          <c:xVal>
            <c:numRef>
              <c:f>vehiculos!$B$15:$B$64</c:f>
              <c:numCache>
                <c:formatCode>General</c:formatCode>
                <c:ptCount val="5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pt idx="40">
                  <c:v>2025</c:v>
                </c:pt>
                <c:pt idx="41">
                  <c:v>2026</c:v>
                </c:pt>
                <c:pt idx="42">
                  <c:v>2027</c:v>
                </c:pt>
                <c:pt idx="43">
                  <c:v>2028</c:v>
                </c:pt>
                <c:pt idx="44">
                  <c:v>2029</c:v>
                </c:pt>
                <c:pt idx="45">
                  <c:v>2030</c:v>
                </c:pt>
                <c:pt idx="46">
                  <c:v>2031</c:v>
                </c:pt>
                <c:pt idx="47">
                  <c:v>2032</c:v>
                </c:pt>
                <c:pt idx="48">
                  <c:v>2033</c:v>
                </c:pt>
              </c:numCache>
            </c:numRef>
          </c:xVal>
          <c:yVal>
            <c:numRef>
              <c:f>vehiculos!$P$15:$P$64</c:f>
              <c:numCache>
                <c:formatCode>#,##0.0</c:formatCode>
                <c:ptCount val="50"/>
                <c:pt idx="0">
                  <c:v>63005.029621831905</c:v>
                </c:pt>
                <c:pt idx="1">
                  <c:v>65066.355299381532</c:v>
                </c:pt>
                <c:pt idx="2">
                  <c:v>67134.071399167617</c:v>
                </c:pt>
                <c:pt idx="3">
                  <c:v>69204.426462121322</c:v>
                </c:pt>
                <c:pt idx="4">
                  <c:v>71273.649836832294</c:v>
                </c:pt>
                <c:pt idx="5">
                  <c:v>73337.979106788523</c:v>
                </c:pt>
                <c:pt idx="6">
                  <c:v>75393.68739055167</c:v>
                </c:pt>
                <c:pt idx="7">
                  <c:v>77437.110095238124</c:v>
                </c:pt>
                <c:pt idx="8">
                  <c:v>79464.670718059497</c:v>
                </c:pt>
                <c:pt idx="9">
                  <c:v>81472.905315509706</c:v>
                </c:pt>
                <c:pt idx="10">
                  <c:v>83458.485294088576</c:v>
                </c:pt>
                <c:pt idx="11">
                  <c:v>85418.238218884217</c:v>
                </c:pt>
                <c:pt idx="12">
                  <c:v>87349.16638528269</c:v>
                </c:pt>
                <c:pt idx="13">
                  <c:v>89248.462952721064</c:v>
                </c:pt>
                <c:pt idx="14">
                  <c:v>91113.52549583737</c:v>
                </c:pt>
                <c:pt idx="15">
                  <c:v>92941.966885678732</c:v>
                </c:pt>
                <c:pt idx="16">
                  <c:v>94731.623469967584</c:v>
                </c:pt>
                <c:pt idx="17">
                  <c:v>96480.560575117837</c:v>
                </c:pt>
                <c:pt idx="18">
                  <c:v>98187.075402277609</c:v>
                </c:pt>
                <c:pt idx="19">
                  <c:v>99849.697433967012</c:v>
                </c:pt>
                <c:pt idx="20">
                  <c:v>101467.18650598319</c:v>
                </c:pt>
                <c:pt idx="21">
                  <c:v>103038.52873057489</c:v>
                </c:pt>
                <c:pt idx="22">
                  <c:v>104562.93048116079</c:v>
                </c:pt>
                <c:pt idx="23">
                  <c:v>106039.81066606677</c:v>
                </c:pt>
                <c:pt idx="24">
                  <c:v>107468.79152913381</c:v>
                </c:pt>
                <c:pt idx="25">
                  <c:v>108849.68821903954</c:v>
                </c:pt>
                <c:pt idx="26">
                  <c:v>110182.49736739421</c:v>
                </c:pt>
                <c:pt idx="27">
                  <c:v>111467.38490884191</c:v>
                </c:pt>
                <c:pt idx="28">
                  <c:v>112704.67336531148</c:v>
                </c:pt>
                <c:pt idx="29">
                  <c:v>113894.82880205223</c:v>
                </c:pt>
                <c:pt idx="30">
                  <c:v>115038.44764597199</c:v>
                </c:pt>
                <c:pt idx="31">
                  <c:v>116136.24353785845</c:v>
                </c:pt>
                <c:pt idx="32">
                  <c:v>117189.03437003493</c:v>
                </c:pt>
                <c:pt idx="33">
                  <c:v>118197.72964052616</c:v>
                </c:pt>
                <c:pt idx="34">
                  <c:v>119163.31823445488</c:v>
                </c:pt>
                <c:pt idx="35">
                  <c:v>120086.85672362575</c:v>
                </c:pt>
                <c:pt idx="36">
                  <c:v>120969.45825645656</c:v>
                </c:pt>
                <c:pt idx="37">
                  <c:v>121812.28209288073</c:v>
                </c:pt>
                <c:pt idx="38">
                  <c:v>122616.52382277131</c:v>
                </c:pt>
                <c:pt idx="39">
                  <c:v>123383.4062919633</c:v>
                </c:pt>
                <c:pt idx="40">
                  <c:v>124114.17124713604</c:v>
                </c:pt>
                <c:pt idx="41">
                  <c:v>124810.07169967929</c:v>
                </c:pt>
                <c:pt idx="42">
                  <c:v>125472.36499916753</c:v>
                </c:pt>
                <c:pt idx="43">
                  <c:v>126102.30659913603</c:v>
                </c:pt>
                <c:pt idx="44">
                  <c:v>126701.14449139683</c:v>
                </c:pt>
                <c:pt idx="45">
                  <c:v>127270.11428003282</c:v>
                </c:pt>
                <c:pt idx="46">
                  <c:v>127810.43486234247</c:v>
                </c:pt>
                <c:pt idx="47">
                  <c:v>128323.30468123745</c:v>
                </c:pt>
                <c:pt idx="48">
                  <c:v>128809.89851179195</c:v>
                </c:pt>
              </c:numCache>
            </c:numRef>
          </c:yVal>
          <c:smooth val="1"/>
        </c:ser>
        <c:dLbls>
          <c:showLegendKey val="0"/>
          <c:showVal val="0"/>
          <c:showCatName val="0"/>
          <c:showSerName val="0"/>
          <c:showPercent val="0"/>
          <c:showBubbleSize val="0"/>
        </c:dLbls>
        <c:axId val="200956160"/>
        <c:axId val="200974720"/>
      </c:scatterChart>
      <c:valAx>
        <c:axId val="200956160"/>
        <c:scaling>
          <c:orientation val="minMax"/>
        </c:scaling>
        <c:delete val="0"/>
        <c:axPos val="b"/>
        <c:title>
          <c:tx>
            <c:rich>
              <a:bodyPr/>
              <a:lstStyle/>
              <a:p>
                <a:pPr>
                  <a:defRPr/>
                </a:pPr>
                <a:r>
                  <a:rPr lang="en-US"/>
                  <a:t>Año</a:t>
                </a:r>
              </a:p>
            </c:rich>
          </c:tx>
          <c:overlay val="0"/>
        </c:title>
        <c:numFmt formatCode="General" sourceLinked="1"/>
        <c:majorTickMark val="out"/>
        <c:minorTickMark val="none"/>
        <c:tickLblPos val="nextTo"/>
        <c:crossAx val="200974720"/>
        <c:crosses val="autoZero"/>
        <c:crossBetween val="midCat"/>
      </c:valAx>
      <c:valAx>
        <c:axId val="200974720"/>
        <c:scaling>
          <c:orientation val="minMax"/>
        </c:scaling>
        <c:delete val="0"/>
        <c:axPos val="l"/>
        <c:majorGridlines/>
        <c:title>
          <c:tx>
            <c:rich>
              <a:bodyPr rot="-5400000" vert="horz"/>
              <a:lstStyle/>
              <a:p>
                <a:pPr>
                  <a:defRPr/>
                </a:pPr>
                <a:r>
                  <a:rPr lang="en-US"/>
                  <a:t>Habitantes</a:t>
                </a:r>
              </a:p>
            </c:rich>
          </c:tx>
          <c:overlay val="0"/>
        </c:title>
        <c:numFmt formatCode="#,##0.0" sourceLinked="1"/>
        <c:majorTickMark val="out"/>
        <c:minorTickMark val="none"/>
        <c:tickLblPos val="nextTo"/>
        <c:crossAx val="20095616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Ventas potenciales de PHEV</a:t>
            </a:r>
          </a:p>
        </c:rich>
      </c:tx>
      <c:overlay val="0"/>
    </c:title>
    <c:autoTitleDeleted val="0"/>
    <c:plotArea>
      <c:layout/>
      <c:scatterChart>
        <c:scatterStyle val="smoothMarker"/>
        <c:varyColors val="0"/>
        <c:ser>
          <c:idx val="0"/>
          <c:order val="0"/>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vehiculos!$R$43:$R$64</c:f>
              <c:numCache>
                <c:formatCode>General</c:formatCode>
                <c:ptCount val="22"/>
                <c:pt idx="0">
                  <c:v>201</c:v>
                </c:pt>
                <c:pt idx="1">
                  <c:v>194</c:v>
                </c:pt>
                <c:pt idx="2">
                  <c:v>186</c:v>
                </c:pt>
                <c:pt idx="3">
                  <c:v>179</c:v>
                </c:pt>
                <c:pt idx="4">
                  <c:v>171</c:v>
                </c:pt>
                <c:pt idx="5">
                  <c:v>164</c:v>
                </c:pt>
                <c:pt idx="6">
                  <c:v>157</c:v>
                </c:pt>
                <c:pt idx="7">
                  <c:v>150</c:v>
                </c:pt>
                <c:pt idx="8">
                  <c:v>144</c:v>
                </c:pt>
                <c:pt idx="9">
                  <c:v>137</c:v>
                </c:pt>
                <c:pt idx="10">
                  <c:v>131</c:v>
                </c:pt>
                <c:pt idx="11">
                  <c:v>125</c:v>
                </c:pt>
                <c:pt idx="12">
                  <c:v>119</c:v>
                </c:pt>
                <c:pt idx="13">
                  <c:v>113</c:v>
                </c:pt>
                <c:pt idx="14">
                  <c:v>108</c:v>
                </c:pt>
                <c:pt idx="15">
                  <c:v>103</c:v>
                </c:pt>
                <c:pt idx="16">
                  <c:v>98</c:v>
                </c:pt>
                <c:pt idx="17">
                  <c:v>93</c:v>
                </c:pt>
                <c:pt idx="18">
                  <c:v>88</c:v>
                </c:pt>
                <c:pt idx="19">
                  <c:v>84</c:v>
                </c:pt>
                <c:pt idx="20">
                  <c:v>80</c:v>
                </c:pt>
                <c:pt idx="21">
                  <c:v>0</c:v>
                </c:pt>
              </c:numCache>
            </c:numRef>
          </c:yVal>
          <c:smooth val="1"/>
        </c:ser>
        <c:dLbls>
          <c:showLegendKey val="0"/>
          <c:showVal val="0"/>
          <c:showCatName val="0"/>
          <c:showSerName val="0"/>
          <c:showPercent val="0"/>
          <c:showBubbleSize val="0"/>
        </c:dLbls>
        <c:axId val="200990080"/>
        <c:axId val="201327744"/>
      </c:scatterChart>
      <c:valAx>
        <c:axId val="200990080"/>
        <c:scaling>
          <c:orientation val="minMax"/>
        </c:scaling>
        <c:delete val="0"/>
        <c:axPos val="b"/>
        <c:numFmt formatCode="General" sourceLinked="1"/>
        <c:majorTickMark val="out"/>
        <c:minorTickMark val="none"/>
        <c:tickLblPos val="nextTo"/>
        <c:crossAx val="201327744"/>
        <c:crosses val="autoZero"/>
        <c:crossBetween val="midCat"/>
      </c:valAx>
      <c:valAx>
        <c:axId val="201327744"/>
        <c:scaling>
          <c:orientation val="minMax"/>
        </c:scaling>
        <c:delete val="0"/>
        <c:axPos val="l"/>
        <c:majorGridlines/>
        <c:numFmt formatCode="General" sourceLinked="1"/>
        <c:majorTickMark val="out"/>
        <c:minorTickMark val="none"/>
        <c:tickLblPos val="nextTo"/>
        <c:crossAx val="200990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vehiculos!$B$43:$B$62</c:f>
              <c:numCache>
                <c:formatCode>General</c:formatCode>
                <c:ptCount val="20"/>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numCache>
            </c:numRef>
          </c:xVal>
          <c:yVal>
            <c:numRef>
              <c:f>vehiculos!$X$43:$X$62</c:f>
              <c:numCache>
                <c:formatCode>General</c:formatCode>
                <c:ptCount val="20"/>
                <c:pt idx="0">
                  <c:v>201</c:v>
                </c:pt>
                <c:pt idx="1">
                  <c:v>395</c:v>
                </c:pt>
                <c:pt idx="2">
                  <c:v>581</c:v>
                </c:pt>
                <c:pt idx="3">
                  <c:v>760</c:v>
                </c:pt>
                <c:pt idx="4">
                  <c:v>931</c:v>
                </c:pt>
                <c:pt idx="5">
                  <c:v>1095</c:v>
                </c:pt>
                <c:pt idx="6">
                  <c:v>1252</c:v>
                </c:pt>
                <c:pt idx="7">
                  <c:v>1402</c:v>
                </c:pt>
                <c:pt idx="8">
                  <c:v>1546</c:v>
                </c:pt>
                <c:pt idx="9">
                  <c:v>1683</c:v>
                </c:pt>
                <c:pt idx="10">
                  <c:v>1814</c:v>
                </c:pt>
                <c:pt idx="11">
                  <c:v>1939</c:v>
                </c:pt>
                <c:pt idx="12">
                  <c:v>2058</c:v>
                </c:pt>
                <c:pt idx="13">
                  <c:v>2171</c:v>
                </c:pt>
                <c:pt idx="14">
                  <c:v>2279</c:v>
                </c:pt>
                <c:pt idx="15">
                  <c:v>2382</c:v>
                </c:pt>
                <c:pt idx="16">
                  <c:v>2480</c:v>
                </c:pt>
                <c:pt idx="17">
                  <c:v>2573</c:v>
                </c:pt>
                <c:pt idx="18">
                  <c:v>2661</c:v>
                </c:pt>
                <c:pt idx="19">
                  <c:v>2745</c:v>
                </c:pt>
              </c:numCache>
            </c:numRef>
          </c:yVal>
          <c:smooth val="1"/>
        </c:ser>
        <c:dLbls>
          <c:showLegendKey val="0"/>
          <c:showVal val="0"/>
          <c:showCatName val="0"/>
          <c:showSerName val="0"/>
          <c:showPercent val="0"/>
          <c:showBubbleSize val="0"/>
        </c:dLbls>
        <c:axId val="201339264"/>
        <c:axId val="201340800"/>
      </c:scatterChart>
      <c:valAx>
        <c:axId val="201339264"/>
        <c:scaling>
          <c:orientation val="minMax"/>
        </c:scaling>
        <c:delete val="0"/>
        <c:axPos val="b"/>
        <c:numFmt formatCode="General" sourceLinked="1"/>
        <c:majorTickMark val="out"/>
        <c:minorTickMark val="none"/>
        <c:tickLblPos val="nextTo"/>
        <c:crossAx val="201340800"/>
        <c:crosses val="autoZero"/>
        <c:crossBetween val="midCat"/>
      </c:valAx>
      <c:valAx>
        <c:axId val="201340800"/>
        <c:scaling>
          <c:orientation val="minMax"/>
        </c:scaling>
        <c:delete val="0"/>
        <c:axPos val="l"/>
        <c:majorGridlines/>
        <c:numFmt formatCode="General" sourceLinked="1"/>
        <c:majorTickMark val="out"/>
        <c:minorTickMark val="none"/>
        <c:tickLblPos val="nextTo"/>
        <c:crossAx val="2013392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Ventas de Vehículos por Tecnología</a:t>
            </a:r>
          </a:p>
        </c:rich>
      </c:tx>
      <c:overlay val="0"/>
    </c:title>
    <c:autoTitleDeleted val="0"/>
    <c:plotArea>
      <c:layout/>
      <c:scatterChart>
        <c:scatterStyle val="smoothMarker"/>
        <c:varyColors val="0"/>
        <c:ser>
          <c:idx val="0"/>
          <c:order val="0"/>
          <c:tx>
            <c:v>PHEVs</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vehiculos!$R$43:$R$63</c:f>
              <c:numCache>
                <c:formatCode>General</c:formatCode>
                <c:ptCount val="21"/>
                <c:pt idx="0">
                  <c:v>201</c:v>
                </c:pt>
                <c:pt idx="1">
                  <c:v>194</c:v>
                </c:pt>
                <c:pt idx="2">
                  <c:v>186</c:v>
                </c:pt>
                <c:pt idx="3">
                  <c:v>179</c:v>
                </c:pt>
                <c:pt idx="4">
                  <c:v>171</c:v>
                </c:pt>
                <c:pt idx="5">
                  <c:v>164</c:v>
                </c:pt>
                <c:pt idx="6">
                  <c:v>157</c:v>
                </c:pt>
                <c:pt idx="7">
                  <c:v>150</c:v>
                </c:pt>
                <c:pt idx="8">
                  <c:v>144</c:v>
                </c:pt>
                <c:pt idx="9">
                  <c:v>137</c:v>
                </c:pt>
                <c:pt idx="10">
                  <c:v>131</c:v>
                </c:pt>
                <c:pt idx="11">
                  <c:v>125</c:v>
                </c:pt>
                <c:pt idx="12">
                  <c:v>119</c:v>
                </c:pt>
                <c:pt idx="13">
                  <c:v>113</c:v>
                </c:pt>
                <c:pt idx="14">
                  <c:v>108</c:v>
                </c:pt>
                <c:pt idx="15">
                  <c:v>103</c:v>
                </c:pt>
                <c:pt idx="16">
                  <c:v>98</c:v>
                </c:pt>
                <c:pt idx="17">
                  <c:v>93</c:v>
                </c:pt>
                <c:pt idx="18">
                  <c:v>88</c:v>
                </c:pt>
                <c:pt idx="19">
                  <c:v>84</c:v>
                </c:pt>
                <c:pt idx="20">
                  <c:v>80</c:v>
                </c:pt>
              </c:numCache>
            </c:numRef>
          </c:yVal>
          <c:smooth val="1"/>
        </c:ser>
        <c:ser>
          <c:idx val="1"/>
          <c:order val="1"/>
          <c:tx>
            <c:v>BEVs</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vehiculos!$S$43:$S$63</c:f>
              <c:numCache>
                <c:formatCode>General</c:formatCode>
                <c:ptCount val="21"/>
                <c:pt idx="0">
                  <c:v>86</c:v>
                </c:pt>
                <c:pt idx="1">
                  <c:v>83</c:v>
                </c:pt>
                <c:pt idx="2">
                  <c:v>80</c:v>
                </c:pt>
                <c:pt idx="3">
                  <c:v>77</c:v>
                </c:pt>
                <c:pt idx="4">
                  <c:v>74</c:v>
                </c:pt>
                <c:pt idx="5">
                  <c:v>71</c:v>
                </c:pt>
                <c:pt idx="6">
                  <c:v>68</c:v>
                </c:pt>
                <c:pt idx="7">
                  <c:v>65</c:v>
                </c:pt>
                <c:pt idx="8">
                  <c:v>62</c:v>
                </c:pt>
                <c:pt idx="9">
                  <c:v>59</c:v>
                </c:pt>
                <c:pt idx="10">
                  <c:v>56</c:v>
                </c:pt>
                <c:pt idx="11">
                  <c:v>54</c:v>
                </c:pt>
                <c:pt idx="12">
                  <c:v>51</c:v>
                </c:pt>
                <c:pt idx="13">
                  <c:v>49</c:v>
                </c:pt>
                <c:pt idx="14">
                  <c:v>46</c:v>
                </c:pt>
                <c:pt idx="15">
                  <c:v>44</c:v>
                </c:pt>
                <c:pt idx="16">
                  <c:v>42</c:v>
                </c:pt>
                <c:pt idx="17">
                  <c:v>40</c:v>
                </c:pt>
                <c:pt idx="18">
                  <c:v>38</c:v>
                </c:pt>
                <c:pt idx="19">
                  <c:v>36</c:v>
                </c:pt>
                <c:pt idx="20">
                  <c:v>34</c:v>
                </c:pt>
              </c:numCache>
            </c:numRef>
          </c:yVal>
          <c:smooth val="1"/>
        </c:ser>
        <c:ser>
          <c:idx val="2"/>
          <c:order val="2"/>
          <c:tx>
            <c:v>HEVs</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vehiculos!$T$43:$T$63</c:f>
              <c:numCache>
                <c:formatCode>General</c:formatCode>
                <c:ptCount val="21"/>
                <c:pt idx="0">
                  <c:v>266</c:v>
                </c:pt>
                <c:pt idx="1">
                  <c:v>256</c:v>
                </c:pt>
                <c:pt idx="2">
                  <c:v>246</c:v>
                </c:pt>
                <c:pt idx="3">
                  <c:v>236</c:v>
                </c:pt>
                <c:pt idx="4">
                  <c:v>226</c:v>
                </c:pt>
                <c:pt idx="5">
                  <c:v>217</c:v>
                </c:pt>
                <c:pt idx="6">
                  <c:v>208</c:v>
                </c:pt>
                <c:pt idx="7">
                  <c:v>199</c:v>
                </c:pt>
                <c:pt idx="8">
                  <c:v>190</c:v>
                </c:pt>
                <c:pt idx="9">
                  <c:v>181</c:v>
                </c:pt>
                <c:pt idx="10">
                  <c:v>173</c:v>
                </c:pt>
                <c:pt idx="11">
                  <c:v>165</c:v>
                </c:pt>
                <c:pt idx="12">
                  <c:v>157</c:v>
                </c:pt>
                <c:pt idx="13">
                  <c:v>150</c:v>
                </c:pt>
                <c:pt idx="14">
                  <c:v>143</c:v>
                </c:pt>
                <c:pt idx="15">
                  <c:v>136</c:v>
                </c:pt>
                <c:pt idx="16">
                  <c:v>129</c:v>
                </c:pt>
                <c:pt idx="17">
                  <c:v>122</c:v>
                </c:pt>
                <c:pt idx="18">
                  <c:v>116</c:v>
                </c:pt>
                <c:pt idx="19">
                  <c:v>110</c:v>
                </c:pt>
                <c:pt idx="20">
                  <c:v>105</c:v>
                </c:pt>
              </c:numCache>
            </c:numRef>
          </c:yVal>
          <c:smooth val="1"/>
        </c:ser>
        <c:ser>
          <c:idx val="3"/>
          <c:order val="3"/>
          <c:tx>
            <c:v>CI</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vehiculos!$U$43:$U$63</c:f>
              <c:numCache>
                <c:formatCode>General</c:formatCode>
                <c:ptCount val="21"/>
                <c:pt idx="0">
                  <c:v>686</c:v>
                </c:pt>
                <c:pt idx="1">
                  <c:v>660</c:v>
                </c:pt>
                <c:pt idx="2">
                  <c:v>634</c:v>
                </c:pt>
                <c:pt idx="3">
                  <c:v>608</c:v>
                </c:pt>
                <c:pt idx="4">
                  <c:v>584</c:v>
                </c:pt>
                <c:pt idx="5">
                  <c:v>559</c:v>
                </c:pt>
                <c:pt idx="6">
                  <c:v>535</c:v>
                </c:pt>
                <c:pt idx="7">
                  <c:v>512</c:v>
                </c:pt>
                <c:pt idx="8">
                  <c:v>489</c:v>
                </c:pt>
                <c:pt idx="9">
                  <c:v>467</c:v>
                </c:pt>
                <c:pt idx="10">
                  <c:v>446</c:v>
                </c:pt>
                <c:pt idx="11">
                  <c:v>425</c:v>
                </c:pt>
                <c:pt idx="12">
                  <c:v>405</c:v>
                </c:pt>
                <c:pt idx="13">
                  <c:v>386</c:v>
                </c:pt>
                <c:pt idx="14">
                  <c:v>367</c:v>
                </c:pt>
                <c:pt idx="15">
                  <c:v>349</c:v>
                </c:pt>
                <c:pt idx="16">
                  <c:v>332</c:v>
                </c:pt>
                <c:pt idx="17">
                  <c:v>316</c:v>
                </c:pt>
                <c:pt idx="18">
                  <c:v>300</c:v>
                </c:pt>
                <c:pt idx="19">
                  <c:v>285</c:v>
                </c:pt>
                <c:pt idx="20">
                  <c:v>270</c:v>
                </c:pt>
              </c:numCache>
            </c:numRef>
          </c:yVal>
          <c:smooth val="1"/>
        </c:ser>
        <c:dLbls>
          <c:showLegendKey val="0"/>
          <c:showVal val="0"/>
          <c:showCatName val="0"/>
          <c:showSerName val="0"/>
          <c:showPercent val="0"/>
          <c:showBubbleSize val="0"/>
        </c:dLbls>
        <c:axId val="201395584"/>
        <c:axId val="201397760"/>
      </c:scatterChart>
      <c:valAx>
        <c:axId val="201395584"/>
        <c:scaling>
          <c:orientation val="minMax"/>
        </c:scaling>
        <c:delete val="0"/>
        <c:axPos val="b"/>
        <c:title>
          <c:tx>
            <c:rich>
              <a:bodyPr/>
              <a:lstStyle/>
              <a:p>
                <a:pPr>
                  <a:defRPr/>
                </a:pPr>
                <a:r>
                  <a:rPr lang="en-US"/>
                  <a:t>Año</a:t>
                </a:r>
              </a:p>
            </c:rich>
          </c:tx>
          <c:overlay val="0"/>
        </c:title>
        <c:numFmt formatCode="General" sourceLinked="1"/>
        <c:majorTickMark val="out"/>
        <c:minorTickMark val="none"/>
        <c:tickLblPos val="nextTo"/>
        <c:crossAx val="201397760"/>
        <c:crosses val="autoZero"/>
        <c:crossBetween val="midCat"/>
      </c:valAx>
      <c:valAx>
        <c:axId val="201397760"/>
        <c:scaling>
          <c:orientation val="minMax"/>
        </c:scaling>
        <c:delete val="0"/>
        <c:axPos val="l"/>
        <c:majorGridlines/>
        <c:numFmt formatCode="General" sourceLinked="1"/>
        <c:majorTickMark val="out"/>
        <c:minorTickMark val="none"/>
        <c:tickLblPos val="nextTo"/>
        <c:crossAx val="2013955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Cantidad de Vehiculos por Tecnología</a:t>
            </a:r>
          </a:p>
        </c:rich>
      </c:tx>
      <c:layout/>
      <c:overlay val="0"/>
    </c:title>
    <c:autoTitleDeleted val="0"/>
    <c:plotArea>
      <c:layout/>
      <c:scatterChart>
        <c:scatterStyle val="smoothMarker"/>
        <c:varyColors val="0"/>
        <c:ser>
          <c:idx val="0"/>
          <c:order val="0"/>
          <c:tx>
            <c:v>PHEVs</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vehiculos!$X$43:$X$63</c:f>
              <c:numCache>
                <c:formatCode>General</c:formatCode>
                <c:ptCount val="21"/>
                <c:pt idx="0">
                  <c:v>201</c:v>
                </c:pt>
                <c:pt idx="1">
                  <c:v>395</c:v>
                </c:pt>
                <c:pt idx="2">
                  <c:v>581</c:v>
                </c:pt>
                <c:pt idx="3">
                  <c:v>760</c:v>
                </c:pt>
                <c:pt idx="4">
                  <c:v>931</c:v>
                </c:pt>
                <c:pt idx="5">
                  <c:v>1095</c:v>
                </c:pt>
                <c:pt idx="6">
                  <c:v>1252</c:v>
                </c:pt>
                <c:pt idx="7">
                  <c:v>1402</c:v>
                </c:pt>
                <c:pt idx="8">
                  <c:v>1546</c:v>
                </c:pt>
                <c:pt idx="9">
                  <c:v>1683</c:v>
                </c:pt>
                <c:pt idx="10">
                  <c:v>1814</c:v>
                </c:pt>
                <c:pt idx="11">
                  <c:v>1939</c:v>
                </c:pt>
                <c:pt idx="12">
                  <c:v>2058</c:v>
                </c:pt>
                <c:pt idx="13">
                  <c:v>2171</c:v>
                </c:pt>
                <c:pt idx="14">
                  <c:v>2279</c:v>
                </c:pt>
                <c:pt idx="15">
                  <c:v>2382</c:v>
                </c:pt>
                <c:pt idx="16">
                  <c:v>2480</c:v>
                </c:pt>
                <c:pt idx="17">
                  <c:v>2573</c:v>
                </c:pt>
                <c:pt idx="18">
                  <c:v>2661</c:v>
                </c:pt>
                <c:pt idx="19">
                  <c:v>2745</c:v>
                </c:pt>
                <c:pt idx="20">
                  <c:v>2825</c:v>
                </c:pt>
              </c:numCache>
            </c:numRef>
          </c:yVal>
          <c:smooth val="1"/>
        </c:ser>
        <c:ser>
          <c:idx val="1"/>
          <c:order val="1"/>
          <c:tx>
            <c:v>BEVs</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vehiculos!$Y$43:$Y$63</c:f>
              <c:numCache>
                <c:formatCode>General</c:formatCode>
                <c:ptCount val="21"/>
                <c:pt idx="0">
                  <c:v>86</c:v>
                </c:pt>
                <c:pt idx="1">
                  <c:v>169</c:v>
                </c:pt>
                <c:pt idx="2">
                  <c:v>249</c:v>
                </c:pt>
                <c:pt idx="3">
                  <c:v>326</c:v>
                </c:pt>
                <c:pt idx="4">
                  <c:v>400</c:v>
                </c:pt>
                <c:pt idx="5">
                  <c:v>471</c:v>
                </c:pt>
                <c:pt idx="6">
                  <c:v>539</c:v>
                </c:pt>
                <c:pt idx="7">
                  <c:v>604</c:v>
                </c:pt>
                <c:pt idx="8">
                  <c:v>666</c:v>
                </c:pt>
                <c:pt idx="9">
                  <c:v>725</c:v>
                </c:pt>
                <c:pt idx="10">
                  <c:v>781</c:v>
                </c:pt>
                <c:pt idx="11">
                  <c:v>835</c:v>
                </c:pt>
                <c:pt idx="12">
                  <c:v>886</c:v>
                </c:pt>
                <c:pt idx="13">
                  <c:v>935</c:v>
                </c:pt>
                <c:pt idx="14">
                  <c:v>981</c:v>
                </c:pt>
                <c:pt idx="15">
                  <c:v>1025</c:v>
                </c:pt>
                <c:pt idx="16">
                  <c:v>1067</c:v>
                </c:pt>
                <c:pt idx="17">
                  <c:v>1107</c:v>
                </c:pt>
                <c:pt idx="18">
                  <c:v>1145</c:v>
                </c:pt>
                <c:pt idx="19">
                  <c:v>1181</c:v>
                </c:pt>
                <c:pt idx="20">
                  <c:v>1215</c:v>
                </c:pt>
              </c:numCache>
            </c:numRef>
          </c:yVal>
          <c:smooth val="1"/>
        </c:ser>
        <c:ser>
          <c:idx val="2"/>
          <c:order val="2"/>
          <c:tx>
            <c:v>HEVs</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vehiculos!$Z$43:$Z$63</c:f>
              <c:numCache>
                <c:formatCode>General</c:formatCode>
                <c:ptCount val="21"/>
                <c:pt idx="0">
                  <c:v>266</c:v>
                </c:pt>
                <c:pt idx="1">
                  <c:v>522</c:v>
                </c:pt>
                <c:pt idx="2">
                  <c:v>768</c:v>
                </c:pt>
                <c:pt idx="3">
                  <c:v>1004</c:v>
                </c:pt>
                <c:pt idx="4">
                  <c:v>1230</c:v>
                </c:pt>
                <c:pt idx="5">
                  <c:v>1447</c:v>
                </c:pt>
                <c:pt idx="6">
                  <c:v>1655</c:v>
                </c:pt>
                <c:pt idx="7">
                  <c:v>1854</c:v>
                </c:pt>
                <c:pt idx="8">
                  <c:v>2044</c:v>
                </c:pt>
                <c:pt idx="9">
                  <c:v>2225</c:v>
                </c:pt>
                <c:pt idx="10">
                  <c:v>2398</c:v>
                </c:pt>
                <c:pt idx="11">
                  <c:v>2563</c:v>
                </c:pt>
                <c:pt idx="12">
                  <c:v>2720</c:v>
                </c:pt>
                <c:pt idx="13">
                  <c:v>2870</c:v>
                </c:pt>
                <c:pt idx="14">
                  <c:v>3013</c:v>
                </c:pt>
                <c:pt idx="15">
                  <c:v>3149</c:v>
                </c:pt>
                <c:pt idx="16">
                  <c:v>3278</c:v>
                </c:pt>
                <c:pt idx="17">
                  <c:v>3400</c:v>
                </c:pt>
                <c:pt idx="18">
                  <c:v>3516</c:v>
                </c:pt>
                <c:pt idx="19">
                  <c:v>3626</c:v>
                </c:pt>
                <c:pt idx="20">
                  <c:v>3731</c:v>
                </c:pt>
              </c:numCache>
            </c:numRef>
          </c:yVal>
          <c:smooth val="1"/>
        </c:ser>
        <c:ser>
          <c:idx val="3"/>
          <c:order val="3"/>
          <c:tx>
            <c:v>CI</c:v>
          </c:tx>
          <c:marker>
            <c:symbol val="none"/>
          </c:marker>
          <c:xVal>
            <c:numRef>
              <c:f>vehiculos!$B$43:$B$63</c:f>
              <c:numCache>
                <c:formatCode>General</c:formatCode>
                <c:ptCount val="21"/>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numCache>
            </c:numRef>
          </c:xVal>
          <c:yVal>
            <c:numRef>
              <c:f>vehiculos!$AA$43:$AA$63</c:f>
              <c:numCache>
                <c:formatCode>General</c:formatCode>
                <c:ptCount val="21"/>
                <c:pt idx="0">
                  <c:v>686</c:v>
                </c:pt>
                <c:pt idx="1">
                  <c:v>1346</c:v>
                </c:pt>
                <c:pt idx="2">
                  <c:v>1980</c:v>
                </c:pt>
                <c:pt idx="3">
                  <c:v>2588</c:v>
                </c:pt>
                <c:pt idx="4">
                  <c:v>3172</c:v>
                </c:pt>
                <c:pt idx="5">
                  <c:v>3731</c:v>
                </c:pt>
                <c:pt idx="6">
                  <c:v>4266</c:v>
                </c:pt>
                <c:pt idx="7">
                  <c:v>4778</c:v>
                </c:pt>
                <c:pt idx="8">
                  <c:v>5267</c:v>
                </c:pt>
                <c:pt idx="9">
                  <c:v>5734</c:v>
                </c:pt>
                <c:pt idx="10">
                  <c:v>6180</c:v>
                </c:pt>
                <c:pt idx="11">
                  <c:v>6605</c:v>
                </c:pt>
                <c:pt idx="12">
                  <c:v>7010</c:v>
                </c:pt>
                <c:pt idx="13">
                  <c:v>7396</c:v>
                </c:pt>
                <c:pt idx="14">
                  <c:v>7763</c:v>
                </c:pt>
                <c:pt idx="15">
                  <c:v>8112</c:v>
                </c:pt>
                <c:pt idx="16">
                  <c:v>8444</c:v>
                </c:pt>
                <c:pt idx="17">
                  <c:v>8760</c:v>
                </c:pt>
                <c:pt idx="18">
                  <c:v>9060</c:v>
                </c:pt>
                <c:pt idx="19">
                  <c:v>9345</c:v>
                </c:pt>
                <c:pt idx="20">
                  <c:v>9615</c:v>
                </c:pt>
              </c:numCache>
            </c:numRef>
          </c:yVal>
          <c:smooth val="1"/>
        </c:ser>
        <c:dLbls>
          <c:showLegendKey val="0"/>
          <c:showVal val="0"/>
          <c:showCatName val="0"/>
          <c:showSerName val="0"/>
          <c:showPercent val="0"/>
          <c:showBubbleSize val="0"/>
        </c:dLbls>
        <c:axId val="201428352"/>
        <c:axId val="201438720"/>
      </c:scatterChart>
      <c:valAx>
        <c:axId val="201428352"/>
        <c:scaling>
          <c:orientation val="minMax"/>
        </c:scaling>
        <c:delete val="0"/>
        <c:axPos val="b"/>
        <c:title>
          <c:tx>
            <c:rich>
              <a:bodyPr/>
              <a:lstStyle/>
              <a:p>
                <a:pPr>
                  <a:defRPr/>
                </a:pPr>
                <a:r>
                  <a:rPr lang="en-US"/>
                  <a:t>Año</a:t>
                </a:r>
              </a:p>
            </c:rich>
          </c:tx>
          <c:layout/>
          <c:overlay val="0"/>
        </c:title>
        <c:numFmt formatCode="General" sourceLinked="1"/>
        <c:majorTickMark val="out"/>
        <c:minorTickMark val="none"/>
        <c:tickLblPos val="nextTo"/>
        <c:crossAx val="201438720"/>
        <c:crosses val="autoZero"/>
        <c:crossBetween val="midCat"/>
      </c:valAx>
      <c:valAx>
        <c:axId val="201438720"/>
        <c:scaling>
          <c:orientation val="minMax"/>
        </c:scaling>
        <c:delete val="0"/>
        <c:axPos val="l"/>
        <c:majorGridlines/>
        <c:numFmt formatCode="General" sourceLinked="1"/>
        <c:majorTickMark val="out"/>
        <c:minorTickMark val="none"/>
        <c:tickLblPos val="nextTo"/>
        <c:crossAx val="2014283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Hoja1!$B$1</c:f>
              <c:strCache>
                <c:ptCount val="1"/>
                <c:pt idx="0">
                  <c:v>Habitantes</c:v>
                </c:pt>
              </c:strCache>
            </c:strRef>
          </c:tx>
          <c:marker>
            <c:symbol val="none"/>
          </c:marker>
          <c:xVal>
            <c:numRef>
              <c:f>Hoja1!$A$2:$A$16</c:f>
              <c:numCache>
                <c:formatCode>General</c:formatCode>
                <c:ptCount val="15"/>
                <c:pt idx="0">
                  <c:v>1775</c:v>
                </c:pt>
                <c:pt idx="1">
                  <c:v>1800</c:v>
                </c:pt>
                <c:pt idx="2">
                  <c:v>1832</c:v>
                </c:pt>
                <c:pt idx="3">
                  <c:v>1870</c:v>
                </c:pt>
                <c:pt idx="4">
                  <c:v>1912</c:v>
                </c:pt>
                <c:pt idx="5">
                  <c:v>1918</c:v>
                </c:pt>
                <c:pt idx="6">
                  <c:v>1928</c:v>
                </c:pt>
                <c:pt idx="7">
                  <c:v>1938</c:v>
                </c:pt>
                <c:pt idx="8">
                  <c:v>1951</c:v>
                </c:pt>
                <c:pt idx="9">
                  <c:v>1964</c:v>
                </c:pt>
                <c:pt idx="10">
                  <c:v>1973</c:v>
                </c:pt>
                <c:pt idx="11">
                  <c:v>1985</c:v>
                </c:pt>
                <c:pt idx="12">
                  <c:v>1993</c:v>
                </c:pt>
                <c:pt idx="13">
                  <c:v>1999</c:v>
                </c:pt>
                <c:pt idx="14">
                  <c:v>2005</c:v>
                </c:pt>
              </c:numCache>
            </c:numRef>
          </c:xVal>
          <c:yVal>
            <c:numRef>
              <c:f>Hoja1!$B$2:$B$16</c:f>
              <c:numCache>
                <c:formatCode>#,##0</c:formatCode>
                <c:ptCount val="15"/>
                <c:pt idx="0">
                  <c:v>16233</c:v>
                </c:pt>
                <c:pt idx="1">
                  <c:v>21964</c:v>
                </c:pt>
                <c:pt idx="2">
                  <c:v>28341</c:v>
                </c:pt>
                <c:pt idx="3">
                  <c:v>40883</c:v>
                </c:pt>
                <c:pt idx="4">
                  <c:v>121257</c:v>
                </c:pt>
                <c:pt idx="5">
                  <c:v>143994</c:v>
                </c:pt>
                <c:pt idx="6">
                  <c:v>235702</c:v>
                </c:pt>
                <c:pt idx="7">
                  <c:v>325650</c:v>
                </c:pt>
                <c:pt idx="8">
                  <c:v>715250</c:v>
                </c:pt>
                <c:pt idx="9">
                  <c:v>1697311</c:v>
                </c:pt>
                <c:pt idx="10">
                  <c:v>2855065</c:v>
                </c:pt>
                <c:pt idx="11">
                  <c:v>4236490</c:v>
                </c:pt>
                <c:pt idx="12">
                  <c:v>5484244</c:v>
                </c:pt>
                <c:pt idx="13">
                  <c:v>6276428</c:v>
                </c:pt>
                <c:pt idx="14">
                  <c:v>7185889</c:v>
                </c:pt>
              </c:numCache>
            </c:numRef>
          </c:yVal>
          <c:smooth val="1"/>
        </c:ser>
        <c:dLbls>
          <c:showLegendKey val="0"/>
          <c:showVal val="0"/>
          <c:showCatName val="0"/>
          <c:showSerName val="0"/>
          <c:showPercent val="0"/>
          <c:showBubbleSize val="0"/>
        </c:dLbls>
        <c:axId val="201452160"/>
        <c:axId val="201458048"/>
      </c:scatterChart>
      <c:valAx>
        <c:axId val="201452160"/>
        <c:scaling>
          <c:orientation val="minMax"/>
        </c:scaling>
        <c:delete val="0"/>
        <c:axPos val="b"/>
        <c:numFmt formatCode="General" sourceLinked="1"/>
        <c:majorTickMark val="out"/>
        <c:minorTickMark val="none"/>
        <c:tickLblPos val="nextTo"/>
        <c:crossAx val="201458048"/>
        <c:crosses val="autoZero"/>
        <c:crossBetween val="midCat"/>
      </c:valAx>
      <c:valAx>
        <c:axId val="201458048"/>
        <c:scaling>
          <c:orientation val="minMax"/>
        </c:scaling>
        <c:delete val="0"/>
        <c:axPos val="l"/>
        <c:majorGridlines/>
        <c:numFmt formatCode="#,##0" sourceLinked="1"/>
        <c:majorTickMark val="out"/>
        <c:minorTickMark val="none"/>
        <c:tickLblPos val="nextTo"/>
        <c:crossAx val="2014521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marker>
            <c:symbol val="none"/>
          </c:marker>
          <c:trendline>
            <c:trendlineType val="linear"/>
            <c:dispRSqr val="1"/>
            <c:dispEq val="1"/>
            <c:trendlineLbl>
              <c:numFmt formatCode="General" sourceLinked="0"/>
            </c:trendlineLbl>
          </c:trendline>
          <c:xVal>
            <c:numRef>
              <c:f>Hoja1!$A$18:$A$32</c:f>
              <c:numCache>
                <c:formatCode>General</c:formatCode>
                <c:ptCount val="15"/>
                <c:pt idx="0">
                  <c:v>7.4815557019095165</c:v>
                </c:pt>
                <c:pt idx="1">
                  <c:v>7.4955419438842563</c:v>
                </c:pt>
                <c:pt idx="2">
                  <c:v>7.5131635452340753</c:v>
                </c:pt>
                <c:pt idx="3">
                  <c:v>7.5336937098486327</c:v>
                </c:pt>
                <c:pt idx="4">
                  <c:v>7.5559050936113463</c:v>
                </c:pt>
                <c:pt idx="5">
                  <c:v>7.5590382554433839</c:v>
                </c:pt>
                <c:pt idx="6">
                  <c:v>7.564238475170491</c:v>
                </c:pt>
                <c:pt idx="7">
                  <c:v>7.5694117924507118</c:v>
                </c:pt>
                <c:pt idx="8">
                  <c:v>7.5760973406231109</c:v>
                </c:pt>
                <c:pt idx="9">
                  <c:v>7.5827384889144112</c:v>
                </c:pt>
                <c:pt idx="10">
                  <c:v>7.5873105060226154</c:v>
                </c:pt>
                <c:pt idx="11">
                  <c:v>7.5933741931212904</c:v>
                </c:pt>
                <c:pt idx="12">
                  <c:v>7.5973963202127948</c:v>
                </c:pt>
                <c:pt idx="13">
                  <c:v>7.6004023345003997</c:v>
                </c:pt>
                <c:pt idx="14">
                  <c:v>7.6033993397406698</c:v>
                </c:pt>
              </c:numCache>
            </c:numRef>
          </c:xVal>
          <c:yVal>
            <c:numRef>
              <c:f>Hoja1!$B$18:$B$32</c:f>
              <c:numCache>
                <c:formatCode>General</c:formatCode>
                <c:ptCount val="15"/>
                <c:pt idx="0">
                  <c:v>9.6948014863108458</c:v>
                </c:pt>
                <c:pt idx="1">
                  <c:v>9.9971600283987634</c:v>
                </c:pt>
                <c:pt idx="2">
                  <c:v>10.252064798437244</c:v>
                </c:pt>
                <c:pt idx="3">
                  <c:v>10.618469607703592</c:v>
                </c:pt>
                <c:pt idx="4">
                  <c:v>11.705667539092067</c:v>
                </c:pt>
                <c:pt idx="5">
                  <c:v>11.877526911023391</c:v>
                </c:pt>
                <c:pt idx="6">
                  <c:v>12.370323574250971</c:v>
                </c:pt>
                <c:pt idx="7">
                  <c:v>12.693578463974548</c:v>
                </c:pt>
                <c:pt idx="8">
                  <c:v>13.480387410912357</c:v>
                </c:pt>
                <c:pt idx="9">
                  <c:v>14.344555792010022</c:v>
                </c:pt>
                <c:pt idx="10">
                  <c:v>14.864605167888389</c:v>
                </c:pt>
                <c:pt idx="11">
                  <c:v>15.259245654178828</c:v>
                </c:pt>
                <c:pt idx="12">
                  <c:v>15.517389811745305</c:v>
                </c:pt>
                <c:pt idx="13">
                  <c:v>15.652311586813177</c:v>
                </c:pt>
                <c:pt idx="14">
                  <c:v>15.787629799834379</c:v>
                </c:pt>
              </c:numCache>
            </c:numRef>
          </c:yVal>
          <c:smooth val="1"/>
        </c:ser>
        <c:dLbls>
          <c:showLegendKey val="0"/>
          <c:showVal val="0"/>
          <c:showCatName val="0"/>
          <c:showSerName val="0"/>
          <c:showPercent val="0"/>
          <c:showBubbleSize val="0"/>
        </c:dLbls>
        <c:axId val="201479296"/>
        <c:axId val="201481216"/>
      </c:scatterChart>
      <c:valAx>
        <c:axId val="201479296"/>
        <c:scaling>
          <c:orientation val="minMax"/>
        </c:scaling>
        <c:delete val="0"/>
        <c:axPos val="b"/>
        <c:title>
          <c:overlay val="0"/>
        </c:title>
        <c:numFmt formatCode="General" sourceLinked="1"/>
        <c:majorTickMark val="out"/>
        <c:minorTickMark val="none"/>
        <c:tickLblPos val="nextTo"/>
        <c:crossAx val="201481216"/>
        <c:crosses val="autoZero"/>
        <c:crossBetween val="midCat"/>
      </c:valAx>
      <c:valAx>
        <c:axId val="201481216"/>
        <c:scaling>
          <c:orientation val="minMax"/>
        </c:scaling>
        <c:delete val="0"/>
        <c:axPos val="l"/>
        <c:majorGridlines/>
        <c:minorGridlines/>
        <c:title>
          <c:overlay val="0"/>
        </c:title>
        <c:numFmt formatCode="General" sourceLinked="1"/>
        <c:majorTickMark val="out"/>
        <c:minorTickMark val="none"/>
        <c:tickLblPos val="nextTo"/>
        <c:crossAx val="2014792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27</xdr:col>
      <xdr:colOff>238312</xdr:colOff>
      <xdr:row>6</xdr:row>
      <xdr:rowOff>15129</xdr:rowOff>
    </xdr:from>
    <xdr:to>
      <xdr:col>41</xdr:col>
      <xdr:colOff>238312</xdr:colOff>
      <xdr:row>22</xdr:row>
      <xdr:rowOff>102722</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326465</xdr:colOff>
      <xdr:row>24</xdr:row>
      <xdr:rowOff>123825</xdr:rowOff>
    </xdr:from>
    <xdr:to>
      <xdr:col>41</xdr:col>
      <xdr:colOff>288365</xdr:colOff>
      <xdr:row>39</xdr:row>
      <xdr:rowOff>9525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491191</xdr:colOff>
      <xdr:row>42</xdr:row>
      <xdr:rowOff>72837</xdr:rowOff>
    </xdr:from>
    <xdr:to>
      <xdr:col>38</xdr:col>
      <xdr:colOff>110191</xdr:colOff>
      <xdr:row>59</xdr:row>
      <xdr:rowOff>53788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571500</xdr:colOff>
      <xdr:row>60</xdr:row>
      <xdr:rowOff>182335</xdr:rowOff>
    </xdr:from>
    <xdr:to>
      <xdr:col>39</xdr:col>
      <xdr:colOff>168729</xdr:colOff>
      <xdr:row>75</xdr:row>
      <xdr:rowOff>68035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122465</xdr:colOff>
      <xdr:row>78</xdr:row>
      <xdr:rowOff>16326</xdr:rowOff>
    </xdr:from>
    <xdr:to>
      <xdr:col>38</xdr:col>
      <xdr:colOff>585107</xdr:colOff>
      <xdr:row>95</xdr:row>
      <xdr:rowOff>95249</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544286</xdr:colOff>
      <xdr:row>41</xdr:row>
      <xdr:rowOff>141513</xdr:rowOff>
    </xdr:from>
    <xdr:to>
      <xdr:col>47</xdr:col>
      <xdr:colOff>217715</xdr:colOff>
      <xdr:row>59</xdr:row>
      <xdr:rowOff>95249</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353786</xdr:colOff>
      <xdr:row>15</xdr:row>
      <xdr:rowOff>108858</xdr:rowOff>
    </xdr:from>
    <xdr:to>
      <xdr:col>26</xdr:col>
      <xdr:colOff>1524000</xdr:colOff>
      <xdr:row>40</xdr:row>
      <xdr:rowOff>136071</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200025</xdr:colOff>
      <xdr:row>0</xdr:row>
      <xdr:rowOff>171450</xdr:rowOff>
    </xdr:from>
    <xdr:to>
      <xdr:col>14</xdr:col>
      <xdr:colOff>200025</xdr:colOff>
      <xdr:row>15</xdr:row>
      <xdr:rowOff>57150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17</xdr:row>
      <xdr:rowOff>152400</xdr:rowOff>
    </xdr:from>
    <xdr:to>
      <xdr:col>15</xdr:col>
      <xdr:colOff>276225</xdr:colOff>
      <xdr:row>32</xdr:row>
      <xdr:rowOff>38100</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887"/>
  <sheetViews>
    <sheetView tabSelected="1" topLeftCell="B21" zoomScale="70" zoomScaleNormal="70" workbookViewId="0">
      <selection activeCell="Q36" sqref="Q36"/>
    </sheetView>
  </sheetViews>
  <sheetFormatPr baseColWidth="10" defaultColWidth="9.140625" defaultRowHeight="15" x14ac:dyDescent="0.25"/>
  <cols>
    <col min="2" max="2" width="10.140625" style="12" customWidth="1"/>
    <col min="3" max="3" width="17.5703125" style="12" bestFit="1" customWidth="1"/>
    <col min="4" max="4" width="4.140625" customWidth="1"/>
    <col min="5" max="5" width="10" customWidth="1"/>
    <col min="6" max="6" width="11.5703125" customWidth="1"/>
    <col min="7" max="7" width="12.7109375" bestFit="1" customWidth="1"/>
    <col min="8" max="8" width="3.5703125" style="22" customWidth="1"/>
    <col min="9" max="9" width="12.85546875" style="22" customWidth="1"/>
    <col min="10" max="10" width="12.42578125" customWidth="1"/>
    <col min="11" max="11" width="3.5703125" customWidth="1"/>
    <col min="12" max="12" width="11.7109375" customWidth="1"/>
    <col min="13" max="13" width="11.28515625" customWidth="1"/>
    <col min="15" max="15" width="19.42578125" style="12" bestFit="1" customWidth="1"/>
    <col min="16" max="16" width="36.42578125" style="12" bestFit="1" customWidth="1"/>
    <col min="17" max="17" width="40.5703125" customWidth="1"/>
    <col min="18" max="18" width="31.5703125" bestFit="1" customWidth="1"/>
    <col min="19" max="20" width="28.85546875" bestFit="1" customWidth="1"/>
    <col min="21" max="21" width="26.7109375" bestFit="1" customWidth="1"/>
    <col min="24" max="24" width="31" style="79" bestFit="1" customWidth="1"/>
    <col min="25" max="26" width="29.28515625" bestFit="1" customWidth="1"/>
    <col min="27" max="27" width="26.140625" bestFit="1" customWidth="1"/>
  </cols>
  <sheetData>
    <row r="1" spans="1:83" ht="15.75" thickBot="1" x14ac:dyDescent="0.3">
      <c r="B1"/>
      <c r="C1"/>
      <c r="H1"/>
      <c r="I1"/>
    </row>
    <row r="2" spans="1:83" ht="24" thickBot="1" x14ac:dyDescent="0.4">
      <c r="B2"/>
      <c r="C2" s="2" t="s">
        <v>2</v>
      </c>
      <c r="D2" s="84" t="s">
        <v>3</v>
      </c>
      <c r="E2" s="85"/>
      <c r="F2" s="85"/>
      <c r="G2" s="85"/>
      <c r="H2" s="85"/>
      <c r="I2" s="85"/>
      <c r="J2" s="85"/>
      <c r="K2" s="85"/>
      <c r="L2" s="85"/>
      <c r="M2" s="86"/>
    </row>
    <row r="3" spans="1:83" ht="12" customHeight="1" x14ac:dyDescent="0.25">
      <c r="A3" s="3"/>
      <c r="B3" s="4"/>
      <c r="C3" s="4"/>
      <c r="D3" s="3"/>
      <c r="E3" s="3"/>
      <c r="F3" s="3"/>
      <c r="G3" s="3"/>
      <c r="H3" s="5"/>
      <c r="I3" s="5"/>
      <c r="J3" s="3"/>
    </row>
    <row r="4" spans="1:83" ht="13.15" customHeight="1" thickBot="1" x14ac:dyDescent="0.3">
      <c r="B4" s="6"/>
      <c r="C4" s="7"/>
      <c r="D4" s="7"/>
      <c r="E4" s="8"/>
      <c r="F4" s="8"/>
      <c r="G4" s="8"/>
      <c r="H4" s="6"/>
      <c r="I4" s="6"/>
      <c r="J4" s="3"/>
    </row>
    <row r="5" spans="1:83" ht="13.5" customHeight="1" thickBot="1" x14ac:dyDescent="0.3">
      <c r="A5" s="3"/>
      <c r="B5" s="4"/>
      <c r="C5" s="4"/>
      <c r="D5" s="9" t="s">
        <v>4</v>
      </c>
      <c r="E5" s="10"/>
      <c r="F5" s="10"/>
      <c r="G5" s="11"/>
      <c r="H5" s="5"/>
      <c r="I5" s="87" t="s">
        <v>5</v>
      </c>
      <c r="J5" s="88"/>
      <c r="L5" s="89" t="s">
        <v>6</v>
      </c>
      <c r="M5" s="90"/>
    </row>
    <row r="6" spans="1:83" ht="13.5" customHeight="1" x14ac:dyDescent="0.25">
      <c r="C6" s="13"/>
      <c r="D6" s="14" t="s">
        <v>7</v>
      </c>
      <c r="E6" s="15">
        <f>INDEX(LINEST(transform,past),2)</f>
        <v>0.2234108203285885</v>
      </c>
      <c r="F6" s="16" t="s">
        <v>7</v>
      </c>
      <c r="G6" s="17">
        <f>EXP(E6)</f>
        <v>1.250334130917405</v>
      </c>
      <c r="H6" s="18"/>
      <c r="I6" s="5"/>
      <c r="J6" s="3"/>
    </row>
    <row r="7" spans="1:83" ht="13.5" customHeight="1" x14ac:dyDescent="0.25">
      <c r="C7" s="13"/>
      <c r="D7" s="14" t="s">
        <v>8</v>
      </c>
      <c r="E7" s="15">
        <f>INDEX(LINEST(transform,past),1)</f>
        <v>-6.0381771007135814E-2</v>
      </c>
      <c r="F7" s="19" t="s">
        <v>8</v>
      </c>
      <c r="G7" s="20">
        <f>-E7</f>
        <v>6.0381771007135814E-2</v>
      </c>
      <c r="H7" s="21"/>
      <c r="J7" s="3"/>
    </row>
    <row r="8" spans="1:83" ht="13.5" customHeight="1" thickBot="1" x14ac:dyDescent="0.3">
      <c r="A8" s="23"/>
      <c r="B8" s="24"/>
      <c r="C8" s="13"/>
      <c r="D8" s="14"/>
      <c r="E8" s="25"/>
      <c r="F8" s="19"/>
      <c r="G8" s="26"/>
      <c r="H8" s="21"/>
      <c r="J8" s="3"/>
    </row>
    <row r="9" spans="1:83" ht="13.5" customHeight="1" thickBot="1" x14ac:dyDescent="0.3">
      <c r="A9" s="23"/>
      <c r="B9" s="24"/>
      <c r="C9" s="13"/>
      <c r="D9" s="14"/>
      <c r="F9" s="27" t="s">
        <v>9</v>
      </c>
      <c r="G9" s="28">
        <v>9278507</v>
      </c>
      <c r="H9" s="21"/>
      <c r="J9" s="3"/>
    </row>
    <row r="10" spans="1:83" ht="13.5" customHeight="1" x14ac:dyDescent="0.25">
      <c r="A10" s="23"/>
      <c r="B10" s="29" t="s">
        <v>10</v>
      </c>
      <c r="C10" s="30">
        <f>1.01*MAX(data)</f>
        <v>6250920.2999999998</v>
      </c>
      <c r="D10" s="14"/>
      <c r="F10" s="31" t="s">
        <v>11</v>
      </c>
      <c r="G10" s="32">
        <f>STDEV(errors)</f>
        <v>36526.854072333015</v>
      </c>
      <c r="H10" s="21"/>
      <c r="I10" s="31" t="s">
        <v>11</v>
      </c>
      <c r="J10" s="33" t="e">
        <f>STDEV(J15:J114)</f>
        <v>#REF!</v>
      </c>
      <c r="L10" s="31" t="s">
        <v>11</v>
      </c>
      <c r="M10" s="33" t="e">
        <f>STDEV(M15:M114)</f>
        <v>#REF!</v>
      </c>
    </row>
    <row r="11" spans="1:83" ht="13.5" customHeight="1" x14ac:dyDescent="0.25">
      <c r="A11" s="23"/>
      <c r="B11" s="24"/>
      <c r="C11" s="13"/>
      <c r="D11" s="14"/>
      <c r="F11" s="23"/>
      <c r="G11" s="34"/>
      <c r="H11" s="21"/>
      <c r="I11" s="23"/>
      <c r="J11" s="35"/>
      <c r="O11" s="73">
        <v>6.5046265297255199E-2</v>
      </c>
    </row>
    <row r="12" spans="1:83" ht="13.5" customHeight="1" x14ac:dyDescent="0.25">
      <c r="A12" s="36" t="s">
        <v>12</v>
      </c>
      <c r="B12" s="37" t="s">
        <v>13</v>
      </c>
      <c r="C12" s="38" t="s">
        <v>14</v>
      </c>
      <c r="D12" s="39"/>
      <c r="E12" s="40" t="s">
        <v>15</v>
      </c>
      <c r="F12" s="40" t="s">
        <v>16</v>
      </c>
      <c r="G12" s="41" t="s">
        <v>17</v>
      </c>
      <c r="H12" s="21"/>
      <c r="I12" s="40" t="s">
        <v>18</v>
      </c>
      <c r="J12" s="41" t="s">
        <v>19</v>
      </c>
      <c r="L12" s="40" t="s">
        <v>20</v>
      </c>
      <c r="M12" s="41" t="s">
        <v>21</v>
      </c>
    </row>
    <row r="13" spans="1:83" ht="12" customHeight="1" x14ac:dyDescent="0.25">
      <c r="A13" s="42" t="s">
        <v>22</v>
      </c>
      <c r="B13" s="43" t="s">
        <v>23</v>
      </c>
      <c r="C13" s="43" t="s">
        <v>24</v>
      </c>
      <c r="D13" s="3"/>
      <c r="E13" s="42" t="s">
        <v>25</v>
      </c>
      <c r="F13" s="42" t="s">
        <v>26</v>
      </c>
      <c r="G13" s="44" t="s">
        <v>27</v>
      </c>
      <c r="H13" s="45"/>
      <c r="I13" s="42" t="s">
        <v>26</v>
      </c>
      <c r="J13" s="44" t="s">
        <v>27</v>
      </c>
      <c r="K13" s="22"/>
      <c r="L13" s="42" t="s">
        <v>26</v>
      </c>
      <c r="M13" s="44" t="s">
        <v>27</v>
      </c>
      <c r="N13" s="22"/>
      <c r="O13" s="74"/>
      <c r="P13" s="74"/>
      <c r="Q13" s="22"/>
      <c r="R13" s="22"/>
      <c r="S13" s="22"/>
      <c r="T13" s="22"/>
      <c r="U13" s="22"/>
      <c r="V13" s="22"/>
      <c r="W13" s="22"/>
      <c r="X13" s="80"/>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row>
    <row r="14" spans="1:83" ht="12.75" customHeight="1" x14ac:dyDescent="0.25">
      <c r="A14" s="46" t="s">
        <v>28</v>
      </c>
      <c r="B14" s="47" t="s">
        <v>29</v>
      </c>
      <c r="C14" s="47" t="s">
        <v>30</v>
      </c>
      <c r="D14" s="3"/>
      <c r="E14" s="46" t="s">
        <v>31</v>
      </c>
      <c r="F14" s="46" t="s">
        <v>32</v>
      </c>
      <c r="G14" s="46" t="s">
        <v>33</v>
      </c>
      <c r="H14" s="45"/>
      <c r="I14" s="46" t="s">
        <v>32</v>
      </c>
      <c r="J14" s="46" t="s">
        <v>33</v>
      </c>
      <c r="L14" s="46" t="s">
        <v>32</v>
      </c>
      <c r="M14" s="46" t="s">
        <v>33</v>
      </c>
      <c r="N14" s="22"/>
      <c r="O14" s="72" t="s">
        <v>34</v>
      </c>
      <c r="P14" s="72" t="s">
        <v>35</v>
      </c>
      <c r="Q14" s="72" t="s">
        <v>36</v>
      </c>
      <c r="R14" s="78" t="s">
        <v>40</v>
      </c>
      <c r="S14" s="72" t="s">
        <v>37</v>
      </c>
      <c r="T14" s="72" t="s">
        <v>38</v>
      </c>
      <c r="U14" s="72" t="s">
        <v>39</v>
      </c>
      <c r="V14" s="22"/>
      <c r="W14" s="22"/>
      <c r="X14" s="81" t="s">
        <v>41</v>
      </c>
      <c r="Y14" s="81" t="s">
        <v>42</v>
      </c>
      <c r="Z14" s="81" t="s">
        <v>43</v>
      </c>
      <c r="AA14" s="81" t="s">
        <v>44</v>
      </c>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row>
    <row r="15" spans="1:83" ht="19.5" customHeight="1" x14ac:dyDescent="0.25">
      <c r="A15" s="48">
        <v>1</v>
      </c>
      <c r="B15">
        <v>1985</v>
      </c>
      <c r="C15" s="1">
        <v>4225649</v>
      </c>
      <c r="D15" s="3"/>
      <c r="E15" s="50">
        <f>LN(limit/C15-1)</f>
        <v>0.1787811653174792</v>
      </c>
      <c r="F15" s="51">
        <f>limit/(1+param_a*EXP(-param_b*A15))</f>
        <v>4261922.3266575234</v>
      </c>
      <c r="G15" s="51">
        <f t="shared" ref="G15:G29" si="0">F15-C15</f>
        <v>36273.326657523401</v>
      </c>
      <c r="H15" s="52"/>
      <c r="I15" s="53" t="e">
        <f t="shared" ref="I15:I23" si="1">INDEX(GROWTH(data,past,horizon),A15)</f>
        <v>#REF!</v>
      </c>
      <c r="J15" s="54" t="e">
        <f t="shared" ref="J15:J29" si="2">I15-C15</f>
        <v>#REF!</v>
      </c>
      <c r="K15" s="22"/>
      <c r="L15" s="53" t="e">
        <f>INDEX(TREND(data,past,horizon,FALSE),A15)</f>
        <v>#REF!</v>
      </c>
      <c r="M15" s="54" t="e">
        <f t="shared" ref="M15:M29" si="3">L15-C15</f>
        <v>#REF!</v>
      </c>
      <c r="N15" s="22"/>
      <c r="O15" s="12">
        <f>F15*0.0650462652972552</f>
        <v>277222.13033606042</v>
      </c>
      <c r="P15" s="75">
        <f>O15/4.4</f>
        <v>63005.029621831905</v>
      </c>
      <c r="Q15" s="77"/>
      <c r="R15" s="22"/>
      <c r="S15" s="22"/>
      <c r="T15" s="22"/>
      <c r="U15" s="22"/>
      <c r="V15" s="22"/>
      <c r="W15" s="22"/>
      <c r="X15" s="80"/>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row>
    <row r="16" spans="1:83" ht="17.25" customHeight="1" x14ac:dyDescent="0.25">
      <c r="A16" s="48">
        <v>2</v>
      </c>
      <c r="B16">
        <v>1986</v>
      </c>
      <c r="C16" s="1">
        <v>4360948</v>
      </c>
      <c r="D16" s="3"/>
      <c r="E16" s="50">
        <f t="shared" ref="E16:E43" si="4">LN(limit/C16-1)</f>
        <v>0.12012280425668065</v>
      </c>
      <c r="F16" s="51">
        <f t="shared" ref="F16:F63" si="5">limit/(1+param_a*EXP(-param_b*A16))</f>
        <v>4401358.9713252857</v>
      </c>
      <c r="G16" s="55">
        <f t="shared" si="0"/>
        <v>40410.971325285733</v>
      </c>
      <c r="H16" s="52"/>
      <c r="I16" s="53" t="e">
        <f t="shared" si="1"/>
        <v>#REF!</v>
      </c>
      <c r="J16" s="54" t="e">
        <f t="shared" si="2"/>
        <v>#REF!</v>
      </c>
      <c r="K16" s="22"/>
      <c r="L16" s="53" t="e">
        <f t="shared" ref="L16:L29" si="6">INDEX(TREND(data,past,horizon,FALSE),A16)</f>
        <v>#REF!</v>
      </c>
      <c r="M16" s="54" t="e">
        <f t="shared" si="3"/>
        <v>#REF!</v>
      </c>
      <c r="N16" s="22"/>
      <c r="O16" s="12">
        <f t="shared" ref="O16:O63" si="7">F16*0.0650462652972552</f>
        <v>286291.96331727877</v>
      </c>
      <c r="P16" s="75">
        <f>O16/4.4</f>
        <v>65066.355299381532</v>
      </c>
      <c r="Q16" s="77"/>
      <c r="R16" s="22"/>
      <c r="S16" s="22"/>
      <c r="T16" s="22"/>
      <c r="U16" s="22"/>
      <c r="V16" s="22"/>
      <c r="W16" s="22"/>
      <c r="X16" s="80"/>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row>
    <row r="17" spans="1:83" x14ac:dyDescent="0.25">
      <c r="A17" s="48">
        <v>3</v>
      </c>
      <c r="B17">
        <v>1987</v>
      </c>
      <c r="C17" s="1">
        <v>4502390</v>
      </c>
      <c r="D17" s="3"/>
      <c r="E17" s="50">
        <f t="shared" si="4"/>
        <v>5.9019506379882021E-2</v>
      </c>
      <c r="F17" s="51">
        <f t="shared" si="5"/>
        <v>4541227.8907395219</v>
      </c>
      <c r="G17" s="55">
        <f t="shared" si="0"/>
        <v>38837.890739521943</v>
      </c>
      <c r="H17" s="52"/>
      <c r="I17" s="53" t="e">
        <f t="shared" si="1"/>
        <v>#REF!</v>
      </c>
      <c r="J17" s="54" t="e">
        <f t="shared" si="2"/>
        <v>#REF!</v>
      </c>
      <c r="K17" s="22"/>
      <c r="L17" s="53" t="e">
        <f t="shared" si="6"/>
        <v>#REF!</v>
      </c>
      <c r="M17" s="54" t="e">
        <f t="shared" si="3"/>
        <v>#REF!</v>
      </c>
      <c r="N17" s="22"/>
      <c r="O17" s="12">
        <f t="shared" si="7"/>
        <v>295389.91415633756</v>
      </c>
      <c r="P17" s="75">
        <f>O17/4.4</f>
        <v>67134.071399167617</v>
      </c>
      <c r="Q17" s="77"/>
      <c r="R17" s="22"/>
      <c r="S17" s="22"/>
      <c r="T17" s="22"/>
      <c r="U17" s="22"/>
      <c r="V17" s="22"/>
      <c r="W17" s="22"/>
      <c r="X17" s="80"/>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row>
    <row r="18" spans="1:83" x14ac:dyDescent="0.25">
      <c r="A18" s="48">
        <v>4</v>
      </c>
      <c r="B18">
        <v>1988</v>
      </c>
      <c r="C18" s="1">
        <v>4648463</v>
      </c>
      <c r="D18" s="3"/>
      <c r="E18" s="50">
        <f t="shared" si="4"/>
        <v>-3.9702560325238319E-3</v>
      </c>
      <c r="F18" s="51">
        <f t="shared" si="5"/>
        <v>4681275.320601427</v>
      </c>
      <c r="G18" s="55">
        <f t="shared" si="0"/>
        <v>32812.320601426996</v>
      </c>
      <c r="H18" s="52"/>
      <c r="I18" s="53" t="e">
        <f t="shared" si="1"/>
        <v>#REF!</v>
      </c>
      <c r="J18" s="54" t="e">
        <f t="shared" si="2"/>
        <v>#REF!</v>
      </c>
      <c r="K18" s="22"/>
      <c r="L18" s="53" t="e">
        <f t="shared" si="6"/>
        <v>#REF!</v>
      </c>
      <c r="M18" s="54" t="e">
        <f t="shared" si="3"/>
        <v>#REF!</v>
      </c>
      <c r="N18" s="22"/>
      <c r="O18" s="12">
        <f t="shared" si="7"/>
        <v>304499.47643333382</v>
      </c>
      <c r="P18" s="75">
        <f>O18/4.4</f>
        <v>69204.426462121322</v>
      </c>
      <c r="Q18" s="77"/>
      <c r="R18" s="22"/>
      <c r="S18" s="22"/>
      <c r="T18" s="22"/>
      <c r="U18" s="22"/>
      <c r="V18" s="22"/>
      <c r="W18" s="22"/>
      <c r="X18" s="80"/>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row>
    <row r="19" spans="1:83" x14ac:dyDescent="0.25">
      <c r="A19" s="48">
        <v>5</v>
      </c>
      <c r="B19">
        <v>1989</v>
      </c>
      <c r="C19" s="1">
        <v>4797534</v>
      </c>
      <c r="D19" s="3"/>
      <c r="E19" s="50">
        <f t="shared" si="4"/>
        <v>-6.8261825553993835E-2</v>
      </c>
      <c r="F19" s="51">
        <f t="shared" si="5"/>
        <v>4821246.1983623747</v>
      </c>
      <c r="G19" s="55">
        <f t="shared" si="0"/>
        <v>23712.198362374678</v>
      </c>
      <c r="H19" s="52"/>
      <c r="I19" s="53" t="e">
        <f t="shared" si="1"/>
        <v>#REF!</v>
      </c>
      <c r="J19" s="54" t="e">
        <f t="shared" si="2"/>
        <v>#REF!</v>
      </c>
      <c r="K19" s="22"/>
      <c r="L19" s="53" t="e">
        <f t="shared" si="6"/>
        <v>#REF!</v>
      </c>
      <c r="M19" s="54" t="e">
        <f t="shared" si="3"/>
        <v>#REF!</v>
      </c>
      <c r="N19" s="22"/>
      <c r="O19" s="12">
        <f t="shared" si="7"/>
        <v>313604.05928206211</v>
      </c>
      <c r="P19" s="75">
        <f>O19/4.4</f>
        <v>71273.649836832294</v>
      </c>
      <c r="Q19" s="77"/>
      <c r="R19" s="22"/>
      <c r="S19" s="22"/>
      <c r="T19" s="22"/>
      <c r="U19" s="22"/>
      <c r="V19" s="22"/>
      <c r="W19" s="22"/>
      <c r="X19" s="80"/>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row>
    <row r="20" spans="1:83" x14ac:dyDescent="0.25">
      <c r="A20" s="48">
        <v>6</v>
      </c>
      <c r="B20">
        <v>1990</v>
      </c>
      <c r="C20" s="1">
        <v>4947890</v>
      </c>
      <c r="D20" s="3"/>
      <c r="E20" s="50">
        <f t="shared" si="4"/>
        <v>-0.13325119698920912</v>
      </c>
      <c r="F20" s="51">
        <f t="shared" si="5"/>
        <v>4960886.0185165182</v>
      </c>
      <c r="G20" s="55">
        <f t="shared" si="0"/>
        <v>12996.018516518176</v>
      </c>
      <c r="H20" s="52"/>
      <c r="I20" s="53" t="e">
        <f t="shared" si="1"/>
        <v>#REF!</v>
      </c>
      <c r="J20" s="54" t="e">
        <f t="shared" si="2"/>
        <v>#REF!</v>
      </c>
      <c r="K20" s="22"/>
      <c r="L20" s="53" t="e">
        <f t="shared" si="6"/>
        <v>#REF!</v>
      </c>
      <c r="M20" s="54" t="e">
        <f t="shared" si="3"/>
        <v>#REF!</v>
      </c>
      <c r="N20" s="22"/>
      <c r="O20" s="12">
        <f t="shared" si="7"/>
        <v>322687.10806986952</v>
      </c>
      <c r="P20" s="75">
        <f>O20/4.4</f>
        <v>73337.979106788523</v>
      </c>
      <c r="Q20" s="77"/>
      <c r="R20" s="22"/>
      <c r="S20" s="22"/>
      <c r="T20" s="22"/>
      <c r="U20" s="22"/>
      <c r="V20" s="22"/>
      <c r="W20" s="22"/>
      <c r="X20" s="80"/>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row>
    <row r="21" spans="1:83" x14ac:dyDescent="0.25">
      <c r="A21" s="48">
        <v>7</v>
      </c>
      <c r="B21">
        <v>1991</v>
      </c>
      <c r="C21" s="1">
        <v>5105935</v>
      </c>
      <c r="D21" s="3"/>
      <c r="E21" s="50">
        <f t="shared" si="4"/>
        <v>-0.20187095637004346</v>
      </c>
      <c r="F21" s="51">
        <f t="shared" si="5"/>
        <v>5099942.6792982332</v>
      </c>
      <c r="G21" s="55">
        <f t="shared" si="0"/>
        <v>-5992.3207017667592</v>
      </c>
      <c r="H21" s="52"/>
      <c r="I21" s="53" t="e">
        <f t="shared" si="1"/>
        <v>#REF!</v>
      </c>
      <c r="J21" s="54" t="e">
        <f t="shared" si="2"/>
        <v>#REF!</v>
      </c>
      <c r="K21" s="22"/>
      <c r="L21" s="53" t="e">
        <f t="shared" si="6"/>
        <v>#REF!</v>
      </c>
      <c r="M21" s="54" t="e">
        <f t="shared" si="3"/>
        <v>#REF!</v>
      </c>
      <c r="N21" s="22"/>
      <c r="O21" s="12">
        <f t="shared" si="7"/>
        <v>331732.22451842739</v>
      </c>
      <c r="P21" s="75">
        <f>O21/4.4</f>
        <v>75393.68739055167</v>
      </c>
      <c r="Q21" s="77"/>
      <c r="R21" s="22"/>
      <c r="S21" s="22"/>
      <c r="T21" s="22"/>
      <c r="U21" s="22"/>
      <c r="V21" s="22"/>
      <c r="W21" s="22"/>
      <c r="X21" s="80"/>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row>
    <row r="22" spans="1:83" x14ac:dyDescent="0.25">
      <c r="A22" s="48">
        <v>8</v>
      </c>
      <c r="B22">
        <v>1992</v>
      </c>
      <c r="C22" s="1">
        <v>5261692</v>
      </c>
      <c r="D22" s="3"/>
      <c r="E22" s="50">
        <f t="shared" si="4"/>
        <v>-0.26996334798049271</v>
      </c>
      <c r="F22" s="51">
        <f t="shared" si="5"/>
        <v>5238168.2923988793</v>
      </c>
      <c r="G22" s="55">
        <f t="shared" si="0"/>
        <v>-23523.707601120695</v>
      </c>
      <c r="H22" s="52"/>
      <c r="I22" s="53" t="e">
        <f t="shared" si="1"/>
        <v>#REF!</v>
      </c>
      <c r="J22" s="54" t="e">
        <f t="shared" si="2"/>
        <v>#REF!</v>
      </c>
      <c r="K22" s="22"/>
      <c r="L22" s="53" t="e">
        <f t="shared" si="6"/>
        <v>#REF!</v>
      </c>
      <c r="M22" s="54" t="e">
        <f t="shared" si="3"/>
        <v>#REF!</v>
      </c>
      <c r="N22" s="22"/>
      <c r="O22" s="12">
        <f t="shared" si="7"/>
        <v>340723.28441904776</v>
      </c>
      <c r="P22" s="75">
        <f>O22/4.4</f>
        <v>77437.110095238124</v>
      </c>
      <c r="Q22" s="77"/>
      <c r="R22" s="22"/>
      <c r="S22" s="22"/>
      <c r="T22" s="22"/>
      <c r="U22" s="22"/>
      <c r="V22" s="22"/>
      <c r="W22" s="22"/>
      <c r="X22" s="80"/>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row>
    <row r="23" spans="1:83" x14ac:dyDescent="0.25">
      <c r="A23" s="48">
        <v>9</v>
      </c>
      <c r="B23">
        <v>1993</v>
      </c>
      <c r="C23" s="1">
        <v>5413484</v>
      </c>
      <c r="D23" s="3"/>
      <c r="E23" s="50">
        <f t="shared" si="4"/>
        <v>-0.33692524532786161</v>
      </c>
      <c r="F23" s="51">
        <f t="shared" si="5"/>
        <v>5375320.9282903438</v>
      </c>
      <c r="G23" s="55">
        <f t="shared" si="0"/>
        <v>-38163.071709656157</v>
      </c>
      <c r="H23" s="52"/>
      <c r="I23" s="53" t="e">
        <f t="shared" si="1"/>
        <v>#REF!</v>
      </c>
      <c r="J23" s="54" t="e">
        <f t="shared" si="2"/>
        <v>#REF!</v>
      </c>
      <c r="K23" s="22"/>
      <c r="L23" s="53" t="e">
        <f t="shared" si="6"/>
        <v>#REF!</v>
      </c>
      <c r="M23" s="54" t="e">
        <f t="shared" si="3"/>
        <v>#REF!</v>
      </c>
      <c r="N23" s="22"/>
      <c r="O23" s="12">
        <f t="shared" si="7"/>
        <v>349644.55115946179</v>
      </c>
      <c r="P23" s="75">
        <f>O23/4.4</f>
        <v>79464.670718059497</v>
      </c>
      <c r="Q23" s="77"/>
      <c r="R23" s="22"/>
      <c r="S23" s="22"/>
      <c r="T23" s="22"/>
      <c r="U23" s="22"/>
      <c r="V23" s="22"/>
      <c r="W23" s="22"/>
      <c r="X23" s="80"/>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row>
    <row r="24" spans="1:83" x14ac:dyDescent="0.25">
      <c r="A24" s="48">
        <v>10</v>
      </c>
      <c r="B24">
        <v>1994</v>
      </c>
      <c r="C24" s="1">
        <v>5559851</v>
      </c>
      <c r="D24" s="3"/>
      <c r="E24" s="50">
        <f t="shared" si="4"/>
        <v>-0.40220899666085008</v>
      </c>
      <c r="F24" s="51">
        <f t="shared" si="5"/>
        <v>5511166.2714226544</v>
      </c>
      <c r="G24" s="55">
        <f t="shared" si="0"/>
        <v>-48684.72857734561</v>
      </c>
      <c r="H24" s="52"/>
      <c r="I24" s="53" t="e">
        <f t="shared" ref="I24:I29" si="8">INDEX(GROWTH(data,past,horizon),A24)</f>
        <v>#REF!</v>
      </c>
      <c r="J24" s="54" t="e">
        <f t="shared" si="2"/>
        <v>#REF!</v>
      </c>
      <c r="K24" s="22"/>
      <c r="L24" s="53" t="e">
        <f t="shared" si="6"/>
        <v>#REF!</v>
      </c>
      <c r="M24" s="54" t="e">
        <f t="shared" si="3"/>
        <v>#REF!</v>
      </c>
      <c r="N24" s="22"/>
      <c r="O24" s="12">
        <f t="shared" si="7"/>
        <v>358480.78338824271</v>
      </c>
      <c r="P24" s="75">
        <f>O24/4.4</f>
        <v>81472.905315509706</v>
      </c>
      <c r="Q24" s="77"/>
      <c r="R24" s="22"/>
      <c r="S24" s="22"/>
      <c r="T24" s="22"/>
      <c r="U24" s="22"/>
      <c r="V24" s="22"/>
      <c r="W24" s="22"/>
      <c r="X24" s="80"/>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row>
    <row r="25" spans="1:83" x14ac:dyDescent="0.25">
      <c r="A25" s="48">
        <v>11</v>
      </c>
      <c r="B25">
        <v>1995</v>
      </c>
      <c r="C25" s="1">
        <v>5699655</v>
      </c>
      <c r="D25" s="3"/>
      <c r="E25" s="50">
        <f t="shared" si="4"/>
        <v>-0.46536356809712009</v>
      </c>
      <c r="F25" s="51">
        <f t="shared" si="5"/>
        <v>5645479.1618833411</v>
      </c>
      <c r="G25" s="55">
        <f t="shared" si="0"/>
        <v>-54175.838116658852</v>
      </c>
      <c r="H25" s="52"/>
      <c r="I25" s="53" t="e">
        <f t="shared" si="8"/>
        <v>#REF!</v>
      </c>
      <c r="J25" s="54" t="e">
        <f t="shared" si="2"/>
        <v>#REF!</v>
      </c>
      <c r="K25" s="22"/>
      <c r="L25" s="53" t="e">
        <f t="shared" si="6"/>
        <v>#REF!</v>
      </c>
      <c r="M25" s="54" t="e">
        <f t="shared" si="3"/>
        <v>#REF!</v>
      </c>
      <c r="N25" s="22"/>
      <c r="O25" s="12">
        <f t="shared" si="7"/>
        <v>367217.33529398974</v>
      </c>
      <c r="P25" s="75">
        <f>O25/4.4</f>
        <v>83458.485294088576</v>
      </c>
      <c r="Q25" s="77"/>
      <c r="R25" s="22"/>
      <c r="S25" s="22"/>
      <c r="T25" s="22"/>
      <c r="U25" s="22"/>
      <c r="V25" s="22"/>
      <c r="W25" s="22"/>
      <c r="X25" s="80"/>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row>
    <row r="26" spans="1:83" x14ac:dyDescent="0.25">
      <c r="A26" s="48">
        <v>12</v>
      </c>
      <c r="B26">
        <v>1996</v>
      </c>
      <c r="C26" s="1">
        <v>5828528</v>
      </c>
      <c r="D26" s="3"/>
      <c r="E26" s="50">
        <f t="shared" si="4"/>
        <v>-0.52439633727843082</v>
      </c>
      <c r="F26" s="51">
        <f t="shared" si="5"/>
        <v>5778045.0029765228</v>
      </c>
      <c r="G26" s="55">
        <f t="shared" si="0"/>
        <v>-50482.997023477219</v>
      </c>
      <c r="H26" s="52"/>
      <c r="I26" s="53" t="e">
        <f t="shared" si="8"/>
        <v>#REF!</v>
      </c>
      <c r="J26" s="54" t="e">
        <f t="shared" si="2"/>
        <v>#REF!</v>
      </c>
      <c r="K26" s="22"/>
      <c r="L26" s="53" t="e">
        <f t="shared" si="6"/>
        <v>#REF!</v>
      </c>
      <c r="M26" s="54" t="e">
        <f t="shared" si="3"/>
        <v>#REF!</v>
      </c>
      <c r="N26" s="22"/>
      <c r="O26" s="12">
        <f t="shared" si="7"/>
        <v>375840.24816309061</v>
      </c>
      <c r="P26" s="75">
        <f>O26/4.4</f>
        <v>85418.238218884217</v>
      </c>
      <c r="Q26" s="77"/>
      <c r="R26" s="22"/>
      <c r="S26" s="22"/>
      <c r="T26" s="22"/>
      <c r="U26" s="22"/>
      <c r="V26" s="22"/>
      <c r="W26" s="22"/>
      <c r="X26" s="80"/>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row>
    <row r="27" spans="1:83" x14ac:dyDescent="0.25">
      <c r="A27" s="48">
        <v>13</v>
      </c>
      <c r="B27">
        <v>1997</v>
      </c>
      <c r="C27" s="1">
        <v>5952563</v>
      </c>
      <c r="D27" s="3"/>
      <c r="E27" s="50">
        <f t="shared" si="4"/>
        <v>-0.58206833952369719</v>
      </c>
      <c r="F27" s="51">
        <f t="shared" si="5"/>
        <v>5908661.0174906068</v>
      </c>
      <c r="G27" s="55">
        <f t="shared" si="0"/>
        <v>-43901.982509393245</v>
      </c>
      <c r="H27" s="52"/>
      <c r="I27" s="53" t="e">
        <f t="shared" si="8"/>
        <v>#REF!</v>
      </c>
      <c r="J27" s="54" t="e">
        <f t="shared" si="2"/>
        <v>#REF!</v>
      </c>
      <c r="K27" s="22"/>
      <c r="L27" s="53" t="e">
        <f t="shared" si="6"/>
        <v>#REF!</v>
      </c>
      <c r="M27" s="54" t="e">
        <f t="shared" si="3"/>
        <v>#REF!</v>
      </c>
      <c r="N27" s="22"/>
      <c r="O27" s="12">
        <f t="shared" si="7"/>
        <v>384336.33209524385</v>
      </c>
      <c r="P27" s="75">
        <f>O27/4.4</f>
        <v>87349.16638528269</v>
      </c>
      <c r="Q27" s="77"/>
      <c r="R27" s="22"/>
      <c r="S27" s="22"/>
      <c r="T27" s="22"/>
      <c r="U27" s="22"/>
      <c r="V27" s="22"/>
      <c r="W27" s="22"/>
      <c r="X27" s="80"/>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row>
    <row r="28" spans="1:83" x14ac:dyDescent="0.25">
      <c r="A28" s="48">
        <v>14</v>
      </c>
      <c r="B28">
        <v>1998</v>
      </c>
      <c r="C28" s="1">
        <v>6072489</v>
      </c>
      <c r="D28" s="3"/>
      <c r="E28" s="50">
        <f t="shared" si="4"/>
        <v>-0.63873890180304738</v>
      </c>
      <c r="F28" s="51">
        <f t="shared" si="5"/>
        <v>6037137.3390524769</v>
      </c>
      <c r="G28" s="55">
        <f t="shared" si="0"/>
        <v>-35351.66094752308</v>
      </c>
      <c r="H28" s="52"/>
      <c r="I28" s="53" t="e">
        <f t="shared" si="8"/>
        <v>#REF!</v>
      </c>
      <c r="J28" s="54" t="e">
        <f t="shared" si="2"/>
        <v>#REF!</v>
      </c>
      <c r="K28" s="22"/>
      <c r="L28" s="53" t="e">
        <f t="shared" si="6"/>
        <v>#REF!</v>
      </c>
      <c r="M28" s="54" t="e">
        <f t="shared" si="3"/>
        <v>#REF!</v>
      </c>
      <c r="N28" s="22"/>
      <c r="O28" s="12">
        <f t="shared" si="7"/>
        <v>392693.23699197272</v>
      </c>
      <c r="P28" s="75">
        <f>O28/4.4</f>
        <v>89248.462952721064</v>
      </c>
      <c r="Q28" s="77"/>
      <c r="R28" s="22"/>
      <c r="S28" s="22"/>
      <c r="T28" s="22"/>
      <c r="U28" s="22"/>
      <c r="V28" s="22"/>
      <c r="W28" s="22"/>
      <c r="X28" s="80"/>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row>
    <row r="29" spans="1:83" x14ac:dyDescent="0.25">
      <c r="A29" s="48">
        <v>15</v>
      </c>
      <c r="B29">
        <v>1999</v>
      </c>
      <c r="C29" s="1">
        <v>6189030</v>
      </c>
      <c r="D29" s="3"/>
      <c r="E29" s="50">
        <f t="shared" si="4"/>
        <v>-0.69477654913435205</v>
      </c>
      <c r="F29" s="51">
        <f t="shared" si="5"/>
        <v>6163297.9287836459</v>
      </c>
      <c r="G29" s="55">
        <f t="shared" si="0"/>
        <v>-25732.071216354147</v>
      </c>
      <c r="H29" s="52"/>
      <c r="I29" s="53" t="e">
        <f t="shared" si="8"/>
        <v>#REF!</v>
      </c>
      <c r="J29" s="54" t="e">
        <f t="shared" si="2"/>
        <v>#REF!</v>
      </c>
      <c r="K29" s="22"/>
      <c r="L29" s="53" t="e">
        <f t="shared" si="6"/>
        <v>#REF!</v>
      </c>
      <c r="M29" s="54" t="e">
        <f t="shared" si="3"/>
        <v>#REF!</v>
      </c>
      <c r="N29" s="22"/>
      <c r="O29" s="12">
        <f t="shared" si="7"/>
        <v>400899.51218168449</v>
      </c>
      <c r="P29" s="75">
        <f>O29/4.4</f>
        <v>91113.52549583737</v>
      </c>
      <c r="Q29" s="77"/>
      <c r="R29" s="22"/>
      <c r="S29" s="22"/>
      <c r="T29" s="22"/>
      <c r="U29" s="22"/>
      <c r="V29" s="22"/>
      <c r="W29" s="22"/>
      <c r="X29" s="80"/>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row>
    <row r="30" spans="1:83" x14ac:dyDescent="0.25">
      <c r="A30" s="48">
        <v>16</v>
      </c>
      <c r="B30">
        <v>2000</v>
      </c>
      <c r="C30" s="76">
        <v>6302881</v>
      </c>
      <c r="D30" s="3"/>
      <c r="E30" s="50">
        <f t="shared" si="4"/>
        <v>-0.7505523934238425</v>
      </c>
      <c r="F30" s="51">
        <f t="shared" si="5"/>
        <v>6286981.3113504453</v>
      </c>
      <c r="G30" s="55"/>
      <c r="H30" s="52"/>
      <c r="I30" s="53"/>
      <c r="J30" s="54"/>
      <c r="K30" s="22"/>
      <c r="L30" s="53"/>
      <c r="M30" s="54"/>
      <c r="N30" s="22"/>
      <c r="O30" s="12">
        <f t="shared" si="7"/>
        <v>408944.65429698647</v>
      </c>
      <c r="P30" s="75">
        <f>O30/4.4</f>
        <v>92941.966885678732</v>
      </c>
      <c r="Q30" s="77"/>
    </row>
    <row r="31" spans="1:83" x14ac:dyDescent="0.25">
      <c r="A31" s="56">
        <v>17</v>
      </c>
      <c r="B31">
        <v>2001</v>
      </c>
      <c r="C31" s="49">
        <v>6412400</v>
      </c>
      <c r="D31" s="3"/>
      <c r="E31" s="50">
        <f t="shared" si="4"/>
        <v>-0.80527895286052553</v>
      </c>
      <c r="F31" s="51">
        <f t="shared" si="5"/>
        <v>6408041.1283112699</v>
      </c>
      <c r="G31" s="55"/>
      <c r="H31" s="52"/>
      <c r="I31" s="53"/>
      <c r="J31" s="54"/>
      <c r="L31" s="53"/>
      <c r="M31" s="54"/>
      <c r="O31" s="12">
        <f t="shared" si="7"/>
        <v>416819.14326785738</v>
      </c>
      <c r="P31" s="75">
        <f>O31/4.4</f>
        <v>94731.623469967584</v>
      </c>
      <c r="Q31" s="77"/>
    </row>
    <row r="32" spans="1:83" x14ac:dyDescent="0.25">
      <c r="A32" s="56">
        <v>18</v>
      </c>
      <c r="B32">
        <v>2002</v>
      </c>
      <c r="C32" s="49">
        <v>6520473</v>
      </c>
      <c r="D32" s="3"/>
      <c r="E32" s="50">
        <f t="shared" si="4"/>
        <v>-0.86042881225062429</v>
      </c>
      <c r="F32" s="51">
        <f t="shared" si="5"/>
        <v>6526346.5102958344</v>
      </c>
      <c r="G32" s="55"/>
      <c r="H32" s="52"/>
      <c r="I32" s="53"/>
      <c r="J32" s="54"/>
      <c r="L32" s="53"/>
      <c r="M32" s="54"/>
      <c r="O32" s="12">
        <f t="shared" si="7"/>
        <v>424514.46653051849</v>
      </c>
      <c r="P32" s="75">
        <f>O32/4.4</f>
        <v>96480.560575117837</v>
      </c>
      <c r="Q32" s="77"/>
    </row>
    <row r="33" spans="1:27" x14ac:dyDescent="0.25">
      <c r="A33" s="56">
        <v>19</v>
      </c>
      <c r="B33">
        <v>2003</v>
      </c>
      <c r="C33" s="49">
        <v>6627568</v>
      </c>
      <c r="D33" s="3"/>
      <c r="E33" s="50">
        <f t="shared" si="4"/>
        <v>-0.91632400255023272</v>
      </c>
      <c r="F33" s="51">
        <f t="shared" si="5"/>
        <v>6641782.2729055574</v>
      </c>
      <c r="G33" s="55"/>
      <c r="H33" s="52"/>
      <c r="I33" s="53"/>
      <c r="J33" s="54"/>
      <c r="L33" s="53"/>
      <c r="M33" s="54"/>
      <c r="O33" s="12">
        <f t="shared" si="7"/>
        <v>432023.13177002151</v>
      </c>
      <c r="P33" s="75">
        <f>O33/4.4</f>
        <v>98187.075402277609</v>
      </c>
      <c r="Q33" s="77"/>
    </row>
    <row r="34" spans="1:27" x14ac:dyDescent="0.25">
      <c r="A34" s="56">
        <v>20</v>
      </c>
      <c r="B34">
        <v>2004</v>
      </c>
      <c r="C34" s="49">
        <v>6734041</v>
      </c>
      <c r="D34" s="3"/>
      <c r="E34" s="50">
        <f t="shared" si="4"/>
        <v>-0.97325460442262501</v>
      </c>
      <c r="F34" s="51">
        <f t="shared" si="5"/>
        <v>6754248.94422023</v>
      </c>
      <c r="G34" s="55"/>
      <c r="H34" s="57"/>
      <c r="I34" s="53"/>
      <c r="J34" s="54"/>
      <c r="L34" s="53"/>
      <c r="M34" s="54"/>
      <c r="O34" s="12">
        <f t="shared" si="7"/>
        <v>439338.66870945488</v>
      </c>
      <c r="P34" s="75">
        <f>O34/4.4</f>
        <v>99849.697433967012</v>
      </c>
      <c r="Q34" s="77"/>
    </row>
    <row r="35" spans="1:27" x14ac:dyDescent="0.25">
      <c r="A35" s="56">
        <v>21</v>
      </c>
      <c r="B35">
        <v>2005</v>
      </c>
      <c r="C35" s="49">
        <v>6840116</v>
      </c>
      <c r="D35" s="3"/>
      <c r="E35" s="50">
        <f t="shared" si="4"/>
        <v>-1.0314662949964866</v>
      </c>
      <c r="F35" s="51">
        <f t="shared" si="5"/>
        <v>6863662.6343736518</v>
      </c>
      <c r="G35" s="55"/>
      <c r="H35" s="57"/>
      <c r="I35" s="53"/>
      <c r="J35" s="54"/>
      <c r="L35" s="53"/>
      <c r="M35" s="54"/>
      <c r="O35" s="12">
        <f t="shared" si="7"/>
        <v>446455.62062632607</v>
      </c>
      <c r="P35" s="75">
        <f>O35/4.4</f>
        <v>101467.18650598319</v>
      </c>
      <c r="Q35" s="77"/>
    </row>
    <row r="36" spans="1:27" x14ac:dyDescent="0.25">
      <c r="A36" s="56">
        <v>22</v>
      </c>
      <c r="B36">
        <v>2006</v>
      </c>
      <c r="C36" s="49">
        <v>6945216</v>
      </c>
      <c r="D36" s="3"/>
      <c r="E36" s="50">
        <f t="shared" si="4"/>
        <v>-1.0907733598690668</v>
      </c>
      <c r="F36" s="51">
        <f t="shared" si="5"/>
        <v>6969954.7597802002</v>
      </c>
      <c r="G36" s="55"/>
      <c r="H36" s="57"/>
      <c r="I36" s="53"/>
      <c r="J36" s="54"/>
      <c r="L36" s="53"/>
      <c r="M36" s="54"/>
      <c r="O36" s="12">
        <f t="shared" si="7"/>
        <v>453369.52641452954</v>
      </c>
      <c r="P36" s="75">
        <f>O36/4.4</f>
        <v>103038.52873057489</v>
      </c>
      <c r="Q36" s="77"/>
    </row>
    <row r="37" spans="1:27" x14ac:dyDescent="0.25">
      <c r="A37" s="56">
        <v>23</v>
      </c>
      <c r="B37">
        <v>2007</v>
      </c>
      <c r="C37" s="49">
        <v>7050228</v>
      </c>
      <c r="D37" s="3"/>
      <c r="E37" s="50">
        <f t="shared" si="4"/>
        <v>-1.1518304180851369</v>
      </c>
      <c r="F37" s="51">
        <f t="shared" si="5"/>
        <v>7073071.6362361498</v>
      </c>
      <c r="G37" s="55"/>
      <c r="H37" s="57"/>
      <c r="I37" s="53"/>
      <c r="J37" s="54"/>
      <c r="L37" s="53"/>
      <c r="M37" s="54"/>
      <c r="O37" s="12">
        <f t="shared" si="7"/>
        <v>460076.8941171075</v>
      </c>
      <c r="P37" s="75">
        <f>O37/4.4</f>
        <v>104562.93048116079</v>
      </c>
      <c r="Q37" s="77"/>
    </row>
    <row r="38" spans="1:27" x14ac:dyDescent="0.25">
      <c r="A38" s="56">
        <v>24</v>
      </c>
      <c r="B38">
        <v>2008</v>
      </c>
      <c r="C38" s="49">
        <v>7155052</v>
      </c>
      <c r="D38" s="3"/>
      <c r="E38" s="50">
        <f t="shared" si="4"/>
        <v>-1.2147742015096052</v>
      </c>
      <c r="F38" s="51">
        <f t="shared" si="5"/>
        <v>7172973.9562831167</v>
      </c>
      <c r="G38" s="55"/>
      <c r="H38" s="57"/>
      <c r="I38" s="53"/>
      <c r="J38" s="54"/>
      <c r="L38" s="53"/>
      <c r="M38" s="54"/>
      <c r="O38" s="12">
        <f t="shared" si="7"/>
        <v>466575.16693069384</v>
      </c>
      <c r="P38" s="75">
        <f>O38/4.4</f>
        <v>106039.81066606677</v>
      </c>
      <c r="Q38" s="77"/>
    </row>
    <row r="39" spans="1:27" x14ac:dyDescent="0.25">
      <c r="A39" s="56">
        <v>25</v>
      </c>
      <c r="B39">
        <v>2009</v>
      </c>
      <c r="C39" s="49">
        <v>7259597</v>
      </c>
      <c r="D39" s="3"/>
      <c r="E39" s="50">
        <f t="shared" si="4"/>
        <v>-1.2797665558400082</v>
      </c>
      <c r="F39" s="51">
        <f t="shared" si="5"/>
        <v>7269636.1669229073</v>
      </c>
      <c r="G39" s="55"/>
      <c r="H39" s="57"/>
      <c r="I39" s="53"/>
      <c r="J39" s="54"/>
      <c r="L39" s="53"/>
      <c r="M39" s="54"/>
      <c r="O39" s="12">
        <f t="shared" si="7"/>
        <v>472862.68272818881</v>
      </c>
      <c r="P39" s="75">
        <f>O39/4.4</f>
        <v>107468.79152913381</v>
      </c>
      <c r="Q39" s="77"/>
    </row>
    <row r="40" spans="1:27" x14ac:dyDescent="0.25">
      <c r="A40" s="56">
        <v>26</v>
      </c>
      <c r="B40" s="71">
        <v>2010</v>
      </c>
      <c r="C40" s="49">
        <v>7363782</v>
      </c>
      <c r="D40" s="3"/>
      <c r="E40" s="50">
        <f t="shared" si="4"/>
        <v>-1.3469996502687351</v>
      </c>
      <c r="F40" s="51">
        <f t="shared" si="5"/>
        <v>7363045.7640430303</v>
      </c>
      <c r="G40" s="55"/>
      <c r="H40" s="57"/>
      <c r="I40" s="53"/>
      <c r="J40" s="54"/>
      <c r="L40" s="53"/>
      <c r="M40" s="54"/>
      <c r="O40" s="12">
        <f t="shared" si="7"/>
        <v>478938.62816377403</v>
      </c>
      <c r="P40" s="75">
        <f>O40/4.4</f>
        <v>108849.68821903954</v>
      </c>
      <c r="Q40" s="77"/>
    </row>
    <row r="41" spans="1:27" x14ac:dyDescent="0.25">
      <c r="A41" s="56">
        <v>27</v>
      </c>
      <c r="B41">
        <v>2011</v>
      </c>
      <c r="C41" s="49">
        <v>7363782</v>
      </c>
      <c r="D41" s="3"/>
      <c r="E41" s="50">
        <f t="shared" si="4"/>
        <v>-1.3469996502687351</v>
      </c>
      <c r="F41" s="51">
        <f t="shared" si="5"/>
        <v>7453202.5197915882</v>
      </c>
      <c r="G41" s="55"/>
      <c r="H41" s="57"/>
      <c r="I41" s="53"/>
      <c r="J41" s="54"/>
      <c r="L41" s="53"/>
      <c r="M41" s="54"/>
      <c r="O41" s="12">
        <f t="shared" si="7"/>
        <v>484802.98841653456</v>
      </c>
      <c r="P41" s="75">
        <f>O41/4.4</f>
        <v>110182.49736739421</v>
      </c>
      <c r="Q41" s="77"/>
    </row>
    <row r="42" spans="1:27" x14ac:dyDescent="0.25">
      <c r="A42" s="56">
        <v>28</v>
      </c>
      <c r="B42" s="71">
        <v>2012</v>
      </c>
      <c r="C42" s="49">
        <v>7571345</v>
      </c>
      <c r="D42" s="3"/>
      <c r="E42" s="50">
        <f t="shared" si="4"/>
        <v>-1.4895383840515848</v>
      </c>
      <c r="F42" s="51">
        <f t="shared" si="5"/>
        <v>7540117.6586782541</v>
      </c>
      <c r="G42" s="55"/>
      <c r="H42" s="57"/>
      <c r="I42" s="53"/>
      <c r="J42" s="54"/>
      <c r="L42" s="53"/>
      <c r="M42" s="54"/>
      <c r="O42" s="12">
        <f t="shared" si="7"/>
        <v>490456.49359890446</v>
      </c>
      <c r="P42" s="75">
        <f>O42/4.4</f>
        <v>111467.38490884191</v>
      </c>
      <c r="Q42" s="77"/>
    </row>
    <row r="43" spans="1:27" x14ac:dyDescent="0.25">
      <c r="A43" s="56">
        <v>29</v>
      </c>
      <c r="B43">
        <v>2013</v>
      </c>
      <c r="C43" s="49">
        <v>7674366</v>
      </c>
      <c r="D43" s="3"/>
      <c r="E43" s="50">
        <f t="shared" si="4"/>
        <v>-1.5652972733802253</v>
      </c>
      <c r="F43" s="51">
        <f t="shared" si="5"/>
        <v>7623812.9974280996</v>
      </c>
      <c r="G43" s="55"/>
      <c r="H43" s="57"/>
      <c r="I43" s="53"/>
      <c r="J43" s="54"/>
      <c r="L43" s="53"/>
      <c r="M43" s="54"/>
      <c r="O43" s="12">
        <f t="shared" si="7"/>
        <v>495900.56280737056</v>
      </c>
      <c r="P43" s="75">
        <f>O43/4.4</f>
        <v>112704.67336531148</v>
      </c>
      <c r="Q43" s="77">
        <f t="shared" ref="Q43:Q63" si="9">P43-P42</f>
        <v>1237.2884564695705</v>
      </c>
      <c r="R43">
        <f>ROUNDUP(( 0.0468437434009682+  0.115515852293423)*Q43,0)</f>
        <v>201</v>
      </c>
      <c r="S43">
        <f>ROUNDUP((0.033470127522045+  0.0359358247066071)*Q43,0)</f>
        <v>86</v>
      </c>
      <c r="T43">
        <f>ROUNDUP((0.112492248607316+ 0.10192161740983)*Q43,0)</f>
        <v>266</v>
      </c>
      <c r="U43">
        <f>ROUNDUP((0.326089126338899+0.227731459720912)*Q43,0)</f>
        <v>686</v>
      </c>
      <c r="V43">
        <f>SUM(R43:U43)</f>
        <v>1239</v>
      </c>
      <c r="X43" s="79">
        <f>SUM(R15:R43)</f>
        <v>201</v>
      </c>
      <c r="Y43" s="79">
        <f>SUM(S15:S43)</f>
        <v>86</v>
      </c>
      <c r="Z43" s="79">
        <f>SUM(T15:T43)</f>
        <v>266</v>
      </c>
      <c r="AA43" s="79">
        <f>SUM(U15:U43)</f>
        <v>686</v>
      </c>
    </row>
    <row r="44" spans="1:27" x14ac:dyDescent="0.25">
      <c r="A44" s="56">
        <v>30</v>
      </c>
      <c r="B44" s="71">
        <v>2014</v>
      </c>
      <c r="C44" s="49"/>
      <c r="D44" s="3"/>
      <c r="E44" s="50"/>
      <c r="F44" s="51">
        <f t="shared" si="5"/>
        <v>7704320.0626335833</v>
      </c>
      <c r="G44" s="55"/>
      <c r="H44" s="57"/>
      <c r="I44" s="53"/>
      <c r="J44" s="54"/>
      <c r="L44" s="53"/>
      <c r="M44" s="54"/>
      <c r="O44" s="12">
        <f t="shared" si="7"/>
        <v>501137.24672902987</v>
      </c>
      <c r="P44" s="75">
        <f>O44/4.4</f>
        <v>113894.82880205223</v>
      </c>
      <c r="Q44" s="77">
        <f t="shared" si="9"/>
        <v>1190.1554367407516</v>
      </c>
      <c r="R44">
        <f t="shared" ref="R44:R63" si="10">ROUNDUP(( 0.0468437434009682+  0.115515852293423)*Q44,0)</f>
        <v>194</v>
      </c>
      <c r="S44">
        <f t="shared" ref="S44:S63" si="11">ROUNDUP((0.033470127522045+  0.0359358247066071)*Q44,0)</f>
        <v>83</v>
      </c>
      <c r="T44">
        <f t="shared" ref="T44:T63" si="12">ROUNDUP((0.112492248607316+ 0.10192161740983)*Q44,0)</f>
        <v>256</v>
      </c>
      <c r="U44">
        <f t="shared" ref="U44:U63" si="13">ROUNDUP((0.326089126338899+0.227731459720912)*Q44,0)</f>
        <v>660</v>
      </c>
      <c r="V44">
        <f t="shared" ref="V44:V63" si="14">SUM(R44:U44)</f>
        <v>1193</v>
      </c>
      <c r="X44" s="79">
        <f t="shared" ref="X44:X63" si="15">SUM(R16:R44)</f>
        <v>395</v>
      </c>
      <c r="Y44" s="79">
        <f t="shared" ref="Y44:Y63" si="16">SUM(S16:S44)</f>
        <v>169</v>
      </c>
      <c r="Z44" s="79">
        <f t="shared" ref="Z44:Z63" si="17">SUM(T16:T44)</f>
        <v>522</v>
      </c>
      <c r="AA44" s="79">
        <f t="shared" ref="AA44:AA63" si="18">SUM(U16:U44)</f>
        <v>1346</v>
      </c>
    </row>
    <row r="45" spans="1:27" x14ac:dyDescent="0.25">
      <c r="A45" s="56">
        <v>31</v>
      </c>
      <c r="B45">
        <v>2015</v>
      </c>
      <c r="C45" s="49"/>
      <c r="D45" s="3"/>
      <c r="E45" s="50"/>
      <c r="F45" s="51">
        <f t="shared" si="5"/>
        <v>7781679.1990920948</v>
      </c>
      <c r="G45" s="55"/>
      <c r="H45" s="57"/>
      <c r="I45" s="53"/>
      <c r="J45" s="54"/>
      <c r="L45" s="53"/>
      <c r="M45" s="54"/>
      <c r="O45" s="12">
        <f t="shared" si="7"/>
        <v>506169.16964227677</v>
      </c>
      <c r="P45" s="75">
        <f>O45/4.4</f>
        <v>115038.44764597199</v>
      </c>
      <c r="Q45" s="77">
        <f t="shared" si="9"/>
        <v>1143.6188439197576</v>
      </c>
      <c r="R45">
        <f t="shared" si="10"/>
        <v>186</v>
      </c>
      <c r="S45">
        <f t="shared" si="11"/>
        <v>80</v>
      </c>
      <c r="T45">
        <f t="shared" si="12"/>
        <v>246</v>
      </c>
      <c r="U45">
        <f t="shared" si="13"/>
        <v>634</v>
      </c>
      <c r="V45">
        <f t="shared" si="14"/>
        <v>1146</v>
      </c>
      <c r="X45" s="79">
        <f t="shared" si="15"/>
        <v>581</v>
      </c>
      <c r="Y45" s="79">
        <f t="shared" si="16"/>
        <v>249</v>
      </c>
      <c r="Z45" s="79">
        <f t="shared" si="17"/>
        <v>768</v>
      </c>
      <c r="AA45" s="79">
        <f t="shared" si="18"/>
        <v>1980</v>
      </c>
    </row>
    <row r="46" spans="1:27" x14ac:dyDescent="0.25">
      <c r="A46" s="56">
        <v>32</v>
      </c>
      <c r="B46" s="71">
        <v>2016</v>
      </c>
      <c r="C46" s="58"/>
      <c r="D46" s="3"/>
      <c r="E46" s="50"/>
      <c r="F46" s="51">
        <f t="shared" si="5"/>
        <v>7855938.6804355113</v>
      </c>
      <c r="G46" s="55"/>
      <c r="H46" s="57"/>
      <c r="I46" s="53"/>
      <c r="J46" s="59"/>
      <c r="L46" s="53"/>
      <c r="M46" s="60"/>
      <c r="O46" s="12">
        <f t="shared" si="7"/>
        <v>510999.47156657721</v>
      </c>
      <c r="P46" s="75">
        <f>O46/4.4</f>
        <v>116136.24353785845</v>
      </c>
      <c r="Q46" s="77">
        <f t="shared" si="9"/>
        <v>1097.7958918864606</v>
      </c>
      <c r="R46">
        <f t="shared" si="10"/>
        <v>179</v>
      </c>
      <c r="S46">
        <f t="shared" si="11"/>
        <v>77</v>
      </c>
      <c r="T46">
        <f t="shared" si="12"/>
        <v>236</v>
      </c>
      <c r="U46">
        <f t="shared" si="13"/>
        <v>608</v>
      </c>
      <c r="V46">
        <f t="shared" si="14"/>
        <v>1100</v>
      </c>
      <c r="X46" s="79">
        <f t="shared" si="15"/>
        <v>760</v>
      </c>
      <c r="Y46" s="79">
        <f t="shared" si="16"/>
        <v>326</v>
      </c>
      <c r="Z46" s="79">
        <f t="shared" si="17"/>
        <v>1004</v>
      </c>
      <c r="AA46" s="79">
        <f t="shared" si="18"/>
        <v>2588</v>
      </c>
    </row>
    <row r="47" spans="1:27" x14ac:dyDescent="0.25">
      <c r="A47" s="56">
        <v>33</v>
      </c>
      <c r="B47">
        <v>2017</v>
      </c>
      <c r="C47" s="58"/>
      <c r="D47" s="3"/>
      <c r="E47" s="50"/>
      <c r="F47" s="51">
        <f t="shared" si="5"/>
        <v>7927153.8323033014</v>
      </c>
      <c r="G47" s="55"/>
      <c r="H47" s="57"/>
      <c r="I47" s="53"/>
      <c r="J47" s="59"/>
      <c r="L47" s="53"/>
      <c r="M47" s="60"/>
      <c r="O47" s="12">
        <f t="shared" si="7"/>
        <v>515631.75122815376</v>
      </c>
      <c r="P47" s="75">
        <f>O47/4.4</f>
        <v>117189.03437003493</v>
      </c>
      <c r="Q47" s="77">
        <f t="shared" si="9"/>
        <v>1052.7908321764844</v>
      </c>
      <c r="R47">
        <f t="shared" si="10"/>
        <v>171</v>
      </c>
      <c r="S47">
        <f t="shared" si="11"/>
        <v>74</v>
      </c>
      <c r="T47">
        <f t="shared" si="12"/>
        <v>226</v>
      </c>
      <c r="U47">
        <f t="shared" si="13"/>
        <v>584</v>
      </c>
      <c r="V47">
        <f t="shared" si="14"/>
        <v>1055</v>
      </c>
      <c r="X47" s="79">
        <f t="shared" si="15"/>
        <v>931</v>
      </c>
      <c r="Y47" s="79">
        <f t="shared" si="16"/>
        <v>400</v>
      </c>
      <c r="Z47" s="79">
        <f t="shared" si="17"/>
        <v>1230</v>
      </c>
      <c r="AA47" s="79">
        <f t="shared" si="18"/>
        <v>3172</v>
      </c>
    </row>
    <row r="48" spans="1:27" x14ac:dyDescent="0.25">
      <c r="A48" s="56">
        <v>34</v>
      </c>
      <c r="B48" s="71">
        <v>2018</v>
      </c>
      <c r="C48" s="58"/>
      <c r="D48" s="3"/>
      <c r="E48" s="50"/>
      <c r="F48" s="51">
        <f t="shared" si="5"/>
        <v>7995386.1769256853</v>
      </c>
      <c r="G48" s="55"/>
      <c r="H48" s="57"/>
      <c r="I48" s="53"/>
      <c r="J48" s="59"/>
      <c r="L48" s="53"/>
      <c r="M48" s="60"/>
      <c r="O48" s="12">
        <f t="shared" si="7"/>
        <v>520070.01041831513</v>
      </c>
      <c r="P48" s="75">
        <f>O48/4.4</f>
        <v>118197.72964052616</v>
      </c>
      <c r="Q48" s="77">
        <f t="shared" si="9"/>
        <v>1008.6952704912255</v>
      </c>
      <c r="R48">
        <f t="shared" si="10"/>
        <v>164</v>
      </c>
      <c r="S48">
        <f t="shared" si="11"/>
        <v>71</v>
      </c>
      <c r="T48">
        <f t="shared" si="12"/>
        <v>217</v>
      </c>
      <c r="U48">
        <f t="shared" si="13"/>
        <v>559</v>
      </c>
      <c r="V48">
        <f t="shared" si="14"/>
        <v>1011</v>
      </c>
      <c r="X48" s="79">
        <f t="shared" si="15"/>
        <v>1095</v>
      </c>
      <c r="Y48" s="79">
        <f t="shared" si="16"/>
        <v>471</v>
      </c>
      <c r="Z48" s="79">
        <f t="shared" si="17"/>
        <v>1447</v>
      </c>
      <c r="AA48" s="79">
        <f t="shared" si="18"/>
        <v>3731</v>
      </c>
    </row>
    <row r="49" spans="1:27" x14ac:dyDescent="0.25">
      <c r="A49" s="56">
        <v>35</v>
      </c>
      <c r="B49">
        <v>2019</v>
      </c>
      <c r="C49" s="58"/>
      <c r="D49" s="3"/>
      <c r="E49" s="50"/>
      <c r="F49" s="51">
        <f t="shared" si="5"/>
        <v>8060702.6066064788</v>
      </c>
      <c r="G49" s="55"/>
      <c r="H49" s="57"/>
      <c r="I49" s="53"/>
      <c r="J49" s="59"/>
      <c r="L49" s="53"/>
      <c r="M49" s="60"/>
      <c r="O49" s="12">
        <f t="shared" si="7"/>
        <v>524318.60023160151</v>
      </c>
      <c r="P49" s="75">
        <f>O49/4.4</f>
        <v>119163.31823445488</v>
      </c>
      <c r="Q49" s="77">
        <f t="shared" si="9"/>
        <v>965.58859392872546</v>
      </c>
      <c r="R49">
        <f t="shared" si="10"/>
        <v>157</v>
      </c>
      <c r="S49">
        <f t="shared" si="11"/>
        <v>68</v>
      </c>
      <c r="T49">
        <f t="shared" si="12"/>
        <v>208</v>
      </c>
      <c r="U49">
        <f t="shared" si="13"/>
        <v>535</v>
      </c>
      <c r="V49">
        <f t="shared" si="14"/>
        <v>968</v>
      </c>
      <c r="X49" s="79">
        <f t="shared" si="15"/>
        <v>1252</v>
      </c>
      <c r="Y49" s="79">
        <f t="shared" si="16"/>
        <v>539</v>
      </c>
      <c r="Z49" s="79">
        <f t="shared" si="17"/>
        <v>1655</v>
      </c>
      <c r="AA49" s="79">
        <f t="shared" si="18"/>
        <v>4266</v>
      </c>
    </row>
    <row r="50" spans="1:27" x14ac:dyDescent="0.25">
      <c r="A50" s="56">
        <v>36</v>
      </c>
      <c r="B50" s="71">
        <v>2020</v>
      </c>
      <c r="C50" s="58"/>
      <c r="D50" s="3"/>
      <c r="E50" s="50"/>
      <c r="F50" s="51">
        <f t="shared" si="5"/>
        <v>8123174.592258255</v>
      </c>
      <c r="G50" s="55"/>
      <c r="H50" s="57"/>
      <c r="I50" s="53"/>
      <c r="J50" s="59"/>
      <c r="L50" s="53"/>
      <c r="M50" s="60"/>
      <c r="O50" s="12">
        <f t="shared" si="7"/>
        <v>528382.16958395333</v>
      </c>
      <c r="P50" s="75">
        <f>O50/4.4</f>
        <v>120086.85672362575</v>
      </c>
      <c r="Q50" s="77">
        <f t="shared" si="9"/>
        <v>923.53848917086725</v>
      </c>
      <c r="R50">
        <f t="shared" si="10"/>
        <v>150</v>
      </c>
      <c r="S50">
        <f t="shared" si="11"/>
        <v>65</v>
      </c>
      <c r="T50">
        <f t="shared" si="12"/>
        <v>199</v>
      </c>
      <c r="U50">
        <f t="shared" si="13"/>
        <v>512</v>
      </c>
      <c r="V50">
        <f t="shared" si="14"/>
        <v>926</v>
      </c>
      <c r="X50" s="79">
        <f t="shared" si="15"/>
        <v>1402</v>
      </c>
      <c r="Y50" s="79">
        <f t="shared" si="16"/>
        <v>604</v>
      </c>
      <c r="Z50" s="79">
        <f t="shared" si="17"/>
        <v>1854</v>
      </c>
      <c r="AA50" s="79">
        <f t="shared" si="18"/>
        <v>4778</v>
      </c>
    </row>
    <row r="51" spans="1:27" x14ac:dyDescent="0.25">
      <c r="A51" s="56">
        <v>37</v>
      </c>
      <c r="B51">
        <v>2021</v>
      </c>
      <c r="C51" s="58"/>
      <c r="D51" s="3"/>
      <c r="E51" s="50"/>
      <c r="F51" s="51">
        <f t="shared" si="5"/>
        <v>8182877.4318710864</v>
      </c>
      <c r="G51" s="55"/>
      <c r="H51" s="57"/>
      <c r="I51" s="53"/>
      <c r="J51" s="59"/>
      <c r="L51" s="53"/>
      <c r="M51" s="60"/>
      <c r="O51" s="12">
        <f t="shared" si="7"/>
        <v>532265.61632840894</v>
      </c>
      <c r="P51" s="75">
        <f>O51/4.4</f>
        <v>120969.45825645656</v>
      </c>
      <c r="Q51" s="77">
        <f t="shared" si="9"/>
        <v>882.60153283081308</v>
      </c>
      <c r="R51">
        <f t="shared" si="10"/>
        <v>144</v>
      </c>
      <c r="S51">
        <f t="shared" si="11"/>
        <v>62</v>
      </c>
      <c r="T51">
        <f t="shared" si="12"/>
        <v>190</v>
      </c>
      <c r="U51">
        <f t="shared" si="13"/>
        <v>489</v>
      </c>
      <c r="V51">
        <f t="shared" si="14"/>
        <v>885</v>
      </c>
      <c r="X51" s="79">
        <f t="shared" si="15"/>
        <v>1546</v>
      </c>
      <c r="Y51" s="79">
        <f t="shared" si="16"/>
        <v>666</v>
      </c>
      <c r="Z51" s="79">
        <f t="shared" si="17"/>
        <v>2044</v>
      </c>
      <c r="AA51" s="79">
        <f t="shared" si="18"/>
        <v>5267</v>
      </c>
    </row>
    <row r="52" spans="1:27" x14ac:dyDescent="0.25">
      <c r="A52" s="56">
        <v>38</v>
      </c>
      <c r="B52" s="71">
        <v>2022</v>
      </c>
      <c r="C52" s="58"/>
      <c r="D52" s="3"/>
      <c r="E52" s="50"/>
      <c r="F52" s="51">
        <f t="shared" si="5"/>
        <v>8239889.5426097903</v>
      </c>
      <c r="G52" s="55"/>
      <c r="H52" s="57"/>
      <c r="I52" s="53"/>
      <c r="J52" s="59"/>
      <c r="L52" s="53"/>
      <c r="M52" s="60"/>
      <c r="O52" s="12">
        <f t="shared" si="7"/>
        <v>535974.04120867525</v>
      </c>
      <c r="P52" s="75">
        <f>O52/4.4</f>
        <v>121812.28209288073</v>
      </c>
      <c r="Q52" s="77">
        <f t="shared" si="9"/>
        <v>842.82383642416971</v>
      </c>
      <c r="R52">
        <f t="shared" si="10"/>
        <v>137</v>
      </c>
      <c r="S52">
        <f t="shared" si="11"/>
        <v>59</v>
      </c>
      <c r="T52">
        <f t="shared" si="12"/>
        <v>181</v>
      </c>
      <c r="U52">
        <f t="shared" si="13"/>
        <v>467</v>
      </c>
      <c r="V52">
        <f t="shared" si="14"/>
        <v>844</v>
      </c>
      <c r="X52" s="79">
        <f t="shared" si="15"/>
        <v>1683</v>
      </c>
      <c r="Y52" s="79">
        <f t="shared" si="16"/>
        <v>725</v>
      </c>
      <c r="Z52" s="79">
        <f t="shared" si="17"/>
        <v>2225</v>
      </c>
      <c r="AA52" s="79">
        <f t="shared" si="18"/>
        <v>5734</v>
      </c>
    </row>
    <row r="53" spans="1:27" x14ac:dyDescent="0.25">
      <c r="A53" s="56">
        <v>39</v>
      </c>
      <c r="B53">
        <v>2023</v>
      </c>
      <c r="C53" s="58"/>
      <c r="D53" s="3"/>
      <c r="E53" s="50"/>
      <c r="F53" s="51">
        <f t="shared" si="5"/>
        <v>8294291.7991474597</v>
      </c>
      <c r="G53" s="55"/>
      <c r="H53" s="57"/>
      <c r="I53" s="53"/>
      <c r="J53" s="59"/>
      <c r="L53" s="53"/>
      <c r="M53" s="60"/>
      <c r="O53" s="12">
        <f t="shared" si="7"/>
        <v>539512.70482019382</v>
      </c>
      <c r="P53" s="75">
        <f>O53/4.4</f>
        <v>122616.52382277131</v>
      </c>
      <c r="Q53" s="77">
        <f t="shared" si="9"/>
        <v>804.24172989057843</v>
      </c>
      <c r="R53">
        <f t="shared" si="10"/>
        <v>131</v>
      </c>
      <c r="S53">
        <f t="shared" si="11"/>
        <v>56</v>
      </c>
      <c r="T53">
        <f t="shared" si="12"/>
        <v>173</v>
      </c>
      <c r="U53">
        <f t="shared" si="13"/>
        <v>446</v>
      </c>
      <c r="V53">
        <f t="shared" si="14"/>
        <v>806</v>
      </c>
      <c r="X53" s="79">
        <f t="shared" si="15"/>
        <v>1814</v>
      </c>
      <c r="Y53" s="79">
        <f t="shared" si="16"/>
        <v>781</v>
      </c>
      <c r="Z53" s="79">
        <f t="shared" si="17"/>
        <v>2398</v>
      </c>
      <c r="AA53" s="79">
        <f t="shared" si="18"/>
        <v>6180</v>
      </c>
    </row>
    <row r="54" spans="1:27" x14ac:dyDescent="0.25">
      <c r="A54" s="56">
        <v>40</v>
      </c>
      <c r="B54" s="71">
        <v>2024</v>
      </c>
      <c r="C54" s="58"/>
      <c r="D54" s="3"/>
      <c r="E54" s="50"/>
      <c r="F54" s="51">
        <f t="shared" si="5"/>
        <v>8346166.9198638396</v>
      </c>
      <c r="G54" s="55"/>
      <c r="H54" s="57"/>
      <c r="I54" s="53"/>
      <c r="J54" s="59"/>
      <c r="L54" s="53"/>
      <c r="M54" s="60"/>
      <c r="O54" s="12">
        <f t="shared" si="7"/>
        <v>542886.98768463859</v>
      </c>
      <c r="P54" s="75">
        <f>O54/4.4</f>
        <v>123383.4062919633</v>
      </c>
      <c r="Q54" s="77">
        <f t="shared" si="9"/>
        <v>766.88246919198718</v>
      </c>
      <c r="R54">
        <f t="shared" si="10"/>
        <v>125</v>
      </c>
      <c r="S54">
        <f t="shared" si="11"/>
        <v>54</v>
      </c>
      <c r="T54">
        <f t="shared" si="12"/>
        <v>165</v>
      </c>
      <c r="U54">
        <f t="shared" si="13"/>
        <v>425</v>
      </c>
      <c r="V54">
        <f t="shared" si="14"/>
        <v>769</v>
      </c>
      <c r="X54" s="79">
        <f t="shared" si="15"/>
        <v>1939</v>
      </c>
      <c r="Y54" s="79">
        <f t="shared" si="16"/>
        <v>835</v>
      </c>
      <c r="Z54" s="79">
        <f t="shared" si="17"/>
        <v>2563</v>
      </c>
      <c r="AA54" s="79">
        <f t="shared" si="18"/>
        <v>6605</v>
      </c>
    </row>
    <row r="55" spans="1:27" x14ac:dyDescent="0.25">
      <c r="A55" s="56">
        <v>41</v>
      </c>
      <c r="B55">
        <v>2025</v>
      </c>
      <c r="C55" s="58"/>
      <c r="D55" s="3"/>
      <c r="E55" s="50"/>
      <c r="F55" s="51">
        <f t="shared" si="5"/>
        <v>8395598.9016704205</v>
      </c>
      <c r="G55" s="55"/>
      <c r="H55" s="57"/>
      <c r="I55" s="53"/>
      <c r="J55" s="59"/>
      <c r="L55" s="53"/>
      <c r="M55" s="60"/>
      <c r="O55" s="12">
        <f t="shared" si="7"/>
        <v>546102.35348739859</v>
      </c>
      <c r="P55" s="75">
        <f>O55/4.4</f>
        <v>124114.17124713604</v>
      </c>
      <c r="Q55" s="77">
        <f t="shared" si="9"/>
        <v>730.76495517273725</v>
      </c>
      <c r="R55">
        <f t="shared" si="10"/>
        <v>119</v>
      </c>
      <c r="S55">
        <f t="shared" si="11"/>
        <v>51</v>
      </c>
      <c r="T55">
        <f t="shared" si="12"/>
        <v>157</v>
      </c>
      <c r="U55">
        <f t="shared" si="13"/>
        <v>405</v>
      </c>
      <c r="V55">
        <f t="shared" si="14"/>
        <v>732</v>
      </c>
      <c r="X55" s="79">
        <f t="shared" si="15"/>
        <v>2058</v>
      </c>
      <c r="Y55" s="79">
        <f t="shared" si="16"/>
        <v>886</v>
      </c>
      <c r="Z55" s="79">
        <f t="shared" si="17"/>
        <v>2720</v>
      </c>
      <c r="AA55" s="79">
        <f t="shared" si="18"/>
        <v>7010</v>
      </c>
    </row>
    <row r="56" spans="1:27" x14ac:dyDescent="0.25">
      <c r="A56" s="56">
        <v>42</v>
      </c>
      <c r="B56" s="71">
        <v>2026</v>
      </c>
      <c r="C56" s="58"/>
      <c r="D56" s="3"/>
      <c r="E56" s="50"/>
      <c r="F56" s="51">
        <f t="shared" si="5"/>
        <v>8442672.5034705773</v>
      </c>
      <c r="G56" s="55"/>
      <c r="H56" s="57"/>
      <c r="I56" s="53"/>
      <c r="J56" s="59"/>
      <c r="L56" s="53"/>
      <c r="M56" s="60"/>
      <c r="O56" s="12">
        <f t="shared" si="7"/>
        <v>549164.31547858892</v>
      </c>
      <c r="P56" s="75">
        <f>O56/4.4</f>
        <v>124810.07169967929</v>
      </c>
      <c r="Q56" s="77">
        <f t="shared" si="9"/>
        <v>695.90045254325378</v>
      </c>
      <c r="R56">
        <f t="shared" si="10"/>
        <v>113</v>
      </c>
      <c r="S56">
        <f t="shared" si="11"/>
        <v>49</v>
      </c>
      <c r="T56">
        <f t="shared" si="12"/>
        <v>150</v>
      </c>
      <c r="U56">
        <f t="shared" si="13"/>
        <v>386</v>
      </c>
      <c r="V56">
        <f t="shared" si="14"/>
        <v>698</v>
      </c>
      <c r="X56" s="79">
        <f t="shared" si="15"/>
        <v>2171</v>
      </c>
      <c r="Y56" s="79">
        <f t="shared" si="16"/>
        <v>935</v>
      </c>
      <c r="Z56" s="79">
        <f t="shared" si="17"/>
        <v>2870</v>
      </c>
      <c r="AA56" s="79">
        <f t="shared" si="18"/>
        <v>7396</v>
      </c>
    </row>
    <row r="57" spans="1:27" x14ac:dyDescent="0.25">
      <c r="A57" s="56">
        <v>43</v>
      </c>
      <c r="B57">
        <v>2027</v>
      </c>
      <c r="C57" s="58"/>
      <c r="D57" s="3"/>
      <c r="E57" s="50"/>
      <c r="F57" s="51">
        <f t="shared" si="5"/>
        <v>8487472.7776205409</v>
      </c>
      <c r="G57" s="55"/>
      <c r="H57" s="57"/>
      <c r="I57" s="53"/>
      <c r="J57" s="59"/>
      <c r="L57" s="53"/>
      <c r="M57" s="60"/>
      <c r="O57" s="12">
        <f t="shared" si="7"/>
        <v>552078.40599633718</v>
      </c>
      <c r="P57" s="75">
        <f>O57/4.4</f>
        <v>125472.36499916753</v>
      </c>
      <c r="Q57" s="77">
        <f t="shared" si="9"/>
        <v>662.29329948824306</v>
      </c>
      <c r="R57">
        <f t="shared" si="10"/>
        <v>108</v>
      </c>
      <c r="S57">
        <f t="shared" si="11"/>
        <v>46</v>
      </c>
      <c r="T57">
        <f t="shared" si="12"/>
        <v>143</v>
      </c>
      <c r="U57">
        <f t="shared" si="13"/>
        <v>367</v>
      </c>
      <c r="V57">
        <f t="shared" si="14"/>
        <v>664</v>
      </c>
      <c r="X57" s="79">
        <f t="shared" si="15"/>
        <v>2279</v>
      </c>
      <c r="Y57" s="79">
        <f t="shared" si="16"/>
        <v>981</v>
      </c>
      <c r="Z57" s="79">
        <f t="shared" si="17"/>
        <v>3013</v>
      </c>
      <c r="AA57" s="79">
        <f t="shared" si="18"/>
        <v>7763</v>
      </c>
    </row>
    <row r="58" spans="1:27" x14ac:dyDescent="0.25">
      <c r="A58" s="56">
        <v>44</v>
      </c>
      <c r="B58" s="71">
        <v>2028</v>
      </c>
      <c r="C58" s="58"/>
      <c r="D58" s="3"/>
      <c r="E58" s="50"/>
      <c r="F58" s="51">
        <f t="shared" si="5"/>
        <v>8530084.6482205652</v>
      </c>
      <c r="G58" s="55"/>
      <c r="H58" s="57"/>
      <c r="I58" s="53"/>
      <c r="J58" s="59"/>
      <c r="L58" s="53"/>
      <c r="M58" s="60"/>
      <c r="O58" s="12">
        <f t="shared" si="7"/>
        <v>554850.14903619862</v>
      </c>
      <c r="P58" s="75">
        <f>O58/4.4</f>
        <v>126102.30659913603</v>
      </c>
      <c r="Q58" s="77">
        <f t="shared" si="9"/>
        <v>629.94159996850067</v>
      </c>
      <c r="R58">
        <f t="shared" si="10"/>
        <v>103</v>
      </c>
      <c r="S58">
        <f t="shared" si="11"/>
        <v>44</v>
      </c>
      <c r="T58">
        <f t="shared" si="12"/>
        <v>136</v>
      </c>
      <c r="U58">
        <f t="shared" si="13"/>
        <v>349</v>
      </c>
      <c r="V58">
        <f t="shared" si="14"/>
        <v>632</v>
      </c>
      <c r="X58" s="79">
        <f t="shared" si="15"/>
        <v>2382</v>
      </c>
      <c r="Y58" s="79">
        <f t="shared" si="16"/>
        <v>1025</v>
      </c>
      <c r="Z58" s="79">
        <f t="shared" si="17"/>
        <v>3149</v>
      </c>
      <c r="AA58" s="79">
        <f t="shared" si="18"/>
        <v>8112</v>
      </c>
    </row>
    <row r="59" spans="1:27" x14ac:dyDescent="0.25">
      <c r="A59" s="56">
        <v>45</v>
      </c>
      <c r="B59">
        <v>2029</v>
      </c>
      <c r="C59" s="58"/>
      <c r="D59" s="3"/>
      <c r="E59" s="50"/>
      <c r="F59" s="51">
        <f t="shared" si="5"/>
        <v>8570592.5346288979</v>
      </c>
      <c r="G59" s="55"/>
      <c r="H59" s="57"/>
      <c r="I59" s="53"/>
      <c r="J59" s="59"/>
      <c r="L59" s="53"/>
      <c r="M59" s="60"/>
      <c r="O59" s="12">
        <f t="shared" si="7"/>
        <v>557485.03576214612</v>
      </c>
      <c r="P59" s="75">
        <f>O59/4.4</f>
        <v>126701.14449139683</v>
      </c>
      <c r="Q59" s="77">
        <f t="shared" si="9"/>
        <v>598.83789226079534</v>
      </c>
      <c r="R59">
        <f t="shared" si="10"/>
        <v>98</v>
      </c>
      <c r="S59">
        <f t="shared" si="11"/>
        <v>42</v>
      </c>
      <c r="T59">
        <f t="shared" si="12"/>
        <v>129</v>
      </c>
      <c r="U59">
        <f t="shared" si="13"/>
        <v>332</v>
      </c>
      <c r="V59">
        <f t="shared" si="14"/>
        <v>601</v>
      </c>
      <c r="X59" s="79">
        <f t="shared" si="15"/>
        <v>2480</v>
      </c>
      <c r="Y59" s="79">
        <f t="shared" si="16"/>
        <v>1067</v>
      </c>
      <c r="Z59" s="79">
        <f t="shared" si="17"/>
        <v>3278</v>
      </c>
      <c r="AA59" s="79">
        <f t="shared" si="18"/>
        <v>8444</v>
      </c>
    </row>
    <row r="60" spans="1:27" x14ac:dyDescent="0.25">
      <c r="A60" s="56">
        <v>46</v>
      </c>
      <c r="B60" s="71">
        <v>2030</v>
      </c>
      <c r="C60" s="58"/>
      <c r="D60" s="3"/>
      <c r="E60" s="50"/>
      <c r="F60" s="51">
        <f t="shared" si="5"/>
        <v>8609080.018246254</v>
      </c>
      <c r="G60" s="55"/>
      <c r="H60" s="57"/>
      <c r="I60" s="53"/>
      <c r="J60" s="59"/>
      <c r="L60" s="53"/>
      <c r="M60" s="60"/>
      <c r="O60" s="12">
        <f t="shared" si="7"/>
        <v>559988.5028321445</v>
      </c>
      <c r="P60" s="75">
        <f>O60/4.4</f>
        <v>127270.11428003282</v>
      </c>
      <c r="Q60" s="77">
        <f t="shared" si="9"/>
        <v>568.96978863599361</v>
      </c>
      <c r="R60">
        <f t="shared" si="10"/>
        <v>93</v>
      </c>
      <c r="S60">
        <f t="shared" si="11"/>
        <v>40</v>
      </c>
      <c r="T60">
        <f t="shared" si="12"/>
        <v>122</v>
      </c>
      <c r="U60">
        <f t="shared" si="13"/>
        <v>316</v>
      </c>
      <c r="V60">
        <f t="shared" si="14"/>
        <v>571</v>
      </c>
      <c r="X60" s="79">
        <f t="shared" si="15"/>
        <v>2573</v>
      </c>
      <c r="Y60" s="79">
        <f t="shared" si="16"/>
        <v>1107</v>
      </c>
      <c r="Z60" s="79">
        <f t="shared" si="17"/>
        <v>3400</v>
      </c>
      <c r="AA60" s="79">
        <f t="shared" si="18"/>
        <v>8760</v>
      </c>
    </row>
    <row r="61" spans="1:27" x14ac:dyDescent="0.25">
      <c r="A61" s="56">
        <v>47</v>
      </c>
      <c r="B61">
        <v>2031</v>
      </c>
      <c r="C61" s="58"/>
      <c r="D61" s="3"/>
      <c r="E61" s="50"/>
      <c r="F61" s="51">
        <f t="shared" si="5"/>
        <v>8645629.5503569432</v>
      </c>
      <c r="G61" s="55"/>
      <c r="H61" s="57"/>
      <c r="I61" s="62"/>
      <c r="J61" s="59"/>
      <c r="L61" s="60"/>
      <c r="M61" s="60"/>
      <c r="O61" s="12">
        <f t="shared" si="7"/>
        <v>562365.9133943069</v>
      </c>
      <c r="P61" s="75">
        <f>O61/4.4</f>
        <v>127810.43486234247</v>
      </c>
      <c r="Q61" s="77">
        <f t="shared" si="9"/>
        <v>540.32058230965049</v>
      </c>
      <c r="R61">
        <f t="shared" si="10"/>
        <v>88</v>
      </c>
      <c r="S61">
        <f t="shared" si="11"/>
        <v>38</v>
      </c>
      <c r="T61">
        <f t="shared" si="12"/>
        <v>116</v>
      </c>
      <c r="U61">
        <f t="shared" si="13"/>
        <v>300</v>
      </c>
      <c r="V61">
        <f t="shared" si="14"/>
        <v>542</v>
      </c>
      <c r="X61" s="79">
        <f t="shared" si="15"/>
        <v>2661</v>
      </c>
      <c r="Y61" s="79">
        <f t="shared" si="16"/>
        <v>1145</v>
      </c>
      <c r="Z61" s="79">
        <f t="shared" si="17"/>
        <v>3516</v>
      </c>
      <c r="AA61" s="79">
        <f t="shared" si="18"/>
        <v>9060</v>
      </c>
    </row>
    <row r="62" spans="1:27" x14ac:dyDescent="0.25">
      <c r="A62" s="56">
        <v>48</v>
      </c>
      <c r="B62" s="71">
        <v>2032</v>
      </c>
      <c r="C62" s="58"/>
      <c r="D62" s="3"/>
      <c r="E62" s="50"/>
      <c r="F62" s="51">
        <f t="shared" si="5"/>
        <v>8680322.1986254547</v>
      </c>
      <c r="G62" s="55"/>
      <c r="H62" s="57"/>
      <c r="I62" s="62"/>
      <c r="J62" s="59"/>
      <c r="L62" s="60"/>
      <c r="M62" s="60"/>
      <c r="O62" s="12">
        <f t="shared" si="7"/>
        <v>564622.54059744487</v>
      </c>
      <c r="P62" s="75">
        <f>O62/4.4</f>
        <v>128323.30468123745</v>
      </c>
      <c r="Q62" s="77">
        <f t="shared" si="9"/>
        <v>512.86981889497838</v>
      </c>
      <c r="R62">
        <f t="shared" si="10"/>
        <v>84</v>
      </c>
      <c r="S62">
        <f t="shared" si="11"/>
        <v>36</v>
      </c>
      <c r="T62">
        <f t="shared" si="12"/>
        <v>110</v>
      </c>
      <c r="U62">
        <f t="shared" si="13"/>
        <v>285</v>
      </c>
      <c r="V62">
        <f t="shared" si="14"/>
        <v>515</v>
      </c>
      <c r="X62" s="79">
        <f t="shared" si="15"/>
        <v>2745</v>
      </c>
      <c r="Y62" s="79">
        <f t="shared" si="16"/>
        <v>1181</v>
      </c>
      <c r="Z62" s="79">
        <f t="shared" si="17"/>
        <v>3626</v>
      </c>
      <c r="AA62" s="79">
        <f t="shared" si="18"/>
        <v>9345</v>
      </c>
    </row>
    <row r="63" spans="1:27" x14ac:dyDescent="0.25">
      <c r="A63" s="56">
        <v>49</v>
      </c>
      <c r="B63">
        <v>2033</v>
      </c>
      <c r="C63" s="58"/>
      <c r="D63" s="3"/>
      <c r="E63" s="50"/>
      <c r="F63" s="51">
        <f t="shared" si="5"/>
        <v>8713237.4297252819</v>
      </c>
      <c r="G63" s="55"/>
      <c r="H63" s="57"/>
      <c r="I63" s="62"/>
      <c r="J63" s="59"/>
      <c r="L63" s="60"/>
      <c r="M63" s="60"/>
      <c r="O63" s="12">
        <f t="shared" si="7"/>
        <v>566763.55345188465</v>
      </c>
      <c r="P63" s="75">
        <f>O63/4.4</f>
        <v>128809.89851179195</v>
      </c>
      <c r="Q63" s="77">
        <f t="shared" si="9"/>
        <v>486.59383055449871</v>
      </c>
      <c r="R63">
        <f t="shared" si="10"/>
        <v>80</v>
      </c>
      <c r="S63">
        <f t="shared" si="11"/>
        <v>34</v>
      </c>
      <c r="T63">
        <f t="shared" si="12"/>
        <v>105</v>
      </c>
      <c r="U63">
        <f t="shared" si="13"/>
        <v>270</v>
      </c>
      <c r="V63">
        <f t="shared" si="14"/>
        <v>489</v>
      </c>
      <c r="X63" s="79">
        <f t="shared" si="15"/>
        <v>2825</v>
      </c>
      <c r="Y63" s="79">
        <f t="shared" si="16"/>
        <v>1215</v>
      </c>
      <c r="Z63" s="79">
        <f t="shared" si="17"/>
        <v>3731</v>
      </c>
      <c r="AA63" s="79">
        <f t="shared" si="18"/>
        <v>9615</v>
      </c>
    </row>
    <row r="64" spans="1:27" x14ac:dyDescent="0.25">
      <c r="A64" s="56">
        <v>50</v>
      </c>
      <c r="B64" s="61"/>
      <c r="C64" s="58"/>
      <c r="D64" s="3"/>
      <c r="E64" s="50"/>
      <c r="F64" s="51"/>
      <c r="G64" s="55"/>
      <c r="H64" s="57"/>
      <c r="I64" s="62"/>
      <c r="J64" s="59"/>
      <c r="L64" s="60"/>
      <c r="M64" s="60"/>
      <c r="P64" s="75"/>
      <c r="Q64" s="77"/>
      <c r="R64" t="e">
        <f ca="1">SUM(R43:R64)</f>
        <v>#NAME?</v>
      </c>
      <c r="S64" t="e">
        <f ca="1">SUM(S43:S64)</f>
        <v>#NAME?</v>
      </c>
      <c r="T64" t="e">
        <f ca="1">SUM(T43:T64)</f>
        <v>#NAME?</v>
      </c>
      <c r="U64" t="e">
        <f ca="1">SUM(U43:U64)</f>
        <v>#NAME?</v>
      </c>
    </row>
    <row r="65" spans="1:28" x14ac:dyDescent="0.25">
      <c r="A65" s="56">
        <v>51</v>
      </c>
      <c r="B65" s="61"/>
      <c r="C65" s="58"/>
      <c r="D65" s="3"/>
      <c r="E65" s="50"/>
      <c r="F65" s="51"/>
      <c r="G65" s="55"/>
      <c r="H65" s="57"/>
      <c r="I65" s="62"/>
      <c r="J65" s="59"/>
      <c r="L65" s="60"/>
      <c r="M65" s="60"/>
    </row>
    <row r="66" spans="1:28" ht="15.75" thickBot="1" x14ac:dyDescent="0.3">
      <c r="A66" s="56">
        <v>52</v>
      </c>
      <c r="B66" s="61"/>
      <c r="C66" s="58"/>
      <c r="D66" s="3"/>
      <c r="E66" s="50"/>
      <c r="F66" s="51"/>
      <c r="G66" s="55"/>
      <c r="H66" s="57"/>
      <c r="I66" s="62"/>
      <c r="J66" s="59"/>
      <c r="L66" s="60"/>
      <c r="M66" s="60"/>
    </row>
    <row r="67" spans="1:28" x14ac:dyDescent="0.25">
      <c r="A67" s="56">
        <v>53</v>
      </c>
      <c r="B67" s="61"/>
      <c r="C67" s="58"/>
      <c r="D67" s="3"/>
      <c r="E67" s="50"/>
      <c r="F67" s="51"/>
      <c r="G67" s="55"/>
      <c r="H67" s="57"/>
      <c r="I67" s="62"/>
      <c r="J67" s="59"/>
      <c r="L67" s="60"/>
      <c r="M67" s="60"/>
      <c r="X67" s="82" t="s">
        <v>52</v>
      </c>
    </row>
    <row r="68" spans="1:28" ht="15.75" thickBot="1" x14ac:dyDescent="0.3">
      <c r="A68" s="56">
        <v>54</v>
      </c>
      <c r="B68" s="61"/>
      <c r="C68" s="58"/>
      <c r="D68" s="3"/>
      <c r="E68" s="50"/>
      <c r="F68" s="51"/>
      <c r="G68" s="55"/>
      <c r="H68" s="57"/>
      <c r="I68" s="62"/>
      <c r="J68" s="59"/>
      <c r="L68" s="60"/>
      <c r="M68" s="60"/>
      <c r="X68" s="83">
        <v>19</v>
      </c>
    </row>
    <row r="69" spans="1:28" x14ac:dyDescent="0.25">
      <c r="A69" s="56">
        <v>55</v>
      </c>
      <c r="B69" s="61"/>
      <c r="C69" s="58"/>
      <c r="D69" s="3"/>
      <c r="E69" s="50"/>
      <c r="F69" s="51"/>
      <c r="G69" s="55"/>
      <c r="H69" s="57"/>
      <c r="I69" s="62"/>
      <c r="J69" s="59"/>
      <c r="L69" s="60"/>
      <c r="M69" s="60"/>
    </row>
    <row r="70" spans="1:28" x14ac:dyDescent="0.25">
      <c r="A70" s="56">
        <v>56</v>
      </c>
      <c r="B70" s="61"/>
      <c r="C70" s="58"/>
      <c r="D70" s="3"/>
      <c r="E70" s="50"/>
      <c r="F70" s="51"/>
      <c r="G70" s="55"/>
      <c r="H70" s="57"/>
      <c r="I70" s="62"/>
      <c r="J70" s="59"/>
      <c r="L70" s="60"/>
      <c r="M70" s="60"/>
    </row>
    <row r="71" spans="1:28" x14ac:dyDescent="0.25">
      <c r="A71" s="56">
        <v>57</v>
      </c>
      <c r="B71" s="61"/>
      <c r="C71" s="58"/>
      <c r="D71" s="3"/>
      <c r="E71" s="50"/>
      <c r="F71" s="51"/>
      <c r="G71" s="55"/>
      <c r="H71" s="57"/>
      <c r="I71" s="62"/>
      <c r="J71" s="59"/>
      <c r="L71" s="60"/>
      <c r="M71" s="60"/>
    </row>
    <row r="72" spans="1:28" x14ac:dyDescent="0.25">
      <c r="A72" s="56">
        <v>58</v>
      </c>
      <c r="B72" s="61"/>
      <c r="C72" s="58"/>
      <c r="D72" s="3"/>
      <c r="E72" s="50"/>
      <c r="F72" s="51"/>
      <c r="G72" s="55"/>
      <c r="H72" s="57"/>
      <c r="I72" s="62"/>
      <c r="J72" s="59"/>
      <c r="L72" s="60"/>
      <c r="M72" s="60"/>
    </row>
    <row r="73" spans="1:28" x14ac:dyDescent="0.25">
      <c r="A73" s="56">
        <v>59</v>
      </c>
      <c r="B73" s="61"/>
      <c r="C73" s="58"/>
      <c r="D73" s="3"/>
      <c r="E73" s="50"/>
      <c r="F73" s="51"/>
      <c r="G73" s="55"/>
      <c r="H73" s="57"/>
      <c r="I73" s="62"/>
      <c r="J73" s="59"/>
      <c r="L73" s="60"/>
      <c r="M73" s="60"/>
    </row>
    <row r="74" spans="1:28" x14ac:dyDescent="0.25">
      <c r="A74" s="56">
        <v>60</v>
      </c>
      <c r="B74" s="61"/>
      <c r="C74" s="58"/>
      <c r="D74" s="3"/>
      <c r="E74" s="50"/>
      <c r="F74" s="51"/>
      <c r="G74" s="55"/>
      <c r="H74" s="57"/>
      <c r="I74" s="62"/>
      <c r="J74" s="59"/>
      <c r="L74" s="60"/>
      <c r="M74" s="60"/>
    </row>
    <row r="75" spans="1:28" x14ac:dyDescent="0.25">
      <c r="A75" s="56">
        <v>61</v>
      </c>
      <c r="B75" s="61"/>
      <c r="C75" s="58"/>
      <c r="D75" s="3"/>
      <c r="E75" s="50"/>
      <c r="F75" s="51"/>
      <c r="G75" s="55"/>
      <c r="H75" s="57"/>
      <c r="I75" s="62"/>
      <c r="J75" s="59"/>
      <c r="L75" s="60"/>
      <c r="M75" s="60"/>
    </row>
    <row r="76" spans="1:28" x14ac:dyDescent="0.25">
      <c r="A76" s="56">
        <v>62</v>
      </c>
      <c r="B76" s="61"/>
      <c r="C76" s="58"/>
      <c r="D76" s="3"/>
      <c r="E76" s="50"/>
      <c r="F76" s="51"/>
      <c r="G76" s="55"/>
      <c r="H76" s="57"/>
      <c r="I76" s="62"/>
      <c r="J76" s="59"/>
      <c r="L76" s="60"/>
      <c r="M76" s="60"/>
    </row>
    <row r="77" spans="1:28" x14ac:dyDescent="0.25">
      <c r="A77" s="56">
        <v>63</v>
      </c>
      <c r="B77" s="61"/>
      <c r="C77" s="58"/>
      <c r="D77" s="3"/>
      <c r="E77" s="50"/>
      <c r="F77" s="51"/>
      <c r="G77" s="55"/>
      <c r="H77" s="57"/>
      <c r="I77" s="62"/>
      <c r="J77" s="59"/>
      <c r="L77" s="60"/>
      <c r="M77" s="60"/>
      <c r="AB77">
        <f>F57*AB78</f>
        <v>552078.40599633718</v>
      </c>
    </row>
    <row r="78" spans="1:28" x14ac:dyDescent="0.25">
      <c r="A78" s="56">
        <v>64</v>
      </c>
      <c r="B78" s="61"/>
      <c r="C78" s="58"/>
      <c r="D78" s="3"/>
      <c r="E78" s="50"/>
      <c r="F78" s="51"/>
      <c r="G78" s="55"/>
      <c r="H78" s="57"/>
      <c r="I78" s="62"/>
      <c r="J78" s="59"/>
      <c r="L78" s="60"/>
      <c r="M78" s="60"/>
      <c r="AB78">
        <v>6.5046265297255199E-2</v>
      </c>
    </row>
    <row r="79" spans="1:28" x14ac:dyDescent="0.25">
      <c r="A79" s="56">
        <v>65</v>
      </c>
      <c r="B79" s="61"/>
      <c r="C79" s="58"/>
      <c r="D79" s="3"/>
      <c r="E79" s="50"/>
      <c r="F79" s="51"/>
      <c r="G79" s="55"/>
      <c r="H79" s="57"/>
      <c r="I79" s="62"/>
      <c r="J79" s="59"/>
      <c r="L79" s="60"/>
      <c r="M79" s="60"/>
    </row>
    <row r="80" spans="1:28" x14ac:dyDescent="0.25">
      <c r="A80" s="56">
        <v>66</v>
      </c>
      <c r="B80" s="61"/>
      <c r="C80" s="58"/>
      <c r="D80" s="3"/>
      <c r="E80" s="50"/>
      <c r="F80" s="51"/>
      <c r="G80" s="55"/>
      <c r="H80" s="57"/>
      <c r="I80" s="62"/>
      <c r="J80" s="59"/>
      <c r="L80" s="60"/>
      <c r="M80" s="60"/>
    </row>
    <row r="81" spans="1:13" x14ac:dyDescent="0.25">
      <c r="A81" s="56">
        <v>67</v>
      </c>
      <c r="B81" s="61"/>
      <c r="C81" s="58"/>
      <c r="D81" s="3"/>
      <c r="E81" s="50"/>
      <c r="F81" s="51"/>
      <c r="G81" s="55"/>
      <c r="H81" s="57"/>
      <c r="I81" s="62"/>
      <c r="J81" s="59"/>
      <c r="L81" s="60"/>
      <c r="M81" s="60"/>
    </row>
    <row r="82" spans="1:13" x14ac:dyDescent="0.25">
      <c r="A82" s="56">
        <v>68</v>
      </c>
      <c r="B82" s="61"/>
      <c r="C82" s="58"/>
      <c r="D82" s="3"/>
      <c r="E82" s="50"/>
      <c r="F82" s="51"/>
      <c r="G82" s="55"/>
      <c r="H82" s="57"/>
      <c r="I82" s="62"/>
      <c r="J82" s="59"/>
      <c r="L82" s="60"/>
      <c r="M82" s="60"/>
    </row>
    <row r="83" spans="1:13" x14ac:dyDescent="0.25">
      <c r="A83" s="56">
        <v>69</v>
      </c>
      <c r="B83" s="61"/>
      <c r="C83" s="58"/>
      <c r="D83" s="3"/>
      <c r="E83" s="50"/>
      <c r="F83" s="51"/>
      <c r="G83" s="55"/>
      <c r="H83" s="57"/>
      <c r="I83" s="62"/>
      <c r="J83" s="59"/>
      <c r="L83" s="60"/>
      <c r="M83" s="60"/>
    </row>
    <row r="84" spans="1:13" x14ac:dyDescent="0.25">
      <c r="A84" s="56">
        <v>70</v>
      </c>
      <c r="B84" s="61"/>
      <c r="C84" s="58"/>
      <c r="D84" s="3"/>
      <c r="E84" s="50"/>
      <c r="F84" s="51"/>
      <c r="G84" s="55"/>
      <c r="H84" s="57"/>
      <c r="I84" s="62"/>
      <c r="J84" s="59"/>
      <c r="L84" s="60"/>
      <c r="M84" s="60"/>
    </row>
    <row r="85" spans="1:13" x14ac:dyDescent="0.25">
      <c r="A85" s="56">
        <v>71</v>
      </c>
      <c r="B85" s="61"/>
      <c r="C85" s="58"/>
      <c r="D85" s="3"/>
      <c r="E85" s="50"/>
      <c r="F85" s="51"/>
      <c r="G85" s="55"/>
      <c r="H85" s="57"/>
      <c r="I85" s="62"/>
      <c r="J85" s="59"/>
      <c r="L85" s="60"/>
      <c r="M85" s="60"/>
    </row>
    <row r="86" spans="1:13" x14ac:dyDescent="0.25">
      <c r="A86" s="56">
        <v>72</v>
      </c>
      <c r="B86" s="61"/>
      <c r="C86" s="58"/>
      <c r="D86" s="3"/>
      <c r="E86" s="50"/>
      <c r="F86" s="51"/>
      <c r="G86" s="55"/>
      <c r="H86" s="57"/>
      <c r="I86" s="62"/>
      <c r="J86" s="59"/>
      <c r="L86" s="60"/>
      <c r="M86" s="60"/>
    </row>
    <row r="87" spans="1:13" x14ac:dyDescent="0.25">
      <c r="A87" s="56">
        <v>73</v>
      </c>
      <c r="B87" s="61"/>
      <c r="C87" s="58"/>
      <c r="D87" s="3"/>
      <c r="E87" s="50"/>
      <c r="F87" s="51"/>
      <c r="G87" s="55"/>
      <c r="H87" s="57"/>
      <c r="I87" s="62"/>
      <c r="J87" s="59"/>
      <c r="L87" s="60"/>
      <c r="M87" s="60"/>
    </row>
    <row r="88" spans="1:13" x14ac:dyDescent="0.25">
      <c r="A88" s="56">
        <v>74</v>
      </c>
      <c r="B88" s="61"/>
      <c r="C88" s="58"/>
      <c r="D88" s="3"/>
      <c r="E88" s="50"/>
      <c r="F88" s="51"/>
      <c r="G88" s="55"/>
      <c r="H88" s="57"/>
      <c r="I88" s="62"/>
      <c r="J88" s="59"/>
      <c r="L88" s="60"/>
      <c r="M88" s="60"/>
    </row>
    <row r="89" spans="1:13" x14ac:dyDescent="0.25">
      <c r="A89" s="56">
        <v>75</v>
      </c>
      <c r="B89" s="61"/>
      <c r="C89" s="58"/>
      <c r="D89" s="3"/>
      <c r="E89" s="50"/>
      <c r="F89" s="51"/>
      <c r="G89" s="55"/>
      <c r="H89" s="57"/>
      <c r="I89" s="62"/>
      <c r="J89" s="59"/>
      <c r="L89" s="60"/>
      <c r="M89" s="60"/>
    </row>
    <row r="90" spans="1:13" x14ac:dyDescent="0.25">
      <c r="A90" s="56">
        <v>76</v>
      </c>
      <c r="B90" s="61"/>
      <c r="C90" s="58"/>
      <c r="D90" s="3"/>
      <c r="E90" s="50"/>
      <c r="F90" s="51"/>
      <c r="G90" s="55"/>
      <c r="H90" s="57"/>
      <c r="I90" s="62"/>
      <c r="J90" s="59"/>
      <c r="L90" s="60"/>
      <c r="M90" s="60"/>
    </row>
    <row r="91" spans="1:13" x14ac:dyDescent="0.25">
      <c r="A91" s="56">
        <v>77</v>
      </c>
      <c r="B91" s="61"/>
      <c r="C91" s="58"/>
      <c r="D91" s="3"/>
      <c r="E91" s="50"/>
      <c r="F91" s="51"/>
      <c r="G91" s="55"/>
      <c r="H91" s="57"/>
      <c r="I91" s="62"/>
      <c r="J91" s="59"/>
      <c r="L91" s="60"/>
      <c r="M91" s="60"/>
    </row>
    <row r="92" spans="1:13" x14ac:dyDescent="0.25">
      <c r="A92" s="56">
        <v>78</v>
      </c>
      <c r="B92" s="61"/>
      <c r="C92" s="58"/>
      <c r="D92" s="3"/>
      <c r="E92" s="50"/>
      <c r="F92" s="51"/>
      <c r="G92" s="55"/>
      <c r="H92" s="57"/>
      <c r="I92" s="62"/>
      <c r="J92" s="59"/>
      <c r="L92" s="60"/>
      <c r="M92" s="60"/>
    </row>
    <row r="93" spans="1:13" x14ac:dyDescent="0.25">
      <c r="A93" s="56">
        <v>79</v>
      </c>
      <c r="B93" s="61"/>
      <c r="C93" s="58"/>
      <c r="D93" s="3"/>
      <c r="E93" s="50"/>
      <c r="F93" s="51"/>
      <c r="G93" s="55"/>
      <c r="H93" s="57"/>
      <c r="I93" s="62"/>
      <c r="J93" s="59"/>
      <c r="L93" s="60"/>
      <c r="M93" s="60"/>
    </row>
    <row r="94" spans="1:13" x14ac:dyDescent="0.25">
      <c r="A94" s="56">
        <v>80</v>
      </c>
      <c r="B94" s="61"/>
      <c r="C94" s="58"/>
      <c r="D94" s="3"/>
      <c r="E94" s="50"/>
      <c r="F94" s="51"/>
      <c r="G94" s="55"/>
      <c r="H94" s="57"/>
      <c r="I94" s="62"/>
      <c r="J94" s="59"/>
      <c r="L94" s="60"/>
      <c r="M94" s="60"/>
    </row>
    <row r="95" spans="1:13" x14ac:dyDescent="0.25">
      <c r="A95" s="56">
        <v>81</v>
      </c>
      <c r="B95" s="61"/>
      <c r="C95" s="58"/>
      <c r="D95" s="3"/>
      <c r="E95" s="50"/>
      <c r="F95" s="51"/>
      <c r="G95" s="55"/>
      <c r="H95" s="57"/>
      <c r="I95" s="62"/>
      <c r="J95" s="59"/>
      <c r="L95" s="60"/>
      <c r="M95" s="60"/>
    </row>
    <row r="96" spans="1:13" x14ac:dyDescent="0.25">
      <c r="A96" s="56">
        <v>82</v>
      </c>
      <c r="B96" s="61"/>
      <c r="C96" s="58"/>
      <c r="D96" s="3"/>
      <c r="E96" s="50"/>
      <c r="F96" s="51"/>
      <c r="G96" s="55"/>
      <c r="H96" s="57"/>
      <c r="I96" s="62"/>
      <c r="J96" s="59"/>
      <c r="L96" s="60"/>
      <c r="M96" s="60"/>
    </row>
    <row r="97" spans="1:13" x14ac:dyDescent="0.25">
      <c r="A97" s="56">
        <v>83</v>
      </c>
      <c r="B97" s="61"/>
      <c r="C97" s="58"/>
      <c r="D97" s="3"/>
      <c r="E97" s="50"/>
      <c r="F97" s="51"/>
      <c r="G97" s="55"/>
      <c r="H97" s="57"/>
      <c r="I97" s="62"/>
      <c r="J97" s="59"/>
      <c r="L97" s="60"/>
      <c r="M97" s="60"/>
    </row>
    <row r="98" spans="1:13" x14ac:dyDescent="0.25">
      <c r="A98" s="56">
        <v>84</v>
      </c>
      <c r="B98" s="61"/>
      <c r="C98" s="58"/>
      <c r="D98" s="3"/>
      <c r="E98" s="50"/>
      <c r="F98" s="51"/>
      <c r="G98" s="55"/>
      <c r="H98" s="57"/>
      <c r="I98" s="62"/>
      <c r="J98" s="59"/>
      <c r="L98" s="60"/>
      <c r="M98" s="60"/>
    </row>
    <row r="99" spans="1:13" x14ac:dyDescent="0.25">
      <c r="A99" s="56">
        <v>85</v>
      </c>
      <c r="B99" s="61"/>
      <c r="C99" s="58"/>
      <c r="D99" s="3"/>
      <c r="E99" s="50"/>
      <c r="F99" s="51"/>
      <c r="G99" s="55"/>
      <c r="H99" s="57"/>
      <c r="I99" s="62"/>
      <c r="J99" s="59"/>
      <c r="L99" s="60"/>
      <c r="M99" s="60"/>
    </row>
    <row r="100" spans="1:13" x14ac:dyDescent="0.25">
      <c r="A100" s="56">
        <v>86</v>
      </c>
      <c r="B100" s="61"/>
      <c r="C100" s="58"/>
      <c r="D100" s="3"/>
      <c r="E100" s="50"/>
      <c r="F100" s="51"/>
      <c r="G100" s="55"/>
      <c r="H100" s="57"/>
      <c r="I100" s="62"/>
      <c r="J100" s="59"/>
      <c r="L100" s="60"/>
      <c r="M100" s="60"/>
    </row>
    <row r="101" spans="1:13" x14ac:dyDescent="0.25">
      <c r="A101" s="56">
        <v>87</v>
      </c>
      <c r="B101" s="61"/>
      <c r="C101" s="58"/>
      <c r="D101" s="3"/>
      <c r="E101" s="50"/>
      <c r="F101" s="51"/>
      <c r="G101" s="55"/>
      <c r="H101" s="57"/>
      <c r="I101" s="62"/>
      <c r="J101" s="59"/>
      <c r="L101" s="60"/>
      <c r="M101" s="60"/>
    </row>
    <row r="102" spans="1:13" x14ac:dyDescent="0.25">
      <c r="A102" s="56">
        <v>88</v>
      </c>
      <c r="B102" s="61"/>
      <c r="C102" s="58"/>
      <c r="D102" s="3"/>
      <c r="E102" s="50"/>
      <c r="F102" s="51"/>
      <c r="G102" s="55"/>
      <c r="H102" s="57"/>
      <c r="I102" s="62"/>
      <c r="J102" s="59"/>
      <c r="L102" s="60"/>
      <c r="M102" s="60"/>
    </row>
    <row r="103" spans="1:13" x14ac:dyDescent="0.25">
      <c r="A103" s="56">
        <v>89</v>
      </c>
      <c r="B103" s="61"/>
      <c r="C103" s="58"/>
      <c r="D103" s="3"/>
      <c r="E103" s="50"/>
      <c r="F103" s="51"/>
      <c r="G103" s="55"/>
      <c r="H103" s="57"/>
      <c r="I103" s="62"/>
      <c r="J103" s="59"/>
      <c r="L103" s="60"/>
      <c r="M103" s="60"/>
    </row>
    <row r="104" spans="1:13" x14ac:dyDescent="0.25">
      <c r="A104" s="56">
        <v>90</v>
      </c>
      <c r="B104" s="61"/>
      <c r="C104" s="58"/>
      <c r="D104" s="3"/>
      <c r="E104" s="50"/>
      <c r="F104" s="51"/>
      <c r="G104" s="55"/>
      <c r="H104" s="57"/>
      <c r="I104" s="62"/>
      <c r="J104" s="59"/>
      <c r="L104" s="60"/>
      <c r="M104" s="60"/>
    </row>
    <row r="105" spans="1:13" x14ac:dyDescent="0.25">
      <c r="A105" s="56">
        <v>91</v>
      </c>
      <c r="B105" s="61"/>
      <c r="C105" s="58"/>
      <c r="D105" s="3"/>
      <c r="E105" s="50"/>
      <c r="F105" s="51"/>
      <c r="G105" s="55"/>
      <c r="H105" s="57"/>
      <c r="I105" s="62"/>
      <c r="J105" s="59"/>
      <c r="L105" s="60"/>
      <c r="M105" s="60"/>
    </row>
    <row r="106" spans="1:13" x14ac:dyDescent="0.25">
      <c r="A106" s="56">
        <v>92</v>
      </c>
      <c r="B106" s="61"/>
      <c r="C106" s="58"/>
      <c r="D106" s="3"/>
      <c r="E106" s="50"/>
      <c r="F106" s="51"/>
      <c r="G106" s="55"/>
      <c r="H106" s="57"/>
      <c r="I106" s="62"/>
      <c r="J106" s="59"/>
      <c r="L106" s="60"/>
      <c r="M106" s="60"/>
    </row>
    <row r="107" spans="1:13" x14ac:dyDescent="0.25">
      <c r="A107" s="56">
        <v>93</v>
      </c>
      <c r="B107" s="61"/>
      <c r="C107" s="58"/>
      <c r="D107" s="3"/>
      <c r="E107" s="50"/>
      <c r="F107" s="51"/>
      <c r="G107" s="55"/>
      <c r="H107" s="57"/>
      <c r="I107" s="62"/>
      <c r="J107" s="59"/>
      <c r="L107" s="60"/>
      <c r="M107" s="60"/>
    </row>
    <row r="108" spans="1:13" x14ac:dyDescent="0.25">
      <c r="A108" s="56">
        <v>94</v>
      </c>
      <c r="B108" s="61"/>
      <c r="C108" s="58"/>
      <c r="D108" s="3"/>
      <c r="E108" s="50"/>
      <c r="F108" s="51"/>
      <c r="G108" s="55"/>
      <c r="H108" s="57"/>
      <c r="I108" s="62"/>
      <c r="J108" s="59"/>
      <c r="L108" s="60"/>
      <c r="M108" s="60"/>
    </row>
    <row r="109" spans="1:13" x14ac:dyDescent="0.25">
      <c r="A109" s="56">
        <v>95</v>
      </c>
      <c r="B109" s="61"/>
      <c r="C109" s="58"/>
      <c r="D109" s="3"/>
      <c r="E109" s="50"/>
      <c r="F109" s="51"/>
      <c r="G109" s="55"/>
      <c r="H109" s="57"/>
      <c r="I109" s="62"/>
      <c r="J109" s="59"/>
      <c r="L109" s="60"/>
      <c r="M109" s="60"/>
    </row>
    <row r="110" spans="1:13" x14ac:dyDescent="0.25">
      <c r="A110" s="56">
        <v>96</v>
      </c>
      <c r="B110" s="61"/>
      <c r="C110" s="58"/>
      <c r="D110" s="3"/>
      <c r="E110" s="50"/>
      <c r="F110" s="51"/>
      <c r="G110" s="55"/>
      <c r="H110" s="57"/>
      <c r="I110" s="62"/>
      <c r="J110" s="59"/>
      <c r="L110" s="60"/>
      <c r="M110" s="60"/>
    </row>
    <row r="111" spans="1:13" x14ac:dyDescent="0.25">
      <c r="A111" s="56">
        <v>97</v>
      </c>
      <c r="B111" s="61"/>
      <c r="C111" s="58"/>
      <c r="D111" s="3"/>
      <c r="E111" s="50"/>
      <c r="F111" s="51"/>
      <c r="G111" s="55"/>
      <c r="H111" s="57"/>
      <c r="I111" s="62"/>
      <c r="J111" s="59"/>
      <c r="L111" s="60"/>
      <c r="M111" s="60"/>
    </row>
    <row r="112" spans="1:13" x14ac:dyDescent="0.25">
      <c r="A112" s="56">
        <v>98</v>
      </c>
      <c r="B112" s="61"/>
      <c r="C112" s="58"/>
      <c r="D112" s="3"/>
      <c r="E112" s="50"/>
      <c r="F112" s="51"/>
      <c r="G112" s="55"/>
      <c r="H112" s="57"/>
      <c r="I112" s="62"/>
      <c r="J112" s="59"/>
      <c r="L112" s="60"/>
      <c r="M112" s="60"/>
    </row>
    <row r="113" spans="1:13" x14ac:dyDescent="0.25">
      <c r="A113" s="56">
        <v>99</v>
      </c>
      <c r="B113" s="61"/>
      <c r="C113" s="58"/>
      <c r="D113" s="3"/>
      <c r="E113" s="50"/>
      <c r="F113" s="51"/>
      <c r="G113" s="55"/>
      <c r="H113" s="57"/>
      <c r="I113" s="62"/>
      <c r="J113" s="59"/>
      <c r="L113" s="60"/>
      <c r="M113" s="60"/>
    </row>
    <row r="114" spans="1:13" x14ac:dyDescent="0.25">
      <c r="A114" s="56">
        <v>100</v>
      </c>
      <c r="B114" s="61"/>
      <c r="C114" s="58"/>
      <c r="D114" s="3"/>
      <c r="E114" s="50"/>
      <c r="F114" s="51"/>
      <c r="G114" s="55"/>
      <c r="H114" s="57"/>
      <c r="I114" s="62"/>
      <c r="J114" s="59"/>
      <c r="L114" s="60"/>
      <c r="M114" s="60"/>
    </row>
    <row r="115" spans="1:13" x14ac:dyDescent="0.25">
      <c r="A115" s="4"/>
      <c r="B115" s="4"/>
      <c r="C115" s="63"/>
      <c r="D115" s="3"/>
      <c r="E115" s="3"/>
      <c r="F115" s="64"/>
      <c r="G115" s="65"/>
      <c r="H115" s="5"/>
      <c r="I115" s="66"/>
      <c r="J115" s="3"/>
    </row>
    <row r="116" spans="1:13" x14ac:dyDescent="0.25">
      <c r="A116" s="3"/>
      <c r="B116" s="4"/>
      <c r="C116" s="63"/>
      <c r="D116" s="3"/>
      <c r="E116" s="3"/>
      <c r="F116" s="64"/>
      <c r="G116" s="65"/>
      <c r="H116" s="5"/>
      <c r="I116" s="66"/>
      <c r="J116" s="3"/>
    </row>
    <row r="117" spans="1:13" x14ac:dyDescent="0.25">
      <c r="A117" s="3"/>
      <c r="B117" s="4"/>
      <c r="C117" s="63"/>
      <c r="D117" s="3"/>
      <c r="E117" s="3"/>
      <c r="F117" s="64"/>
      <c r="G117" s="65"/>
      <c r="H117" s="5"/>
      <c r="I117" s="66"/>
      <c r="J117" s="3"/>
    </row>
    <row r="118" spans="1:13" x14ac:dyDescent="0.25">
      <c r="A118" s="3"/>
      <c r="B118" s="4"/>
      <c r="C118" s="63"/>
      <c r="D118" s="3"/>
      <c r="E118" s="3"/>
      <c r="F118" s="64"/>
      <c r="G118" s="65"/>
      <c r="H118" s="5"/>
      <c r="I118" s="66"/>
      <c r="J118" s="3"/>
    </row>
    <row r="119" spans="1:13" x14ac:dyDescent="0.25">
      <c r="A119" s="3"/>
      <c r="B119" s="4"/>
      <c r="C119" s="63"/>
      <c r="D119" s="3"/>
      <c r="E119" s="3"/>
      <c r="F119" s="64"/>
      <c r="G119" s="65"/>
      <c r="H119" s="5"/>
      <c r="I119" s="66"/>
      <c r="J119" s="3"/>
    </row>
    <row r="120" spans="1:13" x14ac:dyDescent="0.25">
      <c r="A120" s="3"/>
      <c r="B120" s="4"/>
      <c r="C120" s="63"/>
      <c r="D120" s="3"/>
      <c r="E120" s="3"/>
      <c r="F120" s="64"/>
      <c r="G120" s="65"/>
      <c r="H120" s="5"/>
      <c r="I120" s="66"/>
      <c r="J120" s="3"/>
    </row>
    <row r="121" spans="1:13" x14ac:dyDescent="0.25">
      <c r="A121" s="3"/>
      <c r="B121" s="4"/>
      <c r="C121" s="63"/>
      <c r="D121" s="3"/>
      <c r="E121" s="3"/>
      <c r="F121" s="64"/>
      <c r="G121" s="65"/>
      <c r="H121" s="5"/>
      <c r="I121" s="66"/>
      <c r="J121" s="3"/>
    </row>
    <row r="122" spans="1:13" x14ac:dyDescent="0.25">
      <c r="A122" s="3"/>
      <c r="B122" s="4"/>
      <c r="C122" s="63"/>
      <c r="D122" s="3"/>
      <c r="E122" s="3"/>
      <c r="F122" s="64"/>
      <c r="G122" s="65"/>
      <c r="H122" s="5"/>
      <c r="I122" s="66"/>
      <c r="J122" s="3"/>
    </row>
    <row r="123" spans="1:13" x14ac:dyDescent="0.25">
      <c r="A123" s="3"/>
      <c r="B123" s="4"/>
      <c r="C123" s="63"/>
      <c r="D123" s="3"/>
      <c r="E123" s="3"/>
      <c r="F123" s="64"/>
      <c r="G123" s="65"/>
      <c r="H123" s="5"/>
      <c r="I123" s="66"/>
      <c r="J123" s="3"/>
    </row>
    <row r="124" spans="1:13" x14ac:dyDescent="0.25">
      <c r="A124" s="3"/>
      <c r="B124" s="4"/>
      <c r="C124" s="63"/>
      <c r="D124" s="3"/>
      <c r="E124" s="3"/>
      <c r="F124" s="64"/>
      <c r="G124" s="65"/>
      <c r="H124" s="5"/>
      <c r="I124" s="66"/>
      <c r="J124" s="3"/>
    </row>
    <row r="125" spans="1:13" x14ac:dyDescent="0.25">
      <c r="A125" s="3"/>
      <c r="B125" s="4"/>
      <c r="C125" s="63"/>
      <c r="D125" s="3"/>
      <c r="E125" s="3"/>
      <c r="F125" s="64"/>
      <c r="G125" s="65"/>
      <c r="H125" s="5"/>
      <c r="I125" s="66"/>
      <c r="J125" s="3"/>
    </row>
    <row r="126" spans="1:13" x14ac:dyDescent="0.25">
      <c r="A126" s="3"/>
      <c r="B126" s="4"/>
      <c r="C126" s="63"/>
      <c r="D126" s="3"/>
      <c r="E126" s="3"/>
      <c r="F126" s="64"/>
      <c r="G126" s="65"/>
      <c r="H126" s="5"/>
      <c r="I126" s="66"/>
      <c r="J126" s="3"/>
    </row>
    <row r="127" spans="1:13" x14ac:dyDescent="0.25">
      <c r="A127" s="3"/>
      <c r="B127" s="4"/>
      <c r="C127" s="63"/>
      <c r="D127" s="3"/>
      <c r="E127" s="3"/>
      <c r="F127" s="64"/>
      <c r="G127" s="65"/>
      <c r="H127" s="5"/>
      <c r="I127" s="66"/>
      <c r="J127" s="3"/>
    </row>
    <row r="128" spans="1:13" x14ac:dyDescent="0.25">
      <c r="A128" s="3"/>
      <c r="B128" s="4"/>
      <c r="C128" s="63"/>
      <c r="D128" s="3"/>
      <c r="E128" s="3"/>
      <c r="F128" s="64"/>
      <c r="G128" s="65"/>
      <c r="H128" s="5"/>
      <c r="I128" s="66"/>
      <c r="J128" s="3"/>
    </row>
    <row r="129" spans="1:10" x14ac:dyDescent="0.25">
      <c r="A129" s="3"/>
      <c r="B129" s="4"/>
      <c r="C129" s="63"/>
      <c r="D129" s="3"/>
      <c r="E129" s="3"/>
      <c r="F129" s="64"/>
      <c r="G129" s="65"/>
      <c r="H129" s="5"/>
      <c r="I129" s="66"/>
      <c r="J129" s="3"/>
    </row>
    <row r="130" spans="1:10" x14ac:dyDescent="0.25">
      <c r="A130" s="3"/>
      <c r="B130" s="4"/>
      <c r="C130" s="63"/>
      <c r="D130" s="3"/>
      <c r="E130" s="3"/>
      <c r="F130" s="64"/>
      <c r="G130" s="65"/>
      <c r="H130" s="5"/>
      <c r="I130" s="66"/>
      <c r="J130" s="3"/>
    </row>
    <row r="131" spans="1:10" x14ac:dyDescent="0.25">
      <c r="A131" s="3"/>
      <c r="B131" s="4"/>
      <c r="C131" s="63"/>
      <c r="D131" s="3"/>
      <c r="E131" s="3"/>
      <c r="F131" s="64"/>
      <c r="G131" s="65"/>
      <c r="H131" s="5"/>
      <c r="I131" s="66"/>
      <c r="J131" s="3"/>
    </row>
    <row r="132" spans="1:10" x14ac:dyDescent="0.25">
      <c r="A132" s="3"/>
      <c r="B132" s="4"/>
      <c r="C132" s="63"/>
      <c r="D132" s="3"/>
      <c r="E132" s="3"/>
      <c r="F132" s="64"/>
      <c r="G132" s="65"/>
      <c r="H132" s="5"/>
      <c r="I132" s="66"/>
      <c r="J132" s="3"/>
    </row>
    <row r="133" spans="1:10" x14ac:dyDescent="0.25">
      <c r="A133" s="3"/>
      <c r="B133" s="4"/>
      <c r="C133" s="63"/>
      <c r="D133" s="3"/>
      <c r="E133" s="3"/>
      <c r="F133" s="64"/>
      <c r="G133" s="65"/>
      <c r="H133" s="5"/>
      <c r="I133" s="66"/>
      <c r="J133" s="3"/>
    </row>
    <row r="134" spans="1:10" x14ac:dyDescent="0.25">
      <c r="A134" s="3"/>
      <c r="B134" s="4"/>
      <c r="C134" s="63"/>
      <c r="D134" s="3"/>
      <c r="E134" s="3"/>
      <c r="F134" s="64"/>
      <c r="G134" s="65"/>
      <c r="H134" s="5"/>
      <c r="I134" s="66"/>
      <c r="J134" s="3"/>
    </row>
    <row r="135" spans="1:10" x14ac:dyDescent="0.25">
      <c r="A135" s="3"/>
      <c r="B135" s="4"/>
      <c r="C135" s="63"/>
      <c r="D135" s="3"/>
      <c r="E135" s="3"/>
      <c r="F135" s="64"/>
      <c r="G135" s="65"/>
      <c r="H135" s="5"/>
      <c r="I135" s="66"/>
      <c r="J135" s="3"/>
    </row>
    <row r="136" spans="1:10" x14ac:dyDescent="0.25">
      <c r="A136" s="3"/>
      <c r="B136" s="4"/>
      <c r="C136" s="63"/>
      <c r="D136" s="3"/>
      <c r="E136" s="3"/>
      <c r="F136" s="64"/>
      <c r="G136" s="65"/>
      <c r="H136" s="5"/>
      <c r="I136" s="66"/>
      <c r="J136" s="3"/>
    </row>
    <row r="137" spans="1:10" x14ac:dyDescent="0.25">
      <c r="A137" s="3"/>
      <c r="B137" s="4"/>
      <c r="C137" s="63"/>
      <c r="D137" s="3"/>
      <c r="E137" s="3"/>
      <c r="F137" s="64"/>
      <c r="G137" s="65"/>
      <c r="H137" s="5"/>
      <c r="I137" s="66"/>
      <c r="J137" s="3"/>
    </row>
    <row r="138" spans="1:10" x14ac:dyDescent="0.25">
      <c r="A138" s="3"/>
      <c r="B138" s="4"/>
      <c r="C138" s="63"/>
      <c r="D138" s="3"/>
      <c r="E138" s="3"/>
      <c r="F138" s="64"/>
      <c r="G138" s="65"/>
      <c r="H138" s="5"/>
      <c r="I138" s="66"/>
      <c r="J138" s="3"/>
    </row>
    <row r="139" spans="1:10" x14ac:dyDescent="0.25">
      <c r="A139" s="3"/>
      <c r="B139" s="4"/>
      <c r="C139" s="63"/>
      <c r="D139" s="3"/>
      <c r="E139" s="3"/>
      <c r="F139" s="64"/>
      <c r="G139" s="65"/>
      <c r="H139" s="5"/>
      <c r="I139" s="66"/>
      <c r="J139" s="3"/>
    </row>
    <row r="140" spans="1:10" x14ac:dyDescent="0.25">
      <c r="A140" s="3"/>
      <c r="B140" s="4"/>
      <c r="C140" s="63"/>
      <c r="D140" s="3"/>
      <c r="E140" s="3"/>
      <c r="F140" s="64"/>
      <c r="G140" s="65"/>
      <c r="H140" s="5"/>
      <c r="I140" s="66"/>
      <c r="J140" s="3"/>
    </row>
    <row r="141" spans="1:10" x14ac:dyDescent="0.25">
      <c r="A141" s="3"/>
      <c r="B141" s="4"/>
      <c r="C141" s="63"/>
      <c r="D141" s="3"/>
      <c r="E141" s="3"/>
      <c r="F141" s="64"/>
      <c r="G141" s="65"/>
      <c r="H141" s="5"/>
      <c r="I141" s="66"/>
      <c r="J141" s="3"/>
    </row>
    <row r="142" spans="1:10" x14ac:dyDescent="0.25">
      <c r="A142" s="3"/>
      <c r="B142" s="4"/>
      <c r="C142" s="63"/>
      <c r="D142" s="3"/>
      <c r="E142" s="3"/>
      <c r="F142" s="64"/>
      <c r="G142" s="65"/>
      <c r="H142" s="5"/>
      <c r="I142" s="66"/>
      <c r="J142" s="3"/>
    </row>
    <row r="143" spans="1:10" x14ac:dyDescent="0.25">
      <c r="A143" s="3"/>
      <c r="B143" s="4"/>
      <c r="C143" s="63"/>
      <c r="D143" s="3"/>
      <c r="E143" s="3"/>
      <c r="F143" s="64"/>
      <c r="G143" s="65"/>
      <c r="H143" s="5"/>
      <c r="I143" s="66"/>
      <c r="J143" s="3"/>
    </row>
    <row r="144" spans="1:10" x14ac:dyDescent="0.25">
      <c r="A144" s="3"/>
      <c r="B144" s="4"/>
      <c r="C144" s="63"/>
      <c r="D144" s="3"/>
      <c r="E144" s="3"/>
      <c r="F144" s="64"/>
      <c r="G144" s="65"/>
      <c r="H144" s="5"/>
      <c r="I144" s="66"/>
      <c r="J144" s="3"/>
    </row>
    <row r="145" spans="1:10" x14ac:dyDescent="0.25">
      <c r="A145" s="3"/>
      <c r="B145" s="4"/>
      <c r="C145" s="63"/>
      <c r="D145" s="3"/>
      <c r="E145" s="3"/>
      <c r="F145" s="64"/>
      <c r="G145" s="65"/>
      <c r="H145" s="5"/>
      <c r="I145" s="66"/>
      <c r="J145" s="3"/>
    </row>
    <row r="146" spans="1:10" x14ac:dyDescent="0.25">
      <c r="A146" s="3"/>
      <c r="B146" s="4"/>
      <c r="C146" s="63"/>
      <c r="D146" s="3"/>
      <c r="E146" s="3"/>
      <c r="F146" s="64"/>
      <c r="G146" s="65"/>
      <c r="H146" s="5"/>
      <c r="I146" s="66"/>
      <c r="J146" s="3"/>
    </row>
    <row r="147" spans="1:10" x14ac:dyDescent="0.25">
      <c r="A147" s="3"/>
      <c r="B147" s="4"/>
      <c r="C147" s="63"/>
      <c r="D147" s="3"/>
      <c r="E147" s="3"/>
      <c r="F147" s="64"/>
      <c r="G147" s="65"/>
      <c r="H147" s="5"/>
      <c r="I147" s="66"/>
      <c r="J147" s="3"/>
    </row>
    <row r="148" spans="1:10" x14ac:dyDescent="0.25">
      <c r="A148" s="3"/>
      <c r="B148" s="4"/>
      <c r="C148" s="63"/>
      <c r="D148" s="3"/>
      <c r="E148" s="3"/>
      <c r="F148" s="64"/>
      <c r="G148" s="65"/>
      <c r="H148" s="5"/>
      <c r="I148" s="66"/>
      <c r="J148" s="3"/>
    </row>
    <row r="149" spans="1:10" x14ac:dyDescent="0.25">
      <c r="A149" s="3"/>
      <c r="B149" s="4"/>
      <c r="C149" s="63"/>
      <c r="D149" s="3"/>
      <c r="E149" s="3"/>
      <c r="F149" s="64"/>
      <c r="G149" s="65"/>
      <c r="H149" s="5"/>
      <c r="I149" s="66"/>
      <c r="J149" s="3"/>
    </row>
    <row r="150" spans="1:10" x14ac:dyDescent="0.25">
      <c r="A150" s="3"/>
      <c r="B150" s="4"/>
      <c r="C150" s="63"/>
      <c r="D150" s="3"/>
      <c r="E150" s="3"/>
      <c r="F150" s="64"/>
      <c r="G150" s="65"/>
      <c r="H150" s="5"/>
      <c r="I150" s="66"/>
      <c r="J150" s="3"/>
    </row>
    <row r="151" spans="1:10" x14ac:dyDescent="0.25">
      <c r="A151" s="3"/>
      <c r="B151" s="4"/>
      <c r="C151" s="63"/>
      <c r="D151" s="3"/>
      <c r="E151" s="3"/>
      <c r="F151" s="64"/>
      <c r="G151" s="65"/>
      <c r="H151" s="5"/>
      <c r="I151" s="66"/>
      <c r="J151" s="3"/>
    </row>
    <row r="152" spans="1:10" x14ac:dyDescent="0.25">
      <c r="A152" s="3"/>
      <c r="B152" s="4"/>
      <c r="C152" s="63"/>
      <c r="D152" s="3"/>
      <c r="E152" s="3"/>
      <c r="F152" s="64"/>
      <c r="G152" s="65"/>
      <c r="H152" s="5"/>
      <c r="I152" s="66"/>
      <c r="J152" s="3"/>
    </row>
    <row r="153" spans="1:10" x14ac:dyDescent="0.25">
      <c r="A153" s="3"/>
      <c r="B153" s="4"/>
      <c r="C153" s="63"/>
      <c r="D153" s="3"/>
      <c r="E153" s="3"/>
      <c r="F153" s="64"/>
      <c r="G153" s="65"/>
      <c r="H153" s="5"/>
      <c r="I153" s="66"/>
      <c r="J153" s="3"/>
    </row>
    <row r="154" spans="1:10" x14ac:dyDescent="0.25">
      <c r="A154" s="3"/>
      <c r="B154" s="4"/>
      <c r="C154" s="63"/>
      <c r="D154" s="3"/>
      <c r="E154" s="3"/>
      <c r="F154" s="64"/>
      <c r="G154" s="65"/>
      <c r="H154" s="5"/>
      <c r="I154" s="66"/>
      <c r="J154" s="3"/>
    </row>
    <row r="155" spans="1:10" x14ac:dyDescent="0.25">
      <c r="A155" s="3"/>
      <c r="B155" s="4"/>
      <c r="C155" s="63"/>
      <c r="D155" s="3"/>
      <c r="E155" s="3"/>
      <c r="F155" s="64"/>
      <c r="G155" s="65"/>
      <c r="H155" s="5"/>
      <c r="I155" s="66"/>
      <c r="J155" s="3"/>
    </row>
    <row r="156" spans="1:10" x14ac:dyDescent="0.25">
      <c r="A156" s="3"/>
      <c r="B156" s="4"/>
      <c r="C156" s="63"/>
      <c r="D156" s="3"/>
      <c r="E156" s="3"/>
      <c r="F156" s="64"/>
      <c r="G156" s="65"/>
      <c r="H156" s="5"/>
      <c r="I156" s="66"/>
      <c r="J156" s="3"/>
    </row>
    <row r="157" spans="1:10" x14ac:dyDescent="0.25">
      <c r="A157" s="3"/>
      <c r="B157" s="4"/>
      <c r="C157" s="63"/>
      <c r="D157" s="3"/>
      <c r="E157" s="3"/>
      <c r="F157" s="64"/>
      <c r="G157" s="65"/>
      <c r="H157" s="5"/>
      <c r="I157" s="66"/>
      <c r="J157" s="3"/>
    </row>
    <row r="158" spans="1:10" x14ac:dyDescent="0.25">
      <c r="A158" s="3"/>
      <c r="B158" s="4"/>
      <c r="C158" s="63"/>
      <c r="D158" s="3"/>
      <c r="E158" s="3"/>
      <c r="F158" s="64"/>
      <c r="G158" s="65"/>
      <c r="H158" s="5"/>
      <c r="I158" s="66"/>
      <c r="J158" s="3"/>
    </row>
    <row r="159" spans="1:10" x14ac:dyDescent="0.25">
      <c r="A159" s="3"/>
      <c r="B159" s="4"/>
      <c r="C159" s="63"/>
      <c r="D159" s="3"/>
      <c r="E159" s="3"/>
      <c r="F159" s="64"/>
      <c r="G159" s="65"/>
      <c r="H159" s="5"/>
      <c r="I159" s="66"/>
      <c r="J159" s="3"/>
    </row>
    <row r="160" spans="1:10" x14ac:dyDescent="0.25">
      <c r="A160" s="3"/>
      <c r="B160" s="4"/>
      <c r="C160" s="63"/>
      <c r="D160" s="3"/>
      <c r="E160" s="3"/>
      <c r="F160" s="64"/>
      <c r="G160" s="65"/>
      <c r="H160" s="5"/>
      <c r="I160" s="66"/>
      <c r="J160" s="3"/>
    </row>
    <row r="161" spans="1:10" x14ac:dyDescent="0.25">
      <c r="A161" s="3"/>
      <c r="B161" s="4"/>
      <c r="C161" s="63"/>
      <c r="D161" s="3"/>
      <c r="E161" s="3"/>
      <c r="F161" s="64"/>
      <c r="G161" s="65"/>
      <c r="H161" s="5"/>
      <c r="I161" s="66"/>
      <c r="J161" s="3"/>
    </row>
    <row r="162" spans="1:10" x14ac:dyDescent="0.25">
      <c r="A162" s="3"/>
      <c r="B162" s="4"/>
      <c r="C162" s="63"/>
      <c r="D162" s="3"/>
      <c r="E162" s="3"/>
      <c r="F162" s="64"/>
      <c r="G162" s="65"/>
      <c r="H162" s="5"/>
      <c r="I162" s="66"/>
      <c r="J162" s="3"/>
    </row>
    <row r="163" spans="1:10" x14ac:dyDescent="0.25">
      <c r="A163" s="3"/>
      <c r="B163" s="4"/>
      <c r="C163" s="63"/>
      <c r="D163" s="3"/>
      <c r="E163" s="3"/>
      <c r="F163" s="64"/>
      <c r="G163" s="65"/>
      <c r="H163" s="5"/>
      <c r="I163" s="66"/>
      <c r="J163" s="3"/>
    </row>
    <row r="164" spans="1:10" x14ac:dyDescent="0.25">
      <c r="A164" s="3"/>
      <c r="B164" s="4"/>
      <c r="C164" s="63"/>
      <c r="D164" s="3"/>
      <c r="E164" s="3"/>
      <c r="F164" s="64"/>
      <c r="G164" s="65"/>
      <c r="H164" s="5"/>
      <c r="I164" s="66"/>
      <c r="J164" s="3"/>
    </row>
    <row r="165" spans="1:10" x14ac:dyDescent="0.25">
      <c r="A165" s="3"/>
      <c r="B165" s="4"/>
      <c r="C165" s="63"/>
      <c r="D165" s="3"/>
      <c r="E165" s="3"/>
      <c r="F165" s="64"/>
      <c r="G165" s="65"/>
      <c r="H165" s="5"/>
      <c r="I165" s="66"/>
      <c r="J165" s="3"/>
    </row>
    <row r="166" spans="1:10" x14ac:dyDescent="0.25">
      <c r="A166" s="3"/>
      <c r="B166" s="4"/>
      <c r="C166" s="63"/>
      <c r="D166" s="3"/>
      <c r="E166" s="3"/>
      <c r="F166" s="64"/>
      <c r="G166" s="65"/>
      <c r="H166" s="5"/>
      <c r="I166" s="66"/>
      <c r="J166" s="3"/>
    </row>
    <row r="167" spans="1:10" x14ac:dyDescent="0.25">
      <c r="A167" s="3"/>
      <c r="B167" s="4"/>
      <c r="C167" s="63"/>
      <c r="D167" s="3"/>
      <c r="E167" s="3"/>
      <c r="F167" s="64"/>
      <c r="G167" s="65"/>
      <c r="H167" s="5"/>
      <c r="I167" s="66"/>
      <c r="J167" s="3"/>
    </row>
    <row r="168" spans="1:10" x14ac:dyDescent="0.25">
      <c r="A168" s="3"/>
      <c r="B168" s="4"/>
      <c r="C168" s="63"/>
      <c r="D168" s="3"/>
      <c r="E168" s="3"/>
      <c r="F168" s="64"/>
      <c r="G168" s="65"/>
      <c r="H168" s="5"/>
      <c r="I168" s="66"/>
      <c r="J168" s="3"/>
    </row>
    <row r="169" spans="1:10" x14ac:dyDescent="0.25">
      <c r="A169" s="3"/>
      <c r="B169" s="4"/>
      <c r="C169" s="63"/>
      <c r="D169" s="3"/>
      <c r="E169" s="3"/>
      <c r="F169" s="64"/>
      <c r="G169" s="65"/>
      <c r="H169" s="5"/>
      <c r="I169" s="66"/>
      <c r="J169" s="3"/>
    </row>
    <row r="170" spans="1:10" x14ac:dyDescent="0.25">
      <c r="A170" s="3"/>
      <c r="B170" s="4"/>
      <c r="C170" s="63"/>
      <c r="D170" s="3"/>
      <c r="E170" s="3"/>
      <c r="F170" s="64"/>
      <c r="G170" s="65"/>
      <c r="H170" s="5"/>
      <c r="I170" s="66"/>
      <c r="J170" s="3"/>
    </row>
    <row r="171" spans="1:10" x14ac:dyDescent="0.25">
      <c r="A171" s="3"/>
      <c r="B171" s="4"/>
      <c r="C171" s="63"/>
      <c r="D171" s="3"/>
      <c r="E171" s="3"/>
      <c r="F171" s="64"/>
      <c r="G171" s="65"/>
      <c r="H171" s="5"/>
      <c r="I171" s="66"/>
      <c r="J171" s="3"/>
    </row>
    <row r="172" spans="1:10" x14ac:dyDescent="0.25">
      <c r="A172" s="3"/>
      <c r="B172" s="4"/>
      <c r="C172" s="63"/>
      <c r="D172" s="3"/>
      <c r="E172" s="3"/>
      <c r="F172" s="64"/>
      <c r="G172" s="65"/>
      <c r="H172" s="5"/>
      <c r="I172" s="66"/>
      <c r="J172" s="3"/>
    </row>
    <row r="173" spans="1:10" x14ac:dyDescent="0.25">
      <c r="A173" s="3"/>
      <c r="B173" s="4"/>
      <c r="C173" s="63"/>
      <c r="D173" s="3"/>
      <c r="E173" s="3"/>
      <c r="F173" s="64"/>
      <c r="G173" s="65"/>
      <c r="H173" s="5"/>
      <c r="I173" s="66"/>
      <c r="J173" s="3"/>
    </row>
    <row r="174" spans="1:10" x14ac:dyDescent="0.25">
      <c r="A174" s="3"/>
      <c r="B174" s="4"/>
      <c r="C174" s="63"/>
      <c r="D174" s="3"/>
      <c r="E174" s="3"/>
      <c r="F174" s="64"/>
      <c r="G174" s="65"/>
      <c r="H174" s="5"/>
      <c r="I174" s="66"/>
      <c r="J174" s="3"/>
    </row>
    <row r="175" spans="1:10" x14ac:dyDescent="0.25">
      <c r="A175" s="3"/>
      <c r="B175" s="4"/>
      <c r="C175" s="63"/>
      <c r="D175" s="3"/>
      <c r="E175" s="3"/>
      <c r="F175" s="64"/>
      <c r="G175" s="65"/>
      <c r="H175" s="5"/>
      <c r="I175" s="66"/>
      <c r="J175" s="3"/>
    </row>
    <row r="176" spans="1:10" x14ac:dyDescent="0.25">
      <c r="A176" s="3"/>
      <c r="B176" s="4"/>
      <c r="C176" s="63"/>
      <c r="D176" s="3"/>
      <c r="E176" s="3"/>
      <c r="F176" s="64"/>
      <c r="G176" s="65"/>
      <c r="H176" s="5"/>
      <c r="I176" s="66"/>
      <c r="J176" s="3"/>
    </row>
    <row r="177" spans="1:10" x14ac:dyDescent="0.25">
      <c r="A177" s="3"/>
      <c r="B177" s="4"/>
      <c r="C177" s="63"/>
      <c r="D177" s="3"/>
      <c r="E177" s="3"/>
      <c r="F177" s="64"/>
      <c r="G177" s="65"/>
      <c r="H177" s="5"/>
      <c r="I177" s="66"/>
      <c r="J177" s="3"/>
    </row>
    <row r="178" spans="1:10" x14ac:dyDescent="0.25">
      <c r="A178" s="3"/>
      <c r="B178" s="4"/>
      <c r="C178" s="63"/>
      <c r="D178" s="3"/>
      <c r="E178" s="3"/>
      <c r="F178" s="64"/>
      <c r="G178" s="65"/>
      <c r="H178" s="5"/>
      <c r="I178" s="66"/>
      <c r="J178" s="3"/>
    </row>
    <row r="179" spans="1:10" x14ac:dyDescent="0.25">
      <c r="A179" s="3"/>
      <c r="B179" s="4"/>
      <c r="C179" s="63"/>
      <c r="D179" s="3"/>
      <c r="E179" s="3"/>
      <c r="F179" s="64"/>
      <c r="G179" s="65"/>
      <c r="H179" s="5"/>
      <c r="I179" s="66"/>
      <c r="J179" s="3"/>
    </row>
    <row r="180" spans="1:10" x14ac:dyDescent="0.25">
      <c r="A180" s="3"/>
      <c r="B180" s="4"/>
      <c r="C180" s="63"/>
      <c r="D180" s="3"/>
      <c r="E180" s="3"/>
      <c r="F180" s="64"/>
      <c r="G180" s="65"/>
      <c r="H180" s="5"/>
      <c r="I180" s="66"/>
      <c r="J180" s="3"/>
    </row>
    <row r="181" spans="1:10" x14ac:dyDescent="0.25">
      <c r="A181" s="3"/>
      <c r="B181" s="4"/>
      <c r="C181" s="63"/>
      <c r="D181" s="3"/>
      <c r="E181" s="3"/>
      <c r="F181" s="64"/>
      <c r="G181" s="65"/>
      <c r="H181" s="5"/>
      <c r="I181" s="66"/>
      <c r="J181" s="3"/>
    </row>
    <row r="182" spans="1:10" x14ac:dyDescent="0.25">
      <c r="A182" s="3"/>
      <c r="B182" s="4"/>
      <c r="C182" s="63"/>
      <c r="D182" s="3"/>
      <c r="E182" s="3"/>
      <c r="F182" s="64"/>
      <c r="G182" s="65"/>
      <c r="H182" s="5"/>
      <c r="I182" s="66"/>
      <c r="J182" s="3"/>
    </row>
    <row r="183" spans="1:10" x14ac:dyDescent="0.25">
      <c r="A183" s="3"/>
      <c r="B183" s="4"/>
      <c r="C183" s="63"/>
      <c r="D183" s="3"/>
      <c r="E183" s="3"/>
      <c r="F183" s="64"/>
      <c r="G183" s="65"/>
      <c r="H183" s="5"/>
      <c r="I183" s="66"/>
      <c r="J183" s="3"/>
    </row>
    <row r="184" spans="1:10" x14ac:dyDescent="0.25">
      <c r="A184" s="3"/>
      <c r="B184" s="4"/>
      <c r="C184" s="63"/>
      <c r="D184" s="3"/>
      <c r="E184" s="3"/>
      <c r="F184" s="64"/>
      <c r="G184" s="65"/>
      <c r="H184" s="5"/>
      <c r="I184" s="66"/>
      <c r="J184" s="3"/>
    </row>
    <row r="185" spans="1:10" x14ac:dyDescent="0.25">
      <c r="A185" s="3"/>
      <c r="B185" s="4"/>
      <c r="C185" s="63"/>
      <c r="D185" s="3"/>
      <c r="E185" s="3"/>
      <c r="F185" s="64"/>
      <c r="G185" s="65"/>
      <c r="H185" s="5"/>
      <c r="I185" s="66"/>
      <c r="J185" s="3"/>
    </row>
    <row r="186" spans="1:10" x14ac:dyDescent="0.25">
      <c r="A186" s="3"/>
      <c r="B186" s="4"/>
      <c r="C186" s="63"/>
      <c r="D186" s="3"/>
      <c r="E186" s="3"/>
      <c r="F186" s="64"/>
      <c r="G186" s="65"/>
      <c r="H186" s="5"/>
      <c r="I186" s="66"/>
      <c r="J186" s="3"/>
    </row>
    <row r="187" spans="1:10" x14ac:dyDescent="0.25">
      <c r="A187" s="3"/>
      <c r="B187" s="4"/>
      <c r="C187" s="63"/>
      <c r="D187" s="3"/>
      <c r="E187" s="3"/>
      <c r="F187" s="64"/>
      <c r="G187" s="65"/>
      <c r="H187" s="5"/>
      <c r="I187" s="66"/>
      <c r="J187" s="3"/>
    </row>
    <row r="188" spans="1:10" x14ac:dyDescent="0.25">
      <c r="A188" s="3"/>
      <c r="B188" s="4"/>
      <c r="C188" s="63"/>
      <c r="D188" s="3"/>
      <c r="E188" s="3"/>
      <c r="F188" s="64"/>
      <c r="G188" s="65"/>
      <c r="H188" s="5"/>
      <c r="I188" s="66"/>
      <c r="J188" s="3"/>
    </row>
    <row r="189" spans="1:10" x14ac:dyDescent="0.25">
      <c r="A189" s="3"/>
      <c r="B189" s="4"/>
      <c r="C189" s="63"/>
      <c r="D189" s="3"/>
      <c r="E189" s="3"/>
      <c r="F189" s="64"/>
      <c r="G189" s="65"/>
      <c r="H189" s="5"/>
      <c r="I189" s="66"/>
      <c r="J189" s="3"/>
    </row>
    <row r="190" spans="1:10" x14ac:dyDescent="0.25">
      <c r="A190" s="3"/>
      <c r="B190" s="4"/>
      <c r="C190" s="63"/>
      <c r="D190" s="3"/>
      <c r="E190" s="3"/>
      <c r="F190" s="64"/>
      <c r="G190" s="65"/>
      <c r="H190" s="5"/>
      <c r="I190" s="66"/>
      <c r="J190" s="3"/>
    </row>
    <row r="191" spans="1:10" x14ac:dyDescent="0.25">
      <c r="A191" s="3"/>
      <c r="B191" s="4"/>
      <c r="C191" s="63"/>
      <c r="D191" s="3"/>
      <c r="E191" s="3"/>
      <c r="F191" s="64"/>
      <c r="G191" s="65"/>
      <c r="H191" s="5"/>
      <c r="I191" s="66"/>
      <c r="J191" s="3"/>
    </row>
    <row r="192" spans="1:10" x14ac:dyDescent="0.25">
      <c r="A192" s="3"/>
      <c r="B192" s="4"/>
      <c r="C192" s="63"/>
      <c r="D192" s="3"/>
      <c r="E192" s="3"/>
      <c r="F192" s="64"/>
      <c r="G192" s="65"/>
      <c r="H192" s="5"/>
      <c r="I192" s="66"/>
      <c r="J192" s="3"/>
    </row>
    <row r="193" spans="1:10" x14ac:dyDescent="0.25">
      <c r="A193" s="3"/>
      <c r="B193" s="4"/>
      <c r="C193" s="63"/>
      <c r="D193" s="3"/>
      <c r="E193" s="3"/>
      <c r="F193" s="64"/>
      <c r="G193" s="65"/>
      <c r="H193" s="5"/>
      <c r="I193" s="66"/>
      <c r="J193" s="3"/>
    </row>
    <row r="194" spans="1:10" x14ac:dyDescent="0.25">
      <c r="A194" s="3"/>
      <c r="B194" s="4"/>
      <c r="C194" s="63"/>
      <c r="D194" s="3"/>
      <c r="E194" s="3"/>
      <c r="F194" s="64"/>
      <c r="G194" s="65"/>
      <c r="H194" s="5"/>
      <c r="I194" s="66"/>
      <c r="J194" s="3"/>
    </row>
    <row r="195" spans="1:10" x14ac:dyDescent="0.25">
      <c r="A195" s="3"/>
      <c r="B195" s="4"/>
      <c r="C195" s="63"/>
      <c r="D195" s="3"/>
      <c r="E195" s="3"/>
      <c r="F195" s="64"/>
      <c r="G195" s="65"/>
      <c r="H195" s="5"/>
      <c r="I195" s="66"/>
      <c r="J195" s="3"/>
    </row>
    <row r="196" spans="1:10" x14ac:dyDescent="0.25">
      <c r="A196" s="3"/>
      <c r="B196" s="4"/>
      <c r="C196" s="63"/>
      <c r="D196" s="3"/>
      <c r="E196" s="3"/>
      <c r="F196" s="64"/>
      <c r="G196" s="65"/>
      <c r="H196" s="5"/>
      <c r="I196" s="66"/>
      <c r="J196" s="3"/>
    </row>
    <row r="197" spans="1:10" x14ac:dyDescent="0.25">
      <c r="A197" s="3"/>
      <c r="B197" s="4"/>
      <c r="C197" s="63"/>
      <c r="D197" s="3"/>
      <c r="E197" s="3"/>
      <c r="F197" s="64"/>
      <c r="G197" s="65"/>
      <c r="H197" s="5"/>
      <c r="I197" s="66"/>
      <c r="J197" s="3"/>
    </row>
    <row r="198" spans="1:10" x14ac:dyDescent="0.25">
      <c r="A198" s="3"/>
      <c r="B198" s="4"/>
      <c r="C198" s="63"/>
      <c r="D198" s="3"/>
      <c r="E198" s="3"/>
      <c r="F198" s="64"/>
      <c r="G198" s="65"/>
      <c r="H198" s="5"/>
      <c r="I198" s="66"/>
      <c r="J198" s="3"/>
    </row>
    <row r="199" spans="1:10" x14ac:dyDescent="0.25">
      <c r="A199" s="3"/>
      <c r="B199" s="4"/>
      <c r="C199" s="63"/>
      <c r="D199" s="3"/>
      <c r="E199" s="3"/>
      <c r="F199" s="64"/>
      <c r="G199" s="65"/>
      <c r="H199" s="5"/>
      <c r="I199" s="66"/>
      <c r="J199" s="3"/>
    </row>
    <row r="200" spans="1:10" x14ac:dyDescent="0.25">
      <c r="A200" s="3"/>
      <c r="B200" s="4"/>
      <c r="C200" s="63"/>
      <c r="D200" s="3"/>
      <c r="E200" s="3"/>
      <c r="F200" s="64"/>
      <c r="G200" s="65"/>
      <c r="H200" s="5"/>
      <c r="I200" s="66"/>
      <c r="J200" s="3"/>
    </row>
    <row r="201" spans="1:10" x14ac:dyDescent="0.25">
      <c r="A201" s="3"/>
      <c r="B201" s="4"/>
      <c r="C201" s="63"/>
      <c r="D201" s="3"/>
      <c r="E201" s="3"/>
      <c r="F201" s="64"/>
      <c r="G201" s="65"/>
      <c r="H201" s="5"/>
      <c r="I201" s="66"/>
      <c r="J201" s="3"/>
    </row>
    <row r="202" spans="1:10" x14ac:dyDescent="0.25">
      <c r="A202" s="3"/>
      <c r="B202" s="4"/>
      <c r="C202" s="63"/>
      <c r="D202" s="3"/>
      <c r="E202" s="3"/>
      <c r="F202" s="64"/>
      <c r="G202" s="65"/>
      <c r="H202" s="5"/>
      <c r="I202" s="66"/>
      <c r="J202" s="3"/>
    </row>
    <row r="203" spans="1:10" x14ac:dyDescent="0.25">
      <c r="A203" s="3"/>
      <c r="B203" s="4"/>
      <c r="C203" s="63"/>
      <c r="D203" s="3"/>
      <c r="E203" s="3"/>
      <c r="F203" s="65"/>
      <c r="G203" s="65"/>
      <c r="H203" s="5"/>
      <c r="I203" s="66"/>
      <c r="J203" s="3"/>
    </row>
    <row r="204" spans="1:10" x14ac:dyDescent="0.25">
      <c r="A204" s="3"/>
      <c r="B204" s="4"/>
      <c r="C204" s="63"/>
      <c r="D204" s="3"/>
      <c r="E204" s="3"/>
      <c r="F204" s="65"/>
      <c r="G204" s="65"/>
      <c r="H204" s="5"/>
      <c r="I204" s="66"/>
      <c r="J204" s="3"/>
    </row>
    <row r="205" spans="1:10" x14ac:dyDescent="0.25">
      <c r="A205" s="3"/>
      <c r="B205" s="4"/>
      <c r="C205" s="63"/>
      <c r="D205" s="3"/>
      <c r="E205" s="3"/>
      <c r="F205" s="65"/>
      <c r="G205" s="65"/>
      <c r="H205" s="5"/>
      <c r="I205" s="66"/>
      <c r="J205" s="3"/>
    </row>
    <row r="206" spans="1:10" x14ac:dyDescent="0.25">
      <c r="A206" s="3"/>
      <c r="B206" s="4"/>
      <c r="C206" s="63"/>
      <c r="D206" s="3"/>
      <c r="E206" s="3"/>
      <c r="F206" s="65"/>
      <c r="G206" s="65"/>
      <c r="H206" s="5"/>
      <c r="I206" s="66"/>
      <c r="J206" s="3"/>
    </row>
    <row r="207" spans="1:10" x14ac:dyDescent="0.25">
      <c r="A207" s="3"/>
      <c r="B207" s="4"/>
      <c r="C207" s="63"/>
      <c r="D207" s="3"/>
      <c r="E207" s="3"/>
      <c r="F207" s="65"/>
      <c r="G207" s="65"/>
      <c r="H207" s="5"/>
      <c r="I207" s="66"/>
      <c r="J207" s="3"/>
    </row>
    <row r="208" spans="1:10" x14ac:dyDescent="0.25">
      <c r="A208" s="3"/>
      <c r="B208" s="4"/>
      <c r="C208" s="63"/>
      <c r="D208" s="3"/>
      <c r="E208" s="3"/>
      <c r="F208" s="65"/>
      <c r="G208" s="65"/>
      <c r="H208" s="5"/>
      <c r="I208" s="66"/>
      <c r="J208" s="3"/>
    </row>
    <row r="209" spans="1:10" x14ac:dyDescent="0.25">
      <c r="A209" s="3"/>
      <c r="B209" s="4"/>
      <c r="C209" s="63"/>
      <c r="D209" s="3"/>
      <c r="E209" s="3"/>
      <c r="F209" s="65"/>
      <c r="G209" s="65"/>
      <c r="H209" s="5"/>
      <c r="I209" s="66"/>
      <c r="J209" s="3"/>
    </row>
    <row r="210" spans="1:10" x14ac:dyDescent="0.25">
      <c r="A210" s="3"/>
      <c r="B210" s="4"/>
      <c r="C210" s="63"/>
      <c r="D210" s="3"/>
      <c r="E210" s="3"/>
      <c r="F210" s="65"/>
      <c r="G210" s="65"/>
      <c r="H210" s="5"/>
      <c r="I210" s="66"/>
      <c r="J210" s="3"/>
    </row>
    <row r="211" spans="1:10" x14ac:dyDescent="0.25">
      <c r="A211" s="3"/>
      <c r="B211" s="4"/>
      <c r="C211" s="63"/>
      <c r="D211" s="3"/>
      <c r="E211" s="3"/>
      <c r="F211" s="65"/>
      <c r="G211" s="65"/>
      <c r="H211" s="5"/>
      <c r="I211" s="66"/>
      <c r="J211" s="3"/>
    </row>
    <row r="212" spans="1:10" x14ac:dyDescent="0.25">
      <c r="A212" s="3"/>
      <c r="B212" s="4"/>
      <c r="C212" s="63"/>
      <c r="D212" s="3"/>
      <c r="E212" s="3"/>
      <c r="F212" s="65"/>
      <c r="G212" s="65"/>
      <c r="H212" s="5"/>
      <c r="I212" s="66"/>
      <c r="J212" s="3"/>
    </row>
    <row r="213" spans="1:10" x14ac:dyDescent="0.25">
      <c r="A213" s="3"/>
      <c r="B213" s="4"/>
      <c r="C213" s="63"/>
      <c r="D213" s="3"/>
      <c r="E213" s="3"/>
      <c r="F213" s="65"/>
      <c r="G213" s="65"/>
      <c r="H213" s="5"/>
      <c r="I213" s="66"/>
      <c r="J213" s="3"/>
    </row>
    <row r="214" spans="1:10" x14ac:dyDescent="0.25">
      <c r="A214" s="3"/>
      <c r="B214" s="4"/>
      <c r="C214" s="63"/>
      <c r="D214" s="3"/>
      <c r="E214" s="3"/>
      <c r="F214" s="65"/>
      <c r="G214" s="65"/>
      <c r="H214" s="5"/>
      <c r="I214" s="66"/>
      <c r="J214" s="3"/>
    </row>
    <row r="215" spans="1:10" x14ac:dyDescent="0.25">
      <c r="A215" s="3"/>
      <c r="B215" s="4"/>
      <c r="C215" s="63"/>
      <c r="D215" s="3"/>
      <c r="E215" s="3"/>
      <c r="F215" s="65"/>
      <c r="G215" s="65"/>
      <c r="H215" s="5"/>
      <c r="I215" s="66"/>
      <c r="J215" s="3"/>
    </row>
    <row r="216" spans="1:10" x14ac:dyDescent="0.25">
      <c r="A216" s="3"/>
      <c r="B216" s="4"/>
      <c r="C216" s="63"/>
      <c r="D216" s="3"/>
      <c r="E216" s="3"/>
      <c r="F216" s="65"/>
      <c r="G216" s="65"/>
      <c r="H216" s="5"/>
      <c r="I216" s="66"/>
      <c r="J216" s="3"/>
    </row>
    <row r="217" spans="1:10" x14ac:dyDescent="0.25">
      <c r="A217" s="3"/>
      <c r="B217" s="4"/>
      <c r="C217" s="63"/>
      <c r="D217" s="3"/>
      <c r="E217" s="3"/>
      <c r="F217" s="65"/>
      <c r="G217" s="65"/>
      <c r="H217" s="5"/>
      <c r="I217" s="66"/>
      <c r="J217" s="3"/>
    </row>
    <row r="218" spans="1:10" x14ac:dyDescent="0.25">
      <c r="A218" s="3"/>
      <c r="B218" s="4"/>
      <c r="C218" s="63"/>
      <c r="D218" s="3"/>
      <c r="E218" s="3"/>
      <c r="F218" s="65"/>
      <c r="G218" s="65"/>
      <c r="H218" s="5"/>
      <c r="I218" s="66"/>
      <c r="J218" s="3"/>
    </row>
    <row r="219" spans="1:10" x14ac:dyDescent="0.25">
      <c r="A219" s="3"/>
      <c r="B219" s="4"/>
      <c r="C219" s="63"/>
      <c r="D219" s="3"/>
      <c r="E219" s="3"/>
      <c r="F219" s="65"/>
      <c r="G219" s="65"/>
      <c r="H219" s="5"/>
      <c r="I219" s="66"/>
      <c r="J219" s="3"/>
    </row>
    <row r="220" spans="1:10" x14ac:dyDescent="0.25">
      <c r="A220" s="3"/>
      <c r="B220" s="4"/>
      <c r="C220" s="63"/>
      <c r="D220" s="3"/>
      <c r="E220" s="3"/>
      <c r="F220" s="65"/>
      <c r="G220" s="65"/>
      <c r="H220" s="5"/>
      <c r="I220" s="66"/>
      <c r="J220" s="3"/>
    </row>
    <row r="221" spans="1:10" x14ac:dyDescent="0.25">
      <c r="A221" s="3"/>
      <c r="B221" s="4"/>
      <c r="C221" s="63"/>
      <c r="D221" s="3"/>
      <c r="E221" s="3"/>
      <c r="F221" s="65"/>
      <c r="G221" s="65"/>
      <c r="H221" s="5"/>
      <c r="I221" s="66"/>
      <c r="J221" s="3"/>
    </row>
    <row r="222" spans="1:10" x14ac:dyDescent="0.25">
      <c r="A222" s="3"/>
      <c r="B222" s="4"/>
      <c r="C222" s="63"/>
      <c r="D222" s="3"/>
      <c r="E222" s="3"/>
      <c r="F222" s="65"/>
      <c r="G222" s="65"/>
      <c r="H222" s="5"/>
      <c r="I222" s="66"/>
      <c r="J222" s="3"/>
    </row>
    <row r="223" spans="1:10" x14ac:dyDescent="0.25">
      <c r="A223" s="3"/>
      <c r="B223" s="4"/>
      <c r="C223" s="63"/>
      <c r="D223" s="3"/>
      <c r="E223" s="3"/>
      <c r="F223" s="65"/>
      <c r="G223" s="65"/>
      <c r="H223" s="5"/>
      <c r="I223" s="66"/>
      <c r="J223" s="3"/>
    </row>
    <row r="224" spans="1:10" x14ac:dyDescent="0.25">
      <c r="A224" s="3"/>
      <c r="B224" s="4"/>
      <c r="C224" s="63"/>
      <c r="D224" s="3"/>
      <c r="E224" s="3"/>
      <c r="F224" s="65"/>
      <c r="G224" s="65"/>
      <c r="H224" s="5"/>
      <c r="I224" s="66"/>
      <c r="J224" s="3"/>
    </row>
    <row r="225" spans="1:10" x14ac:dyDescent="0.25">
      <c r="A225" s="3"/>
      <c r="B225" s="4"/>
      <c r="C225" s="63"/>
      <c r="D225" s="3"/>
      <c r="E225" s="3"/>
      <c r="F225" s="65"/>
      <c r="G225" s="65"/>
      <c r="H225" s="5"/>
      <c r="I225" s="66"/>
      <c r="J225" s="3"/>
    </row>
    <row r="226" spans="1:10" x14ac:dyDescent="0.25">
      <c r="A226" s="3"/>
      <c r="B226" s="4"/>
      <c r="C226" s="63"/>
      <c r="D226" s="3"/>
      <c r="E226" s="3"/>
      <c r="F226" s="65"/>
      <c r="G226" s="65"/>
      <c r="H226" s="5"/>
      <c r="I226" s="66"/>
      <c r="J226" s="3"/>
    </row>
    <row r="227" spans="1:10" x14ac:dyDescent="0.25">
      <c r="A227" s="3"/>
      <c r="B227" s="4"/>
      <c r="C227" s="63"/>
      <c r="D227" s="3"/>
      <c r="E227" s="3"/>
      <c r="F227" s="65"/>
      <c r="G227" s="65"/>
      <c r="H227" s="5"/>
      <c r="I227" s="66"/>
      <c r="J227" s="3"/>
    </row>
    <row r="228" spans="1:10" x14ac:dyDescent="0.25">
      <c r="A228" s="3"/>
      <c r="B228" s="4"/>
      <c r="C228" s="63"/>
      <c r="D228" s="3"/>
      <c r="E228" s="3"/>
      <c r="F228" s="65"/>
      <c r="G228" s="65"/>
      <c r="H228" s="5"/>
      <c r="I228" s="66"/>
      <c r="J228" s="3"/>
    </row>
    <row r="229" spans="1:10" x14ac:dyDescent="0.25">
      <c r="A229" s="3"/>
      <c r="B229" s="4"/>
      <c r="C229" s="63"/>
      <c r="D229" s="3"/>
      <c r="E229" s="3"/>
      <c r="F229" s="65"/>
      <c r="G229" s="65"/>
      <c r="H229" s="5"/>
      <c r="I229" s="66"/>
      <c r="J229" s="3"/>
    </row>
    <row r="230" spans="1:10" x14ac:dyDescent="0.25">
      <c r="A230" s="3"/>
      <c r="B230" s="4"/>
      <c r="C230" s="63"/>
      <c r="D230" s="3"/>
      <c r="E230" s="3"/>
      <c r="F230" s="65"/>
      <c r="G230" s="65"/>
      <c r="H230" s="5"/>
      <c r="I230" s="66"/>
      <c r="J230" s="3"/>
    </row>
    <row r="231" spans="1:10" x14ac:dyDescent="0.25">
      <c r="A231" s="3"/>
      <c r="B231" s="4"/>
      <c r="C231" s="63"/>
      <c r="D231" s="3"/>
      <c r="E231" s="3"/>
      <c r="F231" s="67"/>
      <c r="G231" s="67"/>
      <c r="H231" s="5"/>
      <c r="I231" s="66"/>
      <c r="J231" s="3"/>
    </row>
    <row r="232" spans="1:10" x14ac:dyDescent="0.25">
      <c r="A232" s="3"/>
      <c r="B232" s="4"/>
      <c r="C232" s="63"/>
      <c r="D232" s="3"/>
      <c r="E232" s="3"/>
      <c r="F232" s="67"/>
      <c r="G232" s="67"/>
      <c r="H232" s="5"/>
      <c r="I232" s="66"/>
      <c r="J232" s="3"/>
    </row>
    <row r="233" spans="1:10" x14ac:dyDescent="0.25">
      <c r="A233" s="3"/>
      <c r="B233" s="4"/>
      <c r="C233" s="63"/>
      <c r="D233" s="3"/>
      <c r="E233" s="3"/>
      <c r="F233" s="67"/>
      <c r="G233" s="67"/>
      <c r="H233" s="5"/>
      <c r="I233" s="66"/>
      <c r="J233" s="3"/>
    </row>
    <row r="234" spans="1:10" x14ac:dyDescent="0.25">
      <c r="A234" s="3"/>
      <c r="B234" s="4"/>
      <c r="C234" s="63"/>
      <c r="D234" s="3"/>
      <c r="E234" s="3"/>
      <c r="F234" s="67"/>
      <c r="G234" s="67"/>
      <c r="H234" s="5"/>
      <c r="I234" s="66"/>
      <c r="J234" s="3"/>
    </row>
    <row r="235" spans="1:10" x14ac:dyDescent="0.25">
      <c r="A235" s="3"/>
      <c r="B235" s="4"/>
      <c r="C235" s="63"/>
      <c r="D235" s="3"/>
      <c r="E235" s="3"/>
      <c r="F235" s="67"/>
      <c r="G235" s="67"/>
      <c r="H235" s="5"/>
      <c r="I235" s="66"/>
      <c r="J235" s="3"/>
    </row>
    <row r="236" spans="1:10" x14ac:dyDescent="0.25">
      <c r="A236" s="3"/>
      <c r="B236" s="4"/>
      <c r="C236" s="63"/>
      <c r="D236" s="3"/>
      <c r="E236" s="3"/>
      <c r="F236" s="67"/>
      <c r="G236" s="67"/>
      <c r="H236" s="5"/>
      <c r="I236" s="66"/>
      <c r="J236" s="3"/>
    </row>
    <row r="237" spans="1:10" x14ac:dyDescent="0.25">
      <c r="A237" s="3"/>
      <c r="B237" s="4"/>
      <c r="C237" s="63"/>
      <c r="D237" s="3"/>
      <c r="E237" s="3"/>
      <c r="F237" s="67"/>
      <c r="G237" s="67"/>
      <c r="H237" s="5"/>
      <c r="I237" s="66"/>
      <c r="J237" s="3"/>
    </row>
    <row r="238" spans="1:10" x14ac:dyDescent="0.25">
      <c r="A238" s="3"/>
      <c r="B238" s="4"/>
      <c r="C238" s="63"/>
      <c r="D238" s="3"/>
      <c r="E238" s="3"/>
      <c r="F238" s="67"/>
      <c r="G238" s="67"/>
      <c r="H238" s="5"/>
      <c r="I238" s="66"/>
      <c r="J238" s="3"/>
    </row>
    <row r="239" spans="1:10" x14ac:dyDescent="0.25">
      <c r="A239" s="3"/>
      <c r="B239" s="4"/>
      <c r="C239" s="63"/>
      <c r="D239" s="3"/>
      <c r="E239" s="3"/>
      <c r="F239" s="67"/>
      <c r="G239" s="67"/>
      <c r="H239" s="5"/>
      <c r="I239" s="66"/>
      <c r="J239" s="3"/>
    </row>
    <row r="240" spans="1:10" x14ac:dyDescent="0.25">
      <c r="A240" s="3"/>
      <c r="B240" s="4"/>
      <c r="C240" s="63"/>
      <c r="D240" s="3"/>
      <c r="E240" s="3"/>
      <c r="F240" s="67"/>
      <c r="G240" s="67"/>
      <c r="H240" s="5"/>
      <c r="I240" s="66"/>
      <c r="J240" s="3"/>
    </row>
    <row r="241" spans="1:10" x14ac:dyDescent="0.25">
      <c r="A241" s="3"/>
      <c r="B241" s="4"/>
      <c r="C241" s="63"/>
      <c r="D241" s="3"/>
      <c r="E241" s="3"/>
      <c r="F241" s="67"/>
      <c r="G241" s="67"/>
      <c r="H241" s="5"/>
      <c r="I241" s="66"/>
      <c r="J241" s="3"/>
    </row>
    <row r="242" spans="1:10" x14ac:dyDescent="0.25">
      <c r="A242" s="3"/>
      <c r="B242" s="4"/>
      <c r="C242" s="63"/>
      <c r="D242" s="3"/>
      <c r="E242" s="3"/>
      <c r="F242" s="67"/>
      <c r="G242" s="67"/>
      <c r="H242" s="5"/>
      <c r="I242" s="66"/>
      <c r="J242" s="3"/>
    </row>
    <row r="243" spans="1:10" x14ac:dyDescent="0.25">
      <c r="A243" s="3"/>
      <c r="B243" s="4"/>
      <c r="C243" s="63"/>
      <c r="D243" s="3"/>
      <c r="E243" s="3"/>
      <c r="F243" s="67"/>
      <c r="G243" s="67"/>
      <c r="H243" s="5"/>
      <c r="I243" s="66"/>
      <c r="J243" s="3"/>
    </row>
    <row r="244" spans="1:10" x14ac:dyDescent="0.25">
      <c r="A244" s="3"/>
      <c r="B244" s="4"/>
      <c r="C244" s="63"/>
      <c r="D244" s="3"/>
      <c r="E244" s="3"/>
      <c r="F244" s="67"/>
      <c r="G244" s="67"/>
      <c r="H244" s="5"/>
      <c r="I244" s="66"/>
      <c r="J244" s="3"/>
    </row>
    <row r="245" spans="1:10" x14ac:dyDescent="0.25">
      <c r="A245" s="3"/>
      <c r="B245" s="4"/>
      <c r="C245" s="63"/>
      <c r="D245" s="3"/>
      <c r="E245" s="3"/>
      <c r="F245" s="67"/>
      <c r="G245" s="67"/>
      <c r="H245" s="5"/>
      <c r="I245" s="66"/>
      <c r="J245" s="3"/>
    </row>
    <row r="246" spans="1:10" x14ac:dyDescent="0.25">
      <c r="A246" s="3"/>
      <c r="B246" s="4"/>
      <c r="C246" s="63"/>
      <c r="D246" s="3"/>
      <c r="E246" s="3"/>
      <c r="F246" s="67"/>
      <c r="G246" s="67"/>
      <c r="H246" s="5"/>
      <c r="I246" s="66"/>
      <c r="J246" s="3"/>
    </row>
    <row r="247" spans="1:10" x14ac:dyDescent="0.25">
      <c r="A247" s="3"/>
      <c r="B247" s="4"/>
      <c r="C247" s="63"/>
      <c r="D247" s="3"/>
      <c r="E247" s="3"/>
      <c r="F247" s="67"/>
      <c r="G247" s="67"/>
      <c r="H247" s="5"/>
      <c r="I247" s="66"/>
      <c r="J247" s="3"/>
    </row>
    <row r="248" spans="1:10" x14ac:dyDescent="0.25">
      <c r="A248" s="3"/>
      <c r="B248" s="4"/>
      <c r="C248" s="63"/>
      <c r="D248" s="3"/>
      <c r="E248" s="3"/>
      <c r="F248" s="67"/>
      <c r="G248" s="67"/>
      <c r="H248" s="5"/>
      <c r="I248" s="66"/>
      <c r="J248" s="3"/>
    </row>
    <row r="249" spans="1:10" x14ac:dyDescent="0.25">
      <c r="A249" s="3"/>
      <c r="B249" s="4"/>
      <c r="C249" s="63"/>
      <c r="D249" s="3"/>
      <c r="E249" s="3"/>
      <c r="F249" s="67"/>
      <c r="G249" s="67"/>
      <c r="H249" s="5"/>
      <c r="I249" s="66"/>
      <c r="J249" s="3"/>
    </row>
    <row r="250" spans="1:10" x14ac:dyDescent="0.25">
      <c r="A250" s="3"/>
      <c r="B250" s="4"/>
      <c r="C250" s="63"/>
      <c r="D250" s="3"/>
      <c r="E250" s="3"/>
      <c r="F250" s="67"/>
      <c r="G250" s="67"/>
      <c r="H250" s="5"/>
      <c r="I250" s="66"/>
      <c r="J250" s="3"/>
    </row>
    <row r="251" spans="1:10" x14ac:dyDescent="0.25">
      <c r="C251" s="68"/>
      <c r="F251" s="69"/>
      <c r="G251" s="69"/>
      <c r="I251" s="70"/>
    </row>
    <row r="252" spans="1:10" x14ac:dyDescent="0.25">
      <c r="C252" s="68"/>
      <c r="F252" s="69"/>
      <c r="G252" s="69"/>
      <c r="I252" s="70"/>
    </row>
    <row r="253" spans="1:10" x14ac:dyDescent="0.25">
      <c r="C253" s="68"/>
      <c r="F253" s="69"/>
      <c r="G253" s="69"/>
      <c r="I253" s="70"/>
    </row>
    <row r="254" spans="1:10" x14ac:dyDescent="0.25">
      <c r="C254" s="68"/>
      <c r="F254" s="69"/>
      <c r="G254" s="69"/>
      <c r="I254" s="70"/>
    </row>
    <row r="255" spans="1:10" x14ac:dyDescent="0.25">
      <c r="C255" s="68"/>
      <c r="F255" s="69"/>
      <c r="G255" s="69"/>
      <c r="I255" s="70"/>
    </row>
    <row r="256" spans="1:10" x14ac:dyDescent="0.25">
      <c r="C256" s="68"/>
      <c r="F256" s="69"/>
      <c r="G256" s="69"/>
      <c r="I256" s="70"/>
    </row>
    <row r="257" spans="3:24" customFormat="1" x14ac:dyDescent="0.25">
      <c r="C257" s="68"/>
      <c r="F257" s="69"/>
      <c r="G257" s="69"/>
      <c r="H257" s="22"/>
      <c r="I257" s="70"/>
      <c r="O257" s="12"/>
      <c r="P257" s="12"/>
      <c r="X257" s="79"/>
    </row>
    <row r="258" spans="3:24" customFormat="1" x14ac:dyDescent="0.25">
      <c r="C258" s="68"/>
      <c r="F258" s="69"/>
      <c r="G258" s="69"/>
      <c r="H258" s="22"/>
      <c r="I258" s="70"/>
      <c r="O258" s="12"/>
      <c r="P258" s="12"/>
      <c r="X258" s="79"/>
    </row>
    <row r="259" spans="3:24" customFormat="1" x14ac:dyDescent="0.25">
      <c r="C259" s="68"/>
      <c r="F259" s="69"/>
      <c r="G259" s="69"/>
      <c r="H259" s="22"/>
      <c r="I259" s="70"/>
      <c r="O259" s="12"/>
      <c r="P259" s="12"/>
      <c r="X259" s="79"/>
    </row>
    <row r="260" spans="3:24" customFormat="1" x14ac:dyDescent="0.25">
      <c r="C260" s="68"/>
      <c r="F260" s="69"/>
      <c r="G260" s="69"/>
      <c r="H260" s="22"/>
      <c r="I260" s="70"/>
      <c r="O260" s="12"/>
      <c r="P260" s="12"/>
      <c r="X260" s="79"/>
    </row>
    <row r="261" spans="3:24" customFormat="1" x14ac:dyDescent="0.25">
      <c r="C261" s="68"/>
      <c r="F261" s="69"/>
      <c r="G261" s="69"/>
      <c r="H261" s="22"/>
      <c r="I261" s="70"/>
      <c r="O261" s="12"/>
      <c r="P261" s="12"/>
      <c r="X261" s="79"/>
    </row>
    <row r="262" spans="3:24" customFormat="1" x14ac:dyDescent="0.25">
      <c r="C262" s="68"/>
      <c r="F262" s="69"/>
      <c r="G262" s="69"/>
      <c r="H262" s="22"/>
      <c r="I262" s="70"/>
      <c r="O262" s="12"/>
      <c r="P262" s="12"/>
      <c r="X262" s="79"/>
    </row>
    <row r="263" spans="3:24" customFormat="1" x14ac:dyDescent="0.25">
      <c r="C263" s="68"/>
      <c r="F263" s="69"/>
      <c r="G263" s="69"/>
      <c r="H263" s="22"/>
      <c r="I263" s="70"/>
      <c r="O263" s="12"/>
      <c r="P263" s="12"/>
      <c r="X263" s="79"/>
    </row>
    <row r="264" spans="3:24" customFormat="1" x14ac:dyDescent="0.25">
      <c r="C264" s="68"/>
      <c r="F264" s="69"/>
      <c r="G264" s="69"/>
      <c r="H264" s="22"/>
      <c r="I264" s="70"/>
      <c r="O264" s="12"/>
      <c r="P264" s="12"/>
      <c r="X264" s="79"/>
    </row>
    <row r="265" spans="3:24" customFormat="1" x14ac:dyDescent="0.25">
      <c r="C265" s="68"/>
      <c r="F265" s="69"/>
      <c r="G265" s="69"/>
      <c r="H265" s="22"/>
      <c r="I265" s="70"/>
      <c r="O265" s="12"/>
      <c r="P265" s="12"/>
      <c r="X265" s="79"/>
    </row>
    <row r="266" spans="3:24" customFormat="1" x14ac:dyDescent="0.25">
      <c r="C266" s="68"/>
      <c r="F266" s="69"/>
      <c r="G266" s="69"/>
      <c r="H266" s="22"/>
      <c r="I266" s="70"/>
      <c r="O266" s="12"/>
      <c r="P266" s="12"/>
      <c r="X266" s="79"/>
    </row>
    <row r="267" spans="3:24" customFormat="1" x14ac:dyDescent="0.25">
      <c r="C267" s="68"/>
      <c r="F267" s="69"/>
      <c r="G267" s="69"/>
      <c r="H267" s="22"/>
      <c r="I267" s="70"/>
      <c r="O267" s="12"/>
      <c r="P267" s="12"/>
      <c r="X267" s="79"/>
    </row>
    <row r="268" spans="3:24" customFormat="1" x14ac:dyDescent="0.25">
      <c r="C268" s="68"/>
      <c r="F268" s="69"/>
      <c r="G268" s="69"/>
      <c r="H268" s="22"/>
      <c r="I268" s="70"/>
      <c r="O268" s="12"/>
      <c r="P268" s="12"/>
      <c r="X268" s="79"/>
    </row>
    <row r="269" spans="3:24" customFormat="1" x14ac:dyDescent="0.25">
      <c r="C269" s="68"/>
      <c r="F269" s="69"/>
      <c r="G269" s="69"/>
      <c r="H269" s="22"/>
      <c r="I269" s="70"/>
      <c r="O269" s="12"/>
      <c r="P269" s="12"/>
      <c r="X269" s="79"/>
    </row>
    <row r="270" spans="3:24" customFormat="1" x14ac:dyDescent="0.25">
      <c r="C270" s="68"/>
      <c r="F270" s="69"/>
      <c r="G270" s="69"/>
      <c r="H270" s="22"/>
      <c r="I270" s="70"/>
      <c r="O270" s="12"/>
      <c r="P270" s="12"/>
      <c r="X270" s="79"/>
    </row>
    <row r="271" spans="3:24" customFormat="1" x14ac:dyDescent="0.25">
      <c r="C271" s="68"/>
      <c r="F271" s="69"/>
      <c r="G271" s="69"/>
      <c r="H271" s="22"/>
      <c r="I271" s="70"/>
      <c r="O271" s="12"/>
      <c r="P271" s="12"/>
      <c r="X271" s="79"/>
    </row>
    <row r="272" spans="3:24" customFormat="1" x14ac:dyDescent="0.25">
      <c r="C272" s="68"/>
      <c r="F272" s="69"/>
      <c r="G272" s="69"/>
      <c r="H272" s="22"/>
      <c r="I272" s="70"/>
      <c r="O272" s="12"/>
      <c r="P272" s="12"/>
      <c r="X272" s="79"/>
    </row>
    <row r="273" spans="3:24" customFormat="1" x14ac:dyDescent="0.25">
      <c r="C273" s="68"/>
      <c r="F273" s="69"/>
      <c r="G273" s="69"/>
      <c r="H273" s="22"/>
      <c r="I273" s="70"/>
      <c r="O273" s="12"/>
      <c r="P273" s="12"/>
      <c r="X273" s="79"/>
    </row>
    <row r="274" spans="3:24" customFormat="1" x14ac:dyDescent="0.25">
      <c r="C274" s="68"/>
      <c r="F274" s="69"/>
      <c r="G274" s="69"/>
      <c r="H274" s="22"/>
      <c r="I274" s="70"/>
      <c r="O274" s="12"/>
      <c r="P274" s="12"/>
      <c r="X274" s="79"/>
    </row>
    <row r="275" spans="3:24" customFormat="1" x14ac:dyDescent="0.25">
      <c r="C275" s="68"/>
      <c r="F275" s="69"/>
      <c r="G275" s="69"/>
      <c r="H275" s="22"/>
      <c r="I275" s="70"/>
      <c r="O275" s="12"/>
      <c r="P275" s="12"/>
      <c r="X275" s="79"/>
    </row>
    <row r="276" spans="3:24" customFormat="1" x14ac:dyDescent="0.25">
      <c r="C276" s="68"/>
      <c r="F276" s="69"/>
      <c r="G276" s="69"/>
      <c r="H276" s="22"/>
      <c r="I276" s="70"/>
      <c r="O276" s="12"/>
      <c r="P276" s="12"/>
      <c r="X276" s="79"/>
    </row>
    <row r="277" spans="3:24" customFormat="1" x14ac:dyDescent="0.25">
      <c r="C277" s="68"/>
      <c r="F277" s="69"/>
      <c r="G277" s="69"/>
      <c r="H277" s="22"/>
      <c r="I277" s="70"/>
      <c r="O277" s="12"/>
      <c r="P277" s="12"/>
      <c r="X277" s="79"/>
    </row>
    <row r="278" spans="3:24" customFormat="1" x14ac:dyDescent="0.25">
      <c r="C278" s="68"/>
      <c r="F278" s="69"/>
      <c r="G278" s="69"/>
      <c r="H278" s="22"/>
      <c r="I278" s="70"/>
      <c r="O278" s="12"/>
      <c r="P278" s="12"/>
      <c r="X278" s="79"/>
    </row>
    <row r="279" spans="3:24" customFormat="1" x14ac:dyDescent="0.25">
      <c r="C279" s="68"/>
      <c r="F279" s="69"/>
      <c r="G279" s="69"/>
      <c r="H279" s="22"/>
      <c r="I279" s="70"/>
      <c r="O279" s="12"/>
      <c r="P279" s="12"/>
      <c r="X279" s="79"/>
    </row>
    <row r="280" spans="3:24" customFormat="1" x14ac:dyDescent="0.25">
      <c r="C280" s="68"/>
      <c r="F280" s="69"/>
      <c r="G280" s="69"/>
      <c r="H280" s="22"/>
      <c r="I280" s="70"/>
      <c r="O280" s="12"/>
      <c r="P280" s="12"/>
      <c r="X280" s="79"/>
    </row>
    <row r="281" spans="3:24" customFormat="1" x14ac:dyDescent="0.25">
      <c r="C281" s="68"/>
      <c r="F281" s="69"/>
      <c r="G281" s="69"/>
      <c r="H281" s="22"/>
      <c r="I281" s="70"/>
      <c r="O281" s="12"/>
      <c r="P281" s="12"/>
      <c r="X281" s="79"/>
    </row>
    <row r="282" spans="3:24" customFormat="1" x14ac:dyDescent="0.25">
      <c r="C282" s="68"/>
      <c r="F282" s="69"/>
      <c r="G282" s="69"/>
      <c r="H282" s="22"/>
      <c r="I282" s="70"/>
      <c r="O282" s="12"/>
      <c r="P282" s="12"/>
      <c r="X282" s="79"/>
    </row>
    <row r="283" spans="3:24" customFormat="1" x14ac:dyDescent="0.25">
      <c r="C283" s="68"/>
      <c r="F283" s="69"/>
      <c r="G283" s="69"/>
      <c r="H283" s="22"/>
      <c r="I283" s="70"/>
      <c r="O283" s="12"/>
      <c r="P283" s="12"/>
      <c r="X283" s="79"/>
    </row>
    <row r="284" spans="3:24" customFormat="1" x14ac:dyDescent="0.25">
      <c r="C284" s="68"/>
      <c r="F284" s="69"/>
      <c r="G284" s="69"/>
      <c r="H284" s="22"/>
      <c r="I284" s="70"/>
      <c r="O284" s="12"/>
      <c r="P284" s="12"/>
      <c r="X284" s="79"/>
    </row>
    <row r="285" spans="3:24" customFormat="1" x14ac:dyDescent="0.25">
      <c r="C285" s="68"/>
      <c r="F285" s="69"/>
      <c r="G285" s="69"/>
      <c r="H285" s="22"/>
      <c r="I285" s="70"/>
      <c r="O285" s="12"/>
      <c r="P285" s="12"/>
      <c r="X285" s="79"/>
    </row>
    <row r="286" spans="3:24" customFormat="1" x14ac:dyDescent="0.25">
      <c r="C286" s="68"/>
      <c r="F286" s="69"/>
      <c r="G286" s="69"/>
      <c r="H286" s="22"/>
      <c r="I286" s="70"/>
      <c r="O286" s="12"/>
      <c r="P286" s="12"/>
      <c r="X286" s="79"/>
    </row>
    <row r="287" spans="3:24" customFormat="1" x14ac:dyDescent="0.25">
      <c r="C287" s="68"/>
      <c r="F287" s="69"/>
      <c r="G287" s="69"/>
      <c r="H287" s="22"/>
      <c r="I287" s="70"/>
      <c r="O287" s="12"/>
      <c r="P287" s="12"/>
      <c r="X287" s="79"/>
    </row>
    <row r="288" spans="3:24" customFormat="1" x14ac:dyDescent="0.25">
      <c r="C288" s="68"/>
      <c r="F288" s="69"/>
      <c r="G288" s="69"/>
      <c r="H288" s="22"/>
      <c r="I288" s="70"/>
      <c r="O288" s="12"/>
      <c r="P288" s="12"/>
      <c r="X288" s="79"/>
    </row>
    <row r="289" spans="3:24" customFormat="1" x14ac:dyDescent="0.25">
      <c r="C289" s="68"/>
      <c r="F289" s="69"/>
      <c r="G289" s="69"/>
      <c r="H289" s="22"/>
      <c r="I289" s="70"/>
      <c r="O289" s="12"/>
      <c r="P289" s="12"/>
      <c r="X289" s="79"/>
    </row>
    <row r="290" spans="3:24" customFormat="1" x14ac:dyDescent="0.25">
      <c r="C290" s="68"/>
      <c r="F290" s="69"/>
      <c r="G290" s="69"/>
      <c r="H290" s="22"/>
      <c r="I290" s="70"/>
      <c r="O290" s="12"/>
      <c r="P290" s="12"/>
      <c r="X290" s="79"/>
    </row>
    <row r="291" spans="3:24" customFormat="1" x14ac:dyDescent="0.25">
      <c r="C291" s="68"/>
      <c r="F291" s="69"/>
      <c r="G291" s="69"/>
      <c r="H291" s="22"/>
      <c r="I291" s="70"/>
      <c r="O291" s="12"/>
      <c r="P291" s="12"/>
      <c r="X291" s="79"/>
    </row>
    <row r="292" spans="3:24" customFormat="1" x14ac:dyDescent="0.25">
      <c r="C292" s="68"/>
      <c r="F292" s="69"/>
      <c r="G292" s="69"/>
      <c r="H292" s="22"/>
      <c r="I292" s="70"/>
      <c r="O292" s="12"/>
      <c r="P292" s="12"/>
      <c r="X292" s="79"/>
    </row>
    <row r="293" spans="3:24" customFormat="1" x14ac:dyDescent="0.25">
      <c r="C293" s="68"/>
      <c r="F293" s="69"/>
      <c r="G293" s="69"/>
      <c r="H293" s="22"/>
      <c r="I293" s="70"/>
      <c r="O293" s="12"/>
      <c r="P293" s="12"/>
      <c r="X293" s="79"/>
    </row>
    <row r="294" spans="3:24" customFormat="1" x14ac:dyDescent="0.25">
      <c r="C294" s="68"/>
      <c r="F294" s="69"/>
      <c r="G294" s="69"/>
      <c r="H294" s="22"/>
      <c r="I294" s="70"/>
      <c r="O294" s="12"/>
      <c r="P294" s="12"/>
      <c r="X294" s="79"/>
    </row>
    <row r="295" spans="3:24" customFormat="1" x14ac:dyDescent="0.25">
      <c r="C295" s="68"/>
      <c r="F295" s="69"/>
      <c r="G295" s="69"/>
      <c r="H295" s="22"/>
      <c r="I295" s="70"/>
      <c r="O295" s="12"/>
      <c r="P295" s="12"/>
      <c r="X295" s="79"/>
    </row>
    <row r="296" spans="3:24" customFormat="1" x14ac:dyDescent="0.25">
      <c r="C296" s="68"/>
      <c r="F296" s="69"/>
      <c r="G296" s="69"/>
      <c r="H296" s="22"/>
      <c r="I296" s="70"/>
      <c r="O296" s="12"/>
      <c r="P296" s="12"/>
      <c r="X296" s="79"/>
    </row>
    <row r="297" spans="3:24" customFormat="1" x14ac:dyDescent="0.25">
      <c r="C297" s="68"/>
      <c r="F297" s="69"/>
      <c r="G297" s="69"/>
      <c r="H297" s="22"/>
      <c r="I297" s="70"/>
      <c r="O297" s="12"/>
      <c r="P297" s="12"/>
      <c r="X297" s="79"/>
    </row>
    <row r="298" spans="3:24" customFormat="1" x14ac:dyDescent="0.25">
      <c r="C298" s="68"/>
      <c r="F298" s="69"/>
      <c r="G298" s="69"/>
      <c r="H298" s="22"/>
      <c r="I298" s="70"/>
      <c r="O298" s="12"/>
      <c r="P298" s="12"/>
      <c r="X298" s="79"/>
    </row>
    <row r="299" spans="3:24" customFormat="1" x14ac:dyDescent="0.25">
      <c r="C299" s="68"/>
      <c r="F299" s="69"/>
      <c r="G299" s="69"/>
      <c r="H299" s="22"/>
      <c r="I299" s="70"/>
      <c r="O299" s="12"/>
      <c r="P299" s="12"/>
      <c r="X299" s="79"/>
    </row>
    <row r="300" spans="3:24" customFormat="1" x14ac:dyDescent="0.25">
      <c r="C300" s="68"/>
      <c r="F300" s="69"/>
      <c r="G300" s="69"/>
      <c r="H300" s="22"/>
      <c r="I300" s="70"/>
      <c r="O300" s="12"/>
      <c r="P300" s="12"/>
      <c r="X300" s="79"/>
    </row>
    <row r="301" spans="3:24" customFormat="1" x14ac:dyDescent="0.25">
      <c r="C301" s="68"/>
      <c r="F301" s="69"/>
      <c r="G301" s="69"/>
      <c r="H301" s="22"/>
      <c r="I301" s="70"/>
      <c r="O301" s="12"/>
      <c r="P301" s="12"/>
      <c r="X301" s="79"/>
    </row>
    <row r="302" spans="3:24" customFormat="1" x14ac:dyDescent="0.25">
      <c r="C302" s="68"/>
      <c r="F302" s="69"/>
      <c r="G302" s="69"/>
      <c r="H302" s="22"/>
      <c r="I302" s="70"/>
      <c r="O302" s="12"/>
      <c r="P302" s="12"/>
      <c r="X302" s="79"/>
    </row>
    <row r="303" spans="3:24" customFormat="1" x14ac:dyDescent="0.25">
      <c r="C303" s="68"/>
      <c r="F303" s="69"/>
      <c r="G303" s="69"/>
      <c r="H303" s="22"/>
      <c r="I303" s="70"/>
      <c r="O303" s="12"/>
      <c r="P303" s="12"/>
      <c r="X303" s="79"/>
    </row>
    <row r="304" spans="3:24" customFormat="1" x14ac:dyDescent="0.25">
      <c r="C304" s="68"/>
      <c r="F304" s="69"/>
      <c r="G304" s="69"/>
      <c r="H304" s="22"/>
      <c r="I304" s="70"/>
      <c r="O304" s="12"/>
      <c r="P304" s="12"/>
      <c r="X304" s="79"/>
    </row>
    <row r="305" spans="3:24" customFormat="1" x14ac:dyDescent="0.25">
      <c r="C305" s="68"/>
      <c r="F305" s="69"/>
      <c r="G305" s="69"/>
      <c r="H305" s="22"/>
      <c r="I305" s="70"/>
      <c r="O305" s="12"/>
      <c r="P305" s="12"/>
      <c r="X305" s="79"/>
    </row>
    <row r="306" spans="3:24" customFormat="1" x14ac:dyDescent="0.25">
      <c r="C306" s="68"/>
      <c r="F306" s="69"/>
      <c r="G306" s="69"/>
      <c r="H306" s="22"/>
      <c r="I306" s="70"/>
      <c r="O306" s="12"/>
      <c r="P306" s="12"/>
      <c r="X306" s="79"/>
    </row>
    <row r="307" spans="3:24" customFormat="1" x14ac:dyDescent="0.25">
      <c r="C307" s="68"/>
      <c r="F307" s="69"/>
      <c r="G307" s="69"/>
      <c r="H307" s="22"/>
      <c r="I307" s="70"/>
      <c r="O307" s="12"/>
      <c r="P307" s="12"/>
      <c r="X307" s="79"/>
    </row>
    <row r="308" spans="3:24" customFormat="1" x14ac:dyDescent="0.25">
      <c r="C308" s="68"/>
      <c r="F308" s="69"/>
      <c r="G308" s="69"/>
      <c r="H308" s="22"/>
      <c r="I308" s="70"/>
      <c r="O308" s="12"/>
      <c r="P308" s="12"/>
      <c r="X308" s="79"/>
    </row>
    <row r="309" spans="3:24" customFormat="1" x14ac:dyDescent="0.25">
      <c r="C309" s="68"/>
      <c r="F309" s="69"/>
      <c r="G309" s="69"/>
      <c r="H309" s="22"/>
      <c r="I309" s="70"/>
      <c r="O309" s="12"/>
      <c r="P309" s="12"/>
      <c r="X309" s="79"/>
    </row>
    <row r="310" spans="3:24" customFormat="1" x14ac:dyDescent="0.25">
      <c r="C310" s="68"/>
      <c r="F310" s="69"/>
      <c r="G310" s="69"/>
      <c r="H310" s="22"/>
      <c r="I310" s="70"/>
      <c r="O310" s="12"/>
      <c r="P310" s="12"/>
      <c r="X310" s="79"/>
    </row>
    <row r="311" spans="3:24" customFormat="1" x14ac:dyDescent="0.25">
      <c r="C311" s="68"/>
      <c r="F311" s="69"/>
      <c r="G311" s="69"/>
      <c r="H311" s="22"/>
      <c r="I311" s="70"/>
      <c r="O311" s="12"/>
      <c r="P311" s="12"/>
      <c r="X311" s="79"/>
    </row>
    <row r="312" spans="3:24" customFormat="1" x14ac:dyDescent="0.25">
      <c r="C312" s="68"/>
      <c r="F312" s="69"/>
      <c r="G312" s="69"/>
      <c r="H312" s="22"/>
      <c r="I312" s="70"/>
      <c r="O312" s="12"/>
      <c r="P312" s="12"/>
      <c r="X312" s="79"/>
    </row>
    <row r="313" spans="3:24" customFormat="1" x14ac:dyDescent="0.25">
      <c r="C313" s="68"/>
      <c r="F313" s="69"/>
      <c r="G313" s="69"/>
      <c r="H313" s="22"/>
      <c r="I313" s="70"/>
      <c r="O313" s="12"/>
      <c r="P313" s="12"/>
      <c r="X313" s="79"/>
    </row>
    <row r="314" spans="3:24" customFormat="1" x14ac:dyDescent="0.25">
      <c r="C314" s="68"/>
      <c r="F314" s="69"/>
      <c r="G314" s="69"/>
      <c r="H314" s="22"/>
      <c r="I314" s="70"/>
      <c r="O314" s="12"/>
      <c r="P314" s="12"/>
      <c r="X314" s="79"/>
    </row>
    <row r="315" spans="3:24" customFormat="1" x14ac:dyDescent="0.25">
      <c r="C315" s="68"/>
      <c r="F315" s="69"/>
      <c r="G315" s="69"/>
      <c r="H315" s="22"/>
      <c r="I315" s="70"/>
      <c r="O315" s="12"/>
      <c r="P315" s="12"/>
      <c r="X315" s="79"/>
    </row>
    <row r="316" spans="3:24" customFormat="1" x14ac:dyDescent="0.25">
      <c r="C316" s="68"/>
      <c r="F316" s="69"/>
      <c r="G316" s="69"/>
      <c r="H316" s="22"/>
      <c r="I316" s="70"/>
      <c r="O316" s="12"/>
      <c r="P316" s="12"/>
      <c r="X316" s="79"/>
    </row>
    <row r="317" spans="3:24" customFormat="1" x14ac:dyDescent="0.25">
      <c r="C317" s="68"/>
      <c r="F317" s="69"/>
      <c r="G317" s="69"/>
      <c r="H317" s="22"/>
      <c r="I317" s="70"/>
      <c r="O317" s="12"/>
      <c r="P317" s="12"/>
      <c r="X317" s="79"/>
    </row>
    <row r="318" spans="3:24" customFormat="1" x14ac:dyDescent="0.25">
      <c r="C318" s="68"/>
      <c r="F318" s="69"/>
      <c r="G318" s="69"/>
      <c r="H318" s="22"/>
      <c r="I318" s="70"/>
      <c r="O318" s="12"/>
      <c r="P318" s="12"/>
      <c r="X318" s="79"/>
    </row>
    <row r="319" spans="3:24" customFormat="1" x14ac:dyDescent="0.25">
      <c r="C319" s="68"/>
      <c r="F319" s="69"/>
      <c r="G319" s="69"/>
      <c r="H319" s="22"/>
      <c r="I319" s="70"/>
      <c r="O319" s="12"/>
      <c r="P319" s="12"/>
      <c r="X319" s="79"/>
    </row>
    <row r="320" spans="3:24" customFormat="1" x14ac:dyDescent="0.25">
      <c r="C320" s="68"/>
      <c r="F320" s="69"/>
      <c r="G320" s="69"/>
      <c r="H320" s="22"/>
      <c r="I320" s="70"/>
      <c r="O320" s="12"/>
      <c r="P320" s="12"/>
      <c r="X320" s="79"/>
    </row>
    <row r="321" spans="3:24" customFormat="1" x14ac:dyDescent="0.25">
      <c r="C321" s="68"/>
      <c r="F321" s="69"/>
      <c r="G321" s="69"/>
      <c r="H321" s="22"/>
      <c r="I321" s="70"/>
      <c r="O321" s="12"/>
      <c r="P321" s="12"/>
      <c r="X321" s="79"/>
    </row>
    <row r="322" spans="3:24" customFormat="1" x14ac:dyDescent="0.25">
      <c r="C322" s="68"/>
      <c r="F322" s="69"/>
      <c r="G322" s="69"/>
      <c r="H322" s="22"/>
      <c r="I322" s="70"/>
      <c r="O322" s="12"/>
      <c r="P322" s="12"/>
      <c r="X322" s="79"/>
    </row>
    <row r="323" spans="3:24" customFormat="1" x14ac:dyDescent="0.25">
      <c r="C323" s="68"/>
      <c r="F323" s="69"/>
      <c r="G323" s="69"/>
      <c r="H323" s="22"/>
      <c r="I323" s="70"/>
      <c r="O323" s="12"/>
      <c r="P323" s="12"/>
      <c r="X323" s="79"/>
    </row>
    <row r="324" spans="3:24" customFormat="1" x14ac:dyDescent="0.25">
      <c r="C324" s="68"/>
      <c r="F324" s="69"/>
      <c r="G324" s="69"/>
      <c r="H324" s="22"/>
      <c r="I324" s="70"/>
      <c r="O324" s="12"/>
      <c r="P324" s="12"/>
      <c r="X324" s="79"/>
    </row>
    <row r="325" spans="3:24" customFormat="1" x14ac:dyDescent="0.25">
      <c r="C325" s="68"/>
      <c r="F325" s="69"/>
      <c r="G325" s="69"/>
      <c r="H325" s="22"/>
      <c r="I325" s="70"/>
      <c r="O325" s="12"/>
      <c r="P325" s="12"/>
      <c r="X325" s="79"/>
    </row>
    <row r="326" spans="3:24" customFormat="1" x14ac:dyDescent="0.25">
      <c r="C326" s="68"/>
      <c r="F326" s="69"/>
      <c r="G326" s="69"/>
      <c r="H326" s="22"/>
      <c r="I326" s="70"/>
      <c r="O326" s="12"/>
      <c r="P326" s="12"/>
      <c r="X326" s="79"/>
    </row>
    <row r="327" spans="3:24" customFormat="1" x14ac:dyDescent="0.25">
      <c r="C327" s="68"/>
      <c r="F327" s="69"/>
      <c r="G327" s="69"/>
      <c r="H327" s="22"/>
      <c r="I327" s="70"/>
      <c r="O327" s="12"/>
      <c r="P327" s="12"/>
      <c r="X327" s="79"/>
    </row>
    <row r="328" spans="3:24" customFormat="1" x14ac:dyDescent="0.25">
      <c r="C328" s="68"/>
      <c r="F328" s="69"/>
      <c r="G328" s="69"/>
      <c r="H328" s="22"/>
      <c r="I328" s="70"/>
      <c r="O328" s="12"/>
      <c r="P328" s="12"/>
      <c r="X328" s="79"/>
    </row>
    <row r="329" spans="3:24" customFormat="1" x14ac:dyDescent="0.25">
      <c r="C329" s="68"/>
      <c r="F329" s="69"/>
      <c r="G329" s="69"/>
      <c r="H329" s="22"/>
      <c r="I329" s="70"/>
      <c r="O329" s="12"/>
      <c r="P329" s="12"/>
      <c r="X329" s="79"/>
    </row>
    <row r="330" spans="3:24" customFormat="1" x14ac:dyDescent="0.25">
      <c r="C330" s="68"/>
      <c r="F330" s="69"/>
      <c r="G330" s="69"/>
      <c r="H330" s="22"/>
      <c r="I330" s="70"/>
      <c r="O330" s="12"/>
      <c r="P330" s="12"/>
      <c r="X330" s="79"/>
    </row>
    <row r="331" spans="3:24" customFormat="1" x14ac:dyDescent="0.25">
      <c r="C331" s="68"/>
      <c r="F331" s="69"/>
      <c r="G331" s="69"/>
      <c r="H331" s="22"/>
      <c r="I331" s="70"/>
      <c r="O331" s="12"/>
      <c r="P331" s="12"/>
      <c r="X331" s="79"/>
    </row>
    <row r="332" spans="3:24" customFormat="1" x14ac:dyDescent="0.25">
      <c r="C332" s="68"/>
      <c r="F332" s="69"/>
      <c r="G332" s="69"/>
      <c r="H332" s="22"/>
      <c r="I332" s="70"/>
      <c r="O332" s="12"/>
      <c r="P332" s="12"/>
      <c r="X332" s="79"/>
    </row>
    <row r="333" spans="3:24" customFormat="1" x14ac:dyDescent="0.25">
      <c r="C333" s="68"/>
      <c r="F333" s="69"/>
      <c r="G333" s="69"/>
      <c r="H333" s="22"/>
      <c r="I333" s="70"/>
      <c r="O333" s="12"/>
      <c r="P333" s="12"/>
      <c r="X333" s="79"/>
    </row>
    <row r="334" spans="3:24" customFormat="1" x14ac:dyDescent="0.25">
      <c r="C334" s="68"/>
      <c r="F334" s="69"/>
      <c r="G334" s="69"/>
      <c r="H334" s="22"/>
      <c r="I334" s="70"/>
      <c r="O334" s="12"/>
      <c r="P334" s="12"/>
      <c r="X334" s="79"/>
    </row>
    <row r="335" spans="3:24" customFormat="1" x14ac:dyDescent="0.25">
      <c r="C335" s="68"/>
      <c r="F335" s="69"/>
      <c r="G335" s="69"/>
      <c r="H335" s="22"/>
      <c r="I335" s="70"/>
      <c r="O335" s="12"/>
      <c r="P335" s="12"/>
      <c r="X335" s="79"/>
    </row>
    <row r="336" spans="3:24" customFormat="1" x14ac:dyDescent="0.25">
      <c r="C336" s="68"/>
      <c r="F336" s="69"/>
      <c r="G336" s="69"/>
      <c r="H336" s="22"/>
      <c r="I336" s="70"/>
      <c r="O336" s="12"/>
      <c r="P336" s="12"/>
      <c r="X336" s="79"/>
    </row>
    <row r="337" spans="3:24" customFormat="1" x14ac:dyDescent="0.25">
      <c r="C337" s="68"/>
      <c r="F337" s="69"/>
      <c r="G337" s="69"/>
      <c r="H337" s="22"/>
      <c r="I337" s="70"/>
      <c r="O337" s="12"/>
      <c r="P337" s="12"/>
      <c r="X337" s="79"/>
    </row>
    <row r="338" spans="3:24" customFormat="1" x14ac:dyDescent="0.25">
      <c r="C338" s="68"/>
      <c r="F338" s="69"/>
      <c r="G338" s="69"/>
      <c r="H338" s="22"/>
      <c r="I338" s="70"/>
      <c r="O338" s="12"/>
      <c r="P338" s="12"/>
      <c r="X338" s="79"/>
    </row>
    <row r="339" spans="3:24" customFormat="1" x14ac:dyDescent="0.25">
      <c r="C339" s="68"/>
      <c r="F339" s="69"/>
      <c r="G339" s="69"/>
      <c r="H339" s="22"/>
      <c r="I339" s="70"/>
      <c r="O339" s="12"/>
      <c r="P339" s="12"/>
      <c r="X339" s="79"/>
    </row>
    <row r="340" spans="3:24" customFormat="1" x14ac:dyDescent="0.25">
      <c r="C340" s="68"/>
      <c r="F340" s="69"/>
      <c r="G340" s="69"/>
      <c r="H340" s="22"/>
      <c r="I340" s="70"/>
      <c r="O340" s="12"/>
      <c r="P340" s="12"/>
      <c r="X340" s="79"/>
    </row>
    <row r="341" spans="3:24" customFormat="1" x14ac:dyDescent="0.25">
      <c r="C341" s="68"/>
      <c r="F341" s="69"/>
      <c r="G341" s="69"/>
      <c r="H341" s="22"/>
      <c r="I341" s="70"/>
      <c r="O341" s="12"/>
      <c r="P341" s="12"/>
      <c r="X341" s="79"/>
    </row>
    <row r="342" spans="3:24" customFormat="1" x14ac:dyDescent="0.25">
      <c r="C342" s="68"/>
      <c r="F342" s="69"/>
      <c r="G342" s="69"/>
      <c r="H342" s="22"/>
      <c r="I342" s="70"/>
      <c r="O342" s="12"/>
      <c r="P342" s="12"/>
      <c r="X342" s="79"/>
    </row>
    <row r="343" spans="3:24" customFormat="1" x14ac:dyDescent="0.25">
      <c r="C343" s="68"/>
      <c r="F343" s="69"/>
      <c r="G343" s="69"/>
      <c r="H343" s="22"/>
      <c r="I343" s="70"/>
      <c r="O343" s="12"/>
      <c r="P343" s="12"/>
      <c r="X343" s="79"/>
    </row>
    <row r="344" spans="3:24" customFormat="1" x14ac:dyDescent="0.25">
      <c r="C344" s="68"/>
      <c r="F344" s="69"/>
      <c r="G344" s="69"/>
      <c r="H344" s="22"/>
      <c r="I344" s="70"/>
      <c r="O344" s="12"/>
      <c r="P344" s="12"/>
      <c r="X344" s="79"/>
    </row>
    <row r="345" spans="3:24" customFormat="1" x14ac:dyDescent="0.25">
      <c r="C345" s="68"/>
      <c r="F345" s="69"/>
      <c r="G345" s="69"/>
      <c r="H345" s="22"/>
      <c r="I345" s="70"/>
      <c r="O345" s="12"/>
      <c r="P345" s="12"/>
      <c r="X345" s="79"/>
    </row>
    <row r="346" spans="3:24" customFormat="1" x14ac:dyDescent="0.25">
      <c r="C346" s="68"/>
      <c r="F346" s="69"/>
      <c r="G346" s="69"/>
      <c r="H346" s="22"/>
      <c r="I346" s="70"/>
      <c r="O346" s="12"/>
      <c r="P346" s="12"/>
      <c r="X346" s="79"/>
    </row>
    <row r="347" spans="3:24" customFormat="1" x14ac:dyDescent="0.25">
      <c r="C347" s="68"/>
      <c r="F347" s="69"/>
      <c r="G347" s="69"/>
      <c r="H347" s="22"/>
      <c r="I347" s="70"/>
      <c r="O347" s="12"/>
      <c r="P347" s="12"/>
      <c r="X347" s="79"/>
    </row>
    <row r="348" spans="3:24" customFormat="1" x14ac:dyDescent="0.25">
      <c r="C348" s="68"/>
      <c r="F348" s="69"/>
      <c r="G348" s="69"/>
      <c r="H348" s="22"/>
      <c r="I348" s="70"/>
      <c r="O348" s="12"/>
      <c r="P348" s="12"/>
      <c r="X348" s="79"/>
    </row>
    <row r="349" spans="3:24" customFormat="1" x14ac:dyDescent="0.25">
      <c r="C349" s="68"/>
      <c r="F349" s="69"/>
      <c r="G349" s="69"/>
      <c r="H349" s="22"/>
      <c r="I349" s="70"/>
      <c r="O349" s="12"/>
      <c r="P349" s="12"/>
      <c r="X349" s="79"/>
    </row>
    <row r="350" spans="3:24" customFormat="1" x14ac:dyDescent="0.25">
      <c r="C350" s="68"/>
      <c r="F350" s="69"/>
      <c r="G350" s="69"/>
      <c r="H350" s="22"/>
      <c r="I350" s="70"/>
      <c r="O350" s="12"/>
      <c r="P350" s="12"/>
      <c r="X350" s="79"/>
    </row>
    <row r="351" spans="3:24" customFormat="1" x14ac:dyDescent="0.25">
      <c r="C351" s="68"/>
      <c r="F351" s="69"/>
      <c r="G351" s="69"/>
      <c r="H351" s="22"/>
      <c r="I351" s="70"/>
      <c r="O351" s="12"/>
      <c r="P351" s="12"/>
      <c r="X351" s="79"/>
    </row>
    <row r="352" spans="3:24" customFormat="1" x14ac:dyDescent="0.25">
      <c r="C352" s="68"/>
      <c r="F352" s="69"/>
      <c r="G352" s="69"/>
      <c r="H352" s="22"/>
      <c r="I352" s="70"/>
      <c r="O352" s="12"/>
      <c r="P352" s="12"/>
      <c r="X352" s="79"/>
    </row>
    <row r="353" spans="3:24" customFormat="1" x14ac:dyDescent="0.25">
      <c r="C353" s="68"/>
      <c r="F353" s="69"/>
      <c r="G353" s="69"/>
      <c r="H353" s="22"/>
      <c r="I353" s="70"/>
      <c r="O353" s="12"/>
      <c r="P353" s="12"/>
      <c r="X353" s="79"/>
    </row>
    <row r="354" spans="3:24" customFormat="1" x14ac:dyDescent="0.25">
      <c r="C354" s="68"/>
      <c r="F354" s="69"/>
      <c r="G354" s="69"/>
      <c r="H354" s="22"/>
      <c r="I354" s="70"/>
      <c r="O354" s="12"/>
      <c r="P354" s="12"/>
      <c r="X354" s="79"/>
    </row>
    <row r="355" spans="3:24" customFormat="1" x14ac:dyDescent="0.25">
      <c r="C355" s="68"/>
      <c r="F355" s="69"/>
      <c r="G355" s="69"/>
      <c r="H355" s="22"/>
      <c r="I355" s="70"/>
      <c r="O355" s="12"/>
      <c r="P355" s="12"/>
      <c r="X355" s="79"/>
    </row>
    <row r="356" spans="3:24" customFormat="1" x14ac:dyDescent="0.25">
      <c r="C356" s="68"/>
      <c r="F356" s="69"/>
      <c r="G356" s="69"/>
      <c r="H356" s="22"/>
      <c r="I356" s="70"/>
      <c r="O356" s="12"/>
      <c r="P356" s="12"/>
      <c r="X356" s="79"/>
    </row>
    <row r="357" spans="3:24" customFormat="1" x14ac:dyDescent="0.25">
      <c r="C357" s="68"/>
      <c r="F357" s="69"/>
      <c r="G357" s="69"/>
      <c r="H357" s="22"/>
      <c r="I357" s="70"/>
      <c r="O357" s="12"/>
      <c r="P357" s="12"/>
      <c r="X357" s="79"/>
    </row>
    <row r="358" spans="3:24" customFormat="1" x14ac:dyDescent="0.25">
      <c r="C358" s="68"/>
      <c r="F358" s="69"/>
      <c r="G358" s="69"/>
      <c r="H358" s="22"/>
      <c r="I358" s="70"/>
      <c r="O358" s="12"/>
      <c r="P358" s="12"/>
      <c r="X358" s="79"/>
    </row>
    <row r="359" spans="3:24" customFormat="1" x14ac:dyDescent="0.25">
      <c r="C359" s="68"/>
      <c r="F359" s="69"/>
      <c r="G359" s="69"/>
      <c r="H359" s="22"/>
      <c r="I359" s="70"/>
      <c r="O359" s="12"/>
      <c r="P359" s="12"/>
      <c r="X359" s="79"/>
    </row>
    <row r="360" spans="3:24" customFormat="1" x14ac:dyDescent="0.25">
      <c r="C360" s="68"/>
      <c r="F360" s="69"/>
      <c r="G360" s="69"/>
      <c r="H360" s="22"/>
      <c r="I360" s="70"/>
      <c r="O360" s="12"/>
      <c r="P360" s="12"/>
      <c r="X360" s="79"/>
    </row>
    <row r="361" spans="3:24" customFormat="1" x14ac:dyDescent="0.25">
      <c r="C361" s="68"/>
      <c r="F361" s="69"/>
      <c r="G361" s="69"/>
      <c r="H361" s="22"/>
      <c r="I361" s="70"/>
      <c r="O361" s="12"/>
      <c r="P361" s="12"/>
      <c r="X361" s="79"/>
    </row>
    <row r="362" spans="3:24" customFormat="1" x14ac:dyDescent="0.25">
      <c r="C362" s="68"/>
      <c r="F362" s="69"/>
      <c r="G362" s="69"/>
      <c r="H362" s="22"/>
      <c r="I362" s="70"/>
      <c r="O362" s="12"/>
      <c r="P362" s="12"/>
      <c r="X362" s="79"/>
    </row>
    <row r="363" spans="3:24" customFormat="1" x14ac:dyDescent="0.25">
      <c r="C363" s="68"/>
      <c r="F363" s="69"/>
      <c r="G363" s="69"/>
      <c r="H363" s="22"/>
      <c r="I363" s="70"/>
      <c r="O363" s="12"/>
      <c r="P363" s="12"/>
      <c r="X363" s="79"/>
    </row>
    <row r="364" spans="3:24" customFormat="1" x14ac:dyDescent="0.25">
      <c r="C364" s="68"/>
      <c r="F364" s="69"/>
      <c r="G364" s="69"/>
      <c r="H364" s="22"/>
      <c r="I364" s="70"/>
      <c r="O364" s="12"/>
      <c r="P364" s="12"/>
      <c r="X364" s="79"/>
    </row>
    <row r="365" spans="3:24" customFormat="1" x14ac:dyDescent="0.25">
      <c r="C365" s="68"/>
      <c r="F365" s="69"/>
      <c r="G365" s="69"/>
      <c r="H365" s="22"/>
      <c r="I365" s="70"/>
      <c r="O365" s="12"/>
      <c r="P365" s="12"/>
      <c r="X365" s="79"/>
    </row>
    <row r="366" spans="3:24" customFormat="1" x14ac:dyDescent="0.25">
      <c r="C366" s="68"/>
      <c r="F366" s="69"/>
      <c r="G366" s="69"/>
      <c r="H366" s="22"/>
      <c r="I366" s="70"/>
      <c r="O366" s="12"/>
      <c r="P366" s="12"/>
      <c r="X366" s="79"/>
    </row>
    <row r="367" spans="3:24" customFormat="1" x14ac:dyDescent="0.25">
      <c r="C367" s="68"/>
      <c r="F367" s="69"/>
      <c r="G367" s="69"/>
      <c r="H367" s="22"/>
      <c r="I367" s="70"/>
      <c r="O367" s="12"/>
      <c r="P367" s="12"/>
      <c r="X367" s="79"/>
    </row>
    <row r="368" spans="3:24" customFormat="1" x14ac:dyDescent="0.25">
      <c r="C368" s="68"/>
      <c r="F368" s="69"/>
      <c r="G368" s="69"/>
      <c r="H368" s="22"/>
      <c r="I368" s="70"/>
      <c r="O368" s="12"/>
      <c r="P368" s="12"/>
      <c r="X368" s="79"/>
    </row>
    <row r="369" spans="3:24" customFormat="1" x14ac:dyDescent="0.25">
      <c r="C369" s="68"/>
      <c r="F369" s="69"/>
      <c r="G369" s="69"/>
      <c r="H369" s="22"/>
      <c r="I369" s="70"/>
      <c r="O369" s="12"/>
      <c r="P369" s="12"/>
      <c r="X369" s="79"/>
    </row>
    <row r="370" spans="3:24" customFormat="1" x14ac:dyDescent="0.25">
      <c r="C370" s="68"/>
      <c r="F370" s="69"/>
      <c r="G370" s="69"/>
      <c r="H370" s="22"/>
      <c r="I370" s="70"/>
      <c r="O370" s="12"/>
      <c r="P370" s="12"/>
      <c r="X370" s="79"/>
    </row>
    <row r="371" spans="3:24" customFormat="1" x14ac:dyDescent="0.25">
      <c r="C371" s="68"/>
      <c r="F371" s="69"/>
      <c r="G371" s="69"/>
      <c r="H371" s="22"/>
      <c r="I371" s="70"/>
      <c r="O371" s="12"/>
      <c r="P371" s="12"/>
      <c r="X371" s="79"/>
    </row>
    <row r="372" spans="3:24" customFormat="1" x14ac:dyDescent="0.25">
      <c r="C372" s="68"/>
      <c r="F372" s="69"/>
      <c r="G372" s="69"/>
      <c r="H372" s="22"/>
      <c r="I372" s="70"/>
      <c r="O372" s="12"/>
      <c r="P372" s="12"/>
      <c r="X372" s="79"/>
    </row>
    <row r="373" spans="3:24" customFormat="1" x14ac:dyDescent="0.25">
      <c r="C373" s="68"/>
      <c r="F373" s="69"/>
      <c r="G373" s="69"/>
      <c r="H373" s="22"/>
      <c r="I373" s="70"/>
      <c r="O373" s="12"/>
      <c r="P373" s="12"/>
      <c r="X373" s="79"/>
    </row>
    <row r="374" spans="3:24" customFormat="1" x14ac:dyDescent="0.25">
      <c r="C374" s="68"/>
      <c r="F374" s="69"/>
      <c r="G374" s="69"/>
      <c r="H374" s="22"/>
      <c r="I374" s="70"/>
      <c r="O374" s="12"/>
      <c r="P374" s="12"/>
      <c r="X374" s="79"/>
    </row>
    <row r="375" spans="3:24" customFormat="1" x14ac:dyDescent="0.25">
      <c r="C375" s="68"/>
      <c r="F375" s="69"/>
      <c r="G375" s="69"/>
      <c r="H375" s="22"/>
      <c r="I375" s="70"/>
      <c r="O375" s="12"/>
      <c r="P375" s="12"/>
      <c r="X375" s="79"/>
    </row>
    <row r="376" spans="3:24" customFormat="1" x14ac:dyDescent="0.25">
      <c r="C376" s="68"/>
      <c r="F376" s="69"/>
      <c r="G376" s="69"/>
      <c r="H376" s="22"/>
      <c r="I376" s="70"/>
      <c r="O376" s="12"/>
      <c r="P376" s="12"/>
      <c r="X376" s="79"/>
    </row>
    <row r="377" spans="3:24" customFormat="1" x14ac:dyDescent="0.25">
      <c r="C377" s="68"/>
      <c r="F377" s="69"/>
      <c r="G377" s="69"/>
      <c r="H377" s="22"/>
      <c r="I377" s="70"/>
      <c r="O377" s="12"/>
      <c r="P377" s="12"/>
      <c r="X377" s="79"/>
    </row>
    <row r="378" spans="3:24" customFormat="1" x14ac:dyDescent="0.25">
      <c r="C378" s="68"/>
      <c r="F378" s="69"/>
      <c r="G378" s="69"/>
      <c r="H378" s="22"/>
      <c r="I378" s="70"/>
      <c r="O378" s="12"/>
      <c r="P378" s="12"/>
      <c r="X378" s="79"/>
    </row>
    <row r="379" spans="3:24" customFormat="1" x14ac:dyDescent="0.25">
      <c r="C379" s="68"/>
      <c r="F379" s="69"/>
      <c r="G379" s="69"/>
      <c r="H379" s="22"/>
      <c r="I379" s="70"/>
      <c r="O379" s="12"/>
      <c r="P379" s="12"/>
      <c r="X379" s="79"/>
    </row>
    <row r="380" spans="3:24" customFormat="1" x14ac:dyDescent="0.25">
      <c r="C380" s="68"/>
      <c r="F380" s="69"/>
      <c r="G380" s="69"/>
      <c r="H380" s="22"/>
      <c r="I380" s="70"/>
      <c r="O380" s="12"/>
      <c r="P380" s="12"/>
      <c r="X380" s="79"/>
    </row>
    <row r="381" spans="3:24" customFormat="1" x14ac:dyDescent="0.25">
      <c r="C381" s="68"/>
      <c r="F381" s="69"/>
      <c r="G381" s="69"/>
      <c r="H381" s="22"/>
      <c r="I381" s="70"/>
      <c r="O381" s="12"/>
      <c r="P381" s="12"/>
      <c r="X381" s="79"/>
    </row>
    <row r="382" spans="3:24" customFormat="1" x14ac:dyDescent="0.25">
      <c r="C382" s="68"/>
      <c r="F382" s="69"/>
      <c r="G382" s="69"/>
      <c r="H382" s="22"/>
      <c r="I382" s="70"/>
      <c r="O382" s="12"/>
      <c r="P382" s="12"/>
      <c r="X382" s="79"/>
    </row>
    <row r="383" spans="3:24" customFormat="1" x14ac:dyDescent="0.25">
      <c r="C383" s="68"/>
      <c r="F383" s="69"/>
      <c r="G383" s="69"/>
      <c r="H383" s="22"/>
      <c r="I383" s="70"/>
      <c r="O383" s="12"/>
      <c r="P383" s="12"/>
      <c r="X383" s="79"/>
    </row>
    <row r="384" spans="3:24" customFormat="1" x14ac:dyDescent="0.25">
      <c r="C384" s="68"/>
      <c r="F384" s="69"/>
      <c r="G384" s="69"/>
      <c r="H384" s="22"/>
      <c r="I384" s="70"/>
      <c r="O384" s="12"/>
      <c r="P384" s="12"/>
      <c r="X384" s="79"/>
    </row>
    <row r="385" spans="3:24" customFormat="1" x14ac:dyDescent="0.25">
      <c r="C385" s="68"/>
      <c r="F385" s="69"/>
      <c r="G385" s="69"/>
      <c r="H385" s="22"/>
      <c r="I385" s="70"/>
      <c r="O385" s="12"/>
      <c r="P385" s="12"/>
      <c r="X385" s="79"/>
    </row>
    <row r="386" spans="3:24" customFormat="1" x14ac:dyDescent="0.25">
      <c r="C386" s="68"/>
      <c r="F386" s="69"/>
      <c r="G386" s="69"/>
      <c r="H386" s="22"/>
      <c r="I386" s="70"/>
      <c r="O386" s="12"/>
      <c r="P386" s="12"/>
      <c r="X386" s="79"/>
    </row>
    <row r="387" spans="3:24" customFormat="1" x14ac:dyDescent="0.25">
      <c r="C387" s="68"/>
      <c r="F387" s="69"/>
      <c r="G387" s="69"/>
      <c r="H387" s="22"/>
      <c r="I387" s="70"/>
      <c r="O387" s="12"/>
      <c r="P387" s="12"/>
      <c r="X387" s="79"/>
    </row>
    <row r="388" spans="3:24" customFormat="1" x14ac:dyDescent="0.25">
      <c r="C388" s="68"/>
      <c r="F388" s="69"/>
      <c r="G388" s="69"/>
      <c r="H388" s="22"/>
      <c r="I388" s="70"/>
      <c r="O388" s="12"/>
      <c r="P388" s="12"/>
      <c r="X388" s="79"/>
    </row>
    <row r="389" spans="3:24" customFormat="1" x14ac:dyDescent="0.25">
      <c r="C389" s="68"/>
      <c r="F389" s="69"/>
      <c r="G389" s="69"/>
      <c r="H389" s="22"/>
      <c r="I389" s="70"/>
      <c r="O389" s="12"/>
      <c r="P389" s="12"/>
      <c r="X389" s="79"/>
    </row>
    <row r="390" spans="3:24" customFormat="1" x14ac:dyDescent="0.25">
      <c r="C390" s="68"/>
      <c r="F390" s="69"/>
      <c r="G390" s="69"/>
      <c r="H390" s="22"/>
      <c r="I390" s="70"/>
      <c r="O390" s="12"/>
      <c r="P390" s="12"/>
      <c r="X390" s="79"/>
    </row>
    <row r="391" spans="3:24" customFormat="1" x14ac:dyDescent="0.25">
      <c r="C391" s="68"/>
      <c r="F391" s="69"/>
      <c r="G391" s="69"/>
      <c r="H391" s="22"/>
      <c r="I391" s="70"/>
      <c r="O391" s="12"/>
      <c r="P391" s="12"/>
      <c r="X391" s="79"/>
    </row>
    <row r="392" spans="3:24" customFormat="1" x14ac:dyDescent="0.25">
      <c r="C392" s="68"/>
      <c r="F392" s="69"/>
      <c r="G392" s="69"/>
      <c r="H392" s="22"/>
      <c r="I392" s="70"/>
      <c r="O392" s="12"/>
      <c r="P392" s="12"/>
      <c r="X392" s="79"/>
    </row>
    <row r="393" spans="3:24" customFormat="1" x14ac:dyDescent="0.25">
      <c r="C393" s="68"/>
      <c r="F393" s="69"/>
      <c r="G393" s="69"/>
      <c r="H393" s="22"/>
      <c r="I393" s="70"/>
      <c r="O393" s="12"/>
      <c r="P393" s="12"/>
      <c r="X393" s="79"/>
    </row>
    <row r="394" spans="3:24" customFormat="1" x14ac:dyDescent="0.25">
      <c r="C394" s="68"/>
      <c r="F394" s="69"/>
      <c r="G394" s="69"/>
      <c r="H394" s="22"/>
      <c r="I394" s="70"/>
      <c r="O394" s="12"/>
      <c r="P394" s="12"/>
      <c r="X394" s="79"/>
    </row>
    <row r="395" spans="3:24" customFormat="1" x14ac:dyDescent="0.25">
      <c r="C395" s="68"/>
      <c r="F395" s="69"/>
      <c r="G395" s="69"/>
      <c r="H395" s="22"/>
      <c r="I395" s="70"/>
      <c r="O395" s="12"/>
      <c r="P395" s="12"/>
      <c r="X395" s="79"/>
    </row>
    <row r="396" spans="3:24" customFormat="1" x14ac:dyDescent="0.25">
      <c r="C396" s="68"/>
      <c r="F396" s="69"/>
      <c r="G396" s="69"/>
      <c r="H396" s="22"/>
      <c r="I396" s="70"/>
      <c r="O396" s="12"/>
      <c r="P396" s="12"/>
      <c r="X396" s="79"/>
    </row>
    <row r="397" spans="3:24" customFormat="1" x14ac:dyDescent="0.25">
      <c r="C397" s="68"/>
      <c r="F397" s="69"/>
      <c r="G397" s="69"/>
      <c r="H397" s="22"/>
      <c r="I397" s="70"/>
      <c r="O397" s="12"/>
      <c r="P397" s="12"/>
      <c r="X397" s="79"/>
    </row>
    <row r="398" spans="3:24" customFormat="1" x14ac:dyDescent="0.25">
      <c r="C398" s="68"/>
      <c r="F398" s="69"/>
      <c r="G398" s="69"/>
      <c r="H398" s="22"/>
      <c r="I398" s="70"/>
      <c r="O398" s="12"/>
      <c r="P398" s="12"/>
      <c r="X398" s="79"/>
    </row>
    <row r="399" spans="3:24" customFormat="1" x14ac:dyDescent="0.25">
      <c r="C399" s="68"/>
      <c r="F399" s="69"/>
      <c r="G399" s="69"/>
      <c r="H399" s="22"/>
      <c r="I399" s="70"/>
      <c r="O399" s="12"/>
      <c r="P399" s="12"/>
      <c r="X399" s="79"/>
    </row>
    <row r="400" spans="3:24" customFormat="1" x14ac:dyDescent="0.25">
      <c r="C400" s="68"/>
      <c r="F400" s="69"/>
      <c r="G400" s="69"/>
      <c r="H400" s="22"/>
      <c r="I400" s="70"/>
      <c r="O400" s="12"/>
      <c r="P400" s="12"/>
      <c r="X400" s="79"/>
    </row>
    <row r="401" spans="3:24" customFormat="1" x14ac:dyDescent="0.25">
      <c r="C401" s="68"/>
      <c r="F401" s="69"/>
      <c r="G401" s="69"/>
      <c r="H401" s="22"/>
      <c r="I401" s="70"/>
      <c r="O401" s="12"/>
      <c r="P401" s="12"/>
      <c r="X401" s="79"/>
    </row>
    <row r="402" spans="3:24" customFormat="1" x14ac:dyDescent="0.25">
      <c r="C402" s="68"/>
      <c r="F402" s="69"/>
      <c r="G402" s="69"/>
      <c r="H402" s="22"/>
      <c r="I402" s="70"/>
      <c r="O402" s="12"/>
      <c r="P402" s="12"/>
      <c r="X402" s="79"/>
    </row>
    <row r="403" spans="3:24" customFormat="1" x14ac:dyDescent="0.25">
      <c r="C403" s="68"/>
      <c r="F403" s="69"/>
      <c r="G403" s="69"/>
      <c r="H403" s="22"/>
      <c r="I403" s="70"/>
      <c r="O403" s="12"/>
      <c r="P403" s="12"/>
      <c r="X403" s="79"/>
    </row>
    <row r="404" spans="3:24" customFormat="1" x14ac:dyDescent="0.25">
      <c r="C404" s="68"/>
      <c r="F404" s="69"/>
      <c r="G404" s="69"/>
      <c r="H404" s="22"/>
      <c r="I404" s="70"/>
      <c r="O404" s="12"/>
      <c r="P404" s="12"/>
      <c r="X404" s="79"/>
    </row>
    <row r="405" spans="3:24" customFormat="1" x14ac:dyDescent="0.25">
      <c r="C405" s="68"/>
      <c r="F405" s="69"/>
      <c r="G405" s="69"/>
      <c r="H405" s="22"/>
      <c r="I405" s="70"/>
      <c r="O405" s="12"/>
      <c r="P405" s="12"/>
      <c r="X405" s="79"/>
    </row>
    <row r="406" spans="3:24" customFormat="1" x14ac:dyDescent="0.25">
      <c r="C406" s="68"/>
      <c r="F406" s="69"/>
      <c r="G406" s="69"/>
      <c r="H406" s="22"/>
      <c r="I406" s="70"/>
      <c r="O406" s="12"/>
      <c r="P406" s="12"/>
      <c r="X406" s="79"/>
    </row>
    <row r="407" spans="3:24" customFormat="1" x14ac:dyDescent="0.25">
      <c r="C407" s="68"/>
      <c r="F407" s="69"/>
      <c r="G407" s="69"/>
      <c r="H407" s="22"/>
      <c r="I407" s="70"/>
      <c r="O407" s="12"/>
      <c r="P407" s="12"/>
      <c r="X407" s="79"/>
    </row>
    <row r="408" spans="3:24" customFormat="1" x14ac:dyDescent="0.25">
      <c r="C408" s="68"/>
      <c r="F408" s="69"/>
      <c r="G408" s="69"/>
      <c r="H408" s="22"/>
      <c r="I408" s="70"/>
      <c r="O408" s="12"/>
      <c r="P408" s="12"/>
      <c r="X408" s="79"/>
    </row>
    <row r="409" spans="3:24" customFormat="1" x14ac:dyDescent="0.25">
      <c r="C409" s="68"/>
      <c r="F409" s="69"/>
      <c r="G409" s="69"/>
      <c r="H409" s="22"/>
      <c r="I409" s="70"/>
      <c r="O409" s="12"/>
      <c r="P409" s="12"/>
      <c r="X409" s="79"/>
    </row>
    <row r="410" spans="3:24" customFormat="1" x14ac:dyDescent="0.25">
      <c r="C410" s="68"/>
      <c r="F410" s="69"/>
      <c r="G410" s="69"/>
      <c r="H410" s="22"/>
      <c r="I410" s="70"/>
      <c r="O410" s="12"/>
      <c r="P410" s="12"/>
      <c r="X410" s="79"/>
    </row>
    <row r="411" spans="3:24" customFormat="1" x14ac:dyDescent="0.25">
      <c r="C411" s="68"/>
      <c r="F411" s="69"/>
      <c r="G411" s="69"/>
      <c r="H411" s="22"/>
      <c r="I411" s="70"/>
      <c r="O411" s="12"/>
      <c r="P411" s="12"/>
      <c r="X411" s="79"/>
    </row>
    <row r="412" spans="3:24" customFormat="1" x14ac:dyDescent="0.25">
      <c r="C412" s="68"/>
      <c r="F412" s="69"/>
      <c r="G412" s="69"/>
      <c r="H412" s="22"/>
      <c r="I412" s="70"/>
      <c r="O412" s="12"/>
      <c r="P412" s="12"/>
      <c r="X412" s="79"/>
    </row>
    <row r="413" spans="3:24" customFormat="1" x14ac:dyDescent="0.25">
      <c r="C413" s="68"/>
      <c r="F413" s="69"/>
      <c r="G413" s="69"/>
      <c r="H413" s="22"/>
      <c r="I413" s="70"/>
      <c r="O413" s="12"/>
      <c r="P413" s="12"/>
      <c r="X413" s="79"/>
    </row>
    <row r="414" spans="3:24" customFormat="1" x14ac:dyDescent="0.25">
      <c r="C414" s="68"/>
      <c r="F414" s="69"/>
      <c r="G414" s="69"/>
      <c r="H414" s="22"/>
      <c r="I414" s="70"/>
      <c r="O414" s="12"/>
      <c r="P414" s="12"/>
      <c r="X414" s="79"/>
    </row>
    <row r="415" spans="3:24" customFormat="1" x14ac:dyDescent="0.25">
      <c r="C415" s="68"/>
      <c r="F415" s="69"/>
      <c r="G415" s="69"/>
      <c r="H415" s="22"/>
      <c r="I415" s="70"/>
      <c r="O415" s="12"/>
      <c r="P415" s="12"/>
      <c r="X415" s="79"/>
    </row>
    <row r="416" spans="3:24" customFormat="1" x14ac:dyDescent="0.25">
      <c r="C416" s="68"/>
      <c r="F416" s="69"/>
      <c r="G416" s="69"/>
      <c r="H416" s="22"/>
      <c r="I416" s="70"/>
      <c r="O416" s="12"/>
      <c r="P416" s="12"/>
      <c r="X416" s="79"/>
    </row>
    <row r="417" spans="3:24" customFormat="1" x14ac:dyDescent="0.25">
      <c r="C417" s="68"/>
      <c r="F417" s="69"/>
      <c r="G417" s="69"/>
      <c r="H417" s="22"/>
      <c r="I417" s="70"/>
      <c r="O417" s="12"/>
      <c r="P417" s="12"/>
      <c r="X417" s="79"/>
    </row>
    <row r="418" spans="3:24" customFormat="1" x14ac:dyDescent="0.25">
      <c r="C418" s="68"/>
      <c r="F418" s="69"/>
      <c r="G418" s="69"/>
      <c r="H418" s="22"/>
      <c r="I418" s="70"/>
      <c r="O418" s="12"/>
      <c r="P418" s="12"/>
      <c r="X418" s="79"/>
    </row>
    <row r="419" spans="3:24" customFormat="1" x14ac:dyDescent="0.25">
      <c r="C419" s="68"/>
      <c r="F419" s="69"/>
      <c r="G419" s="69"/>
      <c r="H419" s="22"/>
      <c r="I419" s="70"/>
      <c r="O419" s="12"/>
      <c r="P419" s="12"/>
      <c r="X419" s="79"/>
    </row>
    <row r="420" spans="3:24" customFormat="1" x14ac:dyDescent="0.25">
      <c r="C420" s="68"/>
      <c r="F420" s="69"/>
      <c r="G420" s="69"/>
      <c r="H420" s="22"/>
      <c r="I420" s="70"/>
      <c r="O420" s="12"/>
      <c r="P420" s="12"/>
      <c r="X420" s="79"/>
    </row>
    <row r="421" spans="3:24" customFormat="1" x14ac:dyDescent="0.25">
      <c r="C421" s="68"/>
      <c r="F421" s="69"/>
      <c r="G421" s="69"/>
      <c r="H421" s="22"/>
      <c r="I421" s="70"/>
      <c r="O421" s="12"/>
      <c r="P421" s="12"/>
      <c r="X421" s="79"/>
    </row>
    <row r="422" spans="3:24" customFormat="1" x14ac:dyDescent="0.25">
      <c r="C422" s="68"/>
      <c r="F422" s="69"/>
      <c r="G422" s="69"/>
      <c r="H422" s="22"/>
      <c r="I422" s="70"/>
      <c r="O422" s="12"/>
      <c r="P422" s="12"/>
      <c r="X422" s="79"/>
    </row>
    <row r="423" spans="3:24" customFormat="1" x14ac:dyDescent="0.25">
      <c r="C423" s="68"/>
      <c r="F423" s="69"/>
      <c r="G423" s="69"/>
      <c r="H423" s="22"/>
      <c r="I423" s="70"/>
      <c r="O423" s="12"/>
      <c r="P423" s="12"/>
      <c r="X423" s="79"/>
    </row>
    <row r="424" spans="3:24" customFormat="1" x14ac:dyDescent="0.25">
      <c r="C424" s="68"/>
      <c r="F424" s="69"/>
      <c r="G424" s="69"/>
      <c r="H424" s="22"/>
      <c r="I424" s="70"/>
      <c r="O424" s="12"/>
      <c r="P424" s="12"/>
      <c r="X424" s="79"/>
    </row>
    <row r="425" spans="3:24" customFormat="1" x14ac:dyDescent="0.25">
      <c r="C425" s="68"/>
      <c r="F425" s="69"/>
      <c r="G425" s="69"/>
      <c r="H425" s="22"/>
      <c r="I425" s="70"/>
      <c r="O425" s="12"/>
      <c r="P425" s="12"/>
      <c r="X425" s="79"/>
    </row>
    <row r="426" spans="3:24" customFormat="1" x14ac:dyDescent="0.25">
      <c r="C426" s="68"/>
      <c r="F426" s="69"/>
      <c r="G426" s="69"/>
      <c r="H426" s="22"/>
      <c r="I426" s="70"/>
      <c r="O426" s="12"/>
      <c r="P426" s="12"/>
      <c r="X426" s="79"/>
    </row>
    <row r="427" spans="3:24" customFormat="1" x14ac:dyDescent="0.25">
      <c r="C427" s="68"/>
      <c r="F427" s="69"/>
      <c r="G427" s="69"/>
      <c r="H427" s="22"/>
      <c r="I427" s="70"/>
      <c r="O427" s="12"/>
      <c r="P427" s="12"/>
      <c r="X427" s="79"/>
    </row>
    <row r="428" spans="3:24" customFormat="1" x14ac:dyDescent="0.25">
      <c r="C428" s="68"/>
      <c r="F428" s="69"/>
      <c r="G428" s="69"/>
      <c r="H428" s="22"/>
      <c r="I428" s="70"/>
      <c r="O428" s="12"/>
      <c r="P428" s="12"/>
      <c r="X428" s="79"/>
    </row>
    <row r="429" spans="3:24" customFormat="1" x14ac:dyDescent="0.25">
      <c r="C429" s="68"/>
      <c r="F429" s="69"/>
      <c r="G429" s="69"/>
      <c r="H429" s="22"/>
      <c r="I429" s="70"/>
      <c r="O429" s="12"/>
      <c r="P429" s="12"/>
      <c r="X429" s="79"/>
    </row>
    <row r="430" spans="3:24" customFormat="1" x14ac:dyDescent="0.25">
      <c r="C430" s="68"/>
      <c r="F430" s="69"/>
      <c r="G430" s="69"/>
      <c r="H430" s="22"/>
      <c r="I430" s="70"/>
      <c r="O430" s="12"/>
      <c r="P430" s="12"/>
      <c r="X430" s="79"/>
    </row>
    <row r="431" spans="3:24" customFormat="1" x14ac:dyDescent="0.25">
      <c r="C431" s="68"/>
      <c r="F431" s="69"/>
      <c r="G431" s="69"/>
      <c r="H431" s="22"/>
      <c r="I431" s="70"/>
      <c r="O431" s="12"/>
      <c r="P431" s="12"/>
      <c r="X431" s="79"/>
    </row>
    <row r="432" spans="3:24" customFormat="1" x14ac:dyDescent="0.25">
      <c r="C432" s="68"/>
      <c r="F432" s="69"/>
      <c r="G432" s="69"/>
      <c r="H432" s="22"/>
      <c r="I432" s="70"/>
      <c r="O432" s="12"/>
      <c r="P432" s="12"/>
      <c r="X432" s="79"/>
    </row>
    <row r="433" spans="3:24" customFormat="1" x14ac:dyDescent="0.25">
      <c r="C433" s="68"/>
      <c r="F433" s="69"/>
      <c r="G433" s="69"/>
      <c r="H433" s="22"/>
      <c r="I433" s="70"/>
      <c r="O433" s="12"/>
      <c r="P433" s="12"/>
      <c r="X433" s="79"/>
    </row>
    <row r="434" spans="3:24" customFormat="1" x14ac:dyDescent="0.25">
      <c r="C434" s="68"/>
      <c r="F434" s="69"/>
      <c r="G434" s="69"/>
      <c r="H434" s="22"/>
      <c r="I434" s="70"/>
      <c r="O434" s="12"/>
      <c r="P434" s="12"/>
      <c r="X434" s="79"/>
    </row>
    <row r="435" spans="3:24" customFormat="1" x14ac:dyDescent="0.25">
      <c r="C435" s="68"/>
      <c r="F435" s="69"/>
      <c r="G435" s="69"/>
      <c r="H435" s="22"/>
      <c r="I435" s="70"/>
      <c r="O435" s="12"/>
      <c r="P435" s="12"/>
      <c r="X435" s="79"/>
    </row>
    <row r="436" spans="3:24" customFormat="1" x14ac:dyDescent="0.25">
      <c r="C436" s="68"/>
      <c r="F436" s="69"/>
      <c r="G436" s="69"/>
      <c r="H436" s="22"/>
      <c r="I436" s="70"/>
      <c r="O436" s="12"/>
      <c r="P436" s="12"/>
      <c r="X436" s="79"/>
    </row>
    <row r="437" spans="3:24" customFormat="1" x14ac:dyDescent="0.25">
      <c r="C437" s="68"/>
      <c r="F437" s="69"/>
      <c r="G437" s="69"/>
      <c r="H437" s="22"/>
      <c r="I437" s="70"/>
      <c r="O437" s="12"/>
      <c r="P437" s="12"/>
      <c r="X437" s="79"/>
    </row>
    <row r="438" spans="3:24" customFormat="1" x14ac:dyDescent="0.25">
      <c r="C438" s="68"/>
      <c r="F438" s="69"/>
      <c r="G438" s="69"/>
      <c r="H438" s="22"/>
      <c r="I438" s="70"/>
      <c r="O438" s="12"/>
      <c r="P438" s="12"/>
      <c r="X438" s="79"/>
    </row>
    <row r="439" spans="3:24" customFormat="1" x14ac:dyDescent="0.25">
      <c r="C439" s="68"/>
      <c r="F439" s="69"/>
      <c r="G439" s="69"/>
      <c r="H439" s="22"/>
      <c r="I439" s="70"/>
      <c r="O439" s="12"/>
      <c r="P439" s="12"/>
      <c r="X439" s="79"/>
    </row>
    <row r="440" spans="3:24" customFormat="1" x14ac:dyDescent="0.25">
      <c r="C440" s="68"/>
      <c r="F440" s="69"/>
      <c r="G440" s="69"/>
      <c r="H440" s="22"/>
      <c r="I440" s="70"/>
      <c r="O440" s="12"/>
      <c r="P440" s="12"/>
      <c r="X440" s="79"/>
    </row>
    <row r="441" spans="3:24" customFormat="1" x14ac:dyDescent="0.25">
      <c r="C441" s="68"/>
      <c r="F441" s="69"/>
      <c r="G441" s="69"/>
      <c r="H441" s="22"/>
      <c r="I441" s="70"/>
      <c r="O441" s="12"/>
      <c r="P441" s="12"/>
      <c r="X441" s="79"/>
    </row>
    <row r="442" spans="3:24" customFormat="1" x14ac:dyDescent="0.25">
      <c r="C442" s="68"/>
      <c r="F442" s="69"/>
      <c r="G442" s="69"/>
      <c r="H442" s="22"/>
      <c r="I442" s="70"/>
      <c r="O442" s="12"/>
      <c r="P442" s="12"/>
      <c r="X442" s="79"/>
    </row>
    <row r="443" spans="3:24" customFormat="1" x14ac:dyDescent="0.25">
      <c r="C443" s="68"/>
      <c r="F443" s="69"/>
      <c r="G443" s="69"/>
      <c r="H443" s="22"/>
      <c r="I443" s="70"/>
      <c r="O443" s="12"/>
      <c r="P443" s="12"/>
      <c r="X443" s="79"/>
    </row>
    <row r="444" spans="3:24" customFormat="1" x14ac:dyDescent="0.25">
      <c r="C444" s="68"/>
      <c r="F444" s="69"/>
      <c r="G444" s="69"/>
      <c r="H444" s="22"/>
      <c r="I444" s="70"/>
      <c r="O444" s="12"/>
      <c r="P444" s="12"/>
      <c r="X444" s="79"/>
    </row>
    <row r="445" spans="3:24" customFormat="1" x14ac:dyDescent="0.25">
      <c r="C445" s="68"/>
      <c r="F445" s="69"/>
      <c r="G445" s="69"/>
      <c r="H445" s="22"/>
      <c r="I445" s="70"/>
      <c r="O445" s="12"/>
      <c r="P445" s="12"/>
      <c r="X445" s="79"/>
    </row>
    <row r="446" spans="3:24" customFormat="1" x14ac:dyDescent="0.25">
      <c r="C446" s="68"/>
      <c r="F446" s="69"/>
      <c r="G446" s="69"/>
      <c r="H446" s="22"/>
      <c r="I446" s="70"/>
      <c r="O446" s="12"/>
      <c r="P446" s="12"/>
      <c r="X446" s="79"/>
    </row>
    <row r="447" spans="3:24" customFormat="1" x14ac:dyDescent="0.25">
      <c r="C447" s="68"/>
      <c r="F447" s="69"/>
      <c r="G447" s="69"/>
      <c r="H447" s="22"/>
      <c r="I447" s="70"/>
      <c r="O447" s="12"/>
      <c r="P447" s="12"/>
      <c r="X447" s="79"/>
    </row>
    <row r="448" spans="3:24" customFormat="1" x14ac:dyDescent="0.25">
      <c r="C448" s="68"/>
      <c r="F448" s="69"/>
      <c r="G448" s="69"/>
      <c r="H448" s="22"/>
      <c r="I448" s="70"/>
      <c r="O448" s="12"/>
      <c r="P448" s="12"/>
      <c r="X448" s="79"/>
    </row>
    <row r="449" spans="3:24" customFormat="1" x14ac:dyDescent="0.25">
      <c r="C449" s="68"/>
      <c r="F449" s="69"/>
      <c r="G449" s="69"/>
      <c r="H449" s="22"/>
      <c r="I449" s="70"/>
      <c r="O449" s="12"/>
      <c r="P449" s="12"/>
      <c r="X449" s="79"/>
    </row>
    <row r="450" spans="3:24" customFormat="1" x14ac:dyDescent="0.25">
      <c r="C450" s="68"/>
      <c r="F450" s="69"/>
      <c r="G450" s="69"/>
      <c r="H450" s="22"/>
      <c r="I450" s="70"/>
      <c r="O450" s="12"/>
      <c r="P450" s="12"/>
      <c r="X450" s="79"/>
    </row>
    <row r="451" spans="3:24" customFormat="1" x14ac:dyDescent="0.25">
      <c r="C451" s="68"/>
      <c r="F451" s="69"/>
      <c r="G451" s="69"/>
      <c r="H451" s="22"/>
      <c r="I451" s="70"/>
      <c r="O451" s="12"/>
      <c r="P451" s="12"/>
      <c r="X451" s="79"/>
    </row>
    <row r="452" spans="3:24" customFormat="1" x14ac:dyDescent="0.25">
      <c r="C452" s="68"/>
      <c r="F452" s="69"/>
      <c r="G452" s="69"/>
      <c r="H452" s="22"/>
      <c r="I452" s="70"/>
      <c r="O452" s="12"/>
      <c r="P452" s="12"/>
      <c r="X452" s="79"/>
    </row>
    <row r="453" spans="3:24" customFormat="1" x14ac:dyDescent="0.25">
      <c r="C453" s="68"/>
      <c r="F453" s="69"/>
      <c r="G453" s="69"/>
      <c r="H453" s="22"/>
      <c r="I453" s="70"/>
      <c r="O453" s="12"/>
      <c r="P453" s="12"/>
      <c r="X453" s="79"/>
    </row>
    <row r="454" spans="3:24" customFormat="1" x14ac:dyDescent="0.25">
      <c r="C454" s="68"/>
      <c r="F454" s="69"/>
      <c r="G454" s="69"/>
      <c r="H454" s="22"/>
      <c r="I454" s="70"/>
      <c r="O454" s="12"/>
      <c r="P454" s="12"/>
      <c r="X454" s="79"/>
    </row>
    <row r="455" spans="3:24" customFormat="1" x14ac:dyDescent="0.25">
      <c r="C455" s="68"/>
      <c r="F455" s="69"/>
      <c r="G455" s="69"/>
      <c r="H455" s="22"/>
      <c r="I455" s="70"/>
      <c r="O455" s="12"/>
      <c r="P455" s="12"/>
      <c r="X455" s="79"/>
    </row>
    <row r="456" spans="3:24" customFormat="1" x14ac:dyDescent="0.25">
      <c r="C456" s="68"/>
      <c r="F456" s="69"/>
      <c r="G456" s="69"/>
      <c r="H456" s="22"/>
      <c r="I456" s="70"/>
      <c r="O456" s="12"/>
      <c r="P456" s="12"/>
      <c r="X456" s="79"/>
    </row>
    <row r="457" spans="3:24" customFormat="1" x14ac:dyDescent="0.25">
      <c r="C457" s="68"/>
      <c r="F457" s="69"/>
      <c r="G457" s="69"/>
      <c r="H457" s="22"/>
      <c r="I457" s="70"/>
      <c r="O457" s="12"/>
      <c r="P457" s="12"/>
      <c r="X457" s="79"/>
    </row>
    <row r="458" spans="3:24" customFormat="1" x14ac:dyDescent="0.25">
      <c r="C458" s="68"/>
      <c r="F458" s="69"/>
      <c r="G458" s="69"/>
      <c r="H458" s="22"/>
      <c r="I458" s="70"/>
      <c r="O458" s="12"/>
      <c r="P458" s="12"/>
      <c r="X458" s="79"/>
    </row>
    <row r="459" spans="3:24" customFormat="1" x14ac:dyDescent="0.25">
      <c r="C459" s="68"/>
      <c r="F459" s="69"/>
      <c r="G459" s="69"/>
      <c r="H459" s="22"/>
      <c r="I459" s="70"/>
      <c r="O459" s="12"/>
      <c r="P459" s="12"/>
      <c r="X459" s="79"/>
    </row>
    <row r="460" spans="3:24" customFormat="1" x14ac:dyDescent="0.25">
      <c r="C460" s="68"/>
      <c r="F460" s="69"/>
      <c r="G460" s="69"/>
      <c r="H460" s="22"/>
      <c r="I460" s="70"/>
      <c r="O460" s="12"/>
      <c r="P460" s="12"/>
      <c r="X460" s="79"/>
    </row>
    <row r="461" spans="3:24" customFormat="1" x14ac:dyDescent="0.25">
      <c r="C461" s="68"/>
      <c r="F461" s="69"/>
      <c r="G461" s="69"/>
      <c r="H461" s="22"/>
      <c r="I461" s="70"/>
      <c r="O461" s="12"/>
      <c r="P461" s="12"/>
      <c r="X461" s="79"/>
    </row>
    <row r="462" spans="3:24" customFormat="1" x14ac:dyDescent="0.25">
      <c r="C462" s="68"/>
      <c r="F462" s="69"/>
      <c r="G462" s="69"/>
      <c r="H462" s="22"/>
      <c r="I462" s="70"/>
      <c r="O462" s="12"/>
      <c r="P462" s="12"/>
      <c r="X462" s="79"/>
    </row>
    <row r="463" spans="3:24" customFormat="1" x14ac:dyDescent="0.25">
      <c r="C463" s="68"/>
      <c r="F463" s="69"/>
      <c r="G463" s="69"/>
      <c r="H463" s="22"/>
      <c r="I463" s="70"/>
      <c r="O463" s="12"/>
      <c r="P463" s="12"/>
      <c r="X463" s="79"/>
    </row>
    <row r="464" spans="3:24" customFormat="1" x14ac:dyDescent="0.25">
      <c r="C464" s="68"/>
      <c r="F464" s="69"/>
      <c r="G464" s="69"/>
      <c r="H464" s="22"/>
      <c r="I464" s="70"/>
      <c r="O464" s="12"/>
      <c r="P464" s="12"/>
      <c r="X464" s="79"/>
    </row>
    <row r="465" spans="3:24" customFormat="1" x14ac:dyDescent="0.25">
      <c r="C465" s="68"/>
      <c r="F465" s="69"/>
      <c r="G465" s="69"/>
      <c r="H465" s="22"/>
      <c r="I465" s="70"/>
      <c r="O465" s="12"/>
      <c r="P465" s="12"/>
      <c r="X465" s="79"/>
    </row>
    <row r="466" spans="3:24" customFormat="1" x14ac:dyDescent="0.25">
      <c r="C466" s="68"/>
      <c r="F466" s="69"/>
      <c r="G466" s="69"/>
      <c r="H466" s="22"/>
      <c r="I466" s="70"/>
      <c r="O466" s="12"/>
      <c r="P466" s="12"/>
      <c r="X466" s="79"/>
    </row>
    <row r="467" spans="3:24" customFormat="1" x14ac:dyDescent="0.25">
      <c r="C467" s="68"/>
      <c r="F467" s="69"/>
      <c r="G467" s="69"/>
      <c r="H467" s="22"/>
      <c r="I467" s="70"/>
      <c r="O467" s="12"/>
      <c r="P467" s="12"/>
      <c r="X467" s="79"/>
    </row>
    <row r="468" spans="3:24" customFormat="1" x14ac:dyDescent="0.25">
      <c r="C468" s="68"/>
      <c r="F468" s="69"/>
      <c r="G468" s="69"/>
      <c r="H468" s="22"/>
      <c r="I468" s="70"/>
      <c r="O468" s="12"/>
      <c r="P468" s="12"/>
      <c r="X468" s="79"/>
    </row>
    <row r="469" spans="3:24" customFormat="1" x14ac:dyDescent="0.25">
      <c r="C469" s="68"/>
      <c r="F469" s="69"/>
      <c r="G469" s="69"/>
      <c r="H469" s="22"/>
      <c r="I469" s="70"/>
      <c r="O469" s="12"/>
      <c r="P469" s="12"/>
      <c r="X469" s="79"/>
    </row>
    <row r="470" spans="3:24" customFormat="1" x14ac:dyDescent="0.25">
      <c r="C470" s="68"/>
      <c r="F470" s="69"/>
      <c r="G470" s="69"/>
      <c r="H470" s="22"/>
      <c r="I470" s="70"/>
      <c r="O470" s="12"/>
      <c r="P470" s="12"/>
      <c r="X470" s="79"/>
    </row>
    <row r="471" spans="3:24" customFormat="1" x14ac:dyDescent="0.25">
      <c r="C471" s="68"/>
      <c r="F471" s="69"/>
      <c r="G471" s="69"/>
      <c r="H471" s="22"/>
      <c r="I471" s="70"/>
      <c r="O471" s="12"/>
      <c r="P471" s="12"/>
      <c r="X471" s="79"/>
    </row>
    <row r="472" spans="3:24" customFormat="1" x14ac:dyDescent="0.25">
      <c r="C472" s="68"/>
      <c r="F472" s="69"/>
      <c r="G472" s="69"/>
      <c r="H472" s="22"/>
      <c r="I472" s="70"/>
      <c r="O472" s="12"/>
      <c r="P472" s="12"/>
      <c r="X472" s="79"/>
    </row>
    <row r="473" spans="3:24" customFormat="1" x14ac:dyDescent="0.25">
      <c r="C473" s="68"/>
      <c r="F473" s="69"/>
      <c r="G473" s="69"/>
      <c r="H473" s="22"/>
      <c r="I473" s="70"/>
      <c r="O473" s="12"/>
      <c r="P473" s="12"/>
      <c r="X473" s="79"/>
    </row>
    <row r="474" spans="3:24" customFormat="1" x14ac:dyDescent="0.25">
      <c r="C474" s="68"/>
      <c r="F474" s="69"/>
      <c r="G474" s="69"/>
      <c r="H474" s="22"/>
      <c r="I474" s="70"/>
      <c r="O474" s="12"/>
      <c r="P474" s="12"/>
      <c r="X474" s="79"/>
    </row>
    <row r="475" spans="3:24" customFormat="1" x14ac:dyDescent="0.25">
      <c r="C475" s="68"/>
      <c r="F475" s="69"/>
      <c r="G475" s="69"/>
      <c r="H475" s="22"/>
      <c r="I475" s="70"/>
      <c r="O475" s="12"/>
      <c r="P475" s="12"/>
      <c r="X475" s="79"/>
    </row>
    <row r="476" spans="3:24" customFormat="1" x14ac:dyDescent="0.25">
      <c r="C476" s="68"/>
      <c r="F476" s="69"/>
      <c r="G476" s="69"/>
      <c r="H476" s="22"/>
      <c r="I476" s="70"/>
      <c r="O476" s="12"/>
      <c r="P476" s="12"/>
      <c r="X476" s="79"/>
    </row>
    <row r="477" spans="3:24" customFormat="1" x14ac:dyDescent="0.25">
      <c r="C477" s="68"/>
      <c r="F477" s="69"/>
      <c r="G477" s="69"/>
      <c r="H477" s="22"/>
      <c r="I477" s="70"/>
      <c r="O477" s="12"/>
      <c r="P477" s="12"/>
      <c r="X477" s="79"/>
    </row>
    <row r="478" spans="3:24" customFormat="1" x14ac:dyDescent="0.25">
      <c r="C478" s="68"/>
      <c r="F478" s="69"/>
      <c r="G478" s="69"/>
      <c r="H478" s="22"/>
      <c r="I478" s="70"/>
      <c r="O478" s="12"/>
      <c r="P478" s="12"/>
      <c r="X478" s="79"/>
    </row>
    <row r="479" spans="3:24" customFormat="1" x14ac:dyDescent="0.25">
      <c r="C479" s="68"/>
      <c r="F479" s="69"/>
      <c r="G479" s="69"/>
      <c r="H479" s="22"/>
      <c r="I479" s="70"/>
      <c r="O479" s="12"/>
      <c r="P479" s="12"/>
      <c r="X479" s="79"/>
    </row>
    <row r="480" spans="3:24" customFormat="1" x14ac:dyDescent="0.25">
      <c r="C480" s="68"/>
      <c r="F480" s="69"/>
      <c r="G480" s="69"/>
      <c r="H480" s="22"/>
      <c r="I480" s="70"/>
      <c r="O480" s="12"/>
      <c r="P480" s="12"/>
      <c r="X480" s="79"/>
    </row>
    <row r="481" spans="3:24" customFormat="1" x14ac:dyDescent="0.25">
      <c r="C481" s="68"/>
      <c r="F481" s="69"/>
      <c r="G481" s="69"/>
      <c r="H481" s="22"/>
      <c r="I481" s="70"/>
      <c r="O481" s="12"/>
      <c r="P481" s="12"/>
      <c r="X481" s="79"/>
    </row>
    <row r="482" spans="3:24" customFormat="1" x14ac:dyDescent="0.25">
      <c r="C482" s="68"/>
      <c r="F482" s="69"/>
      <c r="G482" s="69"/>
      <c r="H482" s="22"/>
      <c r="I482" s="70"/>
      <c r="O482" s="12"/>
      <c r="P482" s="12"/>
      <c r="X482" s="79"/>
    </row>
    <row r="483" spans="3:24" customFormat="1" x14ac:dyDescent="0.25">
      <c r="C483" s="68"/>
      <c r="F483" s="69"/>
      <c r="G483" s="69"/>
      <c r="H483" s="22"/>
      <c r="I483" s="70"/>
      <c r="O483" s="12"/>
      <c r="P483" s="12"/>
      <c r="X483" s="79"/>
    </row>
    <row r="484" spans="3:24" customFormat="1" x14ac:dyDescent="0.25">
      <c r="C484" s="68"/>
      <c r="F484" s="69"/>
      <c r="G484" s="69"/>
      <c r="H484" s="22"/>
      <c r="I484" s="70"/>
      <c r="O484" s="12"/>
      <c r="P484" s="12"/>
      <c r="X484" s="79"/>
    </row>
    <row r="485" spans="3:24" customFormat="1" x14ac:dyDescent="0.25">
      <c r="C485" s="68"/>
      <c r="F485" s="69"/>
      <c r="G485" s="69"/>
      <c r="H485" s="22"/>
      <c r="I485" s="70"/>
      <c r="O485" s="12"/>
      <c r="P485" s="12"/>
      <c r="X485" s="79"/>
    </row>
    <row r="486" spans="3:24" customFormat="1" x14ac:dyDescent="0.25">
      <c r="C486" s="68"/>
      <c r="F486" s="69"/>
      <c r="G486" s="69"/>
      <c r="H486" s="22"/>
      <c r="I486" s="70"/>
      <c r="O486" s="12"/>
      <c r="P486" s="12"/>
      <c r="X486" s="79"/>
    </row>
    <row r="487" spans="3:24" customFormat="1" x14ac:dyDescent="0.25">
      <c r="C487" s="68"/>
      <c r="F487" s="69"/>
      <c r="G487" s="69"/>
      <c r="H487" s="22"/>
      <c r="I487" s="70"/>
      <c r="O487" s="12"/>
      <c r="P487" s="12"/>
      <c r="X487" s="79"/>
    </row>
    <row r="488" spans="3:24" customFormat="1" x14ac:dyDescent="0.25">
      <c r="C488" s="68"/>
      <c r="F488" s="69"/>
      <c r="G488" s="69"/>
      <c r="H488" s="22"/>
      <c r="I488" s="70"/>
      <c r="O488" s="12"/>
      <c r="P488" s="12"/>
      <c r="X488" s="79"/>
    </row>
    <row r="489" spans="3:24" customFormat="1" x14ac:dyDescent="0.25">
      <c r="C489" s="68"/>
      <c r="F489" s="69"/>
      <c r="G489" s="69"/>
      <c r="H489" s="22"/>
      <c r="I489" s="70"/>
      <c r="O489" s="12"/>
      <c r="P489" s="12"/>
      <c r="X489" s="79"/>
    </row>
    <row r="490" spans="3:24" customFormat="1" x14ac:dyDescent="0.25">
      <c r="C490" s="68"/>
      <c r="F490" s="69"/>
      <c r="G490" s="69"/>
      <c r="H490" s="22"/>
      <c r="I490" s="70"/>
      <c r="O490" s="12"/>
      <c r="P490" s="12"/>
      <c r="X490" s="79"/>
    </row>
    <row r="491" spans="3:24" customFormat="1" x14ac:dyDescent="0.25">
      <c r="C491" s="68"/>
      <c r="F491" s="69"/>
      <c r="G491" s="69"/>
      <c r="H491" s="22"/>
      <c r="I491" s="70"/>
      <c r="O491" s="12"/>
      <c r="P491" s="12"/>
      <c r="X491" s="79"/>
    </row>
    <row r="492" spans="3:24" customFormat="1" x14ac:dyDescent="0.25">
      <c r="C492" s="68"/>
      <c r="F492" s="69"/>
      <c r="G492" s="69"/>
      <c r="H492" s="22"/>
      <c r="I492" s="70"/>
      <c r="O492" s="12"/>
      <c r="P492" s="12"/>
      <c r="X492" s="79"/>
    </row>
    <row r="493" spans="3:24" customFormat="1" x14ac:dyDescent="0.25">
      <c r="C493" s="68"/>
      <c r="F493" s="69"/>
      <c r="G493" s="69"/>
      <c r="H493" s="22"/>
      <c r="I493" s="70"/>
      <c r="O493" s="12"/>
      <c r="P493" s="12"/>
      <c r="X493" s="79"/>
    </row>
    <row r="494" spans="3:24" customFormat="1" x14ac:dyDescent="0.25">
      <c r="C494" s="68"/>
      <c r="F494" s="69"/>
      <c r="G494" s="69"/>
      <c r="H494" s="22"/>
      <c r="I494" s="70"/>
      <c r="O494" s="12"/>
      <c r="P494" s="12"/>
      <c r="X494" s="79"/>
    </row>
    <row r="495" spans="3:24" customFormat="1" x14ac:dyDescent="0.25">
      <c r="C495" s="68"/>
      <c r="F495" s="69"/>
      <c r="G495" s="69"/>
      <c r="H495" s="22"/>
      <c r="I495" s="70"/>
      <c r="O495" s="12"/>
      <c r="P495" s="12"/>
      <c r="X495" s="79"/>
    </row>
    <row r="496" spans="3:24" customFormat="1" x14ac:dyDescent="0.25">
      <c r="C496" s="68"/>
      <c r="F496" s="69"/>
      <c r="G496" s="69"/>
      <c r="H496" s="22"/>
      <c r="I496" s="70"/>
      <c r="O496" s="12"/>
      <c r="P496" s="12"/>
      <c r="X496" s="79"/>
    </row>
    <row r="497" spans="3:24" customFormat="1" x14ac:dyDescent="0.25">
      <c r="C497" s="68"/>
      <c r="F497" s="69"/>
      <c r="G497" s="69"/>
      <c r="H497" s="22"/>
      <c r="I497" s="70"/>
      <c r="O497" s="12"/>
      <c r="P497" s="12"/>
      <c r="X497" s="79"/>
    </row>
    <row r="498" spans="3:24" customFormat="1" x14ac:dyDescent="0.25">
      <c r="C498" s="68"/>
      <c r="F498" s="69"/>
      <c r="G498" s="69"/>
      <c r="H498" s="22"/>
      <c r="I498" s="70"/>
      <c r="O498" s="12"/>
      <c r="P498" s="12"/>
      <c r="X498" s="79"/>
    </row>
    <row r="499" spans="3:24" customFormat="1" x14ac:dyDescent="0.25">
      <c r="C499" s="68"/>
      <c r="F499" s="69"/>
      <c r="G499" s="69"/>
      <c r="H499" s="22"/>
      <c r="I499" s="70"/>
      <c r="O499" s="12"/>
      <c r="P499" s="12"/>
      <c r="X499" s="79"/>
    </row>
    <row r="500" spans="3:24" customFormat="1" x14ac:dyDescent="0.25">
      <c r="C500" s="68"/>
      <c r="F500" s="69"/>
      <c r="G500" s="69"/>
      <c r="H500" s="22"/>
      <c r="I500" s="70"/>
      <c r="O500" s="12"/>
      <c r="P500" s="12"/>
      <c r="X500" s="79"/>
    </row>
    <row r="501" spans="3:24" customFormat="1" x14ac:dyDescent="0.25">
      <c r="C501" s="68"/>
      <c r="F501" s="69"/>
      <c r="G501" s="69"/>
      <c r="H501" s="22"/>
      <c r="I501" s="70"/>
      <c r="O501" s="12"/>
      <c r="P501" s="12"/>
      <c r="X501" s="79"/>
    </row>
    <row r="502" spans="3:24" customFormat="1" x14ac:dyDescent="0.25">
      <c r="C502" s="68"/>
      <c r="F502" s="69"/>
      <c r="G502" s="69"/>
      <c r="H502" s="22"/>
      <c r="I502" s="70"/>
      <c r="O502" s="12"/>
      <c r="P502" s="12"/>
      <c r="X502" s="79"/>
    </row>
    <row r="503" spans="3:24" customFormat="1" x14ac:dyDescent="0.25">
      <c r="C503" s="68"/>
      <c r="F503" s="69"/>
      <c r="G503" s="69"/>
      <c r="H503" s="22"/>
      <c r="I503" s="70"/>
      <c r="O503" s="12"/>
      <c r="P503" s="12"/>
      <c r="X503" s="79"/>
    </row>
    <row r="504" spans="3:24" customFormat="1" x14ac:dyDescent="0.25">
      <c r="C504" s="68"/>
      <c r="F504" s="69"/>
      <c r="G504" s="69"/>
      <c r="H504" s="22"/>
      <c r="I504" s="70"/>
      <c r="O504" s="12"/>
      <c r="P504" s="12"/>
      <c r="X504" s="79"/>
    </row>
    <row r="505" spans="3:24" customFormat="1" x14ac:dyDescent="0.25">
      <c r="C505" s="68"/>
      <c r="F505" s="69"/>
      <c r="G505" s="69"/>
      <c r="H505" s="22"/>
      <c r="I505" s="70"/>
      <c r="O505" s="12"/>
      <c r="P505" s="12"/>
      <c r="X505" s="79"/>
    </row>
    <row r="506" spans="3:24" customFormat="1" x14ac:dyDescent="0.25">
      <c r="C506" s="68"/>
      <c r="F506" s="69"/>
      <c r="G506" s="69"/>
      <c r="H506" s="22"/>
      <c r="I506" s="70"/>
      <c r="O506" s="12"/>
      <c r="P506" s="12"/>
      <c r="X506" s="79"/>
    </row>
    <row r="507" spans="3:24" customFormat="1" x14ac:dyDescent="0.25">
      <c r="C507" s="68"/>
      <c r="F507" s="69"/>
      <c r="G507" s="69"/>
      <c r="H507" s="22"/>
      <c r="I507" s="70"/>
      <c r="O507" s="12"/>
      <c r="P507" s="12"/>
      <c r="X507" s="79"/>
    </row>
    <row r="508" spans="3:24" customFormat="1" x14ac:dyDescent="0.25">
      <c r="C508" s="68"/>
      <c r="F508" s="69"/>
      <c r="G508" s="69"/>
      <c r="H508" s="22"/>
      <c r="I508" s="70"/>
      <c r="O508" s="12"/>
      <c r="P508" s="12"/>
      <c r="X508" s="79"/>
    </row>
    <row r="509" spans="3:24" customFormat="1" x14ac:dyDescent="0.25">
      <c r="C509" s="68"/>
      <c r="F509" s="69"/>
      <c r="G509" s="69"/>
      <c r="H509" s="22"/>
      <c r="I509" s="70"/>
      <c r="O509" s="12"/>
      <c r="P509" s="12"/>
      <c r="X509" s="79"/>
    </row>
    <row r="510" spans="3:24" customFormat="1" x14ac:dyDescent="0.25">
      <c r="C510" s="68"/>
      <c r="F510" s="69"/>
      <c r="G510" s="69"/>
      <c r="H510" s="22"/>
      <c r="I510" s="70"/>
      <c r="O510" s="12"/>
      <c r="P510" s="12"/>
      <c r="X510" s="79"/>
    </row>
    <row r="511" spans="3:24" customFormat="1" x14ac:dyDescent="0.25">
      <c r="C511" s="68"/>
      <c r="F511" s="69"/>
      <c r="G511" s="69"/>
      <c r="H511" s="22"/>
      <c r="I511" s="70"/>
      <c r="O511" s="12"/>
      <c r="P511" s="12"/>
      <c r="X511" s="79"/>
    </row>
    <row r="512" spans="3:24" customFormat="1" x14ac:dyDescent="0.25">
      <c r="C512" s="68"/>
      <c r="F512" s="69"/>
      <c r="G512" s="69"/>
      <c r="H512" s="22"/>
      <c r="I512" s="70"/>
      <c r="O512" s="12"/>
      <c r="P512" s="12"/>
      <c r="X512" s="79"/>
    </row>
    <row r="513" spans="3:24" customFormat="1" x14ac:dyDescent="0.25">
      <c r="C513" s="68"/>
      <c r="F513" s="69"/>
      <c r="G513" s="69"/>
      <c r="H513" s="22"/>
      <c r="I513" s="70"/>
      <c r="O513" s="12"/>
      <c r="P513" s="12"/>
      <c r="X513" s="79"/>
    </row>
    <row r="514" spans="3:24" customFormat="1" x14ac:dyDescent="0.25">
      <c r="C514" s="68"/>
      <c r="F514" s="69"/>
      <c r="G514" s="69"/>
      <c r="H514" s="22"/>
      <c r="I514" s="70"/>
      <c r="O514" s="12"/>
      <c r="P514" s="12"/>
      <c r="X514" s="79"/>
    </row>
    <row r="515" spans="3:24" customFormat="1" x14ac:dyDescent="0.25">
      <c r="C515" s="68"/>
      <c r="F515" s="69"/>
      <c r="G515" s="69"/>
      <c r="H515" s="22"/>
      <c r="I515" s="70"/>
      <c r="O515" s="12"/>
      <c r="P515" s="12"/>
      <c r="X515" s="79"/>
    </row>
    <row r="516" spans="3:24" customFormat="1" x14ac:dyDescent="0.25">
      <c r="C516" s="68"/>
      <c r="F516" s="69"/>
      <c r="G516" s="69"/>
      <c r="H516" s="22"/>
      <c r="I516" s="70"/>
      <c r="O516" s="12"/>
      <c r="P516" s="12"/>
      <c r="X516" s="79"/>
    </row>
    <row r="517" spans="3:24" customFormat="1" x14ac:dyDescent="0.25">
      <c r="C517" s="68"/>
      <c r="F517" s="69"/>
      <c r="G517" s="69"/>
      <c r="H517" s="22"/>
      <c r="I517" s="70"/>
      <c r="O517" s="12"/>
      <c r="P517" s="12"/>
      <c r="X517" s="79"/>
    </row>
    <row r="518" spans="3:24" customFormat="1" x14ac:dyDescent="0.25">
      <c r="C518" s="68"/>
      <c r="F518" s="69"/>
      <c r="G518" s="69"/>
      <c r="H518" s="22"/>
      <c r="I518" s="70"/>
      <c r="O518" s="12"/>
      <c r="P518" s="12"/>
      <c r="X518" s="79"/>
    </row>
    <row r="519" spans="3:24" customFormat="1" x14ac:dyDescent="0.25">
      <c r="C519" s="68"/>
      <c r="F519" s="69"/>
      <c r="G519" s="69"/>
      <c r="H519" s="22"/>
      <c r="I519" s="70"/>
      <c r="O519" s="12"/>
      <c r="P519" s="12"/>
      <c r="X519" s="79"/>
    </row>
    <row r="520" spans="3:24" customFormat="1" x14ac:dyDescent="0.25">
      <c r="C520" s="68"/>
      <c r="F520" s="69"/>
      <c r="G520" s="69"/>
      <c r="H520" s="22"/>
      <c r="I520" s="70"/>
      <c r="O520" s="12"/>
      <c r="P520" s="12"/>
      <c r="X520" s="79"/>
    </row>
    <row r="521" spans="3:24" customFormat="1" x14ac:dyDescent="0.25">
      <c r="C521" s="68"/>
      <c r="F521" s="69"/>
      <c r="G521" s="69"/>
      <c r="H521" s="22"/>
      <c r="I521" s="70"/>
      <c r="O521" s="12"/>
      <c r="P521" s="12"/>
      <c r="X521" s="79"/>
    </row>
    <row r="522" spans="3:24" customFormat="1" x14ac:dyDescent="0.25">
      <c r="C522" s="68"/>
      <c r="F522" s="69"/>
      <c r="G522" s="69"/>
      <c r="H522" s="22"/>
      <c r="I522" s="70"/>
      <c r="O522" s="12"/>
      <c r="P522" s="12"/>
      <c r="X522" s="79"/>
    </row>
    <row r="523" spans="3:24" customFormat="1" x14ac:dyDescent="0.25">
      <c r="C523" s="68"/>
      <c r="F523" s="69"/>
      <c r="G523" s="69"/>
      <c r="H523" s="22"/>
      <c r="I523" s="70"/>
      <c r="O523" s="12"/>
      <c r="P523" s="12"/>
      <c r="X523" s="79"/>
    </row>
    <row r="524" spans="3:24" customFormat="1" x14ac:dyDescent="0.25">
      <c r="C524" s="68"/>
      <c r="F524" s="69"/>
      <c r="G524" s="69"/>
      <c r="H524" s="22"/>
      <c r="I524" s="70"/>
      <c r="O524" s="12"/>
      <c r="P524" s="12"/>
      <c r="X524" s="79"/>
    </row>
    <row r="525" spans="3:24" customFormat="1" x14ac:dyDescent="0.25">
      <c r="C525" s="68"/>
      <c r="F525" s="69"/>
      <c r="G525" s="69"/>
      <c r="H525" s="22"/>
      <c r="I525" s="70"/>
      <c r="O525" s="12"/>
      <c r="P525" s="12"/>
      <c r="X525" s="79"/>
    </row>
    <row r="526" spans="3:24" customFormat="1" x14ac:dyDescent="0.25">
      <c r="C526" s="68"/>
      <c r="F526" s="69"/>
      <c r="G526" s="69"/>
      <c r="H526" s="22"/>
      <c r="I526" s="70"/>
      <c r="O526" s="12"/>
      <c r="P526" s="12"/>
      <c r="X526" s="79"/>
    </row>
    <row r="527" spans="3:24" customFormat="1" x14ac:dyDescent="0.25">
      <c r="C527" s="68"/>
      <c r="F527" s="69"/>
      <c r="G527" s="69"/>
      <c r="H527" s="22"/>
      <c r="I527" s="70"/>
      <c r="O527" s="12"/>
      <c r="P527" s="12"/>
      <c r="X527" s="79"/>
    </row>
    <row r="528" spans="3:24" customFormat="1" x14ac:dyDescent="0.25">
      <c r="C528" s="68"/>
      <c r="F528" s="69"/>
      <c r="G528" s="69"/>
      <c r="H528" s="22"/>
      <c r="I528" s="70"/>
      <c r="O528" s="12"/>
      <c r="P528" s="12"/>
      <c r="X528" s="79"/>
    </row>
    <row r="529" spans="3:24" customFormat="1" x14ac:dyDescent="0.25">
      <c r="C529" s="68"/>
      <c r="F529" s="69"/>
      <c r="G529" s="69"/>
      <c r="H529" s="22"/>
      <c r="I529" s="70"/>
      <c r="O529" s="12"/>
      <c r="P529" s="12"/>
      <c r="X529" s="79"/>
    </row>
    <row r="530" spans="3:24" customFormat="1" x14ac:dyDescent="0.25">
      <c r="C530" s="68"/>
      <c r="F530" s="69"/>
      <c r="G530" s="69"/>
      <c r="H530" s="22"/>
      <c r="I530" s="70"/>
      <c r="O530" s="12"/>
      <c r="P530" s="12"/>
      <c r="X530" s="79"/>
    </row>
    <row r="531" spans="3:24" customFormat="1" x14ac:dyDescent="0.25">
      <c r="C531" s="68"/>
      <c r="F531" s="69"/>
      <c r="G531" s="69"/>
      <c r="H531" s="22"/>
      <c r="I531" s="70"/>
      <c r="O531" s="12"/>
      <c r="P531" s="12"/>
      <c r="X531" s="79"/>
    </row>
    <row r="532" spans="3:24" customFormat="1" x14ac:dyDescent="0.25">
      <c r="C532" s="68"/>
      <c r="F532" s="69"/>
      <c r="G532" s="69"/>
      <c r="H532" s="22"/>
      <c r="I532" s="70"/>
      <c r="O532" s="12"/>
      <c r="P532" s="12"/>
      <c r="X532" s="79"/>
    </row>
    <row r="533" spans="3:24" customFormat="1" x14ac:dyDescent="0.25">
      <c r="C533" s="68"/>
      <c r="F533" s="69"/>
      <c r="G533" s="69"/>
      <c r="H533" s="22"/>
      <c r="I533" s="70"/>
      <c r="O533" s="12"/>
      <c r="P533" s="12"/>
      <c r="X533" s="79"/>
    </row>
    <row r="534" spans="3:24" customFormat="1" x14ac:dyDescent="0.25">
      <c r="C534" s="68"/>
      <c r="F534" s="69"/>
      <c r="G534" s="69"/>
      <c r="H534" s="22"/>
      <c r="I534" s="70"/>
      <c r="O534" s="12"/>
      <c r="P534" s="12"/>
      <c r="X534" s="79"/>
    </row>
    <row r="535" spans="3:24" customFormat="1" x14ac:dyDescent="0.25">
      <c r="C535" s="68"/>
      <c r="F535" s="69"/>
      <c r="G535" s="69"/>
      <c r="H535" s="22"/>
      <c r="I535" s="70"/>
      <c r="O535" s="12"/>
      <c r="P535" s="12"/>
      <c r="X535" s="79"/>
    </row>
    <row r="536" spans="3:24" customFormat="1" x14ac:dyDescent="0.25">
      <c r="C536" s="68"/>
      <c r="F536" s="69"/>
      <c r="G536" s="69"/>
      <c r="H536" s="22"/>
      <c r="I536" s="70"/>
      <c r="O536" s="12"/>
      <c r="P536" s="12"/>
      <c r="X536" s="79"/>
    </row>
    <row r="537" spans="3:24" customFormat="1" x14ac:dyDescent="0.25">
      <c r="C537" s="68"/>
      <c r="F537" s="69"/>
      <c r="G537" s="69"/>
      <c r="H537" s="22"/>
      <c r="I537" s="70"/>
      <c r="O537" s="12"/>
      <c r="P537" s="12"/>
      <c r="X537" s="79"/>
    </row>
    <row r="538" spans="3:24" customFormat="1" x14ac:dyDescent="0.25">
      <c r="C538" s="68"/>
      <c r="F538" s="69"/>
      <c r="G538" s="69"/>
      <c r="H538" s="22"/>
      <c r="I538" s="70"/>
      <c r="O538" s="12"/>
      <c r="P538" s="12"/>
      <c r="X538" s="79"/>
    </row>
    <row r="539" spans="3:24" customFormat="1" x14ac:dyDescent="0.25">
      <c r="C539" s="68"/>
      <c r="F539" s="69"/>
      <c r="G539" s="69"/>
      <c r="H539" s="22"/>
      <c r="I539" s="70"/>
      <c r="O539" s="12"/>
      <c r="P539" s="12"/>
      <c r="X539" s="79"/>
    </row>
    <row r="540" spans="3:24" customFormat="1" x14ac:dyDescent="0.25">
      <c r="C540" s="68"/>
      <c r="F540" s="69"/>
      <c r="G540" s="69"/>
      <c r="H540" s="22"/>
      <c r="I540" s="70"/>
      <c r="O540" s="12"/>
      <c r="P540" s="12"/>
      <c r="X540" s="79"/>
    </row>
    <row r="541" spans="3:24" customFormat="1" x14ac:dyDescent="0.25">
      <c r="C541" s="68"/>
      <c r="F541" s="69"/>
      <c r="G541" s="69"/>
      <c r="H541" s="22"/>
      <c r="I541" s="70"/>
      <c r="O541" s="12"/>
      <c r="P541" s="12"/>
      <c r="X541" s="79"/>
    </row>
    <row r="542" spans="3:24" customFormat="1" x14ac:dyDescent="0.25">
      <c r="C542" s="68"/>
      <c r="F542" s="69"/>
      <c r="G542" s="69"/>
      <c r="H542" s="22"/>
      <c r="I542" s="70"/>
      <c r="O542" s="12"/>
      <c r="P542" s="12"/>
      <c r="X542" s="79"/>
    </row>
    <row r="543" spans="3:24" customFormat="1" x14ac:dyDescent="0.25">
      <c r="C543" s="68"/>
      <c r="F543" s="69"/>
      <c r="G543" s="69"/>
      <c r="H543" s="22"/>
      <c r="I543" s="70"/>
      <c r="O543" s="12"/>
      <c r="P543" s="12"/>
      <c r="X543" s="79"/>
    </row>
    <row r="544" spans="3:24" customFormat="1" x14ac:dyDescent="0.25">
      <c r="C544" s="68"/>
      <c r="F544" s="69"/>
      <c r="G544" s="69"/>
      <c r="H544" s="22"/>
      <c r="I544" s="70"/>
      <c r="O544" s="12"/>
      <c r="P544" s="12"/>
      <c r="X544" s="79"/>
    </row>
    <row r="545" spans="3:24" customFormat="1" x14ac:dyDescent="0.25">
      <c r="C545" s="68"/>
      <c r="F545" s="69"/>
      <c r="G545" s="69"/>
      <c r="H545" s="22"/>
      <c r="I545" s="70"/>
      <c r="O545" s="12"/>
      <c r="P545" s="12"/>
      <c r="X545" s="79"/>
    </row>
    <row r="546" spans="3:24" customFormat="1" x14ac:dyDescent="0.25">
      <c r="C546" s="68"/>
      <c r="F546" s="69"/>
      <c r="G546" s="69"/>
      <c r="H546" s="22"/>
      <c r="I546" s="70"/>
      <c r="O546" s="12"/>
      <c r="P546" s="12"/>
      <c r="X546" s="79"/>
    </row>
    <row r="547" spans="3:24" customFormat="1" x14ac:dyDescent="0.25">
      <c r="C547" s="68"/>
      <c r="F547" s="69"/>
      <c r="G547" s="69"/>
      <c r="H547" s="22"/>
      <c r="I547" s="70"/>
      <c r="O547" s="12"/>
      <c r="P547" s="12"/>
      <c r="X547" s="79"/>
    </row>
    <row r="548" spans="3:24" customFormat="1" x14ac:dyDescent="0.25">
      <c r="C548" s="68"/>
      <c r="F548" s="69"/>
      <c r="G548" s="69"/>
      <c r="H548" s="22"/>
      <c r="I548" s="70"/>
      <c r="O548" s="12"/>
      <c r="P548" s="12"/>
      <c r="X548" s="79"/>
    </row>
    <row r="549" spans="3:24" customFormat="1" x14ac:dyDescent="0.25">
      <c r="C549" s="68"/>
      <c r="F549" s="69"/>
      <c r="G549" s="69"/>
      <c r="H549" s="22"/>
      <c r="I549" s="70"/>
      <c r="O549" s="12"/>
      <c r="P549" s="12"/>
      <c r="X549" s="79"/>
    </row>
    <row r="550" spans="3:24" customFormat="1" x14ac:dyDescent="0.25">
      <c r="C550" s="68"/>
      <c r="F550" s="69"/>
      <c r="G550" s="69"/>
      <c r="H550" s="22"/>
      <c r="I550" s="70"/>
      <c r="O550" s="12"/>
      <c r="P550" s="12"/>
      <c r="X550" s="79"/>
    </row>
    <row r="551" spans="3:24" customFormat="1" x14ac:dyDescent="0.25">
      <c r="C551" s="68"/>
      <c r="F551" s="69"/>
      <c r="G551" s="69"/>
      <c r="H551" s="22"/>
      <c r="I551" s="70"/>
      <c r="O551" s="12"/>
      <c r="P551" s="12"/>
      <c r="X551" s="79"/>
    </row>
    <row r="552" spans="3:24" customFormat="1" x14ac:dyDescent="0.25">
      <c r="C552" s="68"/>
      <c r="F552" s="69"/>
      <c r="G552" s="69"/>
      <c r="H552" s="22"/>
      <c r="I552" s="70"/>
      <c r="O552" s="12"/>
      <c r="P552" s="12"/>
      <c r="X552" s="79"/>
    </row>
    <row r="553" spans="3:24" customFormat="1" x14ac:dyDescent="0.25">
      <c r="C553" s="68"/>
      <c r="F553" s="69"/>
      <c r="G553" s="69"/>
      <c r="H553" s="22"/>
      <c r="I553" s="70"/>
      <c r="O553" s="12"/>
      <c r="P553" s="12"/>
      <c r="X553" s="79"/>
    </row>
    <row r="554" spans="3:24" customFormat="1" x14ac:dyDescent="0.25">
      <c r="C554" s="68"/>
      <c r="F554" s="69"/>
      <c r="G554" s="69"/>
      <c r="H554" s="22"/>
      <c r="I554" s="70"/>
      <c r="O554" s="12"/>
      <c r="P554" s="12"/>
      <c r="X554" s="79"/>
    </row>
    <row r="555" spans="3:24" customFormat="1" x14ac:dyDescent="0.25">
      <c r="C555" s="68"/>
      <c r="F555" s="69"/>
      <c r="G555" s="69"/>
      <c r="H555" s="22"/>
      <c r="I555" s="70"/>
      <c r="O555" s="12"/>
      <c r="P555" s="12"/>
      <c r="X555" s="79"/>
    </row>
    <row r="556" spans="3:24" customFormat="1" x14ac:dyDescent="0.25">
      <c r="C556" s="68"/>
      <c r="F556" s="69"/>
      <c r="G556" s="69"/>
      <c r="H556" s="22"/>
      <c r="I556" s="70"/>
      <c r="O556" s="12"/>
      <c r="P556" s="12"/>
      <c r="X556" s="79"/>
    </row>
    <row r="557" spans="3:24" customFormat="1" x14ac:dyDescent="0.25">
      <c r="C557" s="68"/>
      <c r="F557" s="69"/>
      <c r="G557" s="69"/>
      <c r="H557" s="22"/>
      <c r="I557" s="70"/>
      <c r="O557" s="12"/>
      <c r="P557" s="12"/>
      <c r="X557" s="79"/>
    </row>
    <row r="558" spans="3:24" customFormat="1" x14ac:dyDescent="0.25">
      <c r="C558" s="68"/>
      <c r="F558" s="69"/>
      <c r="G558" s="69"/>
      <c r="H558" s="22"/>
      <c r="I558" s="70"/>
      <c r="O558" s="12"/>
      <c r="P558" s="12"/>
      <c r="X558" s="79"/>
    </row>
    <row r="559" spans="3:24" customFormat="1" x14ac:dyDescent="0.25">
      <c r="C559" s="68"/>
      <c r="F559" s="69"/>
      <c r="G559" s="69"/>
      <c r="H559" s="22"/>
      <c r="I559" s="70"/>
      <c r="O559" s="12"/>
      <c r="P559" s="12"/>
      <c r="X559" s="79"/>
    </row>
    <row r="560" spans="3:24" customFormat="1" x14ac:dyDescent="0.25">
      <c r="C560" s="68"/>
      <c r="F560" s="69"/>
      <c r="G560" s="69"/>
      <c r="H560" s="22"/>
      <c r="I560" s="70"/>
      <c r="O560" s="12"/>
      <c r="P560" s="12"/>
      <c r="X560" s="79"/>
    </row>
    <row r="561" spans="3:24" customFormat="1" x14ac:dyDescent="0.25">
      <c r="C561" s="68"/>
      <c r="F561" s="69"/>
      <c r="G561" s="69"/>
      <c r="H561" s="22"/>
      <c r="I561" s="70"/>
      <c r="O561" s="12"/>
      <c r="P561" s="12"/>
      <c r="X561" s="79"/>
    </row>
    <row r="562" spans="3:24" customFormat="1" x14ac:dyDescent="0.25">
      <c r="C562" s="68"/>
      <c r="F562" s="69"/>
      <c r="G562" s="69"/>
      <c r="H562" s="22"/>
      <c r="I562" s="70"/>
      <c r="O562" s="12"/>
      <c r="P562" s="12"/>
      <c r="X562" s="79"/>
    </row>
    <row r="563" spans="3:24" customFormat="1" x14ac:dyDescent="0.25">
      <c r="C563" s="68"/>
      <c r="F563" s="69"/>
      <c r="G563" s="69"/>
      <c r="H563" s="22"/>
      <c r="I563" s="70"/>
      <c r="O563" s="12"/>
      <c r="P563" s="12"/>
      <c r="X563" s="79"/>
    </row>
    <row r="564" spans="3:24" customFormat="1" x14ac:dyDescent="0.25">
      <c r="C564" s="68"/>
      <c r="F564" s="69"/>
      <c r="G564" s="69"/>
      <c r="H564" s="22"/>
      <c r="I564" s="70"/>
      <c r="O564" s="12"/>
      <c r="P564" s="12"/>
      <c r="X564" s="79"/>
    </row>
    <row r="565" spans="3:24" customFormat="1" x14ac:dyDescent="0.25">
      <c r="C565" s="68"/>
      <c r="F565" s="69"/>
      <c r="G565" s="69"/>
      <c r="H565" s="22"/>
      <c r="I565" s="70"/>
      <c r="O565" s="12"/>
      <c r="P565" s="12"/>
      <c r="X565" s="79"/>
    </row>
    <row r="566" spans="3:24" customFormat="1" x14ac:dyDescent="0.25">
      <c r="C566" s="68"/>
      <c r="F566" s="69"/>
      <c r="G566" s="69"/>
      <c r="H566" s="22"/>
      <c r="I566" s="70"/>
      <c r="O566" s="12"/>
      <c r="P566" s="12"/>
      <c r="X566" s="79"/>
    </row>
    <row r="567" spans="3:24" customFormat="1" x14ac:dyDescent="0.25">
      <c r="C567" s="68"/>
      <c r="F567" s="69"/>
      <c r="G567" s="69"/>
      <c r="H567" s="22"/>
      <c r="I567" s="70"/>
      <c r="O567" s="12"/>
      <c r="P567" s="12"/>
      <c r="X567" s="79"/>
    </row>
    <row r="568" spans="3:24" customFormat="1" x14ac:dyDescent="0.25">
      <c r="C568" s="68"/>
      <c r="F568" s="69"/>
      <c r="G568" s="69"/>
      <c r="H568" s="22"/>
      <c r="I568" s="70"/>
      <c r="O568" s="12"/>
      <c r="P568" s="12"/>
      <c r="X568" s="79"/>
    </row>
    <row r="569" spans="3:24" customFormat="1" x14ac:dyDescent="0.25">
      <c r="C569" s="68"/>
      <c r="F569" s="69"/>
      <c r="G569" s="69"/>
      <c r="H569" s="22"/>
      <c r="I569" s="70"/>
      <c r="O569" s="12"/>
      <c r="P569" s="12"/>
      <c r="X569" s="79"/>
    </row>
    <row r="570" spans="3:24" customFormat="1" x14ac:dyDescent="0.25">
      <c r="C570" s="68"/>
      <c r="F570" s="69"/>
      <c r="G570" s="69"/>
      <c r="H570" s="22"/>
      <c r="I570" s="70"/>
      <c r="O570" s="12"/>
      <c r="P570" s="12"/>
      <c r="X570" s="79"/>
    </row>
    <row r="571" spans="3:24" customFormat="1" x14ac:dyDescent="0.25">
      <c r="C571" s="68"/>
      <c r="F571" s="69"/>
      <c r="G571" s="69"/>
      <c r="H571" s="22"/>
      <c r="I571" s="70"/>
      <c r="O571" s="12"/>
      <c r="P571" s="12"/>
      <c r="X571" s="79"/>
    </row>
    <row r="572" spans="3:24" customFormat="1" x14ac:dyDescent="0.25">
      <c r="C572" s="68"/>
      <c r="F572" s="69"/>
      <c r="G572" s="69"/>
      <c r="H572" s="22"/>
      <c r="I572" s="70"/>
      <c r="O572" s="12"/>
      <c r="P572" s="12"/>
      <c r="X572" s="79"/>
    </row>
    <row r="573" spans="3:24" customFormat="1" x14ac:dyDescent="0.25">
      <c r="C573" s="68"/>
      <c r="F573" s="69"/>
      <c r="G573" s="69"/>
      <c r="H573" s="22"/>
      <c r="I573" s="70"/>
      <c r="O573" s="12"/>
      <c r="P573" s="12"/>
      <c r="X573" s="79"/>
    </row>
    <row r="574" spans="3:24" customFormat="1" x14ac:dyDescent="0.25">
      <c r="C574" s="68"/>
      <c r="F574" s="69"/>
      <c r="G574" s="69"/>
      <c r="H574" s="22"/>
      <c r="I574" s="70"/>
      <c r="O574" s="12"/>
      <c r="P574" s="12"/>
      <c r="X574" s="79"/>
    </row>
    <row r="575" spans="3:24" customFormat="1" x14ac:dyDescent="0.25">
      <c r="C575" s="68"/>
      <c r="F575" s="69"/>
      <c r="G575" s="69"/>
      <c r="H575" s="22"/>
      <c r="I575" s="70"/>
      <c r="O575" s="12"/>
      <c r="P575" s="12"/>
      <c r="X575" s="79"/>
    </row>
    <row r="576" spans="3:24" customFormat="1" x14ac:dyDescent="0.25">
      <c r="C576" s="68"/>
      <c r="F576" s="69"/>
      <c r="G576" s="69"/>
      <c r="H576" s="22"/>
      <c r="I576" s="70"/>
      <c r="O576" s="12"/>
      <c r="P576" s="12"/>
      <c r="X576" s="79"/>
    </row>
    <row r="577" spans="3:24" customFormat="1" x14ac:dyDescent="0.25">
      <c r="C577" s="68"/>
      <c r="F577" s="69"/>
      <c r="G577" s="69"/>
      <c r="H577" s="22"/>
      <c r="I577" s="70"/>
      <c r="O577" s="12"/>
      <c r="P577" s="12"/>
      <c r="X577" s="79"/>
    </row>
    <row r="578" spans="3:24" customFormat="1" x14ac:dyDescent="0.25">
      <c r="C578" s="68"/>
      <c r="F578" s="69"/>
      <c r="G578" s="69"/>
      <c r="H578" s="22"/>
      <c r="I578" s="70"/>
      <c r="O578" s="12"/>
      <c r="P578" s="12"/>
      <c r="X578" s="79"/>
    </row>
    <row r="579" spans="3:24" customFormat="1" x14ac:dyDescent="0.25">
      <c r="C579" s="68"/>
      <c r="F579" s="69"/>
      <c r="G579" s="69"/>
      <c r="H579" s="22"/>
      <c r="I579" s="70"/>
      <c r="O579" s="12"/>
      <c r="P579" s="12"/>
      <c r="X579" s="79"/>
    </row>
    <row r="580" spans="3:24" customFormat="1" x14ac:dyDescent="0.25">
      <c r="C580" s="68"/>
      <c r="F580" s="69"/>
      <c r="G580" s="69"/>
      <c r="H580" s="22"/>
      <c r="I580" s="70"/>
      <c r="O580" s="12"/>
      <c r="P580" s="12"/>
      <c r="X580" s="79"/>
    </row>
    <row r="581" spans="3:24" customFormat="1" x14ac:dyDescent="0.25">
      <c r="C581" s="68"/>
      <c r="F581" s="69"/>
      <c r="G581" s="69"/>
      <c r="H581" s="22"/>
      <c r="I581" s="70"/>
      <c r="O581" s="12"/>
      <c r="P581" s="12"/>
      <c r="X581" s="79"/>
    </row>
    <row r="582" spans="3:24" customFormat="1" x14ac:dyDescent="0.25">
      <c r="C582" s="68"/>
      <c r="F582" s="69"/>
      <c r="G582" s="69"/>
      <c r="H582" s="22"/>
      <c r="I582" s="70"/>
      <c r="O582" s="12"/>
      <c r="P582" s="12"/>
      <c r="X582" s="79"/>
    </row>
    <row r="583" spans="3:24" customFormat="1" x14ac:dyDescent="0.25">
      <c r="C583" s="68"/>
      <c r="F583" s="69"/>
      <c r="G583" s="69"/>
      <c r="H583" s="22"/>
      <c r="I583" s="70"/>
      <c r="O583" s="12"/>
      <c r="P583" s="12"/>
      <c r="X583" s="79"/>
    </row>
    <row r="584" spans="3:24" customFormat="1" x14ac:dyDescent="0.25">
      <c r="C584" s="68"/>
      <c r="F584" s="69"/>
      <c r="G584" s="69"/>
      <c r="H584" s="22"/>
      <c r="I584" s="70"/>
      <c r="O584" s="12"/>
      <c r="P584" s="12"/>
      <c r="X584" s="79"/>
    </row>
    <row r="585" spans="3:24" customFormat="1" x14ac:dyDescent="0.25">
      <c r="C585" s="68"/>
      <c r="F585" s="69"/>
      <c r="G585" s="69"/>
      <c r="H585" s="22"/>
      <c r="I585" s="70"/>
      <c r="O585" s="12"/>
      <c r="P585" s="12"/>
      <c r="X585" s="79"/>
    </row>
    <row r="586" spans="3:24" customFormat="1" x14ac:dyDescent="0.25">
      <c r="C586" s="68"/>
      <c r="F586" s="69"/>
      <c r="G586" s="69"/>
      <c r="H586" s="22"/>
      <c r="I586" s="70"/>
      <c r="O586" s="12"/>
      <c r="P586" s="12"/>
      <c r="X586" s="79"/>
    </row>
    <row r="587" spans="3:24" customFormat="1" x14ac:dyDescent="0.25">
      <c r="C587" s="68"/>
      <c r="F587" s="69"/>
      <c r="G587" s="69"/>
      <c r="H587" s="22"/>
      <c r="I587" s="70"/>
      <c r="O587" s="12"/>
      <c r="P587" s="12"/>
      <c r="X587" s="79"/>
    </row>
    <row r="588" spans="3:24" customFormat="1" x14ac:dyDescent="0.25">
      <c r="C588" s="68"/>
      <c r="F588" s="69"/>
      <c r="G588" s="69"/>
      <c r="H588" s="22"/>
      <c r="I588" s="70"/>
      <c r="O588" s="12"/>
      <c r="P588" s="12"/>
      <c r="X588" s="79"/>
    </row>
    <row r="589" spans="3:24" customFormat="1" x14ac:dyDescent="0.25">
      <c r="C589" s="68"/>
      <c r="F589" s="69"/>
      <c r="G589" s="69"/>
      <c r="H589" s="22"/>
      <c r="I589" s="70"/>
      <c r="O589" s="12"/>
      <c r="P589" s="12"/>
      <c r="X589" s="79"/>
    </row>
    <row r="590" spans="3:24" customFormat="1" x14ac:dyDescent="0.25">
      <c r="C590" s="68"/>
      <c r="F590" s="69"/>
      <c r="G590" s="69"/>
      <c r="H590" s="22"/>
      <c r="I590" s="70"/>
      <c r="O590" s="12"/>
      <c r="P590" s="12"/>
      <c r="X590" s="79"/>
    </row>
    <row r="591" spans="3:24" customFormat="1" x14ac:dyDescent="0.25">
      <c r="C591" s="68"/>
      <c r="F591" s="69"/>
      <c r="G591" s="69"/>
      <c r="H591" s="22"/>
      <c r="I591" s="70"/>
      <c r="O591" s="12"/>
      <c r="P591" s="12"/>
      <c r="X591" s="79"/>
    </row>
    <row r="592" spans="3:24" customFormat="1" x14ac:dyDescent="0.25">
      <c r="C592" s="68"/>
      <c r="F592" s="69"/>
      <c r="G592" s="69"/>
      <c r="H592" s="22"/>
      <c r="I592" s="70"/>
      <c r="O592" s="12"/>
      <c r="P592" s="12"/>
      <c r="X592" s="79"/>
    </row>
    <row r="593" spans="3:24" customFormat="1" x14ac:dyDescent="0.25">
      <c r="C593" s="68"/>
      <c r="F593" s="69"/>
      <c r="G593" s="69"/>
      <c r="H593" s="22"/>
      <c r="I593" s="70"/>
      <c r="O593" s="12"/>
      <c r="P593" s="12"/>
      <c r="X593" s="79"/>
    </row>
    <row r="594" spans="3:24" customFormat="1" x14ac:dyDescent="0.25">
      <c r="C594" s="68"/>
      <c r="F594" s="69"/>
      <c r="G594" s="69"/>
      <c r="H594" s="22"/>
      <c r="I594" s="70"/>
      <c r="O594" s="12"/>
      <c r="P594" s="12"/>
      <c r="X594" s="79"/>
    </row>
    <row r="595" spans="3:24" customFormat="1" x14ac:dyDescent="0.25">
      <c r="C595" s="68"/>
      <c r="F595" s="69"/>
      <c r="G595" s="69"/>
      <c r="H595" s="22"/>
      <c r="I595" s="70"/>
      <c r="O595" s="12"/>
      <c r="P595" s="12"/>
      <c r="X595" s="79"/>
    </row>
    <row r="596" spans="3:24" customFormat="1" x14ac:dyDescent="0.25">
      <c r="C596" s="68"/>
      <c r="F596" s="69"/>
      <c r="G596" s="69"/>
      <c r="H596" s="22"/>
      <c r="I596" s="70"/>
      <c r="O596" s="12"/>
      <c r="P596" s="12"/>
      <c r="X596" s="79"/>
    </row>
    <row r="597" spans="3:24" customFormat="1" x14ac:dyDescent="0.25">
      <c r="C597" s="68"/>
      <c r="F597" s="69"/>
      <c r="G597" s="69"/>
      <c r="H597" s="22"/>
      <c r="I597" s="70"/>
      <c r="O597" s="12"/>
      <c r="P597" s="12"/>
      <c r="X597" s="79"/>
    </row>
    <row r="598" spans="3:24" customFormat="1" x14ac:dyDescent="0.25">
      <c r="C598" s="68"/>
      <c r="F598" s="69"/>
      <c r="G598" s="69"/>
      <c r="H598" s="22"/>
      <c r="I598" s="70"/>
      <c r="O598" s="12"/>
      <c r="P598" s="12"/>
      <c r="X598" s="79"/>
    </row>
    <row r="599" spans="3:24" customFormat="1" x14ac:dyDescent="0.25">
      <c r="C599" s="68"/>
      <c r="F599" s="69"/>
      <c r="G599" s="69"/>
      <c r="H599" s="22"/>
      <c r="I599" s="70"/>
      <c r="O599" s="12"/>
      <c r="P599" s="12"/>
      <c r="X599" s="79"/>
    </row>
    <row r="600" spans="3:24" customFormat="1" x14ac:dyDescent="0.25">
      <c r="C600" s="68"/>
      <c r="F600" s="69"/>
      <c r="G600" s="69"/>
      <c r="H600" s="22"/>
      <c r="I600" s="70"/>
      <c r="O600" s="12"/>
      <c r="P600" s="12"/>
      <c r="X600" s="79"/>
    </row>
    <row r="601" spans="3:24" customFormat="1" x14ac:dyDescent="0.25">
      <c r="C601" s="68"/>
      <c r="F601" s="69"/>
      <c r="G601" s="69"/>
      <c r="H601" s="22"/>
      <c r="I601" s="70"/>
      <c r="O601" s="12"/>
      <c r="P601" s="12"/>
      <c r="X601" s="79"/>
    </row>
    <row r="602" spans="3:24" customFormat="1" x14ac:dyDescent="0.25">
      <c r="C602" s="68"/>
      <c r="F602" s="69"/>
      <c r="G602" s="69"/>
      <c r="H602" s="22"/>
      <c r="I602" s="70"/>
      <c r="O602" s="12"/>
      <c r="P602" s="12"/>
      <c r="X602" s="79"/>
    </row>
    <row r="603" spans="3:24" customFormat="1" x14ac:dyDescent="0.25">
      <c r="C603" s="68"/>
      <c r="F603" s="69"/>
      <c r="G603" s="69"/>
      <c r="H603" s="22"/>
      <c r="I603" s="70"/>
      <c r="O603" s="12"/>
      <c r="P603" s="12"/>
      <c r="X603" s="79"/>
    </row>
    <row r="604" spans="3:24" customFormat="1" x14ac:dyDescent="0.25">
      <c r="C604" s="68"/>
      <c r="F604" s="69"/>
      <c r="G604" s="69"/>
      <c r="H604" s="22"/>
      <c r="I604" s="70"/>
      <c r="O604" s="12"/>
      <c r="P604" s="12"/>
      <c r="X604" s="79"/>
    </row>
    <row r="605" spans="3:24" customFormat="1" x14ac:dyDescent="0.25">
      <c r="C605" s="68"/>
      <c r="F605" s="69"/>
      <c r="G605" s="69"/>
      <c r="H605" s="22"/>
      <c r="I605" s="70"/>
      <c r="O605" s="12"/>
      <c r="P605" s="12"/>
      <c r="X605" s="79"/>
    </row>
    <row r="606" spans="3:24" customFormat="1" x14ac:dyDescent="0.25">
      <c r="C606" s="68"/>
      <c r="F606" s="69"/>
      <c r="G606" s="69"/>
      <c r="H606" s="22"/>
      <c r="I606" s="70"/>
      <c r="O606" s="12"/>
      <c r="P606" s="12"/>
      <c r="X606" s="79"/>
    </row>
    <row r="607" spans="3:24" customFormat="1" x14ac:dyDescent="0.25">
      <c r="C607" s="68"/>
      <c r="F607" s="69"/>
      <c r="G607" s="69"/>
      <c r="H607" s="22"/>
      <c r="I607" s="70"/>
      <c r="O607" s="12"/>
      <c r="P607" s="12"/>
      <c r="X607" s="79"/>
    </row>
    <row r="608" spans="3:24" customFormat="1" x14ac:dyDescent="0.25">
      <c r="C608" s="68"/>
      <c r="F608" s="69"/>
      <c r="G608" s="69"/>
      <c r="H608" s="22"/>
      <c r="I608" s="22"/>
      <c r="O608" s="12"/>
      <c r="P608" s="12"/>
      <c r="X608" s="79"/>
    </row>
    <row r="609" spans="3:24" customFormat="1" x14ac:dyDescent="0.25">
      <c r="C609" s="68"/>
      <c r="F609" s="69"/>
      <c r="G609" s="69"/>
      <c r="O609" s="12"/>
      <c r="P609" s="12"/>
      <c r="X609" s="79"/>
    </row>
    <row r="610" spans="3:24" customFormat="1" x14ac:dyDescent="0.25">
      <c r="C610" s="68"/>
      <c r="F610" s="69"/>
      <c r="G610" s="69"/>
      <c r="O610" s="12"/>
      <c r="P610" s="12"/>
      <c r="X610" s="79"/>
    </row>
    <row r="611" spans="3:24" customFormat="1" x14ac:dyDescent="0.25">
      <c r="C611" s="68"/>
      <c r="F611" s="69"/>
      <c r="G611" s="69"/>
      <c r="O611" s="12"/>
      <c r="P611" s="12"/>
      <c r="X611" s="79"/>
    </row>
    <row r="612" spans="3:24" customFormat="1" x14ac:dyDescent="0.25">
      <c r="C612" s="68"/>
      <c r="F612" s="69"/>
      <c r="G612" s="69"/>
      <c r="O612" s="12"/>
      <c r="P612" s="12"/>
      <c r="X612" s="79"/>
    </row>
    <row r="613" spans="3:24" customFormat="1" x14ac:dyDescent="0.25">
      <c r="C613" s="68"/>
      <c r="F613" s="69"/>
      <c r="G613" s="69"/>
      <c r="O613" s="12"/>
      <c r="P613" s="12"/>
      <c r="X613" s="79"/>
    </row>
    <row r="614" spans="3:24" customFormat="1" x14ac:dyDescent="0.25">
      <c r="C614" s="68"/>
      <c r="F614" s="69"/>
      <c r="G614" s="69"/>
      <c r="O614" s="12"/>
      <c r="P614" s="12"/>
      <c r="X614" s="79"/>
    </row>
    <row r="615" spans="3:24" customFormat="1" x14ac:dyDescent="0.25">
      <c r="C615" s="68"/>
      <c r="F615" s="69"/>
      <c r="G615" s="69"/>
      <c r="O615" s="12"/>
      <c r="P615" s="12"/>
      <c r="X615" s="79"/>
    </row>
    <row r="616" spans="3:24" customFormat="1" x14ac:dyDescent="0.25">
      <c r="C616" s="68"/>
      <c r="F616" s="69"/>
      <c r="G616" s="69"/>
      <c r="O616" s="12"/>
      <c r="P616" s="12"/>
      <c r="X616" s="79"/>
    </row>
    <row r="617" spans="3:24" customFormat="1" x14ac:dyDescent="0.25">
      <c r="C617" s="68"/>
      <c r="F617" s="69"/>
      <c r="G617" s="69"/>
      <c r="O617" s="12"/>
      <c r="P617" s="12"/>
      <c r="X617" s="79"/>
    </row>
    <row r="618" spans="3:24" customFormat="1" x14ac:dyDescent="0.25">
      <c r="C618" s="68"/>
      <c r="F618" s="69"/>
      <c r="G618" s="69"/>
      <c r="O618" s="12"/>
      <c r="P618" s="12"/>
      <c r="X618" s="79"/>
    </row>
    <row r="619" spans="3:24" customFormat="1" x14ac:dyDescent="0.25">
      <c r="C619" s="68"/>
      <c r="F619" s="69"/>
      <c r="G619" s="69"/>
      <c r="O619" s="12"/>
      <c r="P619" s="12"/>
      <c r="X619" s="79"/>
    </row>
    <row r="620" spans="3:24" customFormat="1" x14ac:dyDescent="0.25">
      <c r="C620" s="68"/>
      <c r="F620" s="69"/>
      <c r="G620" s="69"/>
      <c r="O620" s="12"/>
      <c r="P620" s="12"/>
      <c r="X620" s="79"/>
    </row>
    <row r="621" spans="3:24" customFormat="1" x14ac:dyDescent="0.25">
      <c r="C621" s="68"/>
      <c r="F621" s="69"/>
      <c r="G621" s="69"/>
      <c r="O621" s="12"/>
      <c r="P621" s="12"/>
      <c r="X621" s="79"/>
    </row>
    <row r="622" spans="3:24" customFormat="1" x14ac:dyDescent="0.25">
      <c r="C622" s="68"/>
      <c r="F622" s="69"/>
      <c r="G622" s="69"/>
      <c r="O622" s="12"/>
      <c r="P622" s="12"/>
      <c r="X622" s="79"/>
    </row>
    <row r="623" spans="3:24" customFormat="1" x14ac:dyDescent="0.25">
      <c r="C623" s="68"/>
      <c r="F623" s="69"/>
      <c r="G623" s="69"/>
      <c r="O623" s="12"/>
      <c r="P623" s="12"/>
      <c r="X623" s="79"/>
    </row>
    <row r="624" spans="3:24" customFormat="1" x14ac:dyDescent="0.25">
      <c r="C624" s="12"/>
      <c r="F624" s="69"/>
      <c r="G624" s="69"/>
      <c r="O624" s="12"/>
      <c r="P624" s="12"/>
      <c r="X624" s="79"/>
    </row>
    <row r="625" spans="6:24" customFormat="1" x14ac:dyDescent="0.25">
      <c r="F625" s="69"/>
      <c r="G625" s="69"/>
      <c r="O625" s="12"/>
      <c r="P625" s="12"/>
      <c r="X625" s="79"/>
    </row>
    <row r="626" spans="6:24" customFormat="1" x14ac:dyDescent="0.25">
      <c r="F626" s="69"/>
      <c r="G626" s="69"/>
      <c r="O626" s="12"/>
      <c r="P626" s="12"/>
      <c r="X626" s="79"/>
    </row>
    <row r="627" spans="6:24" customFormat="1" x14ac:dyDescent="0.25">
      <c r="F627" s="69"/>
      <c r="G627" s="69"/>
      <c r="O627" s="12"/>
      <c r="P627" s="12"/>
      <c r="X627" s="79"/>
    </row>
    <row r="628" spans="6:24" customFormat="1" x14ac:dyDescent="0.25">
      <c r="F628" s="69"/>
      <c r="G628" s="69"/>
      <c r="O628" s="12"/>
      <c r="P628" s="12"/>
      <c r="X628" s="79"/>
    </row>
    <row r="629" spans="6:24" customFormat="1" x14ac:dyDescent="0.25">
      <c r="F629" s="69"/>
      <c r="G629" s="69"/>
      <c r="O629" s="12"/>
      <c r="P629" s="12"/>
      <c r="X629" s="79"/>
    </row>
    <row r="630" spans="6:24" customFormat="1" x14ac:dyDescent="0.25">
      <c r="F630" s="69"/>
      <c r="G630" s="69"/>
      <c r="O630" s="12"/>
      <c r="P630" s="12"/>
      <c r="X630" s="79"/>
    </row>
    <row r="631" spans="6:24" customFormat="1" x14ac:dyDescent="0.25">
      <c r="F631" s="69"/>
      <c r="G631" s="69"/>
      <c r="O631" s="12"/>
      <c r="P631" s="12"/>
      <c r="X631" s="79"/>
    </row>
    <row r="632" spans="6:24" customFormat="1" x14ac:dyDescent="0.25">
      <c r="F632" s="69"/>
      <c r="G632" s="69"/>
      <c r="O632" s="12"/>
      <c r="P632" s="12"/>
      <c r="X632" s="79"/>
    </row>
    <row r="633" spans="6:24" customFormat="1" x14ac:dyDescent="0.25">
      <c r="F633" s="69"/>
      <c r="G633" s="69"/>
      <c r="O633" s="12"/>
      <c r="P633" s="12"/>
      <c r="X633" s="79"/>
    </row>
    <row r="634" spans="6:24" customFormat="1" x14ac:dyDescent="0.25">
      <c r="F634" s="69"/>
      <c r="G634" s="69"/>
      <c r="O634" s="12"/>
      <c r="P634" s="12"/>
      <c r="X634" s="79"/>
    </row>
    <row r="635" spans="6:24" customFormat="1" x14ac:dyDescent="0.25">
      <c r="F635" s="69"/>
      <c r="G635" s="69"/>
      <c r="O635" s="12"/>
      <c r="P635" s="12"/>
      <c r="X635" s="79"/>
    </row>
    <row r="636" spans="6:24" customFormat="1" x14ac:dyDescent="0.25">
      <c r="F636" s="69"/>
      <c r="G636" s="69"/>
      <c r="O636" s="12"/>
      <c r="P636" s="12"/>
      <c r="X636" s="79"/>
    </row>
    <row r="637" spans="6:24" customFormat="1" x14ac:dyDescent="0.25">
      <c r="F637" s="69"/>
      <c r="G637" s="69"/>
      <c r="O637" s="12"/>
      <c r="P637" s="12"/>
      <c r="X637" s="79"/>
    </row>
    <row r="638" spans="6:24" customFormat="1" x14ac:dyDescent="0.25">
      <c r="F638" s="69"/>
      <c r="G638" s="69"/>
      <c r="O638" s="12"/>
      <c r="P638" s="12"/>
      <c r="X638" s="79"/>
    </row>
    <row r="639" spans="6:24" customFormat="1" x14ac:dyDescent="0.25">
      <c r="F639" s="69"/>
      <c r="G639" s="69"/>
      <c r="O639" s="12"/>
      <c r="P639" s="12"/>
      <c r="X639" s="79"/>
    </row>
    <row r="640" spans="6:24" customFormat="1" x14ac:dyDescent="0.25">
      <c r="F640" s="69"/>
      <c r="G640" s="69"/>
      <c r="O640" s="12"/>
      <c r="P640" s="12"/>
      <c r="X640" s="79"/>
    </row>
    <row r="641" spans="6:24" customFormat="1" x14ac:dyDescent="0.25">
      <c r="F641" s="69"/>
      <c r="G641" s="69"/>
      <c r="O641" s="12"/>
      <c r="P641" s="12"/>
      <c r="X641" s="79"/>
    </row>
    <row r="642" spans="6:24" customFormat="1" x14ac:dyDescent="0.25">
      <c r="F642" s="69"/>
      <c r="G642" s="69"/>
      <c r="O642" s="12"/>
      <c r="P642" s="12"/>
      <c r="X642" s="79"/>
    </row>
    <row r="643" spans="6:24" customFormat="1" x14ac:dyDescent="0.25">
      <c r="F643" s="69"/>
      <c r="G643" s="69"/>
      <c r="O643" s="12"/>
      <c r="P643" s="12"/>
      <c r="X643" s="79"/>
    </row>
    <row r="644" spans="6:24" customFormat="1" x14ac:dyDescent="0.25">
      <c r="F644" s="69"/>
      <c r="G644" s="69"/>
      <c r="O644" s="12"/>
      <c r="P644" s="12"/>
      <c r="X644" s="79"/>
    </row>
    <row r="645" spans="6:24" customFormat="1" x14ac:dyDescent="0.25">
      <c r="F645" s="69"/>
      <c r="G645" s="69"/>
      <c r="O645" s="12"/>
      <c r="P645" s="12"/>
      <c r="X645" s="79"/>
    </row>
    <row r="646" spans="6:24" customFormat="1" x14ac:dyDescent="0.25">
      <c r="F646" s="69"/>
      <c r="G646" s="69"/>
      <c r="O646" s="12"/>
      <c r="P646" s="12"/>
      <c r="X646" s="79"/>
    </row>
    <row r="647" spans="6:24" customFormat="1" x14ac:dyDescent="0.25">
      <c r="F647" s="69"/>
      <c r="G647" s="69"/>
      <c r="O647" s="12"/>
      <c r="P647" s="12"/>
      <c r="X647" s="79"/>
    </row>
    <row r="648" spans="6:24" customFormat="1" x14ac:dyDescent="0.25">
      <c r="F648" s="69"/>
      <c r="G648" s="69"/>
      <c r="O648" s="12"/>
      <c r="P648" s="12"/>
      <c r="X648" s="79"/>
    </row>
    <row r="649" spans="6:24" customFormat="1" x14ac:dyDescent="0.25">
      <c r="F649" s="69"/>
      <c r="G649" s="69"/>
      <c r="O649" s="12"/>
      <c r="P649" s="12"/>
      <c r="X649" s="79"/>
    </row>
    <row r="650" spans="6:24" customFormat="1" x14ac:dyDescent="0.25">
      <c r="F650" s="69"/>
      <c r="G650" s="69"/>
      <c r="O650" s="12"/>
      <c r="P650" s="12"/>
      <c r="X650" s="79"/>
    </row>
    <row r="651" spans="6:24" customFormat="1" x14ac:dyDescent="0.25">
      <c r="F651" s="69"/>
      <c r="G651" s="69"/>
      <c r="O651" s="12"/>
      <c r="P651" s="12"/>
      <c r="X651" s="79"/>
    </row>
    <row r="652" spans="6:24" customFormat="1" x14ac:dyDescent="0.25">
      <c r="F652" s="69"/>
      <c r="G652" s="69"/>
      <c r="O652" s="12"/>
      <c r="P652" s="12"/>
      <c r="X652" s="79"/>
    </row>
    <row r="653" spans="6:24" customFormat="1" x14ac:dyDescent="0.25">
      <c r="F653" s="69"/>
      <c r="G653" s="69"/>
      <c r="O653" s="12"/>
      <c r="P653" s="12"/>
      <c r="X653" s="79"/>
    </row>
    <row r="654" spans="6:24" customFormat="1" x14ac:dyDescent="0.25">
      <c r="F654" s="69"/>
      <c r="G654" s="69"/>
      <c r="O654" s="12"/>
      <c r="P654" s="12"/>
      <c r="X654" s="79"/>
    </row>
    <row r="655" spans="6:24" customFormat="1" x14ac:dyDescent="0.25">
      <c r="F655" s="69"/>
      <c r="G655" s="69"/>
      <c r="O655" s="12"/>
      <c r="P655" s="12"/>
      <c r="X655" s="79"/>
    </row>
    <row r="656" spans="6:24" customFormat="1" x14ac:dyDescent="0.25">
      <c r="F656" s="69"/>
      <c r="G656" s="69"/>
      <c r="O656" s="12"/>
      <c r="P656" s="12"/>
      <c r="X656" s="79"/>
    </row>
    <row r="657" spans="6:24" customFormat="1" x14ac:dyDescent="0.25">
      <c r="F657" s="69"/>
      <c r="G657" s="69"/>
      <c r="O657" s="12"/>
      <c r="P657" s="12"/>
      <c r="X657" s="79"/>
    </row>
    <row r="658" spans="6:24" customFormat="1" x14ac:dyDescent="0.25">
      <c r="F658" s="69"/>
      <c r="G658" s="69"/>
      <c r="O658" s="12"/>
      <c r="P658" s="12"/>
      <c r="X658" s="79"/>
    </row>
    <row r="659" spans="6:24" customFormat="1" x14ac:dyDescent="0.25">
      <c r="F659" s="69"/>
      <c r="G659" s="69"/>
      <c r="O659" s="12"/>
      <c r="P659" s="12"/>
      <c r="X659" s="79"/>
    </row>
    <row r="660" spans="6:24" customFormat="1" x14ac:dyDescent="0.25">
      <c r="F660" s="69"/>
      <c r="G660" s="69"/>
      <c r="O660" s="12"/>
      <c r="P660" s="12"/>
      <c r="X660" s="79"/>
    </row>
    <row r="661" spans="6:24" customFormat="1" x14ac:dyDescent="0.25">
      <c r="F661" s="69"/>
      <c r="G661" s="69"/>
      <c r="O661" s="12"/>
      <c r="P661" s="12"/>
      <c r="X661" s="79"/>
    </row>
    <row r="662" spans="6:24" customFormat="1" x14ac:dyDescent="0.25">
      <c r="F662" s="69"/>
      <c r="G662" s="69"/>
      <c r="O662" s="12"/>
      <c r="P662" s="12"/>
      <c r="X662" s="79"/>
    </row>
    <row r="663" spans="6:24" customFormat="1" x14ac:dyDescent="0.25">
      <c r="F663" s="69"/>
      <c r="G663" s="69"/>
      <c r="O663" s="12"/>
      <c r="P663" s="12"/>
      <c r="X663" s="79"/>
    </row>
    <row r="664" spans="6:24" customFormat="1" x14ac:dyDescent="0.25">
      <c r="F664" s="69"/>
      <c r="G664" s="69"/>
      <c r="O664" s="12"/>
      <c r="P664" s="12"/>
      <c r="X664" s="79"/>
    </row>
    <row r="665" spans="6:24" customFormat="1" x14ac:dyDescent="0.25">
      <c r="F665" s="69"/>
      <c r="G665" s="69"/>
      <c r="O665" s="12"/>
      <c r="P665" s="12"/>
      <c r="X665" s="79"/>
    </row>
    <row r="666" spans="6:24" customFormat="1" x14ac:dyDescent="0.25">
      <c r="F666" s="69"/>
      <c r="G666" s="69"/>
      <c r="O666" s="12"/>
      <c r="P666" s="12"/>
      <c r="X666" s="79"/>
    </row>
    <row r="667" spans="6:24" customFormat="1" x14ac:dyDescent="0.25">
      <c r="F667" s="69"/>
      <c r="G667" s="69"/>
      <c r="O667" s="12"/>
      <c r="P667" s="12"/>
      <c r="X667" s="79"/>
    </row>
    <row r="668" spans="6:24" customFormat="1" x14ac:dyDescent="0.25">
      <c r="F668" s="69"/>
      <c r="G668" s="69"/>
      <c r="O668" s="12"/>
      <c r="P668" s="12"/>
      <c r="X668" s="79"/>
    </row>
    <row r="669" spans="6:24" customFormat="1" x14ac:dyDescent="0.25">
      <c r="F669" s="69"/>
      <c r="G669" s="69"/>
      <c r="O669" s="12"/>
      <c r="P669" s="12"/>
      <c r="X669" s="79"/>
    </row>
    <row r="670" spans="6:24" customFormat="1" x14ac:dyDescent="0.25">
      <c r="F670" s="69"/>
      <c r="G670" s="69"/>
      <c r="O670" s="12"/>
      <c r="P670" s="12"/>
      <c r="X670" s="79"/>
    </row>
    <row r="671" spans="6:24" customFormat="1" x14ac:dyDescent="0.25">
      <c r="F671" s="69"/>
      <c r="G671" s="69"/>
      <c r="O671" s="12"/>
      <c r="P671" s="12"/>
      <c r="X671" s="79"/>
    </row>
    <row r="672" spans="6:24" customFormat="1" x14ac:dyDescent="0.25">
      <c r="F672" s="69"/>
      <c r="G672" s="69"/>
      <c r="O672" s="12"/>
      <c r="P672" s="12"/>
      <c r="X672" s="79"/>
    </row>
    <row r="673" spans="6:24" customFormat="1" x14ac:dyDescent="0.25">
      <c r="F673" s="69"/>
      <c r="G673" s="69"/>
      <c r="O673" s="12"/>
      <c r="P673" s="12"/>
      <c r="X673" s="79"/>
    </row>
    <row r="674" spans="6:24" customFormat="1" x14ac:dyDescent="0.25">
      <c r="F674" s="69"/>
      <c r="G674" s="69"/>
      <c r="O674" s="12"/>
      <c r="P674" s="12"/>
      <c r="X674" s="79"/>
    </row>
    <row r="675" spans="6:24" customFormat="1" x14ac:dyDescent="0.25">
      <c r="F675" s="69"/>
      <c r="G675" s="69"/>
      <c r="O675" s="12"/>
      <c r="P675" s="12"/>
      <c r="X675" s="79"/>
    </row>
    <row r="676" spans="6:24" customFormat="1" x14ac:dyDescent="0.25">
      <c r="F676" s="69"/>
      <c r="G676" s="69"/>
      <c r="O676" s="12"/>
      <c r="P676" s="12"/>
      <c r="X676" s="79"/>
    </row>
    <row r="677" spans="6:24" customFormat="1" x14ac:dyDescent="0.25">
      <c r="F677" s="69"/>
      <c r="G677" s="69"/>
      <c r="O677" s="12"/>
      <c r="P677" s="12"/>
      <c r="X677" s="79"/>
    </row>
    <row r="678" spans="6:24" customFormat="1" x14ac:dyDescent="0.25">
      <c r="F678" s="69"/>
      <c r="G678" s="69"/>
      <c r="O678" s="12"/>
      <c r="P678" s="12"/>
      <c r="X678" s="79"/>
    </row>
    <row r="679" spans="6:24" customFormat="1" x14ac:dyDescent="0.25">
      <c r="F679" s="69"/>
      <c r="G679" s="69"/>
      <c r="O679" s="12"/>
      <c r="P679" s="12"/>
      <c r="X679" s="79"/>
    </row>
    <row r="680" spans="6:24" customFormat="1" x14ac:dyDescent="0.25">
      <c r="F680" s="69"/>
      <c r="G680" s="69"/>
      <c r="O680" s="12"/>
      <c r="P680" s="12"/>
      <c r="X680" s="79"/>
    </row>
    <row r="681" spans="6:24" customFormat="1" x14ac:dyDescent="0.25">
      <c r="F681" s="69"/>
      <c r="G681" s="69"/>
      <c r="O681" s="12"/>
      <c r="P681" s="12"/>
      <c r="X681" s="79"/>
    </row>
    <row r="682" spans="6:24" customFormat="1" x14ac:dyDescent="0.25">
      <c r="F682" s="69"/>
      <c r="G682" s="69"/>
      <c r="O682" s="12"/>
      <c r="P682" s="12"/>
      <c r="X682" s="79"/>
    </row>
    <row r="683" spans="6:24" customFormat="1" x14ac:dyDescent="0.25">
      <c r="F683" s="69"/>
      <c r="G683" s="69"/>
      <c r="O683" s="12"/>
      <c r="P683" s="12"/>
      <c r="X683" s="79"/>
    </row>
    <row r="684" spans="6:24" customFormat="1" x14ac:dyDescent="0.25">
      <c r="F684" s="69"/>
      <c r="G684" s="69"/>
      <c r="O684" s="12"/>
      <c r="P684" s="12"/>
      <c r="X684" s="79"/>
    </row>
    <row r="685" spans="6:24" customFormat="1" x14ac:dyDescent="0.25">
      <c r="F685" s="69"/>
      <c r="G685" s="69"/>
      <c r="O685" s="12"/>
      <c r="P685" s="12"/>
      <c r="X685" s="79"/>
    </row>
    <row r="686" spans="6:24" customFormat="1" x14ac:dyDescent="0.25">
      <c r="F686" s="69"/>
      <c r="G686" s="69"/>
      <c r="O686" s="12"/>
      <c r="P686" s="12"/>
      <c r="X686" s="79"/>
    </row>
    <row r="687" spans="6:24" customFormat="1" x14ac:dyDescent="0.25">
      <c r="F687" s="69"/>
      <c r="G687" s="69"/>
      <c r="O687" s="12"/>
      <c r="P687" s="12"/>
      <c r="X687" s="79"/>
    </row>
    <row r="688" spans="6:24" customFormat="1" x14ac:dyDescent="0.25">
      <c r="F688" s="69"/>
      <c r="G688" s="69"/>
      <c r="O688" s="12"/>
      <c r="P688" s="12"/>
      <c r="X688" s="79"/>
    </row>
    <row r="689" spans="6:24" customFormat="1" x14ac:dyDescent="0.25">
      <c r="F689" s="69"/>
      <c r="G689" s="69"/>
      <c r="O689" s="12"/>
      <c r="P689" s="12"/>
      <c r="X689" s="79"/>
    </row>
    <row r="690" spans="6:24" customFormat="1" x14ac:dyDescent="0.25">
      <c r="F690" s="69"/>
      <c r="G690" s="69"/>
      <c r="O690" s="12"/>
      <c r="P690" s="12"/>
      <c r="X690" s="79"/>
    </row>
    <row r="691" spans="6:24" customFormat="1" x14ac:dyDescent="0.25">
      <c r="F691" s="69"/>
      <c r="G691" s="69"/>
      <c r="O691" s="12"/>
      <c r="P691" s="12"/>
      <c r="X691" s="79"/>
    </row>
    <row r="692" spans="6:24" customFormat="1" x14ac:dyDescent="0.25">
      <c r="F692" s="69"/>
      <c r="G692" s="69"/>
      <c r="O692" s="12"/>
      <c r="P692" s="12"/>
      <c r="X692" s="79"/>
    </row>
    <row r="693" spans="6:24" customFormat="1" x14ac:dyDescent="0.25">
      <c r="F693" s="69"/>
      <c r="G693" s="69"/>
      <c r="O693" s="12"/>
      <c r="P693" s="12"/>
      <c r="X693" s="79"/>
    </row>
    <row r="694" spans="6:24" customFormat="1" x14ac:dyDescent="0.25">
      <c r="F694" s="69"/>
      <c r="G694" s="69"/>
      <c r="O694" s="12"/>
      <c r="P694" s="12"/>
      <c r="X694" s="79"/>
    </row>
    <row r="695" spans="6:24" customFormat="1" x14ac:dyDescent="0.25">
      <c r="F695" s="69"/>
      <c r="G695" s="69"/>
      <c r="O695" s="12"/>
      <c r="P695" s="12"/>
      <c r="X695" s="79"/>
    </row>
    <row r="696" spans="6:24" customFormat="1" x14ac:dyDescent="0.25">
      <c r="F696" s="69"/>
      <c r="G696" s="69"/>
      <c r="O696" s="12"/>
      <c r="P696" s="12"/>
      <c r="X696" s="79"/>
    </row>
    <row r="697" spans="6:24" customFormat="1" x14ac:dyDescent="0.25">
      <c r="F697" s="69"/>
      <c r="G697" s="69"/>
      <c r="O697" s="12"/>
      <c r="P697" s="12"/>
      <c r="X697" s="79"/>
    </row>
    <row r="698" spans="6:24" customFormat="1" x14ac:dyDescent="0.25">
      <c r="F698" s="69"/>
      <c r="G698" s="69"/>
      <c r="O698" s="12"/>
      <c r="P698" s="12"/>
      <c r="X698" s="79"/>
    </row>
    <row r="699" spans="6:24" customFormat="1" x14ac:dyDescent="0.25">
      <c r="F699" s="69"/>
      <c r="G699" s="69"/>
      <c r="O699" s="12"/>
      <c r="P699" s="12"/>
      <c r="X699" s="79"/>
    </row>
    <row r="700" spans="6:24" customFormat="1" x14ac:dyDescent="0.25">
      <c r="F700" s="69"/>
      <c r="G700" s="69"/>
      <c r="O700" s="12"/>
      <c r="P700" s="12"/>
      <c r="X700" s="79"/>
    </row>
    <row r="701" spans="6:24" customFormat="1" x14ac:dyDescent="0.25">
      <c r="F701" s="69"/>
      <c r="G701" s="69"/>
      <c r="O701" s="12"/>
      <c r="P701" s="12"/>
      <c r="X701" s="79"/>
    </row>
    <row r="702" spans="6:24" customFormat="1" x14ac:dyDescent="0.25">
      <c r="F702" s="69"/>
      <c r="G702" s="69"/>
      <c r="O702" s="12"/>
      <c r="P702" s="12"/>
      <c r="X702" s="79"/>
    </row>
    <row r="703" spans="6:24" customFormat="1" x14ac:dyDescent="0.25">
      <c r="F703" s="69"/>
      <c r="G703" s="69"/>
      <c r="O703" s="12"/>
      <c r="P703" s="12"/>
      <c r="X703" s="79"/>
    </row>
    <row r="704" spans="6:24" customFormat="1" x14ac:dyDescent="0.25">
      <c r="F704" s="69"/>
      <c r="G704" s="69"/>
      <c r="O704" s="12"/>
      <c r="P704" s="12"/>
      <c r="X704" s="79"/>
    </row>
    <row r="705" spans="6:24" customFormat="1" x14ac:dyDescent="0.25">
      <c r="F705" s="69"/>
      <c r="G705" s="69"/>
      <c r="O705" s="12"/>
      <c r="P705" s="12"/>
      <c r="X705" s="79"/>
    </row>
    <row r="706" spans="6:24" customFormat="1" x14ac:dyDescent="0.25">
      <c r="F706" s="69"/>
      <c r="G706" s="69"/>
      <c r="O706" s="12"/>
      <c r="P706" s="12"/>
      <c r="X706" s="79"/>
    </row>
    <row r="707" spans="6:24" customFormat="1" x14ac:dyDescent="0.25">
      <c r="F707" s="69"/>
      <c r="G707" s="69"/>
      <c r="O707" s="12"/>
      <c r="P707" s="12"/>
      <c r="X707" s="79"/>
    </row>
    <row r="708" spans="6:24" customFormat="1" x14ac:dyDescent="0.25">
      <c r="F708" s="69"/>
      <c r="G708" s="69"/>
      <c r="O708" s="12"/>
      <c r="P708" s="12"/>
      <c r="X708" s="79"/>
    </row>
    <row r="709" spans="6:24" customFormat="1" x14ac:dyDescent="0.25">
      <c r="F709" s="69"/>
      <c r="G709" s="69"/>
      <c r="O709" s="12"/>
      <c r="P709" s="12"/>
      <c r="X709" s="79"/>
    </row>
    <row r="710" spans="6:24" customFormat="1" x14ac:dyDescent="0.25">
      <c r="F710" s="69"/>
      <c r="G710" s="69"/>
      <c r="O710" s="12"/>
      <c r="P710" s="12"/>
      <c r="X710" s="79"/>
    </row>
    <row r="711" spans="6:24" customFormat="1" x14ac:dyDescent="0.25">
      <c r="F711" s="69"/>
      <c r="G711" s="69"/>
      <c r="O711" s="12"/>
      <c r="P711" s="12"/>
      <c r="X711" s="79"/>
    </row>
    <row r="712" spans="6:24" customFormat="1" x14ac:dyDescent="0.25">
      <c r="F712" s="69"/>
      <c r="G712" s="69"/>
      <c r="O712" s="12"/>
      <c r="P712" s="12"/>
      <c r="X712" s="79"/>
    </row>
    <row r="713" spans="6:24" customFormat="1" x14ac:dyDescent="0.25">
      <c r="F713" s="69"/>
      <c r="G713" s="69"/>
      <c r="O713" s="12"/>
      <c r="P713" s="12"/>
      <c r="X713" s="79"/>
    </row>
    <row r="714" spans="6:24" customFormat="1" x14ac:dyDescent="0.25">
      <c r="F714" s="69"/>
      <c r="G714" s="69"/>
      <c r="O714" s="12"/>
      <c r="P714" s="12"/>
      <c r="X714" s="79"/>
    </row>
    <row r="715" spans="6:24" customFormat="1" x14ac:dyDescent="0.25">
      <c r="F715" s="69"/>
      <c r="G715" s="69"/>
      <c r="O715" s="12"/>
      <c r="P715" s="12"/>
      <c r="X715" s="79"/>
    </row>
    <row r="716" spans="6:24" customFormat="1" x14ac:dyDescent="0.25">
      <c r="F716" s="69"/>
      <c r="G716" s="69"/>
      <c r="O716" s="12"/>
      <c r="P716" s="12"/>
      <c r="X716" s="79"/>
    </row>
    <row r="717" spans="6:24" customFormat="1" x14ac:dyDescent="0.25">
      <c r="F717" s="69"/>
      <c r="G717" s="69"/>
      <c r="O717" s="12"/>
      <c r="P717" s="12"/>
      <c r="X717" s="79"/>
    </row>
    <row r="718" spans="6:24" customFormat="1" x14ac:dyDescent="0.25">
      <c r="F718" s="69"/>
      <c r="G718" s="69"/>
      <c r="O718" s="12"/>
      <c r="P718" s="12"/>
      <c r="X718" s="79"/>
    </row>
    <row r="719" spans="6:24" customFormat="1" x14ac:dyDescent="0.25">
      <c r="F719" s="69"/>
      <c r="G719" s="69"/>
      <c r="O719" s="12"/>
      <c r="P719" s="12"/>
      <c r="X719" s="79"/>
    </row>
    <row r="720" spans="6:24" customFormat="1" x14ac:dyDescent="0.25">
      <c r="F720" s="69"/>
      <c r="G720" s="69"/>
      <c r="O720" s="12"/>
      <c r="P720" s="12"/>
      <c r="X720" s="79"/>
    </row>
    <row r="721" spans="6:24" customFormat="1" x14ac:dyDescent="0.25">
      <c r="F721" s="69"/>
      <c r="G721" s="69"/>
      <c r="O721" s="12"/>
      <c r="P721" s="12"/>
      <c r="X721" s="79"/>
    </row>
    <row r="722" spans="6:24" customFormat="1" x14ac:dyDescent="0.25">
      <c r="F722" s="69"/>
      <c r="G722" s="69"/>
      <c r="O722" s="12"/>
      <c r="P722" s="12"/>
      <c r="X722" s="79"/>
    </row>
    <row r="723" spans="6:24" customFormat="1" x14ac:dyDescent="0.25">
      <c r="F723" s="69"/>
      <c r="G723" s="69"/>
      <c r="O723" s="12"/>
      <c r="P723" s="12"/>
      <c r="X723" s="79"/>
    </row>
    <row r="724" spans="6:24" customFormat="1" x14ac:dyDescent="0.25">
      <c r="F724" s="69"/>
      <c r="G724" s="69"/>
      <c r="O724" s="12"/>
      <c r="P724" s="12"/>
      <c r="X724" s="79"/>
    </row>
    <row r="725" spans="6:24" customFormat="1" x14ac:dyDescent="0.25">
      <c r="F725" s="69"/>
      <c r="G725" s="69"/>
      <c r="O725" s="12"/>
      <c r="P725" s="12"/>
      <c r="X725" s="79"/>
    </row>
    <row r="726" spans="6:24" customFormat="1" x14ac:dyDescent="0.25">
      <c r="F726" s="69"/>
      <c r="G726" s="69"/>
      <c r="O726" s="12"/>
      <c r="P726" s="12"/>
      <c r="X726" s="79"/>
    </row>
    <row r="727" spans="6:24" customFormat="1" x14ac:dyDescent="0.25">
      <c r="F727" s="69"/>
      <c r="G727" s="69"/>
      <c r="O727" s="12"/>
      <c r="P727" s="12"/>
      <c r="X727" s="79"/>
    </row>
    <row r="728" spans="6:24" customFormat="1" x14ac:dyDescent="0.25">
      <c r="F728" s="69"/>
      <c r="G728" s="69"/>
      <c r="O728" s="12"/>
      <c r="P728" s="12"/>
      <c r="X728" s="79"/>
    </row>
    <row r="729" spans="6:24" customFormat="1" x14ac:dyDescent="0.25">
      <c r="F729" s="69"/>
      <c r="G729" s="69"/>
      <c r="O729" s="12"/>
      <c r="P729" s="12"/>
      <c r="X729" s="79"/>
    </row>
    <row r="730" spans="6:24" customFormat="1" x14ac:dyDescent="0.25">
      <c r="F730" s="69"/>
      <c r="G730" s="69"/>
      <c r="O730" s="12"/>
      <c r="P730" s="12"/>
      <c r="X730" s="79"/>
    </row>
    <row r="731" spans="6:24" customFormat="1" x14ac:dyDescent="0.25">
      <c r="F731" s="69"/>
      <c r="G731" s="69"/>
      <c r="O731" s="12"/>
      <c r="P731" s="12"/>
      <c r="X731" s="79"/>
    </row>
    <row r="732" spans="6:24" customFormat="1" x14ac:dyDescent="0.25">
      <c r="F732" s="69"/>
      <c r="G732" s="69"/>
      <c r="O732" s="12"/>
      <c r="P732" s="12"/>
      <c r="X732" s="79"/>
    </row>
    <row r="733" spans="6:24" customFormat="1" x14ac:dyDescent="0.25">
      <c r="F733" s="69"/>
      <c r="G733" s="69"/>
      <c r="O733" s="12"/>
      <c r="P733" s="12"/>
      <c r="X733" s="79"/>
    </row>
    <row r="734" spans="6:24" customFormat="1" x14ac:dyDescent="0.25">
      <c r="F734" s="69"/>
      <c r="G734" s="69"/>
      <c r="O734" s="12"/>
      <c r="P734" s="12"/>
      <c r="X734" s="79"/>
    </row>
    <row r="735" spans="6:24" customFormat="1" x14ac:dyDescent="0.25">
      <c r="F735" s="69"/>
      <c r="G735" s="69"/>
      <c r="O735" s="12"/>
      <c r="P735" s="12"/>
      <c r="X735" s="79"/>
    </row>
    <row r="736" spans="6:24" customFormat="1" x14ac:dyDescent="0.25">
      <c r="F736" s="69"/>
      <c r="G736" s="69"/>
      <c r="O736" s="12"/>
      <c r="P736" s="12"/>
      <c r="X736" s="79"/>
    </row>
    <row r="737" spans="6:24" customFormat="1" x14ac:dyDescent="0.25">
      <c r="F737" s="69"/>
      <c r="G737" s="69"/>
      <c r="O737" s="12"/>
      <c r="P737" s="12"/>
      <c r="X737" s="79"/>
    </row>
    <row r="738" spans="6:24" customFormat="1" x14ac:dyDescent="0.25">
      <c r="F738" s="69"/>
      <c r="G738" s="69"/>
      <c r="O738" s="12"/>
      <c r="P738" s="12"/>
      <c r="X738" s="79"/>
    </row>
    <row r="739" spans="6:24" customFormat="1" x14ac:dyDescent="0.25">
      <c r="F739" s="69"/>
      <c r="G739" s="69"/>
      <c r="O739" s="12"/>
      <c r="P739" s="12"/>
      <c r="X739" s="79"/>
    </row>
    <row r="740" spans="6:24" customFormat="1" x14ac:dyDescent="0.25">
      <c r="F740" s="69"/>
      <c r="G740" s="69"/>
      <c r="O740" s="12"/>
      <c r="P740" s="12"/>
      <c r="X740" s="79"/>
    </row>
    <row r="741" spans="6:24" customFormat="1" x14ac:dyDescent="0.25">
      <c r="F741" s="69"/>
      <c r="G741" s="69"/>
      <c r="O741" s="12"/>
      <c r="P741" s="12"/>
      <c r="X741" s="79"/>
    </row>
    <row r="742" spans="6:24" customFormat="1" x14ac:dyDescent="0.25">
      <c r="F742" s="69"/>
      <c r="G742" s="69"/>
      <c r="O742" s="12"/>
      <c r="P742" s="12"/>
      <c r="X742" s="79"/>
    </row>
    <row r="743" spans="6:24" customFormat="1" x14ac:dyDescent="0.25">
      <c r="F743" s="69"/>
      <c r="G743" s="69"/>
      <c r="O743" s="12"/>
      <c r="P743" s="12"/>
      <c r="X743" s="79"/>
    </row>
    <row r="744" spans="6:24" customFormat="1" x14ac:dyDescent="0.25">
      <c r="F744" s="69"/>
      <c r="G744" s="69"/>
      <c r="O744" s="12"/>
      <c r="P744" s="12"/>
      <c r="X744" s="79"/>
    </row>
    <row r="745" spans="6:24" customFormat="1" x14ac:dyDescent="0.25">
      <c r="F745" s="69"/>
      <c r="G745" s="69"/>
      <c r="O745" s="12"/>
      <c r="P745" s="12"/>
      <c r="X745" s="79"/>
    </row>
    <row r="746" spans="6:24" customFormat="1" x14ac:dyDescent="0.25">
      <c r="F746" s="69"/>
      <c r="G746" s="69"/>
      <c r="O746" s="12"/>
      <c r="P746" s="12"/>
      <c r="X746" s="79"/>
    </row>
    <row r="747" spans="6:24" customFormat="1" x14ac:dyDescent="0.25">
      <c r="F747" s="69"/>
      <c r="G747" s="69"/>
      <c r="O747" s="12"/>
      <c r="P747" s="12"/>
      <c r="X747" s="79"/>
    </row>
    <row r="748" spans="6:24" customFormat="1" x14ac:dyDescent="0.25">
      <c r="F748" s="69"/>
      <c r="G748" s="69"/>
      <c r="O748" s="12"/>
      <c r="P748" s="12"/>
      <c r="X748" s="79"/>
    </row>
    <row r="749" spans="6:24" customFormat="1" x14ac:dyDescent="0.25">
      <c r="F749" s="69"/>
      <c r="G749" s="69"/>
      <c r="O749" s="12"/>
      <c r="P749" s="12"/>
      <c r="X749" s="79"/>
    </row>
    <row r="750" spans="6:24" customFormat="1" x14ac:dyDescent="0.25">
      <c r="F750" s="69"/>
      <c r="G750" s="69"/>
      <c r="O750" s="12"/>
      <c r="P750" s="12"/>
      <c r="X750" s="79"/>
    </row>
    <row r="751" spans="6:24" customFormat="1" x14ac:dyDescent="0.25">
      <c r="F751" s="69"/>
      <c r="G751" s="69"/>
      <c r="O751" s="12"/>
      <c r="P751" s="12"/>
      <c r="X751" s="79"/>
    </row>
    <row r="752" spans="6:24" customFormat="1" x14ac:dyDescent="0.25">
      <c r="F752" s="69"/>
      <c r="G752" s="69"/>
      <c r="O752" s="12"/>
      <c r="P752" s="12"/>
      <c r="X752" s="79"/>
    </row>
    <row r="753" spans="6:24" customFormat="1" x14ac:dyDescent="0.25">
      <c r="F753" s="69"/>
      <c r="G753" s="69"/>
      <c r="O753" s="12"/>
      <c r="P753" s="12"/>
      <c r="X753" s="79"/>
    </row>
    <row r="754" spans="6:24" customFormat="1" x14ac:dyDescent="0.25">
      <c r="F754" s="69"/>
      <c r="G754" s="69"/>
      <c r="O754" s="12"/>
      <c r="P754" s="12"/>
      <c r="X754" s="79"/>
    </row>
    <row r="755" spans="6:24" customFormat="1" x14ac:dyDescent="0.25">
      <c r="F755" s="69"/>
      <c r="G755" s="69"/>
      <c r="O755" s="12"/>
      <c r="P755" s="12"/>
      <c r="X755" s="79"/>
    </row>
    <row r="756" spans="6:24" customFormat="1" x14ac:dyDescent="0.25">
      <c r="F756" s="69"/>
      <c r="G756" s="69"/>
      <c r="O756" s="12"/>
      <c r="P756" s="12"/>
      <c r="X756" s="79"/>
    </row>
    <row r="757" spans="6:24" customFormat="1" x14ac:dyDescent="0.25">
      <c r="F757" s="69"/>
      <c r="G757" s="69"/>
      <c r="O757" s="12"/>
      <c r="P757" s="12"/>
      <c r="X757" s="79"/>
    </row>
    <row r="758" spans="6:24" customFormat="1" x14ac:dyDescent="0.25">
      <c r="F758" s="69"/>
      <c r="G758" s="69"/>
      <c r="O758" s="12"/>
      <c r="P758" s="12"/>
      <c r="X758" s="79"/>
    </row>
    <row r="759" spans="6:24" customFormat="1" x14ac:dyDescent="0.25">
      <c r="F759" s="69"/>
      <c r="G759" s="69"/>
      <c r="O759" s="12"/>
      <c r="P759" s="12"/>
      <c r="X759" s="79"/>
    </row>
    <row r="760" spans="6:24" customFormat="1" x14ac:dyDescent="0.25">
      <c r="F760" s="69"/>
      <c r="G760" s="69"/>
      <c r="O760" s="12"/>
      <c r="P760" s="12"/>
      <c r="X760" s="79"/>
    </row>
    <row r="761" spans="6:24" customFormat="1" x14ac:dyDescent="0.25">
      <c r="F761" s="69"/>
      <c r="G761" s="69"/>
      <c r="O761" s="12"/>
      <c r="P761" s="12"/>
      <c r="X761" s="79"/>
    </row>
    <row r="762" spans="6:24" customFormat="1" x14ac:dyDescent="0.25">
      <c r="F762" s="69"/>
      <c r="G762" s="69"/>
      <c r="O762" s="12"/>
      <c r="P762" s="12"/>
      <c r="X762" s="79"/>
    </row>
    <row r="763" spans="6:24" customFormat="1" x14ac:dyDescent="0.25">
      <c r="F763" s="69"/>
      <c r="G763" s="69"/>
      <c r="O763" s="12"/>
      <c r="P763" s="12"/>
      <c r="X763" s="79"/>
    </row>
    <row r="764" spans="6:24" customFormat="1" x14ac:dyDescent="0.25">
      <c r="F764" s="69"/>
      <c r="G764" s="69"/>
      <c r="O764" s="12"/>
      <c r="P764" s="12"/>
      <c r="X764" s="79"/>
    </row>
    <row r="765" spans="6:24" customFormat="1" x14ac:dyDescent="0.25">
      <c r="F765" s="69"/>
      <c r="G765" s="69"/>
      <c r="O765" s="12"/>
      <c r="P765" s="12"/>
      <c r="X765" s="79"/>
    </row>
    <row r="766" spans="6:24" customFormat="1" x14ac:dyDescent="0.25">
      <c r="F766" s="69"/>
      <c r="G766" s="69"/>
      <c r="O766" s="12"/>
      <c r="P766" s="12"/>
      <c r="X766" s="79"/>
    </row>
    <row r="767" spans="6:24" customFormat="1" x14ac:dyDescent="0.25">
      <c r="F767" s="69"/>
      <c r="G767" s="69"/>
      <c r="O767" s="12"/>
      <c r="P767" s="12"/>
      <c r="X767" s="79"/>
    </row>
    <row r="768" spans="6:24" customFormat="1" x14ac:dyDescent="0.25">
      <c r="F768" s="69"/>
      <c r="G768" s="69"/>
      <c r="O768" s="12"/>
      <c r="P768" s="12"/>
      <c r="X768" s="79"/>
    </row>
    <row r="769" spans="6:24" customFormat="1" x14ac:dyDescent="0.25">
      <c r="F769" s="69"/>
      <c r="G769" s="69"/>
      <c r="O769" s="12"/>
      <c r="P769" s="12"/>
      <c r="X769" s="79"/>
    </row>
    <row r="770" spans="6:24" customFormat="1" x14ac:dyDescent="0.25">
      <c r="F770" s="69"/>
      <c r="G770" s="69"/>
      <c r="O770" s="12"/>
      <c r="P770" s="12"/>
      <c r="X770" s="79"/>
    </row>
    <row r="771" spans="6:24" customFormat="1" x14ac:dyDescent="0.25">
      <c r="F771" s="69"/>
      <c r="G771" s="69"/>
      <c r="O771" s="12"/>
      <c r="P771" s="12"/>
      <c r="X771" s="79"/>
    </row>
    <row r="772" spans="6:24" customFormat="1" x14ac:dyDescent="0.25">
      <c r="F772" s="69"/>
      <c r="G772" s="69"/>
      <c r="O772" s="12"/>
      <c r="P772" s="12"/>
      <c r="X772" s="79"/>
    </row>
    <row r="773" spans="6:24" customFormat="1" x14ac:dyDescent="0.25">
      <c r="F773" s="69"/>
      <c r="G773" s="69"/>
      <c r="O773" s="12"/>
      <c r="P773" s="12"/>
      <c r="X773" s="79"/>
    </row>
    <row r="774" spans="6:24" customFormat="1" x14ac:dyDescent="0.25">
      <c r="F774" s="69"/>
      <c r="G774" s="69"/>
      <c r="O774" s="12"/>
      <c r="P774" s="12"/>
      <c r="X774" s="79"/>
    </row>
    <row r="775" spans="6:24" customFormat="1" x14ac:dyDescent="0.25">
      <c r="F775" s="69"/>
      <c r="G775" s="69"/>
      <c r="O775" s="12"/>
      <c r="P775" s="12"/>
      <c r="X775" s="79"/>
    </row>
    <row r="776" spans="6:24" customFormat="1" x14ac:dyDescent="0.25">
      <c r="F776" s="69"/>
      <c r="G776" s="69"/>
      <c r="O776" s="12"/>
      <c r="P776" s="12"/>
      <c r="X776" s="79"/>
    </row>
    <row r="777" spans="6:24" customFormat="1" x14ac:dyDescent="0.25">
      <c r="F777" s="69"/>
      <c r="G777" s="69"/>
      <c r="O777" s="12"/>
      <c r="P777" s="12"/>
      <c r="X777" s="79"/>
    </row>
    <row r="778" spans="6:24" customFormat="1" x14ac:dyDescent="0.25">
      <c r="F778" s="69"/>
      <c r="G778" s="69"/>
      <c r="O778" s="12"/>
      <c r="P778" s="12"/>
      <c r="X778" s="79"/>
    </row>
    <row r="779" spans="6:24" customFormat="1" x14ac:dyDescent="0.25">
      <c r="F779" s="69"/>
      <c r="G779" s="69"/>
      <c r="O779" s="12"/>
      <c r="P779" s="12"/>
      <c r="X779" s="79"/>
    </row>
    <row r="780" spans="6:24" customFormat="1" x14ac:dyDescent="0.25">
      <c r="F780" s="69"/>
      <c r="G780" s="69"/>
      <c r="O780" s="12"/>
      <c r="P780" s="12"/>
      <c r="X780" s="79"/>
    </row>
    <row r="781" spans="6:24" customFormat="1" x14ac:dyDescent="0.25">
      <c r="F781" s="69"/>
      <c r="G781" s="69"/>
      <c r="O781" s="12"/>
      <c r="P781" s="12"/>
      <c r="X781" s="79"/>
    </row>
    <row r="782" spans="6:24" customFormat="1" x14ac:dyDescent="0.25">
      <c r="F782" s="69"/>
      <c r="G782" s="69"/>
      <c r="O782" s="12"/>
      <c r="P782" s="12"/>
      <c r="X782" s="79"/>
    </row>
    <row r="783" spans="6:24" customFormat="1" x14ac:dyDescent="0.25">
      <c r="F783" s="69"/>
      <c r="G783" s="69"/>
      <c r="O783" s="12"/>
      <c r="P783" s="12"/>
      <c r="X783" s="79"/>
    </row>
    <row r="784" spans="6:24" customFormat="1" x14ac:dyDescent="0.25">
      <c r="F784" s="69"/>
      <c r="G784" s="69"/>
      <c r="O784" s="12"/>
      <c r="P784" s="12"/>
      <c r="X784" s="79"/>
    </row>
    <row r="785" spans="6:24" customFormat="1" x14ac:dyDescent="0.25">
      <c r="F785" s="69"/>
      <c r="G785" s="69"/>
      <c r="O785" s="12"/>
      <c r="P785" s="12"/>
      <c r="X785" s="79"/>
    </row>
    <row r="786" spans="6:24" customFormat="1" x14ac:dyDescent="0.25">
      <c r="F786" s="69"/>
      <c r="G786" s="69"/>
      <c r="O786" s="12"/>
      <c r="P786" s="12"/>
      <c r="X786" s="79"/>
    </row>
    <row r="787" spans="6:24" customFormat="1" x14ac:dyDescent="0.25">
      <c r="F787" s="69"/>
      <c r="G787" s="69"/>
      <c r="O787" s="12"/>
      <c r="P787" s="12"/>
      <c r="X787" s="79"/>
    </row>
    <row r="788" spans="6:24" customFormat="1" x14ac:dyDescent="0.25">
      <c r="F788" s="69"/>
      <c r="G788" s="69"/>
      <c r="O788" s="12"/>
      <c r="P788" s="12"/>
      <c r="X788" s="79"/>
    </row>
    <row r="789" spans="6:24" customFormat="1" x14ac:dyDescent="0.25">
      <c r="F789" s="69"/>
      <c r="G789" s="69"/>
      <c r="O789" s="12"/>
      <c r="P789" s="12"/>
      <c r="X789" s="79"/>
    </row>
    <row r="790" spans="6:24" customFormat="1" x14ac:dyDescent="0.25">
      <c r="F790" s="69"/>
      <c r="G790" s="69"/>
      <c r="O790" s="12"/>
      <c r="P790" s="12"/>
      <c r="X790" s="79"/>
    </row>
    <row r="791" spans="6:24" customFormat="1" x14ac:dyDescent="0.25">
      <c r="F791" s="69"/>
      <c r="G791" s="69"/>
      <c r="O791" s="12"/>
      <c r="P791" s="12"/>
      <c r="X791" s="79"/>
    </row>
    <row r="792" spans="6:24" customFormat="1" x14ac:dyDescent="0.25">
      <c r="F792" s="69"/>
      <c r="G792" s="69"/>
      <c r="O792" s="12"/>
      <c r="P792" s="12"/>
      <c r="X792" s="79"/>
    </row>
    <row r="793" spans="6:24" customFormat="1" x14ac:dyDescent="0.25">
      <c r="F793" s="69"/>
      <c r="G793" s="69"/>
      <c r="O793" s="12"/>
      <c r="P793" s="12"/>
      <c r="X793" s="79"/>
    </row>
    <row r="794" spans="6:24" customFormat="1" x14ac:dyDescent="0.25">
      <c r="F794" s="69"/>
      <c r="G794" s="69"/>
      <c r="O794" s="12"/>
      <c r="P794" s="12"/>
      <c r="X794" s="79"/>
    </row>
    <row r="795" spans="6:24" customFormat="1" x14ac:dyDescent="0.25">
      <c r="F795" s="69"/>
      <c r="G795" s="69"/>
      <c r="O795" s="12"/>
      <c r="P795" s="12"/>
      <c r="X795" s="79"/>
    </row>
    <row r="796" spans="6:24" customFormat="1" x14ac:dyDescent="0.25">
      <c r="F796" s="69"/>
      <c r="G796" s="69"/>
      <c r="O796" s="12"/>
      <c r="P796" s="12"/>
      <c r="X796" s="79"/>
    </row>
    <row r="797" spans="6:24" customFormat="1" x14ac:dyDescent="0.25">
      <c r="F797" s="69"/>
      <c r="G797" s="69"/>
      <c r="O797" s="12"/>
      <c r="P797" s="12"/>
      <c r="X797" s="79"/>
    </row>
    <row r="798" spans="6:24" customFormat="1" x14ac:dyDescent="0.25">
      <c r="F798" s="69"/>
      <c r="G798" s="69"/>
      <c r="O798" s="12"/>
      <c r="P798" s="12"/>
      <c r="X798" s="79"/>
    </row>
    <row r="799" spans="6:24" customFormat="1" x14ac:dyDescent="0.25">
      <c r="F799" s="69"/>
      <c r="G799" s="69"/>
      <c r="O799" s="12"/>
      <c r="P799" s="12"/>
      <c r="X799" s="79"/>
    </row>
    <row r="800" spans="6:24" customFormat="1" x14ac:dyDescent="0.25">
      <c r="F800" s="69"/>
      <c r="G800" s="69"/>
      <c r="O800" s="12"/>
      <c r="P800" s="12"/>
      <c r="X800" s="79"/>
    </row>
    <row r="801" spans="6:24" customFormat="1" x14ac:dyDescent="0.25">
      <c r="F801" s="69"/>
      <c r="G801" s="69"/>
      <c r="O801" s="12"/>
      <c r="P801" s="12"/>
      <c r="X801" s="79"/>
    </row>
    <row r="802" spans="6:24" customFormat="1" x14ac:dyDescent="0.25">
      <c r="F802" s="69"/>
      <c r="G802" s="69"/>
      <c r="O802" s="12"/>
      <c r="P802" s="12"/>
      <c r="X802" s="79"/>
    </row>
    <row r="803" spans="6:24" customFormat="1" x14ac:dyDescent="0.25">
      <c r="F803" s="69"/>
      <c r="G803" s="69"/>
      <c r="O803" s="12"/>
      <c r="P803" s="12"/>
      <c r="X803" s="79"/>
    </row>
    <row r="804" spans="6:24" customFormat="1" x14ac:dyDescent="0.25">
      <c r="F804" s="69"/>
      <c r="G804" s="69"/>
      <c r="O804" s="12"/>
      <c r="P804" s="12"/>
      <c r="X804" s="79"/>
    </row>
    <row r="805" spans="6:24" customFormat="1" x14ac:dyDescent="0.25">
      <c r="F805" s="69"/>
      <c r="G805" s="69"/>
      <c r="O805" s="12"/>
      <c r="P805" s="12"/>
      <c r="X805" s="79"/>
    </row>
    <row r="806" spans="6:24" customFormat="1" x14ac:dyDescent="0.25">
      <c r="F806" s="69"/>
      <c r="G806" s="69"/>
      <c r="O806" s="12"/>
      <c r="P806" s="12"/>
      <c r="X806" s="79"/>
    </row>
    <row r="807" spans="6:24" customFormat="1" x14ac:dyDescent="0.25">
      <c r="F807" s="69"/>
      <c r="G807" s="69"/>
      <c r="O807" s="12"/>
      <c r="P807" s="12"/>
      <c r="X807" s="79"/>
    </row>
    <row r="808" spans="6:24" customFormat="1" x14ac:dyDescent="0.25">
      <c r="F808" s="69"/>
      <c r="G808" s="69"/>
      <c r="O808" s="12"/>
      <c r="P808" s="12"/>
      <c r="X808" s="79"/>
    </row>
    <row r="809" spans="6:24" customFormat="1" x14ac:dyDescent="0.25">
      <c r="F809" s="69"/>
      <c r="G809" s="69"/>
      <c r="O809" s="12"/>
      <c r="P809" s="12"/>
      <c r="X809" s="79"/>
    </row>
    <row r="810" spans="6:24" customFormat="1" x14ac:dyDescent="0.25">
      <c r="F810" s="69"/>
      <c r="G810" s="69"/>
      <c r="O810" s="12"/>
      <c r="P810" s="12"/>
      <c r="X810" s="79"/>
    </row>
    <row r="811" spans="6:24" customFormat="1" x14ac:dyDescent="0.25">
      <c r="F811" s="69"/>
      <c r="G811" s="69"/>
      <c r="O811" s="12"/>
      <c r="P811" s="12"/>
      <c r="X811" s="79"/>
    </row>
    <row r="812" spans="6:24" customFormat="1" x14ac:dyDescent="0.25">
      <c r="F812" s="69"/>
      <c r="G812" s="69"/>
      <c r="O812" s="12"/>
      <c r="P812" s="12"/>
      <c r="X812" s="79"/>
    </row>
    <row r="813" spans="6:24" customFormat="1" x14ac:dyDescent="0.25">
      <c r="F813" s="69"/>
      <c r="G813" s="69"/>
      <c r="O813" s="12"/>
      <c r="P813" s="12"/>
      <c r="X813" s="79"/>
    </row>
    <row r="814" spans="6:24" customFormat="1" x14ac:dyDescent="0.25">
      <c r="F814" s="69"/>
      <c r="G814" s="69"/>
      <c r="O814" s="12"/>
      <c r="P814" s="12"/>
      <c r="X814" s="79"/>
    </row>
    <row r="815" spans="6:24" customFormat="1" x14ac:dyDescent="0.25">
      <c r="F815" s="69"/>
      <c r="G815" s="69"/>
      <c r="O815" s="12"/>
      <c r="P815" s="12"/>
      <c r="X815" s="79"/>
    </row>
    <row r="816" spans="6:24" customFormat="1" x14ac:dyDescent="0.25">
      <c r="F816" s="69"/>
      <c r="G816" s="69"/>
      <c r="O816" s="12"/>
      <c r="P816" s="12"/>
      <c r="X816" s="79"/>
    </row>
    <row r="817" spans="6:24" customFormat="1" x14ac:dyDescent="0.25">
      <c r="F817" s="69"/>
      <c r="G817" s="69"/>
      <c r="O817" s="12"/>
      <c r="P817" s="12"/>
      <c r="X817" s="79"/>
    </row>
    <row r="818" spans="6:24" customFormat="1" x14ac:dyDescent="0.25">
      <c r="F818" s="69"/>
      <c r="G818" s="69"/>
      <c r="O818" s="12"/>
      <c r="P818" s="12"/>
      <c r="X818" s="79"/>
    </row>
    <row r="819" spans="6:24" customFormat="1" x14ac:dyDescent="0.25">
      <c r="F819" s="69"/>
      <c r="G819" s="69"/>
      <c r="O819" s="12"/>
      <c r="P819" s="12"/>
      <c r="X819" s="79"/>
    </row>
    <row r="820" spans="6:24" customFormat="1" x14ac:dyDescent="0.25">
      <c r="F820" s="69"/>
      <c r="G820" s="69"/>
      <c r="O820" s="12"/>
      <c r="P820" s="12"/>
      <c r="X820" s="79"/>
    </row>
    <row r="821" spans="6:24" customFormat="1" x14ac:dyDescent="0.25">
      <c r="F821" s="69"/>
      <c r="G821" s="69"/>
      <c r="O821" s="12"/>
      <c r="P821" s="12"/>
      <c r="X821" s="79"/>
    </row>
    <row r="822" spans="6:24" customFormat="1" x14ac:dyDescent="0.25">
      <c r="F822" s="69"/>
      <c r="G822" s="69"/>
      <c r="O822" s="12"/>
      <c r="P822" s="12"/>
      <c r="X822" s="79"/>
    </row>
    <row r="823" spans="6:24" customFormat="1" x14ac:dyDescent="0.25">
      <c r="F823" s="69"/>
      <c r="G823" s="69"/>
      <c r="O823" s="12"/>
      <c r="P823" s="12"/>
      <c r="X823" s="79"/>
    </row>
    <row r="824" spans="6:24" customFormat="1" x14ac:dyDescent="0.25">
      <c r="F824" s="69"/>
      <c r="G824" s="69"/>
      <c r="O824" s="12"/>
      <c r="P824" s="12"/>
      <c r="X824" s="79"/>
    </row>
    <row r="825" spans="6:24" customFormat="1" x14ac:dyDescent="0.25">
      <c r="F825" s="69"/>
      <c r="G825" s="69"/>
      <c r="O825" s="12"/>
      <c r="P825" s="12"/>
      <c r="X825" s="79"/>
    </row>
    <row r="826" spans="6:24" customFormat="1" x14ac:dyDescent="0.25">
      <c r="F826" s="69"/>
      <c r="G826" s="69"/>
      <c r="O826" s="12"/>
      <c r="P826" s="12"/>
      <c r="X826" s="79"/>
    </row>
    <row r="827" spans="6:24" customFormat="1" x14ac:dyDescent="0.25">
      <c r="F827" s="69"/>
      <c r="G827" s="69"/>
      <c r="O827" s="12"/>
      <c r="P827" s="12"/>
      <c r="X827" s="79"/>
    </row>
    <row r="828" spans="6:24" customFormat="1" x14ac:dyDescent="0.25">
      <c r="F828" s="69"/>
      <c r="G828" s="69"/>
      <c r="O828" s="12"/>
      <c r="P828" s="12"/>
      <c r="X828" s="79"/>
    </row>
    <row r="829" spans="6:24" customFormat="1" x14ac:dyDescent="0.25">
      <c r="F829" s="69"/>
      <c r="G829" s="69"/>
      <c r="O829" s="12"/>
      <c r="P829" s="12"/>
      <c r="X829" s="79"/>
    </row>
    <row r="830" spans="6:24" customFormat="1" x14ac:dyDescent="0.25">
      <c r="F830" s="69"/>
      <c r="G830" s="69"/>
      <c r="O830" s="12"/>
      <c r="P830" s="12"/>
      <c r="X830" s="79"/>
    </row>
    <row r="831" spans="6:24" customFormat="1" x14ac:dyDescent="0.25">
      <c r="F831" s="69"/>
      <c r="G831" s="69"/>
      <c r="O831" s="12"/>
      <c r="P831" s="12"/>
      <c r="X831" s="79"/>
    </row>
    <row r="832" spans="6:24" customFormat="1" x14ac:dyDescent="0.25">
      <c r="F832" s="69"/>
      <c r="G832" s="69"/>
      <c r="O832" s="12"/>
      <c r="P832" s="12"/>
      <c r="X832" s="79"/>
    </row>
    <row r="833" spans="6:24" customFormat="1" x14ac:dyDescent="0.25">
      <c r="F833" s="69"/>
      <c r="G833" s="69"/>
      <c r="O833" s="12"/>
      <c r="P833" s="12"/>
      <c r="X833" s="79"/>
    </row>
    <row r="834" spans="6:24" customFormat="1" x14ac:dyDescent="0.25">
      <c r="F834" s="69"/>
      <c r="G834" s="69"/>
      <c r="O834" s="12"/>
      <c r="P834" s="12"/>
      <c r="X834" s="79"/>
    </row>
    <row r="835" spans="6:24" customFormat="1" x14ac:dyDescent="0.25">
      <c r="F835" s="69"/>
      <c r="G835" s="69"/>
      <c r="O835" s="12"/>
      <c r="P835" s="12"/>
      <c r="X835" s="79"/>
    </row>
    <row r="836" spans="6:24" customFormat="1" x14ac:dyDescent="0.25">
      <c r="F836" s="69"/>
      <c r="G836" s="69"/>
      <c r="O836" s="12"/>
      <c r="P836" s="12"/>
      <c r="X836" s="79"/>
    </row>
    <row r="837" spans="6:24" customFormat="1" x14ac:dyDescent="0.25">
      <c r="F837" s="69"/>
      <c r="G837" s="69"/>
      <c r="O837" s="12"/>
      <c r="P837" s="12"/>
      <c r="X837" s="79"/>
    </row>
    <row r="838" spans="6:24" customFormat="1" x14ac:dyDescent="0.25">
      <c r="F838" s="69"/>
      <c r="G838" s="69"/>
      <c r="O838" s="12"/>
      <c r="P838" s="12"/>
      <c r="X838" s="79"/>
    </row>
    <row r="839" spans="6:24" customFormat="1" x14ac:dyDescent="0.25">
      <c r="F839" s="69"/>
      <c r="G839" s="69"/>
      <c r="O839" s="12"/>
      <c r="P839" s="12"/>
      <c r="X839" s="79"/>
    </row>
    <row r="840" spans="6:24" customFormat="1" x14ac:dyDescent="0.25">
      <c r="F840" s="69"/>
      <c r="G840" s="69"/>
      <c r="O840" s="12"/>
      <c r="P840" s="12"/>
      <c r="X840" s="79"/>
    </row>
    <row r="841" spans="6:24" customFormat="1" x14ac:dyDescent="0.25">
      <c r="F841" s="69"/>
      <c r="G841" s="69"/>
      <c r="O841" s="12"/>
      <c r="P841" s="12"/>
      <c r="X841" s="79"/>
    </row>
    <row r="842" spans="6:24" customFormat="1" x14ac:dyDescent="0.25">
      <c r="F842" s="69"/>
      <c r="G842" s="69"/>
      <c r="O842" s="12"/>
      <c r="P842" s="12"/>
      <c r="X842" s="79"/>
    </row>
    <row r="843" spans="6:24" customFormat="1" x14ac:dyDescent="0.25">
      <c r="F843" s="69"/>
      <c r="G843" s="69"/>
      <c r="O843" s="12"/>
      <c r="P843" s="12"/>
      <c r="X843" s="79"/>
    </row>
    <row r="844" spans="6:24" customFormat="1" x14ac:dyDescent="0.25">
      <c r="F844" s="69"/>
      <c r="G844" s="69"/>
      <c r="O844" s="12"/>
      <c r="P844" s="12"/>
      <c r="X844" s="79"/>
    </row>
    <row r="845" spans="6:24" customFormat="1" x14ac:dyDescent="0.25">
      <c r="F845" s="69"/>
      <c r="G845" s="69"/>
      <c r="O845" s="12"/>
      <c r="P845" s="12"/>
      <c r="X845" s="79"/>
    </row>
    <row r="846" spans="6:24" customFormat="1" x14ac:dyDescent="0.25">
      <c r="F846" s="69"/>
      <c r="G846" s="69"/>
      <c r="O846" s="12"/>
      <c r="P846" s="12"/>
      <c r="X846" s="79"/>
    </row>
    <row r="847" spans="6:24" customFormat="1" x14ac:dyDescent="0.25">
      <c r="F847" s="69"/>
      <c r="G847" s="69"/>
      <c r="O847" s="12"/>
      <c r="P847" s="12"/>
      <c r="X847" s="79"/>
    </row>
    <row r="848" spans="6:24" customFormat="1" x14ac:dyDescent="0.25">
      <c r="F848" s="69"/>
      <c r="G848" s="69"/>
      <c r="O848" s="12"/>
      <c r="P848" s="12"/>
      <c r="X848" s="79"/>
    </row>
    <row r="849" spans="6:24" customFormat="1" x14ac:dyDescent="0.25">
      <c r="F849" s="69"/>
      <c r="G849" s="69"/>
      <c r="O849" s="12"/>
      <c r="P849" s="12"/>
      <c r="X849" s="79"/>
    </row>
    <row r="850" spans="6:24" customFormat="1" x14ac:dyDescent="0.25">
      <c r="F850" s="69"/>
      <c r="G850" s="69"/>
      <c r="O850" s="12"/>
      <c r="P850" s="12"/>
      <c r="X850" s="79"/>
    </row>
    <row r="851" spans="6:24" customFormat="1" x14ac:dyDescent="0.25">
      <c r="F851" s="69"/>
      <c r="G851" s="69"/>
      <c r="O851" s="12"/>
      <c r="P851" s="12"/>
      <c r="X851" s="79"/>
    </row>
    <row r="852" spans="6:24" customFormat="1" x14ac:dyDescent="0.25">
      <c r="F852" s="69"/>
      <c r="G852" s="69"/>
      <c r="O852" s="12"/>
      <c r="P852" s="12"/>
      <c r="X852" s="79"/>
    </row>
    <row r="853" spans="6:24" customFormat="1" x14ac:dyDescent="0.25">
      <c r="F853" s="69"/>
      <c r="G853" s="69"/>
      <c r="O853" s="12"/>
      <c r="P853" s="12"/>
      <c r="X853" s="79"/>
    </row>
    <row r="854" spans="6:24" customFormat="1" x14ac:dyDescent="0.25">
      <c r="F854" s="69"/>
      <c r="G854" s="69"/>
      <c r="O854" s="12"/>
      <c r="P854" s="12"/>
      <c r="X854" s="79"/>
    </row>
    <row r="855" spans="6:24" customFormat="1" x14ac:dyDescent="0.25">
      <c r="F855" s="69"/>
      <c r="G855" s="69"/>
      <c r="O855" s="12"/>
      <c r="P855" s="12"/>
      <c r="X855" s="79"/>
    </row>
    <row r="856" spans="6:24" customFormat="1" x14ac:dyDescent="0.25">
      <c r="F856" s="69"/>
      <c r="G856" s="69"/>
      <c r="O856" s="12"/>
      <c r="P856" s="12"/>
      <c r="X856" s="79"/>
    </row>
    <row r="857" spans="6:24" customFormat="1" x14ac:dyDescent="0.25">
      <c r="F857" s="69"/>
      <c r="G857" s="69"/>
      <c r="O857" s="12"/>
      <c r="P857" s="12"/>
      <c r="X857" s="79"/>
    </row>
    <row r="858" spans="6:24" customFormat="1" x14ac:dyDescent="0.25">
      <c r="F858" s="69"/>
      <c r="G858" s="69"/>
      <c r="O858" s="12"/>
      <c r="P858" s="12"/>
      <c r="X858" s="79"/>
    </row>
    <row r="859" spans="6:24" customFormat="1" x14ac:dyDescent="0.25">
      <c r="F859" s="69"/>
      <c r="G859" s="69"/>
      <c r="O859" s="12"/>
      <c r="P859" s="12"/>
      <c r="X859" s="79"/>
    </row>
    <row r="860" spans="6:24" customFormat="1" x14ac:dyDescent="0.25">
      <c r="F860" s="69"/>
      <c r="G860" s="69"/>
      <c r="O860" s="12"/>
      <c r="P860" s="12"/>
      <c r="X860" s="79"/>
    </row>
    <row r="861" spans="6:24" customFormat="1" x14ac:dyDescent="0.25">
      <c r="F861" s="69"/>
      <c r="G861" s="69"/>
      <c r="O861" s="12"/>
      <c r="P861" s="12"/>
      <c r="X861" s="79"/>
    </row>
    <row r="862" spans="6:24" customFormat="1" x14ac:dyDescent="0.25">
      <c r="F862" s="69"/>
      <c r="G862" s="69"/>
      <c r="O862" s="12"/>
      <c r="P862" s="12"/>
      <c r="X862" s="79"/>
    </row>
    <row r="863" spans="6:24" customFormat="1" x14ac:dyDescent="0.25">
      <c r="F863" s="69"/>
      <c r="G863" s="69"/>
      <c r="O863" s="12"/>
      <c r="P863" s="12"/>
      <c r="X863" s="79"/>
    </row>
    <row r="864" spans="6:24" customFormat="1" x14ac:dyDescent="0.25">
      <c r="F864" s="69"/>
      <c r="G864" s="69"/>
      <c r="O864" s="12"/>
      <c r="P864" s="12"/>
      <c r="X864" s="79"/>
    </row>
    <row r="865" spans="6:24" customFormat="1" x14ac:dyDescent="0.25">
      <c r="F865" s="69"/>
      <c r="G865" s="69"/>
      <c r="O865" s="12"/>
      <c r="P865" s="12"/>
      <c r="X865" s="79"/>
    </row>
    <row r="866" spans="6:24" customFormat="1" x14ac:dyDescent="0.25">
      <c r="F866" s="69"/>
      <c r="G866" s="69"/>
      <c r="O866" s="12"/>
      <c r="P866" s="12"/>
      <c r="X866" s="79"/>
    </row>
    <row r="867" spans="6:24" customFormat="1" x14ac:dyDescent="0.25">
      <c r="F867" s="69"/>
      <c r="G867" s="69"/>
      <c r="O867" s="12"/>
      <c r="P867" s="12"/>
      <c r="X867" s="79"/>
    </row>
    <row r="868" spans="6:24" customFormat="1" x14ac:dyDescent="0.25">
      <c r="F868" s="69"/>
      <c r="G868" s="69"/>
      <c r="O868" s="12"/>
      <c r="P868" s="12"/>
      <c r="X868" s="79"/>
    </row>
    <row r="869" spans="6:24" customFormat="1" x14ac:dyDescent="0.25">
      <c r="F869" s="69"/>
      <c r="G869" s="69"/>
      <c r="O869" s="12"/>
      <c r="P869" s="12"/>
      <c r="X869" s="79"/>
    </row>
    <row r="870" spans="6:24" customFormat="1" x14ac:dyDescent="0.25">
      <c r="F870" s="69"/>
      <c r="G870" s="69"/>
      <c r="O870" s="12"/>
      <c r="P870" s="12"/>
      <c r="X870" s="79"/>
    </row>
    <row r="871" spans="6:24" customFormat="1" x14ac:dyDescent="0.25">
      <c r="F871" s="69"/>
      <c r="G871" s="69"/>
      <c r="O871" s="12"/>
      <c r="P871" s="12"/>
      <c r="X871" s="79"/>
    </row>
    <row r="872" spans="6:24" customFormat="1" x14ac:dyDescent="0.25">
      <c r="F872" s="69"/>
      <c r="G872" s="69"/>
      <c r="O872" s="12"/>
      <c r="P872" s="12"/>
      <c r="X872" s="79"/>
    </row>
    <row r="873" spans="6:24" customFormat="1" x14ac:dyDescent="0.25">
      <c r="F873" s="69"/>
      <c r="G873" s="69"/>
      <c r="O873" s="12"/>
      <c r="P873" s="12"/>
      <c r="X873" s="79"/>
    </row>
    <row r="874" spans="6:24" customFormat="1" x14ac:dyDescent="0.25">
      <c r="F874" s="69"/>
      <c r="G874" s="69"/>
      <c r="O874" s="12"/>
      <c r="P874" s="12"/>
      <c r="X874" s="79"/>
    </row>
    <row r="875" spans="6:24" customFormat="1" x14ac:dyDescent="0.25">
      <c r="F875" s="69"/>
      <c r="G875" s="69"/>
      <c r="O875" s="12"/>
      <c r="P875" s="12"/>
      <c r="X875" s="79"/>
    </row>
    <row r="876" spans="6:24" customFormat="1" x14ac:dyDescent="0.25">
      <c r="F876" s="69"/>
      <c r="G876" s="69"/>
      <c r="O876" s="12"/>
      <c r="P876" s="12"/>
      <c r="X876" s="79"/>
    </row>
    <row r="877" spans="6:24" customFormat="1" x14ac:dyDescent="0.25">
      <c r="F877" s="69"/>
      <c r="G877" s="69"/>
      <c r="O877" s="12"/>
      <c r="P877" s="12"/>
      <c r="X877" s="79"/>
    </row>
    <row r="878" spans="6:24" customFormat="1" x14ac:dyDescent="0.25">
      <c r="F878" s="69"/>
      <c r="G878" s="69"/>
      <c r="O878" s="12"/>
      <c r="P878" s="12"/>
      <c r="X878" s="79"/>
    </row>
    <row r="879" spans="6:24" customFormat="1" x14ac:dyDescent="0.25">
      <c r="F879" s="69"/>
      <c r="G879" s="69"/>
      <c r="O879" s="12"/>
      <c r="P879" s="12"/>
      <c r="X879" s="79"/>
    </row>
    <row r="880" spans="6:24" customFormat="1" x14ac:dyDescent="0.25">
      <c r="F880" s="69"/>
      <c r="G880" s="69"/>
      <c r="O880" s="12"/>
      <c r="P880" s="12"/>
      <c r="X880" s="79"/>
    </row>
    <row r="881" spans="6:24" customFormat="1" x14ac:dyDescent="0.25">
      <c r="F881" s="69"/>
      <c r="G881" s="69"/>
      <c r="O881" s="12"/>
      <c r="P881" s="12"/>
      <c r="X881" s="79"/>
    </row>
    <row r="882" spans="6:24" customFormat="1" x14ac:dyDescent="0.25">
      <c r="F882" s="69"/>
      <c r="G882" s="69"/>
      <c r="O882" s="12"/>
      <c r="P882" s="12"/>
      <c r="X882" s="79"/>
    </row>
    <row r="883" spans="6:24" customFormat="1" x14ac:dyDescent="0.25">
      <c r="F883" s="69"/>
      <c r="G883" s="69"/>
      <c r="O883" s="12"/>
      <c r="P883" s="12"/>
      <c r="X883" s="79"/>
    </row>
    <row r="884" spans="6:24" customFormat="1" x14ac:dyDescent="0.25">
      <c r="F884" s="69"/>
      <c r="G884" s="69"/>
      <c r="O884" s="12"/>
      <c r="P884" s="12"/>
      <c r="X884" s="79"/>
    </row>
    <row r="885" spans="6:24" customFormat="1" x14ac:dyDescent="0.25">
      <c r="F885" s="69"/>
      <c r="G885" s="69"/>
      <c r="O885" s="12"/>
      <c r="P885" s="12"/>
      <c r="X885" s="79"/>
    </row>
    <row r="886" spans="6:24" customFormat="1" x14ac:dyDescent="0.25">
      <c r="F886" s="69"/>
      <c r="G886" s="69"/>
      <c r="O886" s="12"/>
      <c r="P886" s="12"/>
      <c r="X886" s="79"/>
    </row>
    <row r="887" spans="6:24" customFormat="1" x14ac:dyDescent="0.25">
      <c r="F887" s="69"/>
      <c r="G887" s="69"/>
      <c r="O887" s="12"/>
      <c r="P887" s="12"/>
      <c r="X887" s="79"/>
    </row>
  </sheetData>
  <mergeCells count="3">
    <mergeCell ref="D2:M2"/>
    <mergeCell ref="I5:J5"/>
    <mergeCell ref="L5:M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CW11" workbookViewId="0">
      <selection activeCell="G35" sqref="G35"/>
    </sheetView>
  </sheetViews>
  <sheetFormatPr baseColWidth="10" defaultRowHeight="15" x14ac:dyDescent="0.25"/>
  <cols>
    <col min="2" max="2" width="12" bestFit="1" customWidth="1"/>
    <col min="5" max="5" width="12" bestFit="1" customWidth="1"/>
  </cols>
  <sheetData>
    <row r="1" spans="1:10" x14ac:dyDescent="0.25">
      <c r="A1" t="s">
        <v>0</v>
      </c>
      <c r="B1" t="s">
        <v>1</v>
      </c>
      <c r="G1">
        <v>1.043708E-2</v>
      </c>
    </row>
    <row r="2" spans="1:10" x14ac:dyDescent="0.25">
      <c r="A2">
        <v>1775</v>
      </c>
      <c r="B2" s="1">
        <v>16233</v>
      </c>
      <c r="D2">
        <f>A2</f>
        <v>1775</v>
      </c>
      <c r="E2">
        <f>((9000000*$B$2*EXP($G$1*D2))/(9000000+$B$2*(EXP($G$1*D2)-1)))</f>
        <v>8999955.1626495663</v>
      </c>
      <c r="G2" s="1"/>
      <c r="J2" s="1"/>
    </row>
    <row r="3" spans="1:10" x14ac:dyDescent="0.25">
      <c r="A3">
        <v>1800</v>
      </c>
      <c r="B3" s="1">
        <v>21964</v>
      </c>
      <c r="D3">
        <f t="shared" ref="D3:D16" si="0">A3</f>
        <v>1800</v>
      </c>
      <c r="E3">
        <f t="shared" ref="E3:E16" si="1">((9000000*$B$2*EXP($G$1*D3))/(9000000+$B$2*(EXP($G$1*D3)-1)))</f>
        <v>8999965.4600836355</v>
      </c>
    </row>
    <row r="4" spans="1:10" x14ac:dyDescent="0.25">
      <c r="A4">
        <v>1832</v>
      </c>
      <c r="B4" s="1">
        <v>28341</v>
      </c>
      <c r="D4">
        <f t="shared" si="0"/>
        <v>1832</v>
      </c>
      <c r="E4">
        <f t="shared" si="1"/>
        <v>8999975.2672028914</v>
      </c>
    </row>
    <row r="5" spans="1:10" x14ac:dyDescent="0.25">
      <c r="A5">
        <v>1870</v>
      </c>
      <c r="B5" s="1">
        <v>40883</v>
      </c>
      <c r="D5">
        <f t="shared" si="0"/>
        <v>1870</v>
      </c>
      <c r="E5">
        <f t="shared" si="1"/>
        <v>8999983.3647815622</v>
      </c>
      <c r="G5">
        <f>((B3-B2)/(A3-A2))/(B3)</f>
        <v>1.0437078856310327E-2</v>
      </c>
    </row>
    <row r="6" spans="1:10" x14ac:dyDescent="0.25">
      <c r="A6">
        <v>1912</v>
      </c>
      <c r="B6" s="1">
        <v>121257</v>
      </c>
      <c r="D6">
        <f t="shared" si="0"/>
        <v>1912</v>
      </c>
      <c r="E6">
        <f t="shared" si="1"/>
        <v>8999989.2686932199</v>
      </c>
    </row>
    <row r="7" spans="1:10" x14ac:dyDescent="0.25">
      <c r="A7">
        <v>1918</v>
      </c>
      <c r="B7" s="1">
        <v>143994</v>
      </c>
      <c r="D7">
        <f t="shared" si="0"/>
        <v>1918</v>
      </c>
      <c r="E7">
        <f t="shared" si="1"/>
        <v>8999989.9201041609</v>
      </c>
    </row>
    <row r="8" spans="1:10" x14ac:dyDescent="0.25">
      <c r="A8">
        <v>1928</v>
      </c>
      <c r="B8" s="1">
        <v>235702</v>
      </c>
      <c r="D8">
        <f t="shared" si="0"/>
        <v>1928</v>
      </c>
      <c r="E8">
        <f t="shared" si="1"/>
        <v>8999990.9191096872</v>
      </c>
    </row>
    <row r="9" spans="1:10" x14ac:dyDescent="0.25">
      <c r="A9">
        <v>1938</v>
      </c>
      <c r="B9" s="1">
        <v>325650</v>
      </c>
      <c r="D9">
        <f t="shared" si="0"/>
        <v>1938</v>
      </c>
      <c r="E9">
        <f t="shared" si="1"/>
        <v>8999991.8191051465</v>
      </c>
    </row>
    <row r="10" spans="1:10" x14ac:dyDescent="0.25">
      <c r="A10">
        <v>1951</v>
      </c>
      <c r="B10" s="1">
        <v>715250</v>
      </c>
      <c r="D10">
        <f t="shared" si="0"/>
        <v>1951</v>
      </c>
      <c r="E10">
        <f t="shared" si="1"/>
        <v>8999992.8570945784</v>
      </c>
    </row>
    <row r="11" spans="1:10" x14ac:dyDescent="0.25">
      <c r="A11">
        <v>1964</v>
      </c>
      <c r="B11" s="1">
        <v>1697311</v>
      </c>
      <c r="D11">
        <f t="shared" si="0"/>
        <v>1964</v>
      </c>
      <c r="E11">
        <f t="shared" si="1"/>
        <v>8999993.7633843217</v>
      </c>
    </row>
    <row r="12" spans="1:10" x14ac:dyDescent="0.25">
      <c r="A12">
        <v>1973</v>
      </c>
      <c r="B12" s="1">
        <v>2855065</v>
      </c>
      <c r="D12">
        <f t="shared" si="0"/>
        <v>1973</v>
      </c>
      <c r="E12">
        <f t="shared" si="1"/>
        <v>8999994.3225396108</v>
      </c>
    </row>
    <row r="13" spans="1:10" x14ac:dyDescent="0.25">
      <c r="A13">
        <v>1985</v>
      </c>
      <c r="B13" s="1">
        <v>4236490</v>
      </c>
      <c r="D13">
        <f t="shared" si="0"/>
        <v>1985</v>
      </c>
      <c r="E13">
        <f t="shared" si="1"/>
        <v>8999994.9908856042</v>
      </c>
    </row>
    <row r="14" spans="1:10" x14ac:dyDescent="0.25">
      <c r="A14">
        <v>1993</v>
      </c>
      <c r="B14" s="1">
        <v>5484244</v>
      </c>
      <c r="D14">
        <f t="shared" si="0"/>
        <v>1993</v>
      </c>
      <c r="E14">
        <f t="shared" si="1"/>
        <v>8999995.392144626</v>
      </c>
    </row>
    <row r="15" spans="1:10" x14ac:dyDescent="0.25">
      <c r="A15">
        <v>1999</v>
      </c>
      <c r="B15" s="1">
        <v>6276428</v>
      </c>
      <c r="D15">
        <f t="shared" si="0"/>
        <v>1999</v>
      </c>
      <c r="E15">
        <f t="shared" si="1"/>
        <v>8999995.6718504801</v>
      </c>
    </row>
    <row r="16" spans="1:10" x14ac:dyDescent="0.25">
      <c r="A16">
        <v>2005</v>
      </c>
      <c r="B16" s="1">
        <v>7185889</v>
      </c>
      <c r="D16">
        <f t="shared" si="0"/>
        <v>2005</v>
      </c>
      <c r="E16">
        <f t="shared" si="1"/>
        <v>8999995.9345776476</v>
      </c>
    </row>
    <row r="18" spans="1:2" x14ac:dyDescent="0.25">
      <c r="A18">
        <f>LOG(A2,EXP(1))</f>
        <v>7.4815557019095165</v>
      </c>
      <c r="B18">
        <f>LOG(B2,EXP(1))</f>
        <v>9.6948014863108458</v>
      </c>
    </row>
    <row r="19" spans="1:2" x14ac:dyDescent="0.25">
      <c r="A19">
        <f t="shared" ref="A19:B32" si="2">LOG(A3,EXP(1))</f>
        <v>7.4955419438842563</v>
      </c>
      <c r="B19">
        <f t="shared" si="2"/>
        <v>9.9971600283987634</v>
      </c>
    </row>
    <row r="20" spans="1:2" x14ac:dyDescent="0.25">
      <c r="A20">
        <f t="shared" si="2"/>
        <v>7.5131635452340753</v>
      </c>
      <c r="B20">
        <f t="shared" si="2"/>
        <v>10.252064798437244</v>
      </c>
    </row>
    <row r="21" spans="1:2" x14ac:dyDescent="0.25">
      <c r="A21">
        <f t="shared" si="2"/>
        <v>7.5336937098486327</v>
      </c>
      <c r="B21">
        <f t="shared" si="2"/>
        <v>10.618469607703592</v>
      </c>
    </row>
    <row r="22" spans="1:2" x14ac:dyDescent="0.25">
      <c r="A22">
        <f t="shared" si="2"/>
        <v>7.5559050936113463</v>
      </c>
      <c r="B22">
        <f t="shared" si="2"/>
        <v>11.705667539092067</v>
      </c>
    </row>
    <row r="23" spans="1:2" x14ac:dyDescent="0.25">
      <c r="A23">
        <f t="shared" si="2"/>
        <v>7.5590382554433839</v>
      </c>
      <c r="B23">
        <f t="shared" si="2"/>
        <v>11.877526911023391</v>
      </c>
    </row>
    <row r="24" spans="1:2" x14ac:dyDescent="0.25">
      <c r="A24">
        <f t="shared" si="2"/>
        <v>7.564238475170491</v>
      </c>
      <c r="B24">
        <f t="shared" si="2"/>
        <v>12.370323574250971</v>
      </c>
    </row>
    <row r="25" spans="1:2" x14ac:dyDescent="0.25">
      <c r="A25">
        <f t="shared" si="2"/>
        <v>7.5694117924507118</v>
      </c>
      <c r="B25">
        <f t="shared" si="2"/>
        <v>12.693578463974548</v>
      </c>
    </row>
    <row r="26" spans="1:2" x14ac:dyDescent="0.25">
      <c r="A26">
        <f t="shared" si="2"/>
        <v>7.5760973406231109</v>
      </c>
      <c r="B26">
        <f t="shared" si="2"/>
        <v>13.480387410912357</v>
      </c>
    </row>
    <row r="27" spans="1:2" x14ac:dyDescent="0.25">
      <c r="A27">
        <f t="shared" si="2"/>
        <v>7.5827384889144112</v>
      </c>
      <c r="B27">
        <f t="shared" si="2"/>
        <v>14.344555792010022</v>
      </c>
    </row>
    <row r="28" spans="1:2" x14ac:dyDescent="0.25">
      <c r="A28">
        <f t="shared" si="2"/>
        <v>7.5873105060226154</v>
      </c>
      <c r="B28">
        <f t="shared" si="2"/>
        <v>14.864605167888389</v>
      </c>
    </row>
    <row r="29" spans="1:2" x14ac:dyDescent="0.25">
      <c r="A29">
        <f t="shared" si="2"/>
        <v>7.5933741931212904</v>
      </c>
      <c r="B29">
        <f t="shared" si="2"/>
        <v>15.259245654178828</v>
      </c>
    </row>
    <row r="30" spans="1:2" x14ac:dyDescent="0.25">
      <c r="A30">
        <f t="shared" si="2"/>
        <v>7.5973963202127948</v>
      </c>
      <c r="B30">
        <f t="shared" si="2"/>
        <v>15.517389811745305</v>
      </c>
    </row>
    <row r="31" spans="1:2" x14ac:dyDescent="0.25">
      <c r="A31">
        <f t="shared" si="2"/>
        <v>7.6004023345003997</v>
      </c>
      <c r="B31">
        <f t="shared" si="2"/>
        <v>15.652311586813177</v>
      </c>
    </row>
    <row r="32" spans="1:2" x14ac:dyDescent="0.25">
      <c r="A32">
        <f t="shared" si="2"/>
        <v>7.6033993397406698</v>
      </c>
      <c r="B32">
        <f t="shared" si="2"/>
        <v>15.787629799834379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
  <sheetViews>
    <sheetView workbookViewId="0">
      <selection activeCell="F1" sqref="F1:H1"/>
    </sheetView>
  </sheetViews>
  <sheetFormatPr baseColWidth="10" defaultRowHeight="15" x14ac:dyDescent="0.25"/>
  <cols>
    <col min="1" max="1" width="5" bestFit="1" customWidth="1"/>
    <col min="2" max="2" width="13.7109375" bestFit="1" customWidth="1"/>
    <col min="3" max="4" width="15.5703125" bestFit="1" customWidth="1"/>
    <col min="6" max="6" width="13.7109375" bestFit="1" customWidth="1"/>
    <col min="7" max="7" width="15.5703125" bestFit="1" customWidth="1"/>
    <col min="8" max="8" width="13.5703125" bestFit="1" customWidth="1"/>
    <col min="11" max="11" width="13.7109375" bestFit="1" customWidth="1"/>
    <col min="12" max="12" width="15.5703125" bestFit="1" customWidth="1"/>
    <col min="13" max="13" width="13.5703125" bestFit="1" customWidth="1"/>
  </cols>
  <sheetData>
    <row r="1" spans="1:13" x14ac:dyDescent="0.25">
      <c r="B1" s="91" t="s">
        <v>50</v>
      </c>
      <c r="C1" s="91"/>
      <c r="D1" s="91"/>
      <c r="F1" s="91" t="s">
        <v>51</v>
      </c>
      <c r="G1" s="91"/>
      <c r="H1" s="91"/>
    </row>
    <row r="2" spans="1:13" x14ac:dyDescent="0.25">
      <c r="B2" t="s">
        <v>45</v>
      </c>
      <c r="C2" t="s">
        <v>47</v>
      </c>
      <c r="D2" t="s">
        <v>46</v>
      </c>
      <c r="F2" t="s">
        <v>45</v>
      </c>
      <c r="G2" t="s">
        <v>47</v>
      </c>
      <c r="H2" t="s">
        <v>46</v>
      </c>
    </row>
    <row r="3" spans="1:13" x14ac:dyDescent="0.25">
      <c r="A3">
        <v>2009</v>
      </c>
      <c r="B3">
        <v>76.179000000000002</v>
      </c>
      <c r="C3">
        <v>76.179000000000002</v>
      </c>
      <c r="D3">
        <v>76.179000000000002</v>
      </c>
      <c r="F3">
        <f t="shared" ref="F3:F24" si="0">$K$6*A3+$K$7</f>
        <v>72.841245059288525</v>
      </c>
      <c r="G3">
        <f t="shared" ref="G3:G24" si="1">$L$6*A3+$L$7</f>
        <v>74.39398023715421</v>
      </c>
      <c r="H3">
        <f>$M$6*A3+$M$7</f>
        <v>75.851766798418794</v>
      </c>
    </row>
    <row r="4" spans="1:13" x14ac:dyDescent="0.25">
      <c r="A4">
        <v>2010</v>
      </c>
      <c r="B4">
        <v>72.287000000000006</v>
      </c>
      <c r="C4">
        <v>76.903999999999996</v>
      </c>
      <c r="D4">
        <v>80.921000000000006</v>
      </c>
      <c r="F4">
        <f t="shared" si="0"/>
        <v>72.860905702992653</v>
      </c>
      <c r="G4">
        <f t="shared" si="1"/>
        <v>75.799752682100461</v>
      </c>
      <c r="H4">
        <f t="shared" ref="H4:H27" si="2">$M$6*A4+$M$7</f>
        <v>78.650105025409175</v>
      </c>
    </row>
    <row r="5" spans="1:13" x14ac:dyDescent="0.25">
      <c r="A5">
        <v>2011</v>
      </c>
      <c r="B5">
        <v>71.748999999999995</v>
      </c>
      <c r="C5">
        <v>77.555000000000007</v>
      </c>
      <c r="D5">
        <v>83.361000000000004</v>
      </c>
      <c r="F5">
        <f t="shared" si="0"/>
        <v>72.880566346696767</v>
      </c>
      <c r="G5">
        <f t="shared" si="1"/>
        <v>77.205525127046712</v>
      </c>
      <c r="H5">
        <f t="shared" si="2"/>
        <v>81.448443252399557</v>
      </c>
      <c r="K5" t="s">
        <v>45</v>
      </c>
      <c r="L5" t="s">
        <v>47</v>
      </c>
      <c r="M5" t="s">
        <v>46</v>
      </c>
    </row>
    <row r="6" spans="1:13" x14ac:dyDescent="0.25">
      <c r="A6">
        <v>2012</v>
      </c>
      <c r="B6">
        <v>71.504999999999995</v>
      </c>
      <c r="C6">
        <v>78.337999999999994</v>
      </c>
      <c r="D6">
        <v>85.171000000000006</v>
      </c>
      <c r="F6">
        <f t="shared" si="0"/>
        <v>72.900226990400881</v>
      </c>
      <c r="G6">
        <f t="shared" si="1"/>
        <v>78.611297571993418</v>
      </c>
      <c r="H6">
        <f t="shared" si="2"/>
        <v>84.246781479389938</v>
      </c>
      <c r="J6" t="s">
        <v>48</v>
      </c>
      <c r="K6">
        <f>INDEX(LINEST(B3:B24,A3:A24),1)</f>
        <v>1.9660643704121954E-2</v>
      </c>
      <c r="L6">
        <v>1.4057724449463576</v>
      </c>
      <c r="M6">
        <v>2.7983382269904009</v>
      </c>
    </row>
    <row r="7" spans="1:13" x14ac:dyDescent="0.25">
      <c r="A7">
        <v>2013</v>
      </c>
      <c r="B7">
        <v>71.62</v>
      </c>
      <c r="C7">
        <v>79.477999999999994</v>
      </c>
      <c r="D7">
        <v>87.334999999999994</v>
      </c>
      <c r="F7">
        <f t="shared" si="0"/>
        <v>72.91988763410501</v>
      </c>
      <c r="G7">
        <f t="shared" si="1"/>
        <v>80.01707001693967</v>
      </c>
      <c r="H7">
        <f t="shared" si="2"/>
        <v>87.045119706380319</v>
      </c>
      <c r="J7" t="s">
        <v>49</v>
      </c>
      <c r="K7">
        <f>INDEX(LINEST(B3:B24,A3:A24),2)</f>
        <v>33.343011857707516</v>
      </c>
      <c r="L7">
        <v>-2749.8028616600782</v>
      </c>
      <c r="M7">
        <v>-5546.0097312252965</v>
      </c>
    </row>
    <row r="8" spans="1:13" x14ac:dyDescent="0.25">
      <c r="A8">
        <v>2014</v>
      </c>
      <c r="B8">
        <v>71.954999999999998</v>
      </c>
      <c r="C8">
        <v>80.855999999999995</v>
      </c>
      <c r="D8">
        <v>89.757000000000005</v>
      </c>
      <c r="F8">
        <f t="shared" si="0"/>
        <v>72.939548277809138</v>
      </c>
      <c r="G8">
        <f t="shared" si="1"/>
        <v>81.422842461885921</v>
      </c>
      <c r="H8">
        <f t="shared" si="2"/>
        <v>89.843457933370701</v>
      </c>
    </row>
    <row r="9" spans="1:13" x14ac:dyDescent="0.25">
      <c r="A9">
        <v>2015</v>
      </c>
      <c r="B9">
        <v>72.257999999999996</v>
      </c>
      <c r="C9">
        <v>82.212000000000003</v>
      </c>
      <c r="D9">
        <v>92.167000000000002</v>
      </c>
      <c r="F9">
        <f t="shared" si="0"/>
        <v>72.959208921513252</v>
      </c>
      <c r="G9">
        <f t="shared" si="1"/>
        <v>82.828614906832172</v>
      </c>
      <c r="H9">
        <f t="shared" si="2"/>
        <v>92.641796160361082</v>
      </c>
    </row>
    <row r="10" spans="1:13" x14ac:dyDescent="0.25">
      <c r="A10">
        <v>2016</v>
      </c>
      <c r="B10">
        <v>72.585999999999999</v>
      </c>
      <c r="C10">
        <v>83.623999999999995</v>
      </c>
      <c r="D10">
        <v>94.661000000000001</v>
      </c>
      <c r="F10">
        <f t="shared" si="0"/>
        <v>72.978869565217366</v>
      </c>
      <c r="G10">
        <f t="shared" si="1"/>
        <v>84.234387351778878</v>
      </c>
      <c r="H10">
        <f t="shared" si="2"/>
        <v>95.440134387351463</v>
      </c>
    </row>
    <row r="11" spans="1:13" x14ac:dyDescent="0.25">
      <c r="A11">
        <v>2017</v>
      </c>
      <c r="B11">
        <v>72.884</v>
      </c>
      <c r="C11">
        <v>85.034000000000006</v>
      </c>
      <c r="D11">
        <v>97.183999999999997</v>
      </c>
      <c r="F11">
        <f t="shared" si="0"/>
        <v>72.998530208921494</v>
      </c>
      <c r="G11">
        <f t="shared" si="1"/>
        <v>85.640159796725129</v>
      </c>
      <c r="H11">
        <f t="shared" si="2"/>
        <v>98.238472614341845</v>
      </c>
    </row>
    <row r="12" spans="1:13" x14ac:dyDescent="0.25">
      <c r="A12">
        <v>2018</v>
      </c>
      <c r="B12">
        <v>73.171999999999997</v>
      </c>
      <c r="C12">
        <v>86.477999999999994</v>
      </c>
      <c r="D12">
        <v>99.784999999999997</v>
      </c>
      <c r="F12">
        <f t="shared" si="0"/>
        <v>73.018190852625622</v>
      </c>
      <c r="G12">
        <f t="shared" si="1"/>
        <v>87.04593224167138</v>
      </c>
      <c r="H12">
        <f t="shared" si="2"/>
        <v>101.03681084133223</v>
      </c>
    </row>
    <row r="13" spans="1:13" x14ac:dyDescent="0.25">
      <c r="A13">
        <v>2019</v>
      </c>
      <c r="B13">
        <v>73.457999999999998</v>
      </c>
      <c r="C13">
        <v>87.974000000000004</v>
      </c>
      <c r="D13">
        <v>102.489</v>
      </c>
      <c r="F13">
        <f t="shared" si="0"/>
        <v>73.03785149632975</v>
      </c>
      <c r="G13">
        <f t="shared" si="1"/>
        <v>88.451704686617632</v>
      </c>
      <c r="H13">
        <f t="shared" si="2"/>
        <v>103.83514906832261</v>
      </c>
    </row>
    <row r="14" spans="1:13" x14ac:dyDescent="0.25">
      <c r="A14">
        <v>2020</v>
      </c>
      <c r="B14">
        <v>73.715000000000003</v>
      </c>
      <c r="C14">
        <v>89.497</v>
      </c>
      <c r="D14">
        <v>105.279</v>
      </c>
      <c r="F14">
        <f t="shared" si="0"/>
        <v>73.057512140033865</v>
      </c>
      <c r="G14">
        <f t="shared" si="1"/>
        <v>89.857477131563883</v>
      </c>
      <c r="H14">
        <f t="shared" si="2"/>
        <v>106.63348729531299</v>
      </c>
    </row>
    <row r="15" spans="1:13" x14ac:dyDescent="0.25">
      <c r="A15">
        <v>2021</v>
      </c>
      <c r="B15">
        <v>73.896000000000001</v>
      </c>
      <c r="C15">
        <v>91.001000000000005</v>
      </c>
      <c r="D15">
        <v>108.107</v>
      </c>
      <c r="F15">
        <f t="shared" si="0"/>
        <v>73.077172783737979</v>
      </c>
      <c r="G15">
        <f t="shared" si="1"/>
        <v>91.263249576510589</v>
      </c>
      <c r="H15">
        <f t="shared" si="2"/>
        <v>109.43182552230337</v>
      </c>
    </row>
    <row r="16" spans="1:13" x14ac:dyDescent="0.25">
      <c r="A16">
        <v>2022</v>
      </c>
      <c r="B16">
        <v>74.010999999999996</v>
      </c>
      <c r="C16">
        <v>92.501999999999995</v>
      </c>
      <c r="D16">
        <v>110.994</v>
      </c>
      <c r="F16">
        <f t="shared" si="0"/>
        <v>73.096833427442107</v>
      </c>
      <c r="G16">
        <f t="shared" si="1"/>
        <v>92.66902202145684</v>
      </c>
      <c r="H16">
        <f t="shared" si="2"/>
        <v>112.23016374929375</v>
      </c>
    </row>
    <row r="17" spans="1:8" x14ac:dyDescent="0.25">
      <c r="A17">
        <v>2023</v>
      </c>
      <c r="B17">
        <v>74.046000000000006</v>
      </c>
      <c r="C17">
        <v>93.992999999999995</v>
      </c>
      <c r="D17">
        <v>113.941</v>
      </c>
      <c r="F17">
        <f t="shared" si="0"/>
        <v>73.116494071146235</v>
      </c>
      <c r="G17">
        <f t="shared" si="1"/>
        <v>94.074794466403091</v>
      </c>
      <c r="H17">
        <f t="shared" si="2"/>
        <v>115.02850197628413</v>
      </c>
    </row>
    <row r="18" spans="1:8" x14ac:dyDescent="0.25">
      <c r="A18">
        <v>2024</v>
      </c>
      <c r="B18">
        <v>73.983999999999995</v>
      </c>
      <c r="C18">
        <v>95.460999999999999</v>
      </c>
      <c r="D18">
        <v>116.937</v>
      </c>
      <c r="F18">
        <f t="shared" si="0"/>
        <v>73.136154714850349</v>
      </c>
      <c r="G18">
        <f t="shared" si="1"/>
        <v>95.480566911349342</v>
      </c>
      <c r="H18">
        <f t="shared" si="2"/>
        <v>117.82684020327451</v>
      </c>
    </row>
    <row r="19" spans="1:8" x14ac:dyDescent="0.25">
      <c r="A19">
        <v>2025</v>
      </c>
      <c r="B19">
        <v>73.843000000000004</v>
      </c>
      <c r="C19">
        <v>96.933999999999997</v>
      </c>
      <c r="D19">
        <v>120.026</v>
      </c>
      <c r="F19">
        <f t="shared" si="0"/>
        <v>73.155815358554463</v>
      </c>
      <c r="G19">
        <f t="shared" si="1"/>
        <v>96.886339356296048</v>
      </c>
      <c r="H19">
        <f t="shared" si="2"/>
        <v>120.62517843026581</v>
      </c>
    </row>
    <row r="20" spans="1:8" x14ac:dyDescent="0.25">
      <c r="A20">
        <v>2026</v>
      </c>
      <c r="B20">
        <v>73.617999999999995</v>
      </c>
      <c r="C20">
        <v>98.423000000000002</v>
      </c>
      <c r="D20">
        <v>123.227</v>
      </c>
      <c r="F20">
        <f t="shared" si="0"/>
        <v>73.175476002258591</v>
      </c>
      <c r="G20">
        <f t="shared" si="1"/>
        <v>98.292111801242299</v>
      </c>
      <c r="H20">
        <f t="shared" si="2"/>
        <v>123.42351665725619</v>
      </c>
    </row>
    <row r="21" spans="1:8" x14ac:dyDescent="0.25">
      <c r="A21">
        <v>2027</v>
      </c>
      <c r="B21">
        <v>73.311000000000007</v>
      </c>
      <c r="C21">
        <v>99.938000000000002</v>
      </c>
      <c r="D21">
        <v>126.566</v>
      </c>
      <c r="F21">
        <f t="shared" si="0"/>
        <v>73.19513664596272</v>
      </c>
      <c r="G21">
        <f t="shared" si="1"/>
        <v>99.697884246188551</v>
      </c>
      <c r="H21">
        <f t="shared" si="2"/>
        <v>126.22185488424657</v>
      </c>
    </row>
    <row r="22" spans="1:8" x14ac:dyDescent="0.25">
      <c r="A22">
        <v>2028</v>
      </c>
      <c r="B22">
        <v>72.894999999999996</v>
      </c>
      <c r="C22">
        <v>101.461</v>
      </c>
      <c r="D22">
        <v>130.02699999999999</v>
      </c>
      <c r="F22">
        <f t="shared" si="0"/>
        <v>73.214797289666848</v>
      </c>
      <c r="G22">
        <f t="shared" si="1"/>
        <v>101.1036566911348</v>
      </c>
      <c r="H22">
        <f t="shared" si="2"/>
        <v>129.02019311123695</v>
      </c>
    </row>
    <row r="23" spans="1:8" x14ac:dyDescent="0.25">
      <c r="A23">
        <v>2029</v>
      </c>
      <c r="B23">
        <v>72.358999999999995</v>
      </c>
      <c r="C23">
        <v>102.991</v>
      </c>
      <c r="D23">
        <v>133.62200000000001</v>
      </c>
      <c r="F23">
        <f t="shared" si="0"/>
        <v>73.234457933370962</v>
      </c>
      <c r="G23">
        <f t="shared" si="1"/>
        <v>102.50942913608151</v>
      </c>
      <c r="H23">
        <f t="shared" si="2"/>
        <v>131.81853133822733</v>
      </c>
    </row>
    <row r="24" spans="1:8" x14ac:dyDescent="0.25">
      <c r="A24">
        <v>2030</v>
      </c>
      <c r="B24">
        <v>71.718000000000004</v>
      </c>
      <c r="C24">
        <v>104.568</v>
      </c>
      <c r="D24">
        <v>137.41900000000001</v>
      </c>
      <c r="F24">
        <f t="shared" si="0"/>
        <v>73.254118577075076</v>
      </c>
      <c r="G24">
        <f t="shared" si="1"/>
        <v>103.91520158102776</v>
      </c>
      <c r="H24">
        <f t="shared" si="2"/>
        <v>134.61686956521771</v>
      </c>
    </row>
    <row r="25" spans="1:8" x14ac:dyDescent="0.25">
      <c r="A25">
        <v>2031</v>
      </c>
      <c r="F25">
        <f t="shared" ref="F25:F27" si="3">$K$6*A25+$K$7</f>
        <v>73.273779220779204</v>
      </c>
      <c r="G25">
        <f t="shared" ref="G25:G27" si="4">$L$6*A25+$L$7</f>
        <v>105.32097402597401</v>
      </c>
      <c r="H25">
        <f t="shared" si="2"/>
        <v>137.41520779220809</v>
      </c>
    </row>
    <row r="26" spans="1:8" x14ac:dyDescent="0.25">
      <c r="A26">
        <v>2032</v>
      </c>
      <c r="F26">
        <f t="shared" si="3"/>
        <v>73.293439864483332</v>
      </c>
      <c r="G26">
        <f t="shared" si="4"/>
        <v>106.72674647092026</v>
      </c>
      <c r="H26">
        <f t="shared" si="2"/>
        <v>140.21354601919847</v>
      </c>
    </row>
    <row r="27" spans="1:8" x14ac:dyDescent="0.25">
      <c r="A27">
        <v>2033</v>
      </c>
      <c r="F27">
        <f t="shared" si="3"/>
        <v>73.313100508187446</v>
      </c>
      <c r="G27">
        <f t="shared" si="4"/>
        <v>108.13251891586651</v>
      </c>
      <c r="H27">
        <f t="shared" si="2"/>
        <v>143.01188424618886</v>
      </c>
    </row>
  </sheetData>
  <mergeCells count="2">
    <mergeCell ref="B1:D1"/>
    <mergeCell ref="F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10</vt:i4>
      </vt:variant>
    </vt:vector>
  </HeadingPairs>
  <TitlesOfParts>
    <vt:vector size="13" baseType="lpstr">
      <vt:lpstr>vehiculos</vt:lpstr>
      <vt:lpstr>Hoja1</vt:lpstr>
      <vt:lpstr>Hoja3</vt:lpstr>
      <vt:lpstr>cantidadveh</vt:lpstr>
      <vt:lpstr>data</vt:lpstr>
      <vt:lpstr>errors</vt:lpstr>
      <vt:lpstr>horizon</vt:lpstr>
      <vt:lpstr>limit</vt:lpstr>
      <vt:lpstr>param_a</vt:lpstr>
      <vt:lpstr>param_b</vt:lpstr>
      <vt:lpstr>past</vt:lpstr>
      <vt:lpstr>transform</vt:lpstr>
      <vt:lpstr>ventavehiculos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2013-05-30T23:31:21Z</dcterms:created>
  <dcterms:modified xsi:type="dcterms:W3CDTF">2013-06-24T18:12:54Z</dcterms:modified>
</cp:coreProperties>
</file>