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"/>
    </mc:Choice>
  </mc:AlternateContent>
  <xr:revisionPtr revIDLastSave="0" documentId="13_ncr:1_{9390EFAE-B89A-4D2D-AEB4-088804BAD906}" xr6:coauthVersionLast="47" xr6:coauthVersionMax="47" xr10:uidLastSave="{00000000-0000-0000-0000-000000000000}"/>
  <bookViews>
    <workbookView xWindow="-120" yWindow="-120" windowWidth="29040" windowHeight="15720" xr2:uid="{294388F9-117D-4A8D-9CF0-CDBE01DDB2F9}"/>
  </bookViews>
  <sheets>
    <sheet name="Caratula" sheetId="4" r:id="rId1"/>
    <sheet name="Punto A-D" sheetId="1" r:id="rId2"/>
    <sheet name="Punto F" sheetId="2" r:id="rId3"/>
  </sheets>
  <definedNames>
    <definedName name="lim_sup">'Punto A-D'!$J$24:$J$35</definedName>
    <definedName name="lim_sup2">'Punto F'!$K$24:$K$35</definedName>
    <definedName name="MUESTRA1">'Punto A-D'!$B$3:$B$202</definedName>
    <definedName name="MUESTRA2">'Punto F'!$C$3:$C$202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I15" i="2"/>
  <c r="X24" i="1" l="1"/>
  <c r="J24" i="2" l="1"/>
  <c r="I14" i="2"/>
  <c r="I13" i="2"/>
  <c r="I12" i="2"/>
  <c r="P11" i="2" s="1"/>
  <c r="I11" i="2"/>
  <c r="I10" i="2"/>
  <c r="Y23" i="2"/>
  <c r="Y24" i="2" s="1"/>
  <c r="X23" i="1"/>
  <c r="H11" i="1"/>
  <c r="H15" i="1"/>
  <c r="I24" i="1" s="1"/>
  <c r="H14" i="1"/>
  <c r="H20" i="1" s="1"/>
  <c r="H13" i="1"/>
  <c r="H12" i="1"/>
  <c r="O11" i="1" s="1"/>
  <c r="H10" i="1"/>
  <c r="X42" i="1" s="1"/>
  <c r="M24" i="2" l="1"/>
  <c r="Y42" i="2"/>
  <c r="P10" i="2"/>
  <c r="N10" i="2"/>
  <c r="L10" i="2"/>
  <c r="L11" i="2" s="1"/>
  <c r="I20" i="2"/>
  <c r="K24" i="2" s="1"/>
  <c r="K35" i="2"/>
  <c r="M35" i="2"/>
  <c r="M34" i="2"/>
  <c r="M33" i="2"/>
  <c r="M32" i="2"/>
  <c r="M31" i="2"/>
  <c r="M30" i="2"/>
  <c r="M29" i="2"/>
  <c r="M28" i="2"/>
  <c r="M27" i="2"/>
  <c r="M26" i="2"/>
  <c r="M25" i="2"/>
  <c r="L25" i="1"/>
  <c r="L26" i="1"/>
  <c r="L27" i="1"/>
  <c r="L28" i="1"/>
  <c r="L29" i="1"/>
  <c r="L30" i="1"/>
  <c r="L31" i="1"/>
  <c r="L32" i="1"/>
  <c r="L33" i="1"/>
  <c r="L34" i="1"/>
  <c r="L35" i="1"/>
  <c r="L24" i="1"/>
  <c r="J24" i="1"/>
  <c r="K10" i="1"/>
  <c r="K11" i="1" s="1"/>
  <c r="M10" i="1"/>
  <c r="O10" i="1"/>
  <c r="J11" i="2" l="1"/>
  <c r="J13" i="2"/>
  <c r="O24" i="2"/>
  <c r="J25" i="2"/>
  <c r="K25" i="2" s="1"/>
  <c r="N24" i="2"/>
  <c r="I24" i="2"/>
  <c r="M36" i="2"/>
  <c r="L36" i="1"/>
  <c r="H24" i="1"/>
  <c r="N24" i="1"/>
  <c r="M24" i="1"/>
  <c r="I25" i="1"/>
  <c r="J26" i="2" l="1"/>
  <c r="K26" i="2" s="1"/>
  <c r="O25" i="2"/>
  <c r="N25" i="2"/>
  <c r="I25" i="2"/>
  <c r="J25" i="1"/>
  <c r="J27" i="2" l="1"/>
  <c r="K27" i="2" s="1"/>
  <c r="O26" i="2"/>
  <c r="N26" i="2"/>
  <c r="I26" i="2"/>
  <c r="H25" i="1"/>
  <c r="N25" i="1"/>
  <c r="M25" i="1"/>
  <c r="I26" i="1"/>
  <c r="J26" i="1" s="1"/>
  <c r="J28" i="2" l="1"/>
  <c r="K28" i="2" s="1"/>
  <c r="O27" i="2"/>
  <c r="N27" i="2"/>
  <c r="I27" i="2"/>
  <c r="I27" i="1"/>
  <c r="J27" i="1" s="1"/>
  <c r="H26" i="1"/>
  <c r="N26" i="1"/>
  <c r="M26" i="1"/>
  <c r="N28" i="2" l="1"/>
  <c r="J29" i="2"/>
  <c r="K29" i="2" s="1"/>
  <c r="O29" i="2" s="1"/>
  <c r="O28" i="2"/>
  <c r="I28" i="2"/>
  <c r="I28" i="1"/>
  <c r="J28" i="1" s="1"/>
  <c r="H27" i="1"/>
  <c r="N27" i="1"/>
  <c r="M27" i="1"/>
  <c r="J30" i="2" l="1"/>
  <c r="K30" i="2" s="1"/>
  <c r="N29" i="2"/>
  <c r="I29" i="2"/>
  <c r="I29" i="1"/>
  <c r="J29" i="1" s="1"/>
  <c r="H28" i="1"/>
  <c r="N28" i="1"/>
  <c r="M28" i="1"/>
  <c r="J31" i="2" l="1"/>
  <c r="K31" i="2" s="1"/>
  <c r="O30" i="2"/>
  <c r="N30" i="2"/>
  <c r="I30" i="2"/>
  <c r="I30" i="1"/>
  <c r="J30" i="1" s="1"/>
  <c r="H29" i="1"/>
  <c r="N29" i="1"/>
  <c r="M29" i="1"/>
  <c r="J32" i="2" l="1"/>
  <c r="K32" i="2" s="1"/>
  <c r="O31" i="2"/>
  <c r="N31" i="2"/>
  <c r="I31" i="2"/>
  <c r="I31" i="1"/>
  <c r="J31" i="1" s="1"/>
  <c r="H30" i="1"/>
  <c r="N30" i="1"/>
  <c r="M30" i="1"/>
  <c r="J33" i="2" l="1"/>
  <c r="K33" i="2" s="1"/>
  <c r="O32" i="2"/>
  <c r="N32" i="2"/>
  <c r="I32" i="2"/>
  <c r="I32" i="1"/>
  <c r="J32" i="1" s="1"/>
  <c r="H31" i="1"/>
  <c r="N31" i="1"/>
  <c r="M31" i="1"/>
  <c r="J34" i="2" l="1"/>
  <c r="K34" i="2" s="1"/>
  <c r="L24" i="2" s="1" a="1"/>
  <c r="O33" i="2"/>
  <c r="N33" i="2"/>
  <c r="I33" i="2"/>
  <c r="I33" i="1"/>
  <c r="J33" i="1" s="1"/>
  <c r="H32" i="1"/>
  <c r="N32" i="1"/>
  <c r="M32" i="1"/>
  <c r="L24" i="2" l="1"/>
  <c r="L31" i="2"/>
  <c r="L33" i="2"/>
  <c r="T33" i="2" s="1"/>
  <c r="L30" i="2"/>
  <c r="L25" i="2"/>
  <c r="L29" i="2"/>
  <c r="L32" i="2"/>
  <c r="L35" i="2"/>
  <c r="T35" i="2" s="1"/>
  <c r="L27" i="2"/>
  <c r="L34" i="2"/>
  <c r="T34" i="2" s="1"/>
  <c r="L26" i="2"/>
  <c r="L28" i="2"/>
  <c r="J35" i="2"/>
  <c r="O34" i="2"/>
  <c r="N34" i="2"/>
  <c r="I34" i="2"/>
  <c r="I34" i="1"/>
  <c r="J34" i="1" s="1"/>
  <c r="H33" i="1"/>
  <c r="N33" i="1"/>
  <c r="M33" i="1"/>
  <c r="U34" i="2" l="1"/>
  <c r="V34" i="2"/>
  <c r="U33" i="2"/>
  <c r="V33" i="2"/>
  <c r="T32" i="2"/>
  <c r="U32" i="2"/>
  <c r="V32" i="2"/>
  <c r="T29" i="2"/>
  <c r="V29" i="2"/>
  <c r="U29" i="2"/>
  <c r="T25" i="2"/>
  <c r="V25" i="2"/>
  <c r="U25" i="2"/>
  <c r="T28" i="2"/>
  <c r="V28" i="2"/>
  <c r="U28" i="2"/>
  <c r="T30" i="2"/>
  <c r="U30" i="2"/>
  <c r="V30" i="2"/>
  <c r="T26" i="2"/>
  <c r="U26" i="2"/>
  <c r="V26" i="2"/>
  <c r="T31" i="2"/>
  <c r="U31" i="2"/>
  <c r="V31" i="2"/>
  <c r="T27" i="2"/>
  <c r="V27" i="2"/>
  <c r="U27" i="2"/>
  <c r="T24" i="2"/>
  <c r="V24" i="2"/>
  <c r="U24" i="2"/>
  <c r="L36" i="2"/>
  <c r="T53" i="2" s="1"/>
  <c r="P24" i="2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O35" i="2"/>
  <c r="V35" i="2" s="1"/>
  <c r="N35" i="2"/>
  <c r="U35" i="2" s="1"/>
  <c r="I35" i="2"/>
  <c r="I35" i="1"/>
  <c r="J35" i="1" s="1"/>
  <c r="H34" i="1"/>
  <c r="N34" i="1"/>
  <c r="M34" i="1"/>
  <c r="K24" i="1" a="1"/>
  <c r="T43" i="2" l="1"/>
  <c r="T44" i="2"/>
  <c r="T36" i="2"/>
  <c r="Y26" i="2" s="1"/>
  <c r="T52" i="2"/>
  <c r="T48" i="2"/>
  <c r="T45" i="2"/>
  <c r="T46" i="2"/>
  <c r="T47" i="2"/>
  <c r="T49" i="2"/>
  <c r="T50" i="2"/>
  <c r="T42" i="2"/>
  <c r="T51" i="2"/>
  <c r="Y27" i="2"/>
  <c r="N36" i="2"/>
  <c r="V36" i="2"/>
  <c r="Y28" i="2" s="1"/>
  <c r="O36" i="2"/>
  <c r="K24" i="1"/>
  <c r="K25" i="1"/>
  <c r="K26" i="1"/>
  <c r="K27" i="1"/>
  <c r="K28" i="1"/>
  <c r="K29" i="1"/>
  <c r="K30" i="1"/>
  <c r="K31" i="1"/>
  <c r="K32" i="1"/>
  <c r="K33" i="1"/>
  <c r="K34" i="1"/>
  <c r="K35" i="1"/>
  <c r="H35" i="1"/>
  <c r="N35" i="1"/>
  <c r="M35" i="1"/>
  <c r="T54" i="2" l="1"/>
  <c r="Y44" i="2" s="1"/>
  <c r="T35" i="1"/>
  <c r="M36" i="1"/>
  <c r="S26" i="1"/>
  <c r="U26" i="1"/>
  <c r="T26" i="1"/>
  <c r="S35" i="1"/>
  <c r="S53" i="1"/>
  <c r="S34" i="1"/>
  <c r="S52" i="1"/>
  <c r="S51" i="1"/>
  <c r="S33" i="1"/>
  <c r="T33" i="1"/>
  <c r="U33" i="1"/>
  <c r="S32" i="1"/>
  <c r="T32" i="1"/>
  <c r="U32" i="1"/>
  <c r="S30" i="1"/>
  <c r="S48" i="1"/>
  <c r="T30" i="1"/>
  <c r="U30" i="1"/>
  <c r="U35" i="1"/>
  <c r="S25" i="1"/>
  <c r="T25" i="1"/>
  <c r="U25" i="1"/>
  <c r="O24" i="1"/>
  <c r="K36" i="1"/>
  <c r="S49" i="1" s="1"/>
  <c r="S24" i="1"/>
  <c r="S36" i="1" s="1"/>
  <c r="X26" i="1" s="1"/>
  <c r="S42" i="1"/>
  <c r="T24" i="1"/>
  <c r="T36" i="1" s="1"/>
  <c r="X27" i="1" s="1"/>
  <c r="U24" i="1"/>
  <c r="U36" i="1" s="1"/>
  <c r="X28" i="1" s="1"/>
  <c r="S31" i="1"/>
  <c r="T31" i="1"/>
  <c r="U31" i="1"/>
  <c r="S29" i="1"/>
  <c r="U29" i="1"/>
  <c r="T29" i="1"/>
  <c r="T34" i="1"/>
  <c r="S28" i="1"/>
  <c r="S46" i="1"/>
  <c r="U28" i="1"/>
  <c r="T28" i="1"/>
  <c r="S27" i="1"/>
  <c r="U27" i="1"/>
  <c r="T27" i="1"/>
  <c r="U34" i="1"/>
  <c r="V44" i="2"/>
  <c r="V48" i="2"/>
  <c r="V49" i="2"/>
  <c r="V42" i="2"/>
  <c r="V43" i="2"/>
  <c r="V52" i="2"/>
  <c r="V51" i="2"/>
  <c r="V47" i="2"/>
  <c r="V46" i="2"/>
  <c r="V45" i="2"/>
  <c r="V50" i="2"/>
  <c r="U51" i="2"/>
  <c r="U50" i="2"/>
  <c r="U44" i="2"/>
  <c r="U43" i="2"/>
  <c r="U48" i="2"/>
  <c r="U49" i="2"/>
  <c r="U42" i="2"/>
  <c r="U52" i="2"/>
  <c r="U45" i="2"/>
  <c r="U47" i="2"/>
  <c r="U46" i="2"/>
  <c r="V53" i="2"/>
  <c r="U53" i="2"/>
  <c r="O25" i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N36" i="1"/>
  <c r="S50" i="1" l="1"/>
  <c r="S44" i="1"/>
  <c r="T42" i="1"/>
  <c r="T43" i="1"/>
  <c r="T44" i="1"/>
  <c r="T45" i="1"/>
  <c r="T46" i="1"/>
  <c r="T47" i="1"/>
  <c r="T48" i="1"/>
  <c r="T49" i="1"/>
  <c r="T50" i="1"/>
  <c r="T51" i="1"/>
  <c r="T52" i="1"/>
  <c r="U42" i="1"/>
  <c r="U43" i="1"/>
  <c r="U44" i="1"/>
  <c r="U45" i="1"/>
  <c r="U46" i="1"/>
  <c r="U47" i="1"/>
  <c r="U48" i="1"/>
  <c r="U49" i="1"/>
  <c r="U50" i="1"/>
  <c r="U51" i="1"/>
  <c r="U52" i="1"/>
  <c r="T53" i="1"/>
  <c r="S47" i="1"/>
  <c r="S43" i="1"/>
  <c r="S54" i="1" s="1"/>
  <c r="X44" i="1" s="1"/>
  <c r="S45" i="1"/>
  <c r="U53" i="1"/>
  <c r="V54" i="2"/>
  <c r="Y46" i="2" s="1"/>
  <c r="U54" i="2"/>
  <c r="Y45" i="2" s="1"/>
  <c r="T54" i="1" l="1"/>
  <c r="X45" i="1" s="1"/>
  <c r="U54" i="1"/>
  <c r="X46" i="1" s="1"/>
</calcChain>
</file>

<file path=xl/sharedStrings.xml><?xml version="1.0" encoding="utf-8"?>
<sst xmlns="http://schemas.openxmlformats.org/spreadsheetml/2006/main" count="366" uniqueCount="72">
  <si>
    <t>MUESTRA 1</t>
  </si>
  <si>
    <t>Fecha (Desc.)</t>
  </si>
  <si>
    <t>Precio venta</t>
  </si>
  <si>
    <t>a) Realizar la toma de datos de un sistema real (mínimo 200 datos).</t>
  </si>
  <si>
    <t>d) Determinar hipotéticamente el comportamiento probabilístico de la muestra.</t>
  </si>
  <si>
    <t>b) Determinar a que distribución de probabilidad se puede asimilar la misma.</t>
  </si>
  <si>
    <t>Verificar si la variable se distribuye uniforme.</t>
  </si>
  <si>
    <t>VARIABLES MUESTRA 1</t>
  </si>
  <si>
    <t>Distribucion Uniforme</t>
  </si>
  <si>
    <t>Distribucion Exp.Negativa</t>
  </si>
  <si>
    <t>Distribucion Normal</t>
  </si>
  <si>
    <r>
      <t>Hipótesis nula (H</t>
    </r>
    <r>
      <rPr>
        <vertAlign val="subscript"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): La distribución probabilística es uniforme</t>
    </r>
  </si>
  <si>
    <t>MUESTRA</t>
  </si>
  <si>
    <t>a</t>
  </si>
  <si>
    <t>lambda</t>
  </si>
  <si>
    <t>u</t>
  </si>
  <si>
    <r>
      <t>Hipótesis alternativa (H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): La distribución probabilística no es uniforme.</t>
    </r>
  </si>
  <si>
    <t>MEDIA</t>
  </si>
  <si>
    <t>b</t>
  </si>
  <si>
    <t>s</t>
  </si>
  <si>
    <t>DES.ESTAND</t>
  </si>
  <si>
    <t>Verificar si la variable se distribuye Exponencial.</t>
  </si>
  <si>
    <t>VARIANZA</t>
  </si>
  <si>
    <r>
      <t>Hipótesis nula (H</t>
    </r>
    <r>
      <rPr>
        <vertAlign val="subscript"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): La distribución probabilística es Exponencial.</t>
    </r>
  </si>
  <si>
    <t>MAX</t>
  </si>
  <si>
    <r>
      <t>Hipótesis alternativa (H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): La distribución probabilística no es Exponencial.</t>
    </r>
  </si>
  <si>
    <t>MIN</t>
  </si>
  <si>
    <t>Verificar si la variable se distribuye normal.</t>
  </si>
  <si>
    <t>FRECUENCIAS OBSERVADAS  Y FRECUENCIAS ESPERADAS</t>
  </si>
  <si>
    <r>
      <t>Hipótesis nula (H</t>
    </r>
    <r>
      <rPr>
        <vertAlign val="subscript"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): La distribución probabilística es Normal.</t>
    </r>
  </si>
  <si>
    <r>
      <t>Hipótesis alternativa (H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): La distribución probabilística no es Normal.</t>
    </r>
  </si>
  <si>
    <t>INTERVALO</t>
  </si>
  <si>
    <t>PASO</t>
  </si>
  <si>
    <t>e) Realizar las 2 pruebas que aceptan o rechazan tal hipótesis.</t>
  </si>
  <si>
    <t>Intervalos</t>
  </si>
  <si>
    <t xml:space="preserve">Frecuencia </t>
  </si>
  <si>
    <t>Frecuencia esperadas</t>
  </si>
  <si>
    <t>Chi Cuadrado para cada Distribucion</t>
  </si>
  <si>
    <t>alfa</t>
  </si>
  <si>
    <t>Nº</t>
  </si>
  <si>
    <t>Marca de clase</t>
  </si>
  <si>
    <t>Lim-inf</t>
  </si>
  <si>
    <t>Lim-sup</t>
  </si>
  <si>
    <t>observadas</t>
  </si>
  <si>
    <t>D. Uniforme</t>
  </si>
  <si>
    <t>D. Exp. Negativa</t>
  </si>
  <si>
    <t>D.Normal</t>
  </si>
  <si>
    <t>acumulada</t>
  </si>
  <si>
    <t>D. Exp.</t>
  </si>
  <si>
    <t>GDL</t>
  </si>
  <si>
    <t>Valor Teórico:</t>
  </si>
  <si>
    <r>
      <t>H</t>
    </r>
    <r>
      <rPr>
        <vertAlign val="subscript"/>
        <sz val="11"/>
        <color rgb="FF000000"/>
        <rFont val="Calibri"/>
        <family val="2"/>
        <scheme val="minor"/>
      </rPr>
      <t>0</t>
    </r>
  </si>
  <si>
    <t>SUMA</t>
  </si>
  <si>
    <t>c) Realizar su histograma y gráfica.</t>
  </si>
  <si>
    <t>K-S para cada Distribucion</t>
  </si>
  <si>
    <t>H0</t>
  </si>
  <si>
    <t>MÁXIMO</t>
  </si>
  <si>
    <t>MUESTRA 2</t>
  </si>
  <si>
    <t>Fecha</t>
  </si>
  <si>
    <t>Hora</t>
  </si>
  <si>
    <t>VARIABLES MUESTRA 2</t>
  </si>
  <si>
    <t xml:space="preserve"> </t>
  </si>
  <si>
    <t>Casas, Gonzalo (81960)</t>
  </si>
  <si>
    <t>Hidalgo, Nicolás (78934)</t>
  </si>
  <si>
    <t>Martinoli, José Ignacio (84281)</t>
  </si>
  <si>
    <t>Quinteros, Damian (82599)</t>
  </si>
  <si>
    <t>Carrera: Ingeniería en Sistemas de Información.</t>
  </si>
  <si>
    <t>Ritmo</t>
  </si>
  <si>
    <t xml:space="preserve">Integrantes:   </t>
  </si>
  <si>
    <t>SIMULACION - 4K4</t>
  </si>
  <si>
    <t>31/08</t>
  </si>
  <si>
    <t>30/08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</si>
</sst>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[$-F400]h:mm:ss\ AM/PM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125"/>
      <name val="Segoe U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1D2125"/>
      <name val="Segoe U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1D2125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13" xfId="0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0" fontId="0" fillId="5" borderId="16" xfId="0" applyFill="1" applyBorder="1"/>
    <xf numFmtId="0" fontId="0" fillId="5" borderId="17" xfId="0" applyFill="1" applyBorder="1"/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164" fontId="0" fillId="5" borderId="7" xfId="0" applyNumberFormat="1" applyFill="1" applyBorder="1"/>
    <xf numFmtId="2" fontId="0" fillId="5" borderId="0" xfId="0" applyNumberFormat="1" applyFill="1" applyAlignment="1">
      <alignment horizontal="center"/>
    </xf>
    <xf numFmtId="2" fontId="0" fillId="5" borderId="1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0" fontId="0" fillId="5" borderId="18" xfId="0" applyFill="1" applyBorder="1"/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3" borderId="19" xfId="1" applyBorder="1"/>
    <xf numFmtId="0" fontId="5" fillId="4" borderId="21" xfId="2" applyBorder="1"/>
    <xf numFmtId="0" fontId="5" fillId="4" borderId="20" xfId="2" applyBorder="1"/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164" fontId="0" fillId="6" borderId="0" xfId="0" applyNumberFormat="1" applyFill="1"/>
    <xf numFmtId="0" fontId="3" fillId="6" borderId="0" xfId="0" applyFont="1" applyFill="1"/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7" xfId="0" applyFill="1" applyBorder="1"/>
    <xf numFmtId="0" fontId="10" fillId="6" borderId="0" xfId="0" applyFont="1" applyFill="1"/>
    <xf numFmtId="0" fontId="7" fillId="6" borderId="0" xfId="0" applyFont="1" applyFill="1"/>
    <xf numFmtId="0" fontId="0" fillId="5" borderId="1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11" fillId="6" borderId="0" xfId="0" applyFont="1" applyFill="1"/>
    <xf numFmtId="0" fontId="11" fillId="0" borderId="0" xfId="0" applyFont="1"/>
    <xf numFmtId="0" fontId="11" fillId="7" borderId="0" xfId="0" applyFont="1" applyFill="1"/>
    <xf numFmtId="0" fontId="6" fillId="7" borderId="0" xfId="0" applyFont="1" applyFill="1"/>
    <xf numFmtId="0" fontId="1" fillId="7" borderId="0" xfId="0" applyFont="1" applyFill="1"/>
    <xf numFmtId="164" fontId="6" fillId="7" borderId="0" xfId="0" applyNumberFormat="1" applyFont="1" applyFill="1" applyAlignment="1">
      <alignment horizontal="center"/>
    </xf>
    <xf numFmtId="0" fontId="0" fillId="8" borderId="0" xfId="0" applyFill="1"/>
    <xf numFmtId="0" fontId="11" fillId="8" borderId="0" xfId="0" applyFont="1" applyFill="1"/>
    <xf numFmtId="0" fontId="1" fillId="7" borderId="0" xfId="0" applyFont="1" applyFill="1" applyAlignment="1">
      <alignment horizontal="right"/>
    </xf>
    <xf numFmtId="0" fontId="8" fillId="5" borderId="16" xfId="0" applyFont="1" applyFill="1" applyBorder="1"/>
    <xf numFmtId="164" fontId="0" fillId="5" borderId="1" xfId="0" applyNumberFormat="1" applyFill="1" applyBorder="1"/>
    <xf numFmtId="164" fontId="0" fillId="5" borderId="18" xfId="0" applyNumberFormat="1" applyFill="1" applyBorder="1"/>
    <xf numFmtId="164" fontId="0" fillId="5" borderId="18" xfId="0" applyNumberFormat="1" applyFill="1" applyBorder="1" applyAlignment="1">
      <alignment horizontal="center"/>
    </xf>
    <xf numFmtId="0" fontId="0" fillId="5" borderId="16" xfId="0" applyFill="1" applyBorder="1" applyAlignment="1">
      <alignment horizontal="left"/>
    </xf>
    <xf numFmtId="14" fontId="0" fillId="2" borderId="4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5" fontId="0" fillId="5" borderId="1" xfId="0" applyNumberFormat="1" applyFill="1" applyBorder="1"/>
    <xf numFmtId="165" fontId="6" fillId="7" borderId="0" xfId="0" applyNumberFormat="1" applyFont="1" applyFill="1" applyAlignment="1">
      <alignment horizontal="center"/>
    </xf>
    <xf numFmtId="166" fontId="0" fillId="6" borderId="0" xfId="0" applyNumberFormat="1" applyFill="1"/>
    <xf numFmtId="166" fontId="0" fillId="5" borderId="18" xfId="0" applyNumberFormat="1" applyFill="1" applyBorder="1"/>
    <xf numFmtId="0" fontId="13" fillId="6" borderId="0" xfId="0" applyFont="1" applyFill="1"/>
    <xf numFmtId="0" fontId="14" fillId="6" borderId="0" xfId="0" applyFont="1" applyFill="1"/>
    <xf numFmtId="0" fontId="15" fillId="6" borderId="0" xfId="0" applyFont="1" applyFill="1"/>
    <xf numFmtId="167" fontId="0" fillId="2" borderId="4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  <xf numFmtId="167" fontId="0" fillId="0" borderId="0" xfId="0" applyNumberFormat="1"/>
    <xf numFmtId="14" fontId="0" fillId="0" borderId="0" xfId="0" applyNumberFormat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Grafico Frecuencia Esperada de cada Distribucion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'Punto A-D'!$L$23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A-D'!$L$24:$L$35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4-4F93-9BD6-7631FD6D22A8}"/>
            </c:ext>
          </c:extLst>
        </c:ser>
        <c:ser>
          <c:idx val="2"/>
          <c:order val="2"/>
          <c:tx>
            <c:strRef>
              <c:f>'Punto A-D'!$M$23</c:f>
              <c:strCache>
                <c:ptCount val="1"/>
                <c:pt idx="0">
                  <c:v>D. Exp. Negativa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A-D'!$M$24:$M$35</c:f>
              <c:numCache>
                <c:formatCode>0.000</c:formatCode>
                <c:ptCount val="12"/>
                <c:pt idx="0">
                  <c:v>4.3378582894413986</c:v>
                </c:pt>
                <c:pt idx="1">
                  <c:v>4.1135614333692283</c:v>
                </c:pt>
                <c:pt idx="2">
                  <c:v>3.9008622543733162</c:v>
                </c:pt>
                <c:pt idx="3">
                  <c:v>3.6991610734572911</c:v>
                </c:pt>
                <c:pt idx="4">
                  <c:v>3.507889219118332</c:v>
                </c:pt>
                <c:pt idx="5">
                  <c:v>3.3265074240483861</c:v>
                </c:pt>
                <c:pt idx="6">
                  <c:v>3.1545043047369381</c:v>
                </c:pt>
                <c:pt idx="7">
                  <c:v>2.9913949196883616</c:v>
                </c:pt>
                <c:pt idx="8">
                  <c:v>2.8367194021893694</c:v>
                </c:pt>
                <c:pt idx="9">
                  <c:v>2.690041663772047</c:v>
                </c:pt>
                <c:pt idx="10">
                  <c:v>2.5509481647160825</c:v>
                </c:pt>
                <c:pt idx="11">
                  <c:v>2.4190467481249422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D4-4F93-9BD6-7631FD6D22A8}"/>
            </c:ext>
          </c:extLst>
        </c:ser>
        <c:ser>
          <c:idx val="3"/>
          <c:order val="3"/>
          <c:tx>
            <c:strRef>
              <c:f>'Punto A-D'!$N$23</c:f>
              <c:strCache>
                <c:ptCount val="1"/>
                <c:pt idx="0">
                  <c:v>D.Normal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A-D'!$N$24:$N$35</c:f>
              <c:numCache>
                <c:formatCode>0.000</c:formatCode>
                <c:ptCount val="12"/>
                <c:pt idx="0">
                  <c:v>20.992825473669676</c:v>
                </c:pt>
                <c:pt idx="1">
                  <c:v>24.447943728345312</c:v>
                </c:pt>
                <c:pt idx="2">
                  <c:v>25.671580037289644</c:v>
                </c:pt>
                <c:pt idx="3">
                  <c:v>24.305350191334483</c:v>
                </c:pt>
                <c:pt idx="4">
                  <c:v>20.748655605094022</c:v>
                </c:pt>
                <c:pt idx="5">
                  <c:v>15.970414498176556</c:v>
                </c:pt>
                <c:pt idx="6">
                  <c:v>11.083565430671527</c:v>
                </c:pt>
                <c:pt idx="7">
                  <c:v>6.9355096380176784</c:v>
                </c:pt>
                <c:pt idx="8">
                  <c:v>3.9130100507069665</c:v>
                </c:pt>
                <c:pt idx="9">
                  <c:v>1.9905585072983234</c:v>
                </c:pt>
                <c:pt idx="10">
                  <c:v>0.91299342410084972</c:v>
                </c:pt>
                <c:pt idx="11">
                  <c:v>0.37756003321030018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D4-4F93-9BD6-7631FD6D2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657487"/>
        <c:axId val="14636579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'Punto A-D'!$K$23</c15:sqref>
                        </c15:formulaRef>
                      </c:ext>
                    </c:extLst>
                    <c:strCache>
                      <c:ptCount val="1"/>
                      <c:pt idx="0">
                        <c:v>observadas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'Punto A-D'!$H$24:$H$35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200.95833333333331</c:v>
                      </c:pt>
                      <c:pt idx="1">
                        <c:v>212.875</c:v>
                      </c:pt>
                      <c:pt idx="2">
                        <c:v>224.79166666666663</c:v>
                      </c:pt>
                      <c:pt idx="3">
                        <c:v>236.70833333333331</c:v>
                      </c:pt>
                      <c:pt idx="4">
                        <c:v>248.62499999999994</c:v>
                      </c:pt>
                      <c:pt idx="5">
                        <c:v>260.54166666666663</c:v>
                      </c:pt>
                      <c:pt idx="6">
                        <c:v>272.45833333333326</c:v>
                      </c:pt>
                      <c:pt idx="7">
                        <c:v>284.375</c:v>
                      </c:pt>
                      <c:pt idx="8">
                        <c:v>296.29166666666663</c:v>
                      </c:pt>
                      <c:pt idx="9">
                        <c:v>308.20833333333337</c:v>
                      </c:pt>
                      <c:pt idx="10">
                        <c:v>320.125</c:v>
                      </c:pt>
                      <c:pt idx="11">
                        <c:v>332.04166666666674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'Punto A-D'!$K$24:$K$35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100</c:v>
                      </c:pt>
                      <c:pt idx="1">
                        <c:v>44</c:v>
                      </c:pt>
                      <c:pt idx="2">
                        <c:v>10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24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FD4-4F93-9BD6-7631FD6D22A8}"/>
                  </c:ext>
                </c:extLst>
              </c15:ser>
            </c15:filteredBarSeries>
          </c:ext>
        </c:extLst>
      </c:barChart>
      <c:catAx>
        <c:axId val="146365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Marca</a:t>
                </a:r>
                <a:r>
                  <a:rPr lang="es-AR" baseline="0"/>
                  <a:t> de clases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657903"/>
        <c:crosses val="autoZero"/>
        <c:auto val="1"/>
        <c:lblAlgn val="ctr"/>
        <c:lblOffset val="100"/>
        <c:noMultiLvlLbl val="0"/>
      </c:catAx>
      <c:valAx>
        <c:axId val="14636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Esperada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65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  <a:r>
              <a:rPr lang="es-AR" baseline="0"/>
              <a:t> Fecuencia Observadas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'Punto A-D'!$K$23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A-D'!$K$24:$K$35</c:f>
              <c:numCache>
                <c:formatCode>General</c:formatCode>
                <c:ptCount val="12"/>
                <c:pt idx="0">
                  <c:v>100</c:v>
                </c:pt>
                <c:pt idx="1">
                  <c:v>44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24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C-4CD6-A534-E5F832D98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41169999"/>
        <c:axId val="1541171247"/>
      </c:barChart>
      <c:lineChart>
        <c:grouping val="standard"/>
        <c:varyColors val="0"/>
        <c:ser>
          <c:idx val="1"/>
          <c:order val="1"/>
          <c:tx>
            <c:strRef>
              <c:f>'Punto A-D'!$K$23</c:f>
              <c:strCache>
                <c:ptCount val="1"/>
                <c:pt idx="0">
                  <c:v>observadas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A-D'!$K$24:$K$35</c:f>
              <c:numCache>
                <c:formatCode>General</c:formatCode>
                <c:ptCount val="12"/>
                <c:pt idx="0">
                  <c:v>100</c:v>
                </c:pt>
                <c:pt idx="1">
                  <c:v>44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24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C-4CD6-A534-E5F832D98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169999"/>
        <c:axId val="1541171247"/>
      </c:lineChart>
      <c:catAx>
        <c:axId val="154116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Marca</a:t>
                </a:r>
                <a:r>
                  <a:rPr lang="es-AR" baseline="0"/>
                  <a:t> de Clases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41171247"/>
        <c:crosses val="autoZero"/>
        <c:auto val="1"/>
        <c:lblAlgn val="ctr"/>
        <c:lblOffset val="100"/>
        <c:noMultiLvlLbl val="0"/>
      </c:catAx>
      <c:valAx>
        <c:axId val="154117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Observada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4116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Grafico Frecuencia Esperada de cada Distribucion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'Punto A-D'!$L$23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A-D'!$L$24:$L$35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A-4562-8CD8-EBCBA75A7A3A}"/>
            </c:ext>
          </c:extLst>
        </c:ser>
        <c:ser>
          <c:idx val="2"/>
          <c:order val="2"/>
          <c:tx>
            <c:strRef>
              <c:f>'Punto A-D'!$M$23</c:f>
              <c:strCache>
                <c:ptCount val="1"/>
                <c:pt idx="0">
                  <c:v>D. Exp. Negativa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A-D'!$M$24:$M$35</c:f>
              <c:numCache>
                <c:formatCode>0.000</c:formatCode>
                <c:ptCount val="12"/>
                <c:pt idx="0">
                  <c:v>4.3378582894413986</c:v>
                </c:pt>
                <c:pt idx="1">
                  <c:v>4.1135614333692283</c:v>
                </c:pt>
                <c:pt idx="2">
                  <c:v>3.9008622543733162</c:v>
                </c:pt>
                <c:pt idx="3">
                  <c:v>3.6991610734572911</c:v>
                </c:pt>
                <c:pt idx="4">
                  <c:v>3.507889219118332</c:v>
                </c:pt>
                <c:pt idx="5">
                  <c:v>3.3265074240483861</c:v>
                </c:pt>
                <c:pt idx="6">
                  <c:v>3.1545043047369381</c:v>
                </c:pt>
                <c:pt idx="7">
                  <c:v>2.9913949196883616</c:v>
                </c:pt>
                <c:pt idx="8">
                  <c:v>2.8367194021893694</c:v>
                </c:pt>
                <c:pt idx="9">
                  <c:v>2.690041663772047</c:v>
                </c:pt>
                <c:pt idx="10">
                  <c:v>2.5509481647160825</c:v>
                </c:pt>
                <c:pt idx="11">
                  <c:v>2.4190467481249422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A-4562-8CD8-EBCBA75A7A3A}"/>
            </c:ext>
          </c:extLst>
        </c:ser>
        <c:ser>
          <c:idx val="3"/>
          <c:order val="3"/>
          <c:tx>
            <c:strRef>
              <c:f>'Punto A-D'!$N$23</c:f>
              <c:strCache>
                <c:ptCount val="1"/>
                <c:pt idx="0">
                  <c:v>D.Normal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A-D'!$N$24:$N$35</c:f>
              <c:numCache>
                <c:formatCode>0.000</c:formatCode>
                <c:ptCount val="12"/>
                <c:pt idx="0">
                  <c:v>20.992825473669676</c:v>
                </c:pt>
                <c:pt idx="1">
                  <c:v>24.447943728345312</c:v>
                </c:pt>
                <c:pt idx="2">
                  <c:v>25.671580037289644</c:v>
                </c:pt>
                <c:pt idx="3">
                  <c:v>24.305350191334483</c:v>
                </c:pt>
                <c:pt idx="4">
                  <c:v>20.748655605094022</c:v>
                </c:pt>
                <c:pt idx="5">
                  <c:v>15.970414498176556</c:v>
                </c:pt>
                <c:pt idx="6">
                  <c:v>11.083565430671527</c:v>
                </c:pt>
                <c:pt idx="7">
                  <c:v>6.9355096380176784</c:v>
                </c:pt>
                <c:pt idx="8">
                  <c:v>3.9130100507069665</c:v>
                </c:pt>
                <c:pt idx="9">
                  <c:v>1.9905585072983234</c:v>
                </c:pt>
                <c:pt idx="10">
                  <c:v>0.91299342410084972</c:v>
                </c:pt>
                <c:pt idx="11">
                  <c:v>0.37756003321030018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3A-4562-8CD8-EBCBA75A7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657487"/>
        <c:axId val="14636579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'Punto A-D'!$K$23</c15:sqref>
                        </c15:formulaRef>
                      </c:ext>
                    </c:extLst>
                    <c:strCache>
                      <c:ptCount val="1"/>
                      <c:pt idx="0">
                        <c:v>observadas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'Punto A-D'!$H$24:$H$35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200.95833333333331</c:v>
                      </c:pt>
                      <c:pt idx="1">
                        <c:v>212.875</c:v>
                      </c:pt>
                      <c:pt idx="2">
                        <c:v>224.79166666666663</c:v>
                      </c:pt>
                      <c:pt idx="3">
                        <c:v>236.70833333333331</c:v>
                      </c:pt>
                      <c:pt idx="4">
                        <c:v>248.62499999999994</c:v>
                      </c:pt>
                      <c:pt idx="5">
                        <c:v>260.54166666666663</c:v>
                      </c:pt>
                      <c:pt idx="6">
                        <c:v>272.45833333333326</c:v>
                      </c:pt>
                      <c:pt idx="7">
                        <c:v>284.375</c:v>
                      </c:pt>
                      <c:pt idx="8">
                        <c:v>296.29166666666663</c:v>
                      </c:pt>
                      <c:pt idx="9">
                        <c:v>308.20833333333337</c:v>
                      </c:pt>
                      <c:pt idx="10">
                        <c:v>320.125</c:v>
                      </c:pt>
                      <c:pt idx="11">
                        <c:v>332.04166666666674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'Punto A-D'!$K$24:$K$35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100</c:v>
                      </c:pt>
                      <c:pt idx="1">
                        <c:v>44</c:v>
                      </c:pt>
                      <c:pt idx="2">
                        <c:v>10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24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A3A-4562-8CD8-EBCBA75A7A3A}"/>
                  </c:ext>
                </c:extLst>
              </c15:ser>
            </c15:filteredBarSeries>
          </c:ext>
        </c:extLst>
      </c:barChart>
      <c:catAx>
        <c:axId val="146365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Marca</a:t>
                </a:r>
                <a:r>
                  <a:rPr lang="es-AR" baseline="0"/>
                  <a:t> de clases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657903"/>
        <c:crosses val="autoZero"/>
        <c:auto val="1"/>
        <c:lblAlgn val="ctr"/>
        <c:lblOffset val="100"/>
        <c:noMultiLvlLbl val="0"/>
      </c:catAx>
      <c:valAx>
        <c:axId val="14636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Esperada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65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  <a:r>
              <a:rPr lang="es-AR" baseline="0"/>
              <a:t> Fecuencia Observadas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'Punto A-D'!$K$23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A-D'!$K$24:$K$35</c:f>
              <c:numCache>
                <c:formatCode>General</c:formatCode>
                <c:ptCount val="12"/>
                <c:pt idx="0">
                  <c:v>100</c:v>
                </c:pt>
                <c:pt idx="1">
                  <c:v>44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24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5BA-9277-0F805A2F8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41169999"/>
        <c:axId val="1541171247"/>
      </c:barChart>
      <c:lineChart>
        <c:grouping val="standard"/>
        <c:varyColors val="0"/>
        <c:ser>
          <c:idx val="1"/>
          <c:order val="1"/>
          <c:tx>
            <c:strRef>
              <c:f>'Punto A-D'!$K$23</c:f>
              <c:strCache>
                <c:ptCount val="1"/>
                <c:pt idx="0">
                  <c:v>observadas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'Punto A-D'!$H$24:$H$35</c:f>
              <c:numCache>
                <c:formatCode>0.00</c:formatCode>
                <c:ptCount val="12"/>
                <c:pt idx="0">
                  <c:v>200.95833333333331</c:v>
                </c:pt>
                <c:pt idx="1">
                  <c:v>212.875</c:v>
                </c:pt>
                <c:pt idx="2">
                  <c:v>224.79166666666663</c:v>
                </c:pt>
                <c:pt idx="3">
                  <c:v>236.70833333333331</c:v>
                </c:pt>
                <c:pt idx="4">
                  <c:v>248.62499999999994</c:v>
                </c:pt>
                <c:pt idx="5">
                  <c:v>260.54166666666663</c:v>
                </c:pt>
                <c:pt idx="6">
                  <c:v>272.45833333333326</c:v>
                </c:pt>
                <c:pt idx="7">
                  <c:v>284.375</c:v>
                </c:pt>
                <c:pt idx="8">
                  <c:v>296.29166666666663</c:v>
                </c:pt>
                <c:pt idx="9">
                  <c:v>308.20833333333337</c:v>
                </c:pt>
                <c:pt idx="10">
                  <c:v>320.125</c:v>
                </c:pt>
                <c:pt idx="11">
                  <c:v>332.04166666666674</c:v>
                </c:pt>
              </c:numCache>
            </c:numRef>
          </c:cat>
          <c:val>
            <c:numRef>
              <c:f>'Punto A-D'!$K$24:$K$35</c:f>
              <c:numCache>
                <c:formatCode>General</c:formatCode>
                <c:ptCount val="12"/>
                <c:pt idx="0">
                  <c:v>100</c:v>
                </c:pt>
                <c:pt idx="1">
                  <c:v>44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24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8-45BA-9277-0F805A2F8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169999"/>
        <c:axId val="1541171247"/>
      </c:lineChart>
      <c:catAx>
        <c:axId val="154116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Marca</a:t>
                </a:r>
                <a:r>
                  <a:rPr lang="es-AR" baseline="0"/>
                  <a:t> de Clases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41171247"/>
        <c:crosses val="autoZero"/>
        <c:auto val="1"/>
        <c:lblAlgn val="ctr"/>
        <c:lblOffset val="100"/>
        <c:noMultiLvlLbl val="0"/>
      </c:catAx>
      <c:valAx>
        <c:axId val="154117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Observada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4116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390524</xdr:colOff>
      <xdr:row>0</xdr:row>
      <xdr:rowOff>95250</xdr:rowOff>
    </xdr:from>
    <xdr:to>
      <xdr:col>8</xdr:col>
      <xdr:colOff>400049</xdr:colOff>
      <xdr:row>10</xdr:row>
      <xdr:rowOff>171450</xdr:rowOff>
    </xdr:to>
    <xdr:pic>
      <xdr:nvPicPr>
        <xdr:cNvPr id="2" name="Imagen 1" descr="Laboratorio de Hidráulica">
          <a:extLst>
            <a:ext uri="{FF2B5EF4-FFF2-40B4-BE49-F238E27FC236}">
              <a16:creationId xmlns:a16="http://schemas.microsoft.com/office/drawing/2014/main" id="{032293C0-1615-4925-9F9C-55C7AE3F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4" y="95250"/>
          <a:ext cx="534352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39</xdr:row>
      <xdr:rowOff>4761</xdr:rowOff>
    </xdr:from>
    <xdr:to>
      <xdr:col>15</xdr:col>
      <xdr:colOff>9525</xdr:colOff>
      <xdr:row>53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8FFDCF-192B-CE21-C996-C468D2600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55</xdr:row>
      <xdr:rowOff>23812</xdr:rowOff>
    </xdr:from>
    <xdr:to>
      <xdr:col>15</xdr:col>
      <xdr:colOff>9525</xdr:colOff>
      <xdr:row>69</xdr:row>
      <xdr:rowOff>100012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A264A5A-48C9-E5DF-0F78-1F5D03680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352425</xdr:colOff>
      <xdr:row>0</xdr:row>
      <xdr:rowOff>47625</xdr:rowOff>
    </xdr:from>
    <xdr:to>
      <xdr:col>16</xdr:col>
      <xdr:colOff>19050</xdr:colOff>
      <xdr:row>5</xdr:row>
      <xdr:rowOff>57150</xdr:rowOff>
    </xdr:to>
    <xdr:sp macro="" textlink="">
      <xdr:nvSpPr>
        <xdr:cNvPr id="8" name="CuadroTexto 2">
          <a:extLst>
            <a:ext uri="{FF2B5EF4-FFF2-40B4-BE49-F238E27FC236}">
              <a16:creationId xmlns:a16="http://schemas.microsoft.com/office/drawing/2014/main" id="{B9CBD8E4-B6AB-40A8-9185-7FD412F0550C}"/>
            </a:ext>
            <a:ext uri="{147F2762-F138-4A5C-976F-8EAC2B608ADB}">
              <a16:predDERef xmlns:a16="http://schemas.microsoft.com/office/drawing/2014/main" pred="{CA264A5A-48C9-E5DF-0F78-1F5D03680CEE}"/>
            </a:ext>
          </a:extLst>
        </xdr:cNvPr>
        <xdr:cNvSpPr txBox="1"/>
      </xdr:nvSpPr>
      <xdr:spPr>
        <a:xfrm>
          <a:off x="3581400" y="47625"/>
          <a:ext cx="8343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AR" sz="1050"/>
            <a:t>Problema a</a:t>
          </a:r>
          <a:r>
            <a:rPr lang="es-AR" sz="1050" baseline="0"/>
            <a:t> analizar:  Se ha observado las diferentes fluctuaciones que fue sufriendo el previo de venta del Dolar en Argentina en los ultimos 200 días habiles (Lunes a Viernes).</a:t>
          </a:r>
        </a:p>
        <a:p>
          <a:r>
            <a:rPr lang="es-AR" sz="1050" baseline="0"/>
            <a:t>Variable a analizar:  Precio de venta del Dolar en un periodo de 200 dias habiles posteriores al 30 de agosto del 2022.</a:t>
          </a:r>
        </a:p>
        <a:p>
          <a:r>
            <a:rPr lang="es-AR" sz="1050" baseline="0"/>
            <a:t>Tiempo de Analisis: 200 días habiles.</a:t>
          </a:r>
        </a:p>
        <a:p>
          <a:endParaRPr lang="es-AR" sz="1050" baseline="0"/>
        </a:p>
        <a:p>
          <a:endParaRPr lang="es-AR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171450</xdr:rowOff>
    </xdr:from>
    <xdr:to>
      <xdr:col>21</xdr:col>
      <xdr:colOff>95250</xdr:colOff>
      <xdr:row>3</xdr:row>
      <xdr:rowOff>171450</xdr:rowOff>
    </xdr:to>
    <xdr:sp macro="" textlink="">
      <xdr:nvSpPr>
        <xdr:cNvPr id="5" name="1 CuadroTexto">
          <a:extLst>
            <a:ext uri="{FF2B5EF4-FFF2-40B4-BE49-F238E27FC236}">
              <a16:creationId xmlns:a16="http://schemas.microsoft.com/office/drawing/2014/main" id="{92A57AA5-45F8-4E5A-9055-6BF1536BB8B4}"/>
            </a:ext>
          </a:extLst>
        </xdr:cNvPr>
        <xdr:cNvSpPr txBox="1"/>
      </xdr:nvSpPr>
      <xdr:spPr>
        <a:xfrm>
          <a:off x="3609975" y="171450"/>
          <a:ext cx="102012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1050"/>
            <a:t>Problema a</a:t>
          </a:r>
          <a:r>
            <a:rPr lang="es-AR" sz="1050" baseline="0"/>
            <a:t> analizar:  Se analiza las direrencias en el ritmo cardiaco de una mujer de 26 anos en la Ciudad de Cordoba.</a:t>
          </a:r>
        </a:p>
        <a:p>
          <a:r>
            <a:rPr lang="es-AR" sz="1050" baseline="0"/>
            <a:t>Variable a analizar:  Ritmo cardiaco tomado cada 10 minutos.</a:t>
          </a:r>
        </a:p>
        <a:p>
          <a:r>
            <a:rPr lang="es-AR" sz="1050" baseline="0"/>
            <a:t>Tiempo de Analisis: 33 Horas, 20 Minutos.</a:t>
          </a:r>
          <a:endParaRPr lang="es-AR" sz="1050"/>
        </a:p>
      </xdr:txBody>
    </xdr:sp>
    <xdr:clientData/>
  </xdr:twoCellAnchor>
  <xdr:twoCellAnchor>
    <xdr:from>
      <xdr:col>7</xdr:col>
      <xdr:colOff>9524</xdr:colOff>
      <xdr:row>39</xdr:row>
      <xdr:rowOff>4761</xdr:rowOff>
    </xdr:from>
    <xdr:to>
      <xdr:col>16</xdr:col>
      <xdr:colOff>9525</xdr:colOff>
      <xdr:row>53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66D5F88-31BF-420E-B758-783DF9CEA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55</xdr:row>
      <xdr:rowOff>23812</xdr:rowOff>
    </xdr:from>
    <xdr:to>
      <xdr:col>16</xdr:col>
      <xdr:colOff>9525</xdr:colOff>
      <xdr:row>69</xdr:row>
      <xdr:rowOff>100012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A2EAD2E-80D3-4BD7-B64A-D4A3A575F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BB39-DE51-4E14-A483-3D167EBD7648}">
  <dimension ref="B1:I21"/>
  <sheetViews>
    <sheetView showGridLines="0" tabSelected="1" workbookViewId="0"/>
  </sheetViews>
  <sheetFormatPr defaultColWidth="11.42578125" defaultRowHeight="15" x14ac:dyDescent="0.25"/>
  <sheetData>
    <row r="1" spans="2:9" x14ac:dyDescent="0.25">
      <c r="B1" s="33"/>
      <c r="C1" s="33"/>
      <c r="D1" s="33"/>
      <c r="E1" s="33"/>
      <c r="F1" s="33"/>
      <c r="G1" s="33"/>
      <c r="H1" s="33"/>
      <c r="I1" s="33"/>
    </row>
    <row r="2" spans="2:9" x14ac:dyDescent="0.25">
      <c r="B2" s="33"/>
      <c r="C2" s="33"/>
      <c r="D2" s="33"/>
      <c r="E2" s="33"/>
      <c r="F2" s="33"/>
      <c r="G2" s="33"/>
      <c r="H2" s="33"/>
      <c r="I2" s="33"/>
    </row>
    <row r="3" spans="2:9" x14ac:dyDescent="0.25">
      <c r="B3" s="33"/>
      <c r="C3" s="33"/>
      <c r="D3" s="33"/>
      <c r="E3" s="33"/>
      <c r="F3" s="33"/>
      <c r="G3" s="33"/>
      <c r="H3" s="33"/>
      <c r="I3" s="33"/>
    </row>
    <row r="4" spans="2:9" x14ac:dyDescent="0.25">
      <c r="B4" s="33"/>
      <c r="C4" s="33"/>
      <c r="D4" s="33"/>
      <c r="E4" s="33"/>
      <c r="F4" s="33"/>
      <c r="G4" s="33"/>
      <c r="H4" s="33"/>
      <c r="I4" s="33"/>
    </row>
    <row r="5" spans="2:9" x14ac:dyDescent="0.25">
      <c r="B5" s="33"/>
      <c r="C5" s="33"/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3"/>
      <c r="C7" s="33"/>
      <c r="D7" s="33"/>
      <c r="E7" s="33"/>
      <c r="F7" s="33"/>
      <c r="G7" s="33"/>
      <c r="H7" s="33"/>
      <c r="I7" s="33"/>
    </row>
    <row r="8" spans="2:9" x14ac:dyDescent="0.25">
      <c r="B8" s="33"/>
      <c r="C8" s="33"/>
      <c r="D8" s="33"/>
      <c r="E8" s="33"/>
      <c r="F8" s="33"/>
      <c r="G8" s="33"/>
      <c r="H8" s="33"/>
      <c r="I8" s="33"/>
    </row>
    <row r="9" spans="2:9" x14ac:dyDescent="0.25">
      <c r="B9" s="33"/>
      <c r="C9" s="33"/>
      <c r="D9" s="33"/>
      <c r="E9" s="33"/>
      <c r="F9" s="33"/>
      <c r="G9" s="33"/>
      <c r="H9" s="33"/>
      <c r="I9" s="33"/>
    </row>
    <row r="10" spans="2:9" x14ac:dyDescent="0.25">
      <c r="B10" s="33"/>
      <c r="C10" s="33"/>
      <c r="D10" s="33"/>
      <c r="E10" s="33"/>
      <c r="F10" s="33"/>
      <c r="G10" s="33"/>
      <c r="H10" s="33"/>
      <c r="I10" s="33"/>
    </row>
    <row r="11" spans="2:9" x14ac:dyDescent="0.25">
      <c r="B11" s="33"/>
      <c r="C11" s="33"/>
      <c r="D11" s="33"/>
      <c r="E11" s="33"/>
      <c r="F11" s="33"/>
      <c r="G11" s="33"/>
      <c r="H11" s="33"/>
      <c r="I11" s="33"/>
    </row>
    <row r="12" spans="2:9" x14ac:dyDescent="0.25">
      <c r="B12" s="33"/>
      <c r="C12" s="33"/>
      <c r="D12" s="33"/>
      <c r="E12" s="33"/>
      <c r="F12" s="33"/>
      <c r="G12" s="33"/>
      <c r="H12" s="33"/>
      <c r="I12" s="33"/>
    </row>
    <row r="13" spans="2:9" x14ac:dyDescent="0.25">
      <c r="B13" s="33"/>
      <c r="C13" s="33"/>
      <c r="D13" s="33"/>
      <c r="E13" s="33"/>
      <c r="F13" s="33"/>
      <c r="G13" s="33"/>
      <c r="H13" s="33"/>
      <c r="I13" s="33"/>
    </row>
    <row r="14" spans="2:9" ht="23.25" x14ac:dyDescent="0.35">
      <c r="B14" s="33"/>
      <c r="C14" s="82" t="s">
        <v>66</v>
      </c>
      <c r="D14" s="33"/>
      <c r="E14" s="33"/>
      <c r="F14" s="33"/>
      <c r="G14" s="33"/>
      <c r="H14" s="33"/>
      <c r="I14" s="33"/>
    </row>
    <row r="15" spans="2:9" ht="23.25" x14ac:dyDescent="0.35">
      <c r="B15" s="33"/>
      <c r="C15" s="82" t="s">
        <v>69</v>
      </c>
      <c r="D15" s="33"/>
      <c r="E15" s="33"/>
      <c r="F15" s="33"/>
      <c r="G15" s="33"/>
      <c r="H15" s="33"/>
      <c r="I15" s="33"/>
    </row>
    <row r="16" spans="2:9" x14ac:dyDescent="0.25">
      <c r="B16" s="33"/>
      <c r="C16" s="33"/>
      <c r="D16" s="33" t="s">
        <v>61</v>
      </c>
      <c r="E16" s="33"/>
      <c r="F16" s="33"/>
      <c r="G16" s="33"/>
      <c r="H16" s="33"/>
      <c r="I16" s="33"/>
    </row>
    <row r="17" spans="2:9" ht="25.5" x14ac:dyDescent="0.5">
      <c r="B17" s="33"/>
      <c r="C17" s="81" t="s">
        <v>68</v>
      </c>
      <c r="D17" s="33"/>
      <c r="E17" s="83" t="s">
        <v>62</v>
      </c>
      <c r="F17" s="81"/>
      <c r="G17" s="81"/>
      <c r="H17" s="33"/>
      <c r="I17" s="33"/>
    </row>
    <row r="18" spans="2:9" ht="25.5" x14ac:dyDescent="0.5">
      <c r="B18" s="33"/>
      <c r="C18" s="33"/>
      <c r="D18" s="81"/>
      <c r="E18" s="83" t="s">
        <v>63</v>
      </c>
      <c r="F18" s="81"/>
      <c r="G18" s="81"/>
      <c r="H18" s="33"/>
      <c r="I18" s="53"/>
    </row>
    <row r="19" spans="2:9" ht="25.5" x14ac:dyDescent="0.5">
      <c r="B19" s="33"/>
      <c r="C19" s="33"/>
      <c r="D19" s="81"/>
      <c r="E19" s="83" t="s">
        <v>64</v>
      </c>
      <c r="F19" s="81"/>
      <c r="G19" s="81"/>
      <c r="H19" s="33"/>
      <c r="I19" s="53"/>
    </row>
    <row r="20" spans="2:9" ht="25.5" x14ac:dyDescent="0.5">
      <c r="B20" s="33"/>
      <c r="C20" s="33"/>
      <c r="D20" s="81"/>
      <c r="E20" s="83" t="s">
        <v>65</v>
      </c>
      <c r="F20" s="81"/>
      <c r="G20" s="81"/>
      <c r="H20" s="33"/>
      <c r="I20" s="53"/>
    </row>
    <row r="21" spans="2:9" ht="16.5" x14ac:dyDescent="0.3">
      <c r="B21" s="33"/>
      <c r="C21" s="33"/>
      <c r="D21" s="33"/>
      <c r="E21" s="33"/>
      <c r="F21" s="33"/>
      <c r="G21" s="33"/>
      <c r="H21" s="33"/>
      <c r="I21" s="53"/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9569-B754-487A-9E0E-919C7AB01141}">
  <dimension ref="A1:Z202"/>
  <sheetViews>
    <sheetView showGridLines="0" topLeftCell="A40" workbookViewId="0">
      <selection activeCell="A3" sqref="A3"/>
    </sheetView>
  </sheetViews>
  <sheetFormatPr defaultColWidth="11.42578125" defaultRowHeight="15" x14ac:dyDescent="0.25"/>
  <cols>
    <col min="1" max="1" width="13.140625" customWidth="1"/>
    <col min="2" max="2" width="13.42578125" customWidth="1"/>
    <col min="3" max="3" width="9.140625" customWidth="1"/>
    <col min="4" max="4" width="12.7109375" customWidth="1"/>
    <col min="5" max="5" width="5.7109375" customWidth="1"/>
    <col min="6" max="6" width="3.42578125" customWidth="1"/>
    <col min="9" max="9" width="10.5703125" customWidth="1"/>
    <col min="11" max="11" width="14.85546875" customWidth="1"/>
    <col min="12" max="12" width="16.28515625" customWidth="1"/>
    <col min="13" max="13" width="16.42578125" customWidth="1"/>
    <col min="14" max="14" width="11.85546875" bestFit="1" customWidth="1"/>
    <col min="15" max="15" width="13.28515625" customWidth="1"/>
    <col min="16" max="17" width="3.42578125" customWidth="1"/>
    <col min="18" max="18" width="11" customWidth="1"/>
    <col min="26" max="26" width="4.85546875" customWidth="1"/>
  </cols>
  <sheetData>
    <row r="1" spans="1:26" x14ac:dyDescent="0.25">
      <c r="A1" s="93" t="s">
        <v>0</v>
      </c>
      <c r="B1" s="94"/>
    </row>
    <row r="2" spans="1:26" ht="15" customHeight="1" x14ac:dyDescent="0.25">
      <c r="A2" s="41" t="s">
        <v>1</v>
      </c>
      <c r="B2" s="42" t="s">
        <v>2</v>
      </c>
    </row>
    <row r="3" spans="1:26" x14ac:dyDescent="0.25">
      <c r="A3" s="73">
        <v>44803</v>
      </c>
      <c r="B3" s="26">
        <v>291</v>
      </c>
      <c r="E3" s="1"/>
    </row>
    <row r="4" spans="1:26" x14ac:dyDescent="0.25">
      <c r="A4" s="73">
        <v>44802</v>
      </c>
      <c r="B4" s="26">
        <v>292</v>
      </c>
      <c r="E4" s="1"/>
    </row>
    <row r="5" spans="1:26" x14ac:dyDescent="0.25">
      <c r="A5" s="73">
        <v>44799</v>
      </c>
      <c r="B5" s="26">
        <v>292</v>
      </c>
      <c r="E5" s="1"/>
    </row>
    <row r="6" spans="1:26" ht="16.5" x14ac:dyDescent="0.3">
      <c r="A6" s="73">
        <v>44798</v>
      </c>
      <c r="B6" s="26">
        <v>293</v>
      </c>
      <c r="E6" s="1"/>
      <c r="F6" s="33"/>
      <c r="G6" s="59" t="s">
        <v>3</v>
      </c>
      <c r="H6" s="53"/>
      <c r="I6" s="53"/>
      <c r="J6" s="53"/>
      <c r="K6" s="53"/>
      <c r="L6" s="53"/>
      <c r="M6" s="33"/>
      <c r="N6" s="33"/>
      <c r="O6" s="33"/>
      <c r="P6" s="33"/>
      <c r="R6" s="34"/>
      <c r="S6" s="61" t="s">
        <v>4</v>
      </c>
      <c r="T6" s="34"/>
      <c r="U6" s="34"/>
      <c r="V6" s="34"/>
      <c r="W6" s="34"/>
      <c r="X6" s="34"/>
      <c r="Y6" s="34"/>
      <c r="Z6" s="34"/>
    </row>
    <row r="7" spans="1:26" ht="16.5" x14ac:dyDescent="0.3">
      <c r="A7" s="73">
        <v>44797</v>
      </c>
      <c r="B7" s="26">
        <v>295</v>
      </c>
      <c r="E7" s="1"/>
      <c r="F7" s="33"/>
      <c r="G7" s="59" t="s">
        <v>5</v>
      </c>
      <c r="H7" s="33"/>
      <c r="I7" s="33"/>
      <c r="J7" s="33"/>
      <c r="K7" s="33"/>
      <c r="L7" s="33"/>
      <c r="M7" s="33"/>
      <c r="N7" s="33"/>
      <c r="O7" s="33"/>
      <c r="P7" s="33"/>
      <c r="R7" s="34"/>
      <c r="S7" s="34"/>
      <c r="T7" s="34"/>
      <c r="U7" s="34"/>
      <c r="V7" s="34"/>
      <c r="W7" s="34"/>
      <c r="X7" s="34"/>
      <c r="Y7" s="34"/>
      <c r="Z7" s="34"/>
    </row>
    <row r="8" spans="1:26" ht="15.75" thickBot="1" x14ac:dyDescent="0.3">
      <c r="A8" s="73">
        <v>44796</v>
      </c>
      <c r="B8" s="26">
        <v>297</v>
      </c>
      <c r="E8" s="1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R8" s="34"/>
      <c r="S8" s="62" t="s">
        <v>6</v>
      </c>
      <c r="T8" s="34"/>
      <c r="U8" s="34"/>
      <c r="V8" s="34"/>
      <c r="W8" s="34"/>
      <c r="X8" s="34"/>
      <c r="Y8" s="34"/>
      <c r="Z8" s="34"/>
    </row>
    <row r="9" spans="1:26" ht="18" x14ac:dyDescent="0.35">
      <c r="A9" s="73">
        <v>44795</v>
      </c>
      <c r="B9" s="26">
        <v>292</v>
      </c>
      <c r="E9" s="1"/>
      <c r="F9" s="33"/>
      <c r="G9" s="91" t="s">
        <v>7</v>
      </c>
      <c r="H9" s="92"/>
      <c r="I9" s="33"/>
      <c r="J9" s="91" t="s">
        <v>8</v>
      </c>
      <c r="K9" s="92"/>
      <c r="L9" s="91" t="s">
        <v>9</v>
      </c>
      <c r="M9" s="92"/>
      <c r="N9" s="91" t="s">
        <v>10</v>
      </c>
      <c r="O9" s="92"/>
      <c r="P9" s="45"/>
      <c r="R9" s="34"/>
      <c r="S9" s="63" t="s">
        <v>11</v>
      </c>
      <c r="T9" s="34"/>
      <c r="U9" s="34"/>
      <c r="V9" s="34"/>
      <c r="W9" s="34"/>
      <c r="X9" s="34"/>
      <c r="Y9" s="34"/>
      <c r="Z9" s="34"/>
    </row>
    <row r="10" spans="1:26" ht="18.75" thickBot="1" x14ac:dyDescent="0.4">
      <c r="A10" s="73">
        <v>44792</v>
      </c>
      <c r="B10" s="26">
        <v>295</v>
      </c>
      <c r="E10" s="1"/>
      <c r="F10" s="33"/>
      <c r="G10" s="48" t="s">
        <v>12</v>
      </c>
      <c r="H10" s="49">
        <f>COUNT(MUESTRA1)</f>
        <v>200</v>
      </c>
      <c r="I10" s="33"/>
      <c r="J10" s="55" t="s">
        <v>13</v>
      </c>
      <c r="K10" s="57">
        <f>$H$11-(SQRT(12*$H$13)/2)</f>
        <v>160.58477254797131</v>
      </c>
      <c r="L10" s="56" t="s">
        <v>14</v>
      </c>
      <c r="M10" s="58">
        <f>1/$H$11</f>
        <v>4.4552360161279544E-3</v>
      </c>
      <c r="N10" s="55" t="s">
        <v>15</v>
      </c>
      <c r="O10" s="57">
        <f>$H$11</f>
        <v>224.45500000000001</v>
      </c>
      <c r="P10" s="43"/>
      <c r="R10" s="34"/>
      <c r="S10" s="63" t="s">
        <v>16</v>
      </c>
      <c r="T10" s="34"/>
      <c r="U10" s="34"/>
      <c r="V10" s="34"/>
      <c r="W10" s="34"/>
      <c r="X10" s="34"/>
      <c r="Y10" s="34"/>
      <c r="Z10" s="34"/>
    </row>
    <row r="11" spans="1:26" ht="15.75" thickBot="1" x14ac:dyDescent="0.3">
      <c r="A11" s="73">
        <v>44791</v>
      </c>
      <c r="B11" s="26">
        <v>293</v>
      </c>
      <c r="E11" s="1"/>
      <c r="F11" s="33"/>
      <c r="G11" s="48" t="s">
        <v>17</v>
      </c>
      <c r="H11" s="50">
        <f>AVERAGE(MUESTRA1)</f>
        <v>224.45500000000001</v>
      </c>
      <c r="I11" s="33"/>
      <c r="J11" s="56" t="s">
        <v>18</v>
      </c>
      <c r="K11" s="58">
        <f>2*$H$11-$K$10</f>
        <v>288.32522745202868</v>
      </c>
      <c r="L11" s="33"/>
      <c r="M11" s="33"/>
      <c r="N11" s="56" t="s">
        <v>19</v>
      </c>
      <c r="O11" s="58">
        <f>$H$12</f>
        <v>36.875493012631395</v>
      </c>
      <c r="P11" s="43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73">
        <v>44790</v>
      </c>
      <c r="B12" s="26">
        <v>292</v>
      </c>
      <c r="E12" s="1"/>
      <c r="F12" s="33"/>
      <c r="G12" s="48" t="s">
        <v>20</v>
      </c>
      <c r="H12" s="50">
        <f>_xlfn.STDEV.S(MUESTRA1)</f>
        <v>36.875493012631395</v>
      </c>
      <c r="I12" s="33"/>
      <c r="J12" s="33"/>
      <c r="K12" s="33"/>
      <c r="L12" s="33"/>
      <c r="M12" s="33"/>
      <c r="N12" s="43"/>
      <c r="O12" s="33"/>
      <c r="P12" s="33"/>
      <c r="R12" s="34"/>
      <c r="S12" s="62" t="s">
        <v>21</v>
      </c>
      <c r="T12" s="34"/>
      <c r="U12" s="34"/>
      <c r="V12" s="34"/>
      <c r="W12" s="34"/>
      <c r="X12" s="34"/>
      <c r="Y12" s="34"/>
      <c r="Z12" s="34"/>
    </row>
    <row r="13" spans="1:26" ht="18" x14ac:dyDescent="0.35">
      <c r="A13" s="73">
        <v>44789</v>
      </c>
      <c r="B13" s="26">
        <v>291</v>
      </c>
      <c r="E13" s="1"/>
      <c r="F13" s="33"/>
      <c r="G13" s="48" t="s">
        <v>22</v>
      </c>
      <c r="H13" s="50">
        <f>_xlfn.VAR.S(MUESTRA1)</f>
        <v>1359.8019849246266</v>
      </c>
      <c r="I13" s="33"/>
      <c r="J13" s="33"/>
      <c r="K13" s="33"/>
      <c r="L13" s="33"/>
      <c r="M13" s="33"/>
      <c r="N13" s="33"/>
      <c r="O13" s="33"/>
      <c r="P13" s="33"/>
      <c r="R13" s="34"/>
      <c r="S13" s="63" t="s">
        <v>23</v>
      </c>
      <c r="T13" s="34"/>
      <c r="U13" s="34"/>
      <c r="V13" s="34"/>
      <c r="W13" s="34"/>
      <c r="X13" s="34"/>
      <c r="Y13" s="34"/>
      <c r="Z13" s="34"/>
    </row>
    <row r="14" spans="1:26" ht="18" x14ac:dyDescent="0.35">
      <c r="A14" s="73">
        <v>44785</v>
      </c>
      <c r="B14" s="26">
        <v>295</v>
      </c>
      <c r="E14" s="1"/>
      <c r="F14" s="33"/>
      <c r="G14" s="48" t="s">
        <v>24</v>
      </c>
      <c r="H14" s="49">
        <f>MAX(MUESTRA1)</f>
        <v>338</v>
      </c>
      <c r="I14" s="33"/>
      <c r="J14" s="33"/>
      <c r="K14" s="33"/>
      <c r="L14" s="33"/>
      <c r="M14" s="33"/>
      <c r="N14" s="33"/>
      <c r="O14" s="33"/>
      <c r="P14" s="33"/>
      <c r="R14" s="34"/>
      <c r="S14" s="63" t="s">
        <v>25</v>
      </c>
      <c r="T14" s="34"/>
      <c r="U14" s="34"/>
      <c r="V14" s="34"/>
      <c r="W14" s="34"/>
      <c r="X14" s="34"/>
      <c r="Y14" s="34"/>
      <c r="Z14" s="34"/>
    </row>
    <row r="15" spans="1:26" ht="15.75" thickBot="1" x14ac:dyDescent="0.3">
      <c r="A15" s="73">
        <v>44784</v>
      </c>
      <c r="B15" s="26">
        <v>297</v>
      </c>
      <c r="E15" s="1"/>
      <c r="F15" s="33"/>
      <c r="G15" s="22" t="s">
        <v>26</v>
      </c>
      <c r="H15" s="51">
        <f>+MIN(MUESTRA1)</f>
        <v>195</v>
      </c>
      <c r="I15" s="33"/>
      <c r="J15" s="33"/>
      <c r="K15" s="33"/>
      <c r="L15" s="33"/>
      <c r="M15" s="33"/>
      <c r="N15" s="33"/>
      <c r="O15" s="33"/>
      <c r="P15" s="33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73">
        <v>44783</v>
      </c>
      <c r="B16" s="26">
        <v>295</v>
      </c>
      <c r="E16" s="1"/>
      <c r="F16" s="33"/>
      <c r="G16" s="44"/>
      <c r="H16" s="44"/>
      <c r="I16" s="33"/>
      <c r="J16" s="33"/>
      <c r="K16" s="33"/>
      <c r="L16" s="33"/>
      <c r="M16" s="33"/>
      <c r="N16" s="33"/>
      <c r="O16" s="33"/>
      <c r="P16" s="33"/>
      <c r="R16" s="34"/>
      <c r="S16" s="62" t="s">
        <v>27</v>
      </c>
      <c r="T16" s="34"/>
      <c r="U16" s="34"/>
      <c r="V16" s="34"/>
      <c r="W16" s="34"/>
      <c r="X16" s="34"/>
      <c r="Y16" s="34"/>
      <c r="Z16" s="34"/>
    </row>
    <row r="17" spans="1:26" ht="18" x14ac:dyDescent="0.35">
      <c r="A17" s="73">
        <v>44782</v>
      </c>
      <c r="B17" s="26">
        <v>293</v>
      </c>
      <c r="E17" s="1"/>
      <c r="F17" s="33"/>
      <c r="G17" s="52" t="s">
        <v>28</v>
      </c>
      <c r="H17" s="33"/>
      <c r="I17" s="33"/>
      <c r="J17" s="33"/>
      <c r="K17" s="33"/>
      <c r="L17" s="33"/>
      <c r="M17" s="33"/>
      <c r="N17" s="33"/>
      <c r="O17" s="33"/>
      <c r="P17" s="33"/>
      <c r="R17" s="34"/>
      <c r="S17" s="63" t="s">
        <v>29</v>
      </c>
      <c r="T17" s="34"/>
      <c r="U17" s="34"/>
      <c r="V17" s="34"/>
      <c r="W17" s="34"/>
      <c r="X17" s="34"/>
      <c r="Y17" s="34"/>
      <c r="Z17" s="34"/>
    </row>
    <row r="18" spans="1:26" ht="18.75" thickBot="1" x14ac:dyDescent="0.4">
      <c r="A18" s="73">
        <v>44781</v>
      </c>
      <c r="B18" s="26">
        <v>292</v>
      </c>
      <c r="E18" s="1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R18" s="34"/>
      <c r="S18" s="63" t="s">
        <v>30</v>
      </c>
      <c r="T18" s="34"/>
      <c r="U18" s="34"/>
      <c r="V18" s="34"/>
      <c r="W18" s="34"/>
      <c r="X18" s="34"/>
      <c r="Y18" s="34"/>
      <c r="Z18" s="34"/>
    </row>
    <row r="19" spans="1:26" x14ac:dyDescent="0.25">
      <c r="A19" s="73">
        <v>44778</v>
      </c>
      <c r="B19" s="26">
        <v>293</v>
      </c>
      <c r="E19" s="1"/>
      <c r="F19" s="33"/>
      <c r="G19" s="20" t="s">
        <v>31</v>
      </c>
      <c r="H19" s="21">
        <v>12</v>
      </c>
      <c r="I19" s="33"/>
      <c r="J19" s="33"/>
      <c r="K19" s="33"/>
      <c r="L19" s="33"/>
      <c r="M19" s="33"/>
      <c r="N19" s="33"/>
      <c r="O19" s="33"/>
      <c r="P19" s="33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7.25" thickBot="1" x14ac:dyDescent="0.35">
      <c r="A20" s="73">
        <v>44777</v>
      </c>
      <c r="B20" s="26">
        <v>291</v>
      </c>
      <c r="E20" s="1"/>
      <c r="F20" s="33"/>
      <c r="G20" s="22" t="s">
        <v>32</v>
      </c>
      <c r="H20" s="23">
        <f>(H14-H15)/H19</f>
        <v>11.916666666666666</v>
      </c>
      <c r="I20" s="33"/>
      <c r="J20" s="33"/>
      <c r="K20" s="33"/>
      <c r="L20" s="33"/>
      <c r="M20" s="33"/>
      <c r="N20" s="33"/>
      <c r="O20" s="33"/>
      <c r="P20" s="33"/>
      <c r="R20" s="34"/>
      <c r="S20" s="61" t="s">
        <v>33</v>
      </c>
      <c r="T20" s="34"/>
      <c r="U20" s="34"/>
      <c r="V20" s="34"/>
      <c r="W20" s="34"/>
      <c r="X20" s="34"/>
      <c r="Y20" s="34"/>
      <c r="Z20" s="34"/>
    </row>
    <row r="21" spans="1:26" ht="15.75" thickBot="1" x14ac:dyDescent="0.3">
      <c r="A21" s="73">
        <v>44776</v>
      </c>
      <c r="B21" s="26">
        <v>298</v>
      </c>
      <c r="E21" s="1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thickBot="1" x14ac:dyDescent="0.3">
      <c r="A22" s="73">
        <v>44775</v>
      </c>
      <c r="B22" s="26">
        <v>291</v>
      </c>
      <c r="E22" s="1"/>
      <c r="F22" s="33"/>
      <c r="G22" s="88" t="s">
        <v>34</v>
      </c>
      <c r="H22" s="89"/>
      <c r="I22" s="89"/>
      <c r="J22" s="90"/>
      <c r="K22" s="18" t="s">
        <v>35</v>
      </c>
      <c r="L22" s="88" t="s">
        <v>36</v>
      </c>
      <c r="M22" s="89"/>
      <c r="N22" s="90"/>
      <c r="O22" s="54" t="s">
        <v>35</v>
      </c>
      <c r="P22" s="45"/>
      <c r="R22" s="34"/>
      <c r="S22" s="15" t="s">
        <v>37</v>
      </c>
      <c r="T22" s="16"/>
      <c r="U22" s="31"/>
      <c r="V22" s="34"/>
      <c r="W22" s="32" t="s">
        <v>38</v>
      </c>
      <c r="X22" s="17">
        <v>0.05</v>
      </c>
      <c r="Y22" s="34"/>
      <c r="Z22" s="34"/>
    </row>
    <row r="23" spans="1:26" ht="15.75" thickBot="1" x14ac:dyDescent="0.3">
      <c r="A23" s="73">
        <v>44774</v>
      </c>
      <c r="B23" s="26">
        <v>282</v>
      </c>
      <c r="E23" s="1"/>
      <c r="F23" s="33"/>
      <c r="G23" s="8" t="s">
        <v>39</v>
      </c>
      <c r="H23" s="40" t="s">
        <v>40</v>
      </c>
      <c r="I23" s="9" t="s">
        <v>41</v>
      </c>
      <c r="J23" s="10" t="s">
        <v>42</v>
      </c>
      <c r="K23" s="19" t="s">
        <v>43</v>
      </c>
      <c r="L23" s="8" t="s">
        <v>44</v>
      </c>
      <c r="M23" s="9" t="s">
        <v>45</v>
      </c>
      <c r="N23" s="10" t="s">
        <v>46</v>
      </c>
      <c r="O23" s="39" t="s">
        <v>47</v>
      </c>
      <c r="P23" s="45"/>
      <c r="R23" s="34"/>
      <c r="S23" s="75" t="s">
        <v>44</v>
      </c>
      <c r="T23" s="76" t="s">
        <v>48</v>
      </c>
      <c r="U23" s="17" t="s">
        <v>46</v>
      </c>
      <c r="V23" s="34"/>
      <c r="W23" s="32" t="s">
        <v>49</v>
      </c>
      <c r="X23" s="7">
        <f>COUNT(G24:G35)-1</f>
        <v>11</v>
      </c>
      <c r="Y23" s="34"/>
      <c r="Z23" s="34"/>
    </row>
    <row r="24" spans="1:26" ht="15.75" thickBot="1" x14ac:dyDescent="0.3">
      <c r="A24" s="73">
        <v>44771</v>
      </c>
      <c r="B24" s="26">
        <v>296</v>
      </c>
      <c r="E24" s="1"/>
      <c r="F24" s="33"/>
      <c r="G24" s="2">
        <v>1</v>
      </c>
      <c r="H24" s="24">
        <f t="shared" ref="H24:H35" si="0">(J24+I24)/2</f>
        <v>200.95833333333331</v>
      </c>
      <c r="I24" s="3">
        <f>H15</f>
        <v>195</v>
      </c>
      <c r="J24" s="13">
        <f t="shared" ref="J24:J35" si="1">I24+$H$20</f>
        <v>206.91666666666666</v>
      </c>
      <c r="K24" s="2">
        <f t="array" ref="K24:K35">FREQUENCY(MUESTRA1,lim_sup)</f>
        <v>100</v>
      </c>
      <c r="L24" s="11">
        <f t="shared" ref="L24:L35" si="2">$H$10/$H$19</f>
        <v>16.666666666666668</v>
      </c>
      <c r="M24" s="4">
        <f t="shared" ref="M24:M35" si="3">(_xlfn.EXPON.DIST(J24,$M$10,1)-_xlfn.EXPON.DIST(I24,$M$10,1))*$H$10</f>
        <v>4.3378582894413986</v>
      </c>
      <c r="N24" s="13">
        <f t="shared" ref="N24:N35" si="4">(_xlfn.NORM.DIST(J24,$O$10,$O$11,1)-_xlfn.NORM.DIST(I24,$O$10,$O$11,1))*$H$10</f>
        <v>20.992825473669676</v>
      </c>
      <c r="O24" s="38">
        <f>K24</f>
        <v>100</v>
      </c>
      <c r="P24" s="45"/>
      <c r="R24" s="34"/>
      <c r="S24" s="28">
        <f t="shared" ref="S24:U35" si="5">POWER(L24-$K24,2)
/L24</f>
        <v>416.66666666666657</v>
      </c>
      <c r="T24" s="29">
        <f>POWER(M24-$K24,2)
/M24</f>
        <v>2109.6229397178936</v>
      </c>
      <c r="U24" s="30">
        <f>POWER(N24-$K24,2)
/N24</f>
        <v>297.34604493631582</v>
      </c>
      <c r="V24" s="34"/>
      <c r="W24" s="68" t="s">
        <v>50</v>
      </c>
      <c r="X24" s="69">
        <f>_xlfn.CHISQ.INV.RT(X22,X23)</f>
        <v>19.675137572682498</v>
      </c>
      <c r="Y24" s="34"/>
      <c r="Z24" s="34"/>
    </row>
    <row r="25" spans="1:26" ht="15.75" thickBot="1" x14ac:dyDescent="0.3">
      <c r="A25" s="73">
        <v>44770</v>
      </c>
      <c r="B25" s="26">
        <v>314</v>
      </c>
      <c r="E25" s="1"/>
      <c r="F25" s="33"/>
      <c r="G25" s="2">
        <v>2</v>
      </c>
      <c r="H25" s="24">
        <f t="shared" si="0"/>
        <v>212.875</v>
      </c>
      <c r="I25" s="4">
        <f>J24</f>
        <v>206.91666666666666</v>
      </c>
      <c r="J25" s="13">
        <f t="shared" si="1"/>
        <v>218.83333333333331</v>
      </c>
      <c r="K25" s="2">
        <v>44</v>
      </c>
      <c r="L25" s="11">
        <f t="shared" si="2"/>
        <v>16.666666666666668</v>
      </c>
      <c r="M25" s="4">
        <f t="shared" si="3"/>
        <v>4.1135614333692283</v>
      </c>
      <c r="N25" s="13">
        <f t="shared" si="4"/>
        <v>24.447943728345312</v>
      </c>
      <c r="O25" s="38">
        <f>O24+K25</f>
        <v>144</v>
      </c>
      <c r="P25" s="45"/>
      <c r="R25" s="34"/>
      <c r="S25" s="11">
        <f t="shared" si="5"/>
        <v>44.826666666666661</v>
      </c>
      <c r="T25" s="4">
        <f t="shared" si="5"/>
        <v>386.75196840965981</v>
      </c>
      <c r="U25" s="13">
        <f t="shared" si="5"/>
        <v>15.636607671291673</v>
      </c>
      <c r="V25" s="34"/>
      <c r="W25" s="34"/>
      <c r="X25" s="34"/>
      <c r="Y25" s="34"/>
      <c r="Z25" s="34"/>
    </row>
    <row r="26" spans="1:26" ht="18.75" thickBot="1" x14ac:dyDescent="0.4">
      <c r="A26" s="73">
        <v>44769</v>
      </c>
      <c r="B26" s="26">
        <v>326</v>
      </c>
      <c r="E26" s="1"/>
      <c r="F26" s="33"/>
      <c r="G26" s="2">
        <v>3</v>
      </c>
      <c r="H26" s="24">
        <f t="shared" si="0"/>
        <v>224.79166666666663</v>
      </c>
      <c r="I26" s="4">
        <f t="shared" ref="I26:I35" si="6">J25</f>
        <v>218.83333333333331</v>
      </c>
      <c r="J26" s="13">
        <f t="shared" si="1"/>
        <v>230.74999999999997</v>
      </c>
      <c r="K26" s="2">
        <v>10</v>
      </c>
      <c r="L26" s="11">
        <f t="shared" si="2"/>
        <v>16.666666666666668</v>
      </c>
      <c r="M26" s="4">
        <f t="shared" si="3"/>
        <v>3.9008622543733162</v>
      </c>
      <c r="N26" s="13">
        <f t="shared" si="4"/>
        <v>25.671580037289644</v>
      </c>
      <c r="O26" s="38">
        <f t="shared" ref="O26:O35" si="7">O25+K26</f>
        <v>154</v>
      </c>
      <c r="P26" s="45"/>
      <c r="R26" s="34"/>
      <c r="S26" s="11">
        <f t="shared" si="5"/>
        <v>2.6666666666666674</v>
      </c>
      <c r="T26" s="4">
        <f t="shared" si="5"/>
        <v>9.5362201519480045</v>
      </c>
      <c r="U26" s="13">
        <f t="shared" si="5"/>
        <v>9.5669382448773135</v>
      </c>
      <c r="V26" s="67" t="s">
        <v>51</v>
      </c>
      <c r="W26" s="32" t="s">
        <v>44</v>
      </c>
      <c r="X26" s="35" t="str">
        <f>IF(S36&lt;$X$24,"Acepta","Rechaza")</f>
        <v>Rechaza</v>
      </c>
      <c r="Y26" s="34"/>
      <c r="Z26" s="34"/>
    </row>
    <row r="27" spans="1:26" ht="15.75" customHeight="1" thickBot="1" x14ac:dyDescent="0.4">
      <c r="A27" s="73">
        <v>44768</v>
      </c>
      <c r="B27" s="26">
        <v>323</v>
      </c>
      <c r="E27" s="1"/>
      <c r="F27" s="33"/>
      <c r="G27" s="2">
        <v>4</v>
      </c>
      <c r="H27" s="24">
        <f t="shared" si="0"/>
        <v>236.70833333333331</v>
      </c>
      <c r="I27" s="4">
        <f t="shared" si="6"/>
        <v>230.74999999999997</v>
      </c>
      <c r="J27" s="13">
        <f t="shared" si="1"/>
        <v>242.66666666666663</v>
      </c>
      <c r="K27" s="2">
        <v>5</v>
      </c>
      <c r="L27" s="11">
        <f t="shared" si="2"/>
        <v>16.666666666666668</v>
      </c>
      <c r="M27" s="4">
        <f t="shared" si="3"/>
        <v>3.6991610734572911</v>
      </c>
      <c r="N27" s="13">
        <f t="shared" si="4"/>
        <v>24.305350191334483</v>
      </c>
      <c r="O27" s="38">
        <f t="shared" si="7"/>
        <v>159</v>
      </c>
      <c r="P27" s="45"/>
      <c r="R27" s="34"/>
      <c r="S27" s="11">
        <f t="shared" si="5"/>
        <v>8.1666666666666679</v>
      </c>
      <c r="T27" s="4">
        <f t="shared" si="5"/>
        <v>0.45745018375943519</v>
      </c>
      <c r="U27" s="13">
        <f t="shared" si="5"/>
        <v>15.333930310657889</v>
      </c>
      <c r="V27" s="67" t="s">
        <v>51</v>
      </c>
      <c r="W27" s="32" t="s">
        <v>48</v>
      </c>
      <c r="X27" s="36" t="str">
        <f>IF(T36&lt;$X$24,"Acepta","Rechaza")</f>
        <v>Rechaza</v>
      </c>
      <c r="Y27" s="34"/>
      <c r="Z27" s="34"/>
    </row>
    <row r="28" spans="1:26" ht="18.75" thickBot="1" x14ac:dyDescent="0.4">
      <c r="A28" s="73">
        <v>44767</v>
      </c>
      <c r="B28" s="26">
        <v>322</v>
      </c>
      <c r="E28" s="1"/>
      <c r="F28" s="33"/>
      <c r="G28" s="2">
        <v>5</v>
      </c>
      <c r="H28" s="24">
        <f t="shared" si="0"/>
        <v>248.62499999999994</v>
      </c>
      <c r="I28" s="4">
        <f t="shared" si="6"/>
        <v>242.66666666666663</v>
      </c>
      <c r="J28" s="13">
        <f t="shared" si="1"/>
        <v>254.58333333333329</v>
      </c>
      <c r="K28" s="2">
        <v>1</v>
      </c>
      <c r="L28" s="11">
        <f t="shared" si="2"/>
        <v>16.666666666666668</v>
      </c>
      <c r="M28" s="4">
        <f t="shared" si="3"/>
        <v>3.507889219118332</v>
      </c>
      <c r="N28" s="13">
        <f t="shared" si="4"/>
        <v>20.748655605094022</v>
      </c>
      <c r="O28" s="38">
        <f t="shared" si="7"/>
        <v>160</v>
      </c>
      <c r="P28" s="45"/>
      <c r="R28" s="34"/>
      <c r="S28" s="11">
        <f t="shared" si="5"/>
        <v>14.726666666666668</v>
      </c>
      <c r="T28" s="4">
        <f t="shared" si="5"/>
        <v>1.7929609353372777</v>
      </c>
      <c r="U28" s="13">
        <f t="shared" si="5"/>
        <v>18.796851498795903</v>
      </c>
      <c r="V28" s="67" t="s">
        <v>51</v>
      </c>
      <c r="W28" s="32" t="s">
        <v>46</v>
      </c>
      <c r="X28" s="37" t="str">
        <f>IF(U36&lt;$X$24,"Acepta","Rechaza")</f>
        <v>Rechaza</v>
      </c>
      <c r="Y28" s="34"/>
      <c r="Z28" s="34"/>
    </row>
    <row r="29" spans="1:26" x14ac:dyDescent="0.25">
      <c r="A29" s="73">
        <v>44764</v>
      </c>
      <c r="B29" s="26">
        <v>338</v>
      </c>
      <c r="E29" s="1"/>
      <c r="F29" s="33"/>
      <c r="G29" s="2">
        <v>6</v>
      </c>
      <c r="H29" s="24">
        <f t="shared" si="0"/>
        <v>260.54166666666663</v>
      </c>
      <c r="I29" s="4">
        <f t="shared" si="6"/>
        <v>254.58333333333329</v>
      </c>
      <c r="J29" s="13">
        <f t="shared" si="1"/>
        <v>266.49999999999994</v>
      </c>
      <c r="K29" s="2">
        <v>3</v>
      </c>
      <c r="L29" s="11">
        <f t="shared" si="2"/>
        <v>16.666666666666668</v>
      </c>
      <c r="M29" s="4">
        <f t="shared" si="3"/>
        <v>3.3265074240483861</v>
      </c>
      <c r="N29" s="13">
        <f t="shared" si="4"/>
        <v>15.970414498176556</v>
      </c>
      <c r="O29" s="38">
        <f t="shared" si="7"/>
        <v>163</v>
      </c>
      <c r="P29" s="45"/>
      <c r="R29" s="34"/>
      <c r="S29" s="11">
        <f t="shared" si="5"/>
        <v>11.206666666666667</v>
      </c>
      <c r="T29" s="4">
        <f t="shared" si="5"/>
        <v>3.2047755910002119E-2</v>
      </c>
      <c r="U29" s="13">
        <f t="shared" si="5"/>
        <v>10.533956540308749</v>
      </c>
      <c r="V29" s="34"/>
      <c r="W29" s="34"/>
      <c r="X29" s="34"/>
      <c r="Y29" s="34"/>
      <c r="Z29" s="34"/>
    </row>
    <row r="30" spans="1:26" x14ac:dyDescent="0.25">
      <c r="A30" s="73">
        <v>44763</v>
      </c>
      <c r="B30" s="26">
        <v>337</v>
      </c>
      <c r="E30" s="1"/>
      <c r="F30" s="33"/>
      <c r="G30" s="2">
        <v>7</v>
      </c>
      <c r="H30" s="24">
        <f t="shared" si="0"/>
        <v>272.45833333333326</v>
      </c>
      <c r="I30" s="4">
        <f t="shared" si="6"/>
        <v>266.49999999999994</v>
      </c>
      <c r="J30" s="13">
        <f t="shared" si="1"/>
        <v>278.41666666666663</v>
      </c>
      <c r="K30" s="2">
        <v>3</v>
      </c>
      <c r="L30" s="11">
        <f t="shared" si="2"/>
        <v>16.666666666666668</v>
      </c>
      <c r="M30" s="4">
        <f t="shared" si="3"/>
        <v>3.1545043047369381</v>
      </c>
      <c r="N30" s="13">
        <f t="shared" si="4"/>
        <v>11.083565430671527</v>
      </c>
      <c r="O30" s="38">
        <f t="shared" si="7"/>
        <v>166</v>
      </c>
      <c r="P30" s="45"/>
      <c r="R30" s="34"/>
      <c r="S30" s="11">
        <f t="shared" si="5"/>
        <v>11.206666666666667</v>
      </c>
      <c r="T30" s="4">
        <f t="shared" si="5"/>
        <v>7.5674584264786232E-3</v>
      </c>
      <c r="U30" s="13">
        <f t="shared" si="5"/>
        <v>5.8955785014018467</v>
      </c>
      <c r="V30" s="34"/>
      <c r="W30" s="34"/>
      <c r="X30" s="34"/>
      <c r="Y30" s="34"/>
      <c r="Z30" s="34"/>
    </row>
    <row r="31" spans="1:26" x14ac:dyDescent="0.25">
      <c r="A31" s="73">
        <v>44762</v>
      </c>
      <c r="B31" s="26">
        <v>317</v>
      </c>
      <c r="E31" s="1"/>
      <c r="F31" s="33"/>
      <c r="G31" s="2">
        <v>8</v>
      </c>
      <c r="H31" s="24">
        <f t="shared" si="0"/>
        <v>284.375</v>
      </c>
      <c r="I31" s="4">
        <f t="shared" si="6"/>
        <v>278.41666666666663</v>
      </c>
      <c r="J31" s="13">
        <f t="shared" si="1"/>
        <v>290.33333333333331</v>
      </c>
      <c r="K31" s="2">
        <v>3</v>
      </c>
      <c r="L31" s="11">
        <f t="shared" si="2"/>
        <v>16.666666666666668</v>
      </c>
      <c r="M31" s="4">
        <f t="shared" si="3"/>
        <v>2.9913949196883616</v>
      </c>
      <c r="N31" s="13">
        <f t="shared" si="4"/>
        <v>6.9355096380176784</v>
      </c>
      <c r="O31" s="38">
        <f t="shared" si="7"/>
        <v>169</v>
      </c>
      <c r="P31" s="45"/>
      <c r="R31" s="34"/>
      <c r="S31" s="11">
        <f t="shared" si="5"/>
        <v>11.206666666666667</v>
      </c>
      <c r="T31" s="4">
        <f t="shared" si="5"/>
        <v>2.4753470925016273E-5</v>
      </c>
      <c r="U31" s="13">
        <f t="shared" si="5"/>
        <v>2.2331792354565767</v>
      </c>
      <c r="V31" s="34"/>
      <c r="W31" s="34"/>
      <c r="X31" s="34"/>
      <c r="Y31" s="34"/>
      <c r="Z31" s="34"/>
    </row>
    <row r="32" spans="1:26" x14ac:dyDescent="0.25">
      <c r="A32" s="73">
        <v>44761</v>
      </c>
      <c r="B32" s="26">
        <v>301</v>
      </c>
      <c r="E32" s="1"/>
      <c r="F32" s="33"/>
      <c r="G32" s="2">
        <v>9</v>
      </c>
      <c r="H32" s="24">
        <f t="shared" si="0"/>
        <v>296.29166666666663</v>
      </c>
      <c r="I32" s="4">
        <f t="shared" si="6"/>
        <v>290.33333333333331</v>
      </c>
      <c r="J32" s="13">
        <f t="shared" si="1"/>
        <v>302.25</v>
      </c>
      <c r="K32" s="2">
        <v>24</v>
      </c>
      <c r="L32" s="11">
        <f t="shared" si="2"/>
        <v>16.666666666666668</v>
      </c>
      <c r="M32" s="4">
        <f t="shared" si="3"/>
        <v>2.8367194021893694</v>
      </c>
      <c r="N32" s="13">
        <f t="shared" si="4"/>
        <v>3.9130100507069665</v>
      </c>
      <c r="O32" s="38">
        <f t="shared" si="7"/>
        <v>193</v>
      </c>
      <c r="P32" s="45"/>
      <c r="R32" s="34"/>
      <c r="S32" s="11">
        <f t="shared" si="5"/>
        <v>3.2266666666666652</v>
      </c>
      <c r="T32" s="4">
        <f t="shared" si="5"/>
        <v>157.88817368259697</v>
      </c>
      <c r="U32" s="13">
        <f t="shared" si="5"/>
        <v>103.11426753174352</v>
      </c>
      <c r="V32" s="34"/>
      <c r="W32" s="34"/>
      <c r="X32" s="34"/>
      <c r="Y32" s="34"/>
      <c r="Z32" s="34"/>
    </row>
    <row r="33" spans="1:26" x14ac:dyDescent="0.25">
      <c r="A33" s="73">
        <v>44760</v>
      </c>
      <c r="B33" s="26">
        <v>291</v>
      </c>
      <c r="E33" s="1"/>
      <c r="F33" s="33"/>
      <c r="G33" s="2">
        <v>10</v>
      </c>
      <c r="H33" s="24">
        <f t="shared" si="0"/>
        <v>308.20833333333337</v>
      </c>
      <c r="I33" s="4">
        <f t="shared" si="6"/>
        <v>302.25</v>
      </c>
      <c r="J33" s="13">
        <f t="shared" si="1"/>
        <v>314.16666666666669</v>
      </c>
      <c r="K33" s="2">
        <v>1</v>
      </c>
      <c r="L33" s="11">
        <f t="shared" si="2"/>
        <v>16.666666666666668</v>
      </c>
      <c r="M33" s="4">
        <f t="shared" si="3"/>
        <v>2.690041663772047</v>
      </c>
      <c r="N33" s="13">
        <f t="shared" si="4"/>
        <v>1.9905585072983234</v>
      </c>
      <c r="O33" s="38">
        <f t="shared" si="7"/>
        <v>194</v>
      </c>
      <c r="P33" s="45"/>
      <c r="R33" s="34"/>
      <c r="S33" s="11">
        <f t="shared" si="5"/>
        <v>14.726666666666668</v>
      </c>
      <c r="T33" s="4">
        <f t="shared" si="5"/>
        <v>1.0617831179909283</v>
      </c>
      <c r="U33" s="13">
        <f t="shared" si="5"/>
        <v>0.49293007604826461</v>
      </c>
      <c r="V33" s="34"/>
      <c r="W33" s="34"/>
      <c r="X33" s="34"/>
      <c r="Y33" s="34"/>
      <c r="Z33" s="34"/>
    </row>
    <row r="34" spans="1:26" x14ac:dyDescent="0.25">
      <c r="A34" s="73">
        <v>44757</v>
      </c>
      <c r="B34" s="26">
        <v>293</v>
      </c>
      <c r="E34" s="1"/>
      <c r="F34" s="33"/>
      <c r="G34" s="2">
        <v>11</v>
      </c>
      <c r="H34" s="24">
        <f t="shared" si="0"/>
        <v>320.125</v>
      </c>
      <c r="I34" s="4">
        <f t="shared" si="6"/>
        <v>314.16666666666669</v>
      </c>
      <c r="J34" s="13">
        <f t="shared" si="1"/>
        <v>326.08333333333337</v>
      </c>
      <c r="K34" s="2">
        <v>4</v>
      </c>
      <c r="L34" s="11">
        <f t="shared" si="2"/>
        <v>16.666666666666668</v>
      </c>
      <c r="M34" s="4">
        <f t="shared" si="3"/>
        <v>2.5509481647160825</v>
      </c>
      <c r="N34" s="13">
        <f t="shared" si="4"/>
        <v>0.91299342410084972</v>
      </c>
      <c r="O34" s="38">
        <f t="shared" si="7"/>
        <v>198</v>
      </c>
      <c r="P34" s="45"/>
      <c r="R34" s="34"/>
      <c r="S34" s="11">
        <f t="shared" si="5"/>
        <v>9.6266666666666687</v>
      </c>
      <c r="T34" s="4">
        <f t="shared" si="5"/>
        <v>0.82312578921939383</v>
      </c>
      <c r="U34" s="13">
        <f t="shared" si="5"/>
        <v>10.437763677246322</v>
      </c>
      <c r="V34" s="34"/>
      <c r="W34" s="34"/>
      <c r="X34" s="34"/>
      <c r="Y34" s="34"/>
      <c r="Z34" s="34"/>
    </row>
    <row r="35" spans="1:26" ht="15.75" thickBot="1" x14ac:dyDescent="0.3">
      <c r="A35" s="73">
        <v>44756</v>
      </c>
      <c r="B35" s="26">
        <v>289</v>
      </c>
      <c r="E35" s="1"/>
      <c r="F35" s="33"/>
      <c r="G35" s="5">
        <v>12</v>
      </c>
      <c r="H35" s="25">
        <f t="shared" si="0"/>
        <v>332.04166666666674</v>
      </c>
      <c r="I35" s="6">
        <f t="shared" si="6"/>
        <v>326.08333333333337</v>
      </c>
      <c r="J35" s="14">
        <f t="shared" si="1"/>
        <v>338.00000000000006</v>
      </c>
      <c r="K35" s="5">
        <v>2</v>
      </c>
      <c r="L35" s="12">
        <f t="shared" si="2"/>
        <v>16.666666666666668</v>
      </c>
      <c r="M35" s="6">
        <f t="shared" si="3"/>
        <v>2.4190467481249422</v>
      </c>
      <c r="N35" s="14">
        <f t="shared" si="4"/>
        <v>0.37756003321030018</v>
      </c>
      <c r="O35" s="39">
        <f t="shared" si="7"/>
        <v>200</v>
      </c>
      <c r="P35" s="45"/>
      <c r="R35" s="34"/>
      <c r="S35" s="12">
        <f t="shared" si="5"/>
        <v>12.906666666666668</v>
      </c>
      <c r="T35" s="6">
        <f t="shared" si="5"/>
        <v>7.2590650532157117E-2</v>
      </c>
      <c r="U35" s="14">
        <f t="shared" si="5"/>
        <v>6.9719017223689308</v>
      </c>
      <c r="V35" s="34"/>
      <c r="W35" s="34"/>
      <c r="X35" s="34"/>
      <c r="Y35" s="34"/>
      <c r="Z35" s="34"/>
    </row>
    <row r="36" spans="1:26" x14ac:dyDescent="0.25">
      <c r="A36" s="73">
        <v>44755</v>
      </c>
      <c r="B36" s="26">
        <v>283</v>
      </c>
      <c r="E36" s="1"/>
      <c r="F36" s="33"/>
      <c r="G36" s="33"/>
      <c r="H36" s="33"/>
      <c r="I36" s="33"/>
      <c r="J36" s="33"/>
      <c r="K36" s="46">
        <f>SUM(K24:K35)</f>
        <v>200</v>
      </c>
      <c r="L36" s="46">
        <f>SUM(L24:L35)</f>
        <v>199.99999999999997</v>
      </c>
      <c r="M36" s="47">
        <f>SUM(M24:M35)</f>
        <v>39.528494897035692</v>
      </c>
      <c r="N36" s="47">
        <f>SUM(N24:N35)</f>
        <v>157.34996661791536</v>
      </c>
      <c r="O36" s="33"/>
      <c r="P36" s="33"/>
      <c r="R36" s="34" t="s">
        <v>52</v>
      </c>
      <c r="S36" s="64">
        <f>SUM(S24:S35)</f>
        <v>561.16</v>
      </c>
      <c r="T36" s="64">
        <f>SUM(T24:T35)</f>
        <v>2668.0468526067448</v>
      </c>
      <c r="U36" s="64">
        <f>SUM(U24:U35)</f>
        <v>496.35994994651281</v>
      </c>
      <c r="V36" s="34"/>
      <c r="W36" s="34"/>
      <c r="X36" s="34"/>
      <c r="Y36" s="34"/>
      <c r="Z36" s="34"/>
    </row>
    <row r="37" spans="1:26" x14ac:dyDescent="0.25">
      <c r="A37" s="73">
        <v>44754</v>
      </c>
      <c r="B37" s="26">
        <v>272</v>
      </c>
      <c r="E37" s="1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6.5" x14ac:dyDescent="0.3">
      <c r="A38" s="73">
        <v>44753</v>
      </c>
      <c r="B38" s="26">
        <v>268</v>
      </c>
      <c r="E38" s="1"/>
      <c r="F38" s="65"/>
      <c r="G38" s="66" t="s">
        <v>53</v>
      </c>
      <c r="H38" s="65"/>
      <c r="I38" s="65"/>
      <c r="J38" s="65"/>
      <c r="K38" s="65"/>
      <c r="L38" s="65"/>
      <c r="M38" s="65"/>
      <c r="N38" s="65"/>
      <c r="O38" s="65"/>
      <c r="P38" s="65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thickBot="1" x14ac:dyDescent="0.3">
      <c r="A39" s="73">
        <v>44750</v>
      </c>
      <c r="B39" s="26">
        <v>273</v>
      </c>
      <c r="E39" s="1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thickBot="1" x14ac:dyDescent="0.3">
      <c r="A40" s="73">
        <v>44749</v>
      </c>
      <c r="B40" s="26">
        <v>257</v>
      </c>
      <c r="E40" s="1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R40" s="34"/>
      <c r="S40" s="15" t="s">
        <v>54</v>
      </c>
      <c r="T40" s="16"/>
      <c r="U40" s="31"/>
      <c r="V40" s="34"/>
      <c r="W40" s="32" t="s">
        <v>38</v>
      </c>
      <c r="X40" s="32">
        <v>0.05</v>
      </c>
      <c r="Y40" s="34"/>
      <c r="Z40" s="34"/>
    </row>
    <row r="41" spans="1:26" ht="15.75" thickBot="1" x14ac:dyDescent="0.3">
      <c r="A41" s="73">
        <v>44748</v>
      </c>
      <c r="B41" s="26">
        <v>255</v>
      </c>
      <c r="E41" s="1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R41" s="34"/>
      <c r="S41" s="75" t="s">
        <v>44</v>
      </c>
      <c r="T41" s="76" t="s">
        <v>48</v>
      </c>
      <c r="U41" s="17" t="s">
        <v>46</v>
      </c>
      <c r="V41" s="34"/>
      <c r="W41" s="34"/>
      <c r="X41" s="34"/>
      <c r="Y41" s="34"/>
      <c r="Z41" s="34"/>
    </row>
    <row r="42" spans="1:26" ht="15.75" thickBot="1" x14ac:dyDescent="0.3">
      <c r="A42" s="73">
        <v>44747</v>
      </c>
      <c r="B42" s="26">
        <v>252</v>
      </c>
      <c r="E42" s="1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R42" s="34"/>
      <c r="S42" s="28">
        <f>ABS((L24/L$36)-($K24/$K$36))</f>
        <v>0.41666666666666663</v>
      </c>
      <c r="T42" s="29">
        <f t="shared" ref="T42:U48" si="8">ABS((M24/M$36)-($K24/$K$36))</f>
        <v>0.39025996813840991</v>
      </c>
      <c r="U42" s="30">
        <f t="shared" si="8"/>
        <v>0.36658512915579167</v>
      </c>
      <c r="V42" s="34"/>
      <c r="W42" s="68" t="s">
        <v>50</v>
      </c>
      <c r="X42" s="69">
        <f>0.875897/SQRT($H$10)</f>
        <v>6.1935270832095345E-2</v>
      </c>
      <c r="Y42" s="34"/>
      <c r="Z42" s="34"/>
    </row>
    <row r="43" spans="1:26" ht="15.75" thickBot="1" x14ac:dyDescent="0.3">
      <c r="A43" s="73">
        <v>44746</v>
      </c>
      <c r="B43" s="26">
        <v>260</v>
      </c>
      <c r="E43" s="1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R43" s="34"/>
      <c r="S43" s="11">
        <f t="shared" ref="S43:S53" si="9">ABS((L25/L$36)-($K25/$K$36))</f>
        <v>0.13666666666666666</v>
      </c>
      <c r="T43" s="4">
        <f t="shared" si="8"/>
        <v>0.11593427617003169</v>
      </c>
      <c r="U43" s="13">
        <f t="shared" si="8"/>
        <v>6.4626953193380937E-2</v>
      </c>
      <c r="V43" s="34"/>
      <c r="W43" s="34"/>
      <c r="X43" s="34"/>
      <c r="Y43" s="34"/>
      <c r="Z43" s="34"/>
    </row>
    <row r="44" spans="1:26" ht="15.75" thickBot="1" x14ac:dyDescent="0.3">
      <c r="A44" s="73">
        <v>44743</v>
      </c>
      <c r="B44" s="26">
        <v>239</v>
      </c>
      <c r="E44" s="1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R44" s="34"/>
      <c r="S44" s="11">
        <f t="shared" si="9"/>
        <v>3.3333333333333354E-2</v>
      </c>
      <c r="T44" s="4">
        <f t="shared" si="8"/>
        <v>4.8684816220155358E-2</v>
      </c>
      <c r="U44" s="13">
        <f t="shared" si="8"/>
        <v>0.1131495740931842</v>
      </c>
      <c r="V44" s="67" t="s">
        <v>55</v>
      </c>
      <c r="W44" s="32" t="s">
        <v>44</v>
      </c>
      <c r="X44" s="35" t="str">
        <f>IF(S54&lt;$X$42,"Acepta","Rechaza")</f>
        <v>Rechaza</v>
      </c>
      <c r="Y44" s="34"/>
      <c r="Z44" s="34"/>
    </row>
    <row r="45" spans="1:26" ht="15.75" thickBot="1" x14ac:dyDescent="0.3">
      <c r="A45" s="73">
        <v>44742</v>
      </c>
      <c r="B45" s="26">
        <v>238</v>
      </c>
      <c r="E45" s="1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R45" s="34"/>
      <c r="S45" s="11">
        <f t="shared" si="9"/>
        <v>5.8333333333333355E-2</v>
      </c>
      <c r="T45" s="4">
        <f t="shared" si="8"/>
        <v>6.858213822946993E-2</v>
      </c>
      <c r="U45" s="13">
        <f t="shared" si="8"/>
        <v>0.12946682775824089</v>
      </c>
      <c r="V45" s="67" t="s">
        <v>55</v>
      </c>
      <c r="W45" s="32" t="s">
        <v>48</v>
      </c>
      <c r="X45" s="36" t="str">
        <f>IF(T54&lt;$X$42,"Acepta","Rechaza")</f>
        <v>Rechaza</v>
      </c>
      <c r="Y45" s="34"/>
      <c r="Z45" s="34"/>
    </row>
    <row r="46" spans="1:26" ht="15.75" thickBot="1" x14ac:dyDescent="0.3">
      <c r="A46" s="73">
        <v>44741</v>
      </c>
      <c r="B46" s="26">
        <v>239</v>
      </c>
      <c r="E46" s="1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R46" s="34"/>
      <c r="S46" s="11">
        <f t="shared" si="9"/>
        <v>7.8333333333333352E-2</v>
      </c>
      <c r="T46" s="4">
        <f>ABS((M28/M$36)-($K28/$K$36))</f>
        <v>8.3743303489184823E-2</v>
      </c>
      <c r="U46" s="13">
        <f t="shared" si="8"/>
        <v>0.12686310776586873</v>
      </c>
      <c r="V46" s="67" t="s">
        <v>55</v>
      </c>
      <c r="W46" s="32" t="s">
        <v>46</v>
      </c>
      <c r="X46" s="37" t="str">
        <f>IF(U54&lt;$X$42,"Acepta","Rechaza")</f>
        <v>Rechaza</v>
      </c>
      <c r="Y46" s="34"/>
      <c r="Z46" s="34"/>
    </row>
    <row r="47" spans="1:26" x14ac:dyDescent="0.25">
      <c r="A47" s="73">
        <v>44740</v>
      </c>
      <c r="B47" s="26">
        <v>239</v>
      </c>
      <c r="E47" s="1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R47" s="34"/>
      <c r="S47" s="11">
        <f t="shared" si="9"/>
        <v>6.8333333333333357E-2</v>
      </c>
      <c r="T47" s="4">
        <f t="shared" si="8"/>
        <v>6.9154669503944263E-2</v>
      </c>
      <c r="U47" s="13">
        <f t="shared" si="8"/>
        <v>8.6496141635394638E-2</v>
      </c>
      <c r="V47" s="34"/>
      <c r="W47" s="34"/>
      <c r="X47" s="34"/>
      <c r="Y47" s="34"/>
      <c r="Z47" s="34"/>
    </row>
    <row r="48" spans="1:26" x14ac:dyDescent="0.25">
      <c r="A48" s="73">
        <v>44739</v>
      </c>
      <c r="B48" s="26">
        <v>232</v>
      </c>
      <c r="E48" s="1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R48" s="34"/>
      <c r="S48" s="11">
        <f t="shared" si="9"/>
        <v>6.8333333333333357E-2</v>
      </c>
      <c r="T48" s="4">
        <f t="shared" si="8"/>
        <v>6.4803299188441896E-2</v>
      </c>
      <c r="U48" s="13">
        <f t="shared" si="8"/>
        <v>5.5438943642010199E-2</v>
      </c>
      <c r="V48" s="34"/>
      <c r="W48" s="34"/>
      <c r="X48" s="34"/>
      <c r="Y48" s="34"/>
      <c r="Z48" s="34"/>
    </row>
    <row r="49" spans="1:26" x14ac:dyDescent="0.25">
      <c r="A49" s="73">
        <v>44736</v>
      </c>
      <c r="B49" s="26">
        <v>226</v>
      </c>
      <c r="E49" s="1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R49" s="34"/>
      <c r="S49" s="11">
        <f>ABS((L31/L$36)-($K31/$K$36))</f>
        <v>6.8333333333333357E-2</v>
      </c>
      <c r="T49" s="4">
        <f t="shared" ref="T49:U53" si="10">ABS((M31/M$36)-($K31/$K$36))</f>
        <v>6.0676924392906534E-2</v>
      </c>
      <c r="U49" s="13">
        <f>ABS((N31/N$36)-($K31/$K$36))</f>
        <v>2.9076969236725744E-2</v>
      </c>
      <c r="V49" s="34"/>
      <c r="W49" s="34"/>
      <c r="X49" s="34"/>
      <c r="Y49" s="34"/>
      <c r="Z49" s="34"/>
    </row>
    <row r="50" spans="1:26" x14ac:dyDescent="0.25">
      <c r="A50" s="73">
        <v>44735</v>
      </c>
      <c r="B50" s="26">
        <v>224</v>
      </c>
      <c r="E50" s="1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R50" s="34"/>
      <c r="S50" s="11">
        <f t="shared" si="9"/>
        <v>3.6666666666666639E-2</v>
      </c>
      <c r="T50" s="4">
        <f t="shared" si="10"/>
        <v>4.8236088685428294E-2</v>
      </c>
      <c r="U50" s="13">
        <f t="shared" si="10"/>
        <v>9.5131802473090291E-2</v>
      </c>
      <c r="V50" s="34"/>
      <c r="W50" s="34"/>
      <c r="X50" s="34"/>
      <c r="Y50" s="34"/>
      <c r="Z50" s="34"/>
    </row>
    <row r="51" spans="1:26" x14ac:dyDescent="0.25">
      <c r="A51" s="73">
        <v>44734</v>
      </c>
      <c r="B51" s="26">
        <v>224</v>
      </c>
      <c r="E51" s="1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R51" s="34"/>
      <c r="S51" s="11">
        <f t="shared" si="9"/>
        <v>7.8333333333333352E-2</v>
      </c>
      <c r="T51" s="4">
        <f t="shared" si="10"/>
        <v>6.3053227697616621E-2</v>
      </c>
      <c r="U51" s="13">
        <f t="shared" si="10"/>
        <v>7.6505175061898295E-3</v>
      </c>
      <c r="V51" s="34"/>
      <c r="W51" s="34"/>
      <c r="X51" s="34"/>
      <c r="Y51" s="34"/>
      <c r="Z51" s="34"/>
    </row>
    <row r="52" spans="1:26" x14ac:dyDescent="0.25">
      <c r="A52" s="73">
        <v>44733</v>
      </c>
      <c r="B52" s="26">
        <v>220</v>
      </c>
      <c r="E52" s="1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R52" s="34"/>
      <c r="S52" s="11">
        <f t="shared" si="9"/>
        <v>6.3333333333333353E-2</v>
      </c>
      <c r="T52" s="4">
        <f t="shared" si="10"/>
        <v>4.4534411729078571E-2</v>
      </c>
      <c r="U52" s="13">
        <f t="shared" si="10"/>
        <v>1.419768911475003E-2</v>
      </c>
      <c r="V52" s="34"/>
      <c r="W52" s="34"/>
      <c r="X52" s="34"/>
      <c r="Y52" s="34"/>
      <c r="Z52" s="34"/>
    </row>
    <row r="53" spans="1:26" ht="15.75" thickBot="1" x14ac:dyDescent="0.3">
      <c r="A53" s="73">
        <v>44728</v>
      </c>
      <c r="B53" s="26">
        <v>216</v>
      </c>
      <c r="E53" s="1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R53" s="34"/>
      <c r="S53" s="12">
        <f t="shared" si="9"/>
        <v>7.3333333333333361E-2</v>
      </c>
      <c r="T53" s="6">
        <f t="shared" si="10"/>
        <v>5.1197542543071899E-2</v>
      </c>
      <c r="U53" s="14">
        <f t="shared" si="10"/>
        <v>7.6005077006014929E-3</v>
      </c>
      <c r="V53" s="34"/>
      <c r="W53" s="34"/>
      <c r="X53" s="34"/>
      <c r="Y53" s="34"/>
      <c r="Z53" s="34"/>
    </row>
    <row r="54" spans="1:26" x14ac:dyDescent="0.25">
      <c r="A54" s="73">
        <v>44727</v>
      </c>
      <c r="B54" s="26">
        <v>217</v>
      </c>
      <c r="E54" s="1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R54" s="34" t="s">
        <v>56</v>
      </c>
      <c r="S54" s="64">
        <f>MAX(S42:S53)</f>
        <v>0.41666666666666663</v>
      </c>
      <c r="T54" s="64">
        <f>MAX(T42:T53)</f>
        <v>0.39025996813840991</v>
      </c>
      <c r="U54" s="64">
        <f>MAX(U42:U53)</f>
        <v>0.36658512915579167</v>
      </c>
      <c r="V54" s="34"/>
      <c r="W54" s="34"/>
      <c r="X54" s="34"/>
      <c r="Y54" s="34"/>
      <c r="Z54" s="34"/>
    </row>
    <row r="55" spans="1:26" x14ac:dyDescent="0.25">
      <c r="A55" s="73">
        <v>44726</v>
      </c>
      <c r="B55" s="26">
        <v>224</v>
      </c>
      <c r="E55" s="1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25">
      <c r="A56" s="73">
        <v>44725</v>
      </c>
      <c r="B56" s="26">
        <v>216</v>
      </c>
      <c r="E56" s="1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25">
      <c r="A57" s="73">
        <v>44722</v>
      </c>
      <c r="B57" s="26">
        <v>210</v>
      </c>
      <c r="E57" s="1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25">
      <c r="A58" s="73">
        <v>44721</v>
      </c>
      <c r="B58" s="26">
        <v>208</v>
      </c>
      <c r="E58" s="1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25">
      <c r="A59" s="73">
        <v>44720</v>
      </c>
      <c r="B59" s="26">
        <v>208</v>
      </c>
      <c r="E59" s="1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25">
      <c r="A60" s="73">
        <v>44719</v>
      </c>
      <c r="B60" s="26">
        <v>206</v>
      </c>
      <c r="E60" s="1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25">
      <c r="A61" s="73">
        <v>44718</v>
      </c>
      <c r="B61" s="26">
        <v>205</v>
      </c>
      <c r="E61" s="1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25">
      <c r="A62" s="73">
        <v>44715</v>
      </c>
      <c r="B62" s="26">
        <v>205</v>
      </c>
      <c r="E62" s="1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25">
      <c r="A63" s="73">
        <v>44714</v>
      </c>
      <c r="B63" s="26">
        <v>206</v>
      </c>
      <c r="E63" s="1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25">
      <c r="A64" s="73">
        <v>44713</v>
      </c>
      <c r="B64" s="26">
        <v>206</v>
      </c>
      <c r="E64" s="1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25">
      <c r="A65" s="73">
        <v>44712</v>
      </c>
      <c r="B65" s="26">
        <v>206</v>
      </c>
      <c r="E65" s="1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25">
      <c r="A66" s="73">
        <v>44711</v>
      </c>
      <c r="B66" s="26">
        <v>206.5</v>
      </c>
      <c r="E66" s="1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25">
      <c r="A67" s="73">
        <v>44708</v>
      </c>
      <c r="B67" s="26">
        <v>206.5</v>
      </c>
      <c r="E67" s="1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25">
      <c r="A68" s="73">
        <v>44707</v>
      </c>
      <c r="B68" s="26">
        <v>207</v>
      </c>
      <c r="E68" s="1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25">
      <c r="A69" s="73">
        <v>44705</v>
      </c>
      <c r="B69" s="26">
        <v>208</v>
      </c>
      <c r="E69" s="1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26" x14ac:dyDescent="0.25">
      <c r="A70" s="73">
        <v>44704</v>
      </c>
      <c r="B70" s="26">
        <v>206.5</v>
      </c>
      <c r="E70" s="1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26" x14ac:dyDescent="0.25">
      <c r="A71" s="73">
        <v>44701</v>
      </c>
      <c r="B71" s="26">
        <v>204</v>
      </c>
      <c r="E71" s="1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26" x14ac:dyDescent="0.25">
      <c r="A72" s="73">
        <v>44700</v>
      </c>
      <c r="B72" s="26">
        <v>206</v>
      </c>
      <c r="E72" s="1"/>
    </row>
    <row r="73" spans="1:26" x14ac:dyDescent="0.25">
      <c r="A73" s="73">
        <v>44698</v>
      </c>
      <c r="B73" s="26">
        <v>208</v>
      </c>
      <c r="E73" s="1"/>
    </row>
    <row r="74" spans="1:26" x14ac:dyDescent="0.25">
      <c r="A74" s="73">
        <v>44697</v>
      </c>
      <c r="B74" s="26">
        <v>205</v>
      </c>
      <c r="E74" s="1"/>
    </row>
    <row r="75" spans="1:26" x14ac:dyDescent="0.25">
      <c r="A75" s="73">
        <v>44694</v>
      </c>
      <c r="B75" s="26">
        <v>203.5</v>
      </c>
      <c r="E75" s="1"/>
    </row>
    <row r="76" spans="1:26" x14ac:dyDescent="0.25">
      <c r="A76" s="73">
        <v>44693</v>
      </c>
      <c r="B76" s="26">
        <v>203.5</v>
      </c>
      <c r="E76" s="1"/>
    </row>
    <row r="77" spans="1:26" x14ac:dyDescent="0.25">
      <c r="A77" s="73">
        <v>44692</v>
      </c>
      <c r="B77" s="26">
        <v>205</v>
      </c>
      <c r="E77" s="1"/>
    </row>
    <row r="78" spans="1:26" x14ac:dyDescent="0.25">
      <c r="A78" s="73">
        <v>44691</v>
      </c>
      <c r="B78" s="26">
        <v>202</v>
      </c>
      <c r="E78" s="1"/>
    </row>
    <row r="79" spans="1:26" x14ac:dyDescent="0.25">
      <c r="A79" s="73">
        <v>44690</v>
      </c>
      <c r="B79" s="26">
        <v>201.5</v>
      </c>
      <c r="E79" s="1"/>
    </row>
    <row r="80" spans="1:26" x14ac:dyDescent="0.25">
      <c r="A80" s="73">
        <v>44687</v>
      </c>
      <c r="B80" s="26">
        <v>201</v>
      </c>
      <c r="E80" s="1"/>
    </row>
    <row r="81" spans="1:5" x14ac:dyDescent="0.25">
      <c r="A81" s="73">
        <v>44686</v>
      </c>
      <c r="B81" s="26">
        <v>201.5</v>
      </c>
      <c r="E81" s="1"/>
    </row>
    <row r="82" spans="1:5" x14ac:dyDescent="0.25">
      <c r="A82" s="73">
        <v>44685</v>
      </c>
      <c r="B82" s="26">
        <v>201</v>
      </c>
      <c r="E82" s="1"/>
    </row>
    <row r="83" spans="1:5" x14ac:dyDescent="0.25">
      <c r="A83" s="73">
        <v>44684</v>
      </c>
      <c r="B83" s="26">
        <v>203.5</v>
      </c>
      <c r="E83" s="1"/>
    </row>
    <row r="84" spans="1:5" x14ac:dyDescent="0.25">
      <c r="A84" s="73">
        <v>44683</v>
      </c>
      <c r="B84" s="26">
        <v>201</v>
      </c>
      <c r="E84" s="1"/>
    </row>
    <row r="85" spans="1:5" x14ac:dyDescent="0.25">
      <c r="A85" s="73">
        <v>44680</v>
      </c>
      <c r="B85" s="26">
        <v>200.5</v>
      </c>
      <c r="E85" s="1"/>
    </row>
    <row r="86" spans="1:5" x14ac:dyDescent="0.25">
      <c r="A86" s="73">
        <v>44679</v>
      </c>
      <c r="B86" s="26">
        <v>204</v>
      </c>
      <c r="E86" s="1"/>
    </row>
    <row r="87" spans="1:5" x14ac:dyDescent="0.25">
      <c r="A87" s="73">
        <v>44678</v>
      </c>
      <c r="B87" s="26">
        <v>206.5</v>
      </c>
      <c r="E87" s="1"/>
    </row>
    <row r="88" spans="1:5" x14ac:dyDescent="0.25">
      <c r="A88" s="73">
        <v>44677</v>
      </c>
      <c r="B88" s="26">
        <v>212.5</v>
      </c>
      <c r="E88" s="1"/>
    </row>
    <row r="89" spans="1:5" x14ac:dyDescent="0.25">
      <c r="A89" s="73">
        <v>44676</v>
      </c>
      <c r="B89" s="26">
        <v>205.5</v>
      </c>
      <c r="E89" s="1"/>
    </row>
    <row r="90" spans="1:5" x14ac:dyDescent="0.25">
      <c r="A90" s="73">
        <v>44673</v>
      </c>
      <c r="B90" s="26">
        <v>203</v>
      </c>
      <c r="E90" s="1"/>
    </row>
    <row r="91" spans="1:5" x14ac:dyDescent="0.25">
      <c r="A91" s="73">
        <v>44672</v>
      </c>
      <c r="B91" s="26">
        <v>202</v>
      </c>
      <c r="E91" s="1"/>
    </row>
    <row r="92" spans="1:5" x14ac:dyDescent="0.25">
      <c r="A92" s="73">
        <v>44671</v>
      </c>
      <c r="B92" s="26">
        <v>199.5</v>
      </c>
      <c r="E92" s="1"/>
    </row>
    <row r="93" spans="1:5" x14ac:dyDescent="0.25">
      <c r="A93" s="73">
        <v>44670</v>
      </c>
      <c r="B93" s="26">
        <v>198</v>
      </c>
      <c r="E93" s="1"/>
    </row>
    <row r="94" spans="1:5" x14ac:dyDescent="0.25">
      <c r="A94" s="73">
        <v>44669</v>
      </c>
      <c r="B94" s="26">
        <v>195</v>
      </c>
      <c r="E94" s="1"/>
    </row>
    <row r="95" spans="1:5" x14ac:dyDescent="0.25">
      <c r="A95" s="73">
        <v>44664</v>
      </c>
      <c r="B95" s="26">
        <v>195</v>
      </c>
      <c r="E95" s="1"/>
    </row>
    <row r="96" spans="1:5" x14ac:dyDescent="0.25">
      <c r="A96" s="73">
        <v>44663</v>
      </c>
      <c r="B96" s="26">
        <v>195</v>
      </c>
      <c r="E96" s="1"/>
    </row>
    <row r="97" spans="1:5" x14ac:dyDescent="0.25">
      <c r="A97" s="73">
        <v>44662</v>
      </c>
      <c r="B97" s="26">
        <v>195</v>
      </c>
      <c r="E97" s="1"/>
    </row>
    <row r="98" spans="1:5" x14ac:dyDescent="0.25">
      <c r="A98" s="73">
        <v>44659</v>
      </c>
      <c r="B98" s="26">
        <v>196.5</v>
      </c>
      <c r="E98" s="1"/>
    </row>
    <row r="99" spans="1:5" x14ac:dyDescent="0.25">
      <c r="A99" s="73">
        <v>44658</v>
      </c>
      <c r="B99" s="26">
        <v>196</v>
      </c>
      <c r="E99" s="1"/>
    </row>
    <row r="100" spans="1:5" x14ac:dyDescent="0.25">
      <c r="A100" s="73">
        <v>44657</v>
      </c>
      <c r="B100" s="26">
        <v>196</v>
      </c>
      <c r="E100" s="1"/>
    </row>
    <row r="101" spans="1:5" x14ac:dyDescent="0.25">
      <c r="A101" s="73">
        <v>44656</v>
      </c>
      <c r="B101" s="26">
        <v>196</v>
      </c>
      <c r="E101" s="1"/>
    </row>
    <row r="102" spans="1:5" x14ac:dyDescent="0.25">
      <c r="A102" s="73">
        <v>44655</v>
      </c>
      <c r="B102" s="26">
        <v>199</v>
      </c>
      <c r="E102" s="1"/>
    </row>
    <row r="103" spans="1:5" x14ac:dyDescent="0.25">
      <c r="A103" s="73">
        <v>44652</v>
      </c>
      <c r="B103" s="26">
        <v>200</v>
      </c>
      <c r="E103" s="1"/>
    </row>
    <row r="104" spans="1:5" x14ac:dyDescent="0.25">
      <c r="A104" s="73">
        <v>44651</v>
      </c>
      <c r="B104" s="26">
        <v>200</v>
      </c>
      <c r="E104" s="1"/>
    </row>
    <row r="105" spans="1:5" x14ac:dyDescent="0.25">
      <c r="A105" s="73">
        <v>44650</v>
      </c>
      <c r="B105" s="26">
        <v>201</v>
      </c>
      <c r="E105" s="1"/>
    </row>
    <row r="106" spans="1:5" x14ac:dyDescent="0.25">
      <c r="A106" s="73">
        <v>44649</v>
      </c>
      <c r="B106" s="26">
        <v>200</v>
      </c>
      <c r="E106" s="1"/>
    </row>
    <row r="107" spans="1:5" x14ac:dyDescent="0.25">
      <c r="A107" s="73">
        <v>44648</v>
      </c>
      <c r="B107" s="26">
        <v>200</v>
      </c>
      <c r="E107" s="1"/>
    </row>
    <row r="108" spans="1:5" x14ac:dyDescent="0.25">
      <c r="A108" s="73">
        <v>44645</v>
      </c>
      <c r="B108" s="26">
        <v>202</v>
      </c>
      <c r="E108" s="1"/>
    </row>
    <row r="109" spans="1:5" x14ac:dyDescent="0.25">
      <c r="A109" s="73">
        <v>44643</v>
      </c>
      <c r="B109" s="26">
        <v>201</v>
      </c>
      <c r="E109" s="1"/>
    </row>
    <row r="110" spans="1:5" x14ac:dyDescent="0.25">
      <c r="A110" s="73">
        <v>44642</v>
      </c>
      <c r="B110" s="26">
        <v>201</v>
      </c>
      <c r="E110" s="1"/>
    </row>
    <row r="111" spans="1:5" x14ac:dyDescent="0.25">
      <c r="A111" s="73">
        <v>44641</v>
      </c>
      <c r="B111" s="26">
        <v>202</v>
      </c>
      <c r="E111" s="1"/>
    </row>
    <row r="112" spans="1:5" x14ac:dyDescent="0.25">
      <c r="A112" s="73">
        <v>44638</v>
      </c>
      <c r="B112" s="26">
        <v>202.5</v>
      </c>
      <c r="E112" s="1"/>
    </row>
    <row r="113" spans="1:5" x14ac:dyDescent="0.25">
      <c r="A113" s="73">
        <v>44637</v>
      </c>
      <c r="B113" s="26">
        <v>202</v>
      </c>
      <c r="E113" s="1"/>
    </row>
    <row r="114" spans="1:5" x14ac:dyDescent="0.25">
      <c r="A114" s="73">
        <v>44636</v>
      </c>
      <c r="B114" s="26">
        <v>202</v>
      </c>
      <c r="E114" s="1"/>
    </row>
    <row r="115" spans="1:5" x14ac:dyDescent="0.25">
      <c r="A115" s="73">
        <v>44635</v>
      </c>
      <c r="B115" s="26">
        <v>200</v>
      </c>
      <c r="E115" s="1"/>
    </row>
    <row r="116" spans="1:5" x14ac:dyDescent="0.25">
      <c r="A116" s="73">
        <v>44634</v>
      </c>
      <c r="B116" s="26">
        <v>200</v>
      </c>
      <c r="E116" s="1"/>
    </row>
    <row r="117" spans="1:5" x14ac:dyDescent="0.25">
      <c r="A117" s="73">
        <v>44631</v>
      </c>
      <c r="B117" s="26">
        <v>202</v>
      </c>
      <c r="E117" s="1"/>
    </row>
    <row r="118" spans="1:5" x14ac:dyDescent="0.25">
      <c r="A118" s="73">
        <v>44630</v>
      </c>
      <c r="B118" s="26">
        <v>203</v>
      </c>
      <c r="E118" s="1"/>
    </row>
    <row r="119" spans="1:5" x14ac:dyDescent="0.25">
      <c r="A119" s="73">
        <v>44629</v>
      </c>
      <c r="B119" s="26">
        <v>204.5</v>
      </c>
      <c r="E119" s="1"/>
    </row>
    <row r="120" spans="1:5" x14ac:dyDescent="0.25">
      <c r="A120" s="73">
        <v>44628</v>
      </c>
      <c r="B120" s="26">
        <v>202</v>
      </c>
      <c r="E120" s="1"/>
    </row>
    <row r="121" spans="1:5" x14ac:dyDescent="0.25">
      <c r="A121" s="73">
        <v>44627</v>
      </c>
      <c r="B121" s="26">
        <v>201</v>
      </c>
      <c r="E121" s="1"/>
    </row>
    <row r="122" spans="1:5" x14ac:dyDescent="0.25">
      <c r="A122" s="73">
        <v>44627</v>
      </c>
      <c r="B122" s="26">
        <v>201</v>
      </c>
      <c r="E122" s="1"/>
    </row>
    <row r="123" spans="1:5" x14ac:dyDescent="0.25">
      <c r="A123" s="73">
        <v>44627</v>
      </c>
      <c r="B123" s="26">
        <v>201</v>
      </c>
      <c r="E123" s="1"/>
    </row>
    <row r="124" spans="1:5" x14ac:dyDescent="0.25">
      <c r="A124" s="73">
        <v>44627</v>
      </c>
      <c r="B124" s="26">
        <v>201</v>
      </c>
      <c r="E124" s="1"/>
    </row>
    <row r="125" spans="1:5" x14ac:dyDescent="0.25">
      <c r="A125" s="73">
        <v>44624</v>
      </c>
      <c r="B125" s="26">
        <v>201</v>
      </c>
      <c r="E125" s="1"/>
    </row>
    <row r="126" spans="1:5" x14ac:dyDescent="0.25">
      <c r="A126" s="73">
        <v>44623</v>
      </c>
      <c r="B126" s="26">
        <v>204</v>
      </c>
      <c r="E126" s="1"/>
    </row>
    <row r="127" spans="1:5" x14ac:dyDescent="0.25">
      <c r="A127" s="73">
        <v>44622</v>
      </c>
      <c r="B127" s="26">
        <v>206</v>
      </c>
      <c r="E127" s="1"/>
    </row>
    <row r="128" spans="1:5" x14ac:dyDescent="0.25">
      <c r="A128" s="73">
        <v>44617</v>
      </c>
      <c r="B128" s="26">
        <v>211</v>
      </c>
      <c r="E128" s="1"/>
    </row>
    <row r="129" spans="1:5" x14ac:dyDescent="0.25">
      <c r="A129" s="73">
        <v>44616</v>
      </c>
      <c r="B129" s="26">
        <v>210.5</v>
      </c>
      <c r="E129" s="1"/>
    </row>
    <row r="130" spans="1:5" x14ac:dyDescent="0.25">
      <c r="A130" s="73">
        <v>44615</v>
      </c>
      <c r="B130" s="26">
        <v>210</v>
      </c>
      <c r="E130" s="1"/>
    </row>
    <row r="131" spans="1:5" x14ac:dyDescent="0.25">
      <c r="A131" s="73">
        <v>44614</v>
      </c>
      <c r="B131" s="26">
        <v>210</v>
      </c>
      <c r="E131" s="1"/>
    </row>
    <row r="132" spans="1:5" x14ac:dyDescent="0.25">
      <c r="A132" s="73">
        <v>44613</v>
      </c>
      <c r="B132" s="26">
        <v>211.5</v>
      </c>
      <c r="E132" s="1"/>
    </row>
    <row r="133" spans="1:5" x14ac:dyDescent="0.25">
      <c r="A133" s="73">
        <v>44610</v>
      </c>
      <c r="B133" s="26">
        <v>211</v>
      </c>
      <c r="E133" s="1"/>
    </row>
    <row r="134" spans="1:5" x14ac:dyDescent="0.25">
      <c r="A134" s="73">
        <v>44609</v>
      </c>
      <c r="B134" s="26">
        <v>214</v>
      </c>
      <c r="E134" s="1"/>
    </row>
    <row r="135" spans="1:5" x14ac:dyDescent="0.25">
      <c r="A135" s="73">
        <v>44608</v>
      </c>
      <c r="B135" s="26">
        <v>215</v>
      </c>
      <c r="E135" s="1"/>
    </row>
    <row r="136" spans="1:5" x14ac:dyDescent="0.25">
      <c r="A136" s="73">
        <v>44607</v>
      </c>
      <c r="B136" s="26">
        <v>215</v>
      </c>
      <c r="E136" s="1"/>
    </row>
    <row r="137" spans="1:5" x14ac:dyDescent="0.25">
      <c r="A137" s="73">
        <v>44606</v>
      </c>
      <c r="B137" s="26">
        <v>215</v>
      </c>
      <c r="E137" s="1"/>
    </row>
    <row r="138" spans="1:5" x14ac:dyDescent="0.25">
      <c r="A138" s="73">
        <v>44603</v>
      </c>
      <c r="B138" s="26">
        <v>215.5</v>
      </c>
      <c r="E138" s="1"/>
    </row>
    <row r="139" spans="1:5" x14ac:dyDescent="0.25">
      <c r="A139" s="73">
        <v>44602</v>
      </c>
      <c r="B139" s="26">
        <v>215.5</v>
      </c>
      <c r="E139" s="1"/>
    </row>
    <row r="140" spans="1:5" x14ac:dyDescent="0.25">
      <c r="A140" s="73">
        <v>44601</v>
      </c>
      <c r="B140" s="26">
        <v>217</v>
      </c>
      <c r="E140" s="1"/>
    </row>
    <row r="141" spans="1:5" x14ac:dyDescent="0.25">
      <c r="A141" s="73">
        <v>44600</v>
      </c>
      <c r="B141" s="26">
        <v>215</v>
      </c>
      <c r="E141" s="1"/>
    </row>
    <row r="142" spans="1:5" x14ac:dyDescent="0.25">
      <c r="A142" s="73">
        <v>44599</v>
      </c>
      <c r="B142" s="26">
        <v>214</v>
      </c>
      <c r="E142" s="1"/>
    </row>
    <row r="143" spans="1:5" x14ac:dyDescent="0.25">
      <c r="A143" s="73">
        <v>44596</v>
      </c>
      <c r="B143" s="26">
        <v>214</v>
      </c>
      <c r="E143" s="1"/>
    </row>
    <row r="144" spans="1:5" x14ac:dyDescent="0.25">
      <c r="A144" s="73">
        <v>44595</v>
      </c>
      <c r="B144" s="26">
        <v>216</v>
      </c>
      <c r="E144" s="1"/>
    </row>
    <row r="145" spans="1:5" x14ac:dyDescent="0.25">
      <c r="A145" s="73">
        <v>44594</v>
      </c>
      <c r="B145" s="26">
        <v>216.5</v>
      </c>
      <c r="E145" s="1"/>
    </row>
    <row r="146" spans="1:5" x14ac:dyDescent="0.25">
      <c r="A146" s="73">
        <v>44593</v>
      </c>
      <c r="B146" s="26">
        <v>214</v>
      </c>
      <c r="E146" s="1"/>
    </row>
    <row r="147" spans="1:5" x14ac:dyDescent="0.25">
      <c r="A147" s="73">
        <v>44592</v>
      </c>
      <c r="B147" s="26">
        <v>213</v>
      </c>
      <c r="E147" s="1"/>
    </row>
    <row r="148" spans="1:5" x14ac:dyDescent="0.25">
      <c r="A148" s="73">
        <v>44589</v>
      </c>
      <c r="B148" s="26">
        <v>212.5</v>
      </c>
      <c r="E148" s="1"/>
    </row>
    <row r="149" spans="1:5" x14ac:dyDescent="0.25">
      <c r="A149" s="73">
        <v>44588</v>
      </c>
      <c r="B149" s="26">
        <v>222.5</v>
      </c>
      <c r="E149" s="1"/>
    </row>
    <row r="150" spans="1:5" x14ac:dyDescent="0.25">
      <c r="A150" s="73">
        <v>44587</v>
      </c>
      <c r="B150" s="26">
        <v>221</v>
      </c>
      <c r="E150" s="1"/>
    </row>
    <row r="151" spans="1:5" x14ac:dyDescent="0.25">
      <c r="A151" s="73">
        <v>44586</v>
      </c>
      <c r="B151" s="26">
        <v>219.5</v>
      </c>
      <c r="E151" s="1"/>
    </row>
    <row r="152" spans="1:5" x14ac:dyDescent="0.25">
      <c r="A152" s="73">
        <v>44585</v>
      </c>
      <c r="B152" s="26">
        <v>219</v>
      </c>
      <c r="E152" s="1"/>
    </row>
    <row r="153" spans="1:5" x14ac:dyDescent="0.25">
      <c r="A153" s="73">
        <v>44582</v>
      </c>
      <c r="B153" s="26">
        <v>219</v>
      </c>
      <c r="E153" s="1"/>
    </row>
    <row r="154" spans="1:5" x14ac:dyDescent="0.25">
      <c r="A154" s="73">
        <v>44581</v>
      </c>
      <c r="B154" s="26">
        <v>214</v>
      </c>
      <c r="E154" s="1"/>
    </row>
    <row r="155" spans="1:5" x14ac:dyDescent="0.25">
      <c r="A155" s="73">
        <v>44580</v>
      </c>
      <c r="B155" s="26">
        <v>213</v>
      </c>
      <c r="E155" s="1"/>
    </row>
    <row r="156" spans="1:5" x14ac:dyDescent="0.25">
      <c r="A156" s="73">
        <v>44579</v>
      </c>
      <c r="B156" s="26">
        <v>211</v>
      </c>
      <c r="E156" s="1"/>
    </row>
    <row r="157" spans="1:5" x14ac:dyDescent="0.25">
      <c r="A157" s="73">
        <v>44578</v>
      </c>
      <c r="B157" s="26">
        <v>209</v>
      </c>
      <c r="E157" s="1"/>
    </row>
    <row r="158" spans="1:5" x14ac:dyDescent="0.25">
      <c r="A158" s="73">
        <v>44575</v>
      </c>
      <c r="B158" s="26">
        <v>209.5</v>
      </c>
      <c r="E158" s="1"/>
    </row>
    <row r="159" spans="1:5" x14ac:dyDescent="0.25">
      <c r="A159" s="73">
        <v>44574</v>
      </c>
      <c r="B159" s="26">
        <v>209.5</v>
      </c>
      <c r="E159" s="1"/>
    </row>
    <row r="160" spans="1:5" x14ac:dyDescent="0.25">
      <c r="A160" s="73">
        <v>44573</v>
      </c>
      <c r="B160" s="26">
        <v>208.5</v>
      </c>
      <c r="E160" s="1"/>
    </row>
    <row r="161" spans="1:5" x14ac:dyDescent="0.25">
      <c r="A161" s="73">
        <v>44572</v>
      </c>
      <c r="B161" s="26">
        <v>209</v>
      </c>
      <c r="E161" s="1"/>
    </row>
    <row r="162" spans="1:5" x14ac:dyDescent="0.25">
      <c r="A162" s="73">
        <v>44571</v>
      </c>
      <c r="B162" s="26">
        <v>206</v>
      </c>
      <c r="E162" s="1"/>
    </row>
    <row r="163" spans="1:5" x14ac:dyDescent="0.25">
      <c r="A163" s="73">
        <v>44568</v>
      </c>
      <c r="B163" s="26">
        <v>208</v>
      </c>
      <c r="E163" s="1"/>
    </row>
    <row r="164" spans="1:5" x14ac:dyDescent="0.25">
      <c r="A164" s="73">
        <v>44567</v>
      </c>
      <c r="B164" s="26">
        <v>208.5</v>
      </c>
      <c r="E164" s="1"/>
    </row>
    <row r="165" spans="1:5" x14ac:dyDescent="0.25">
      <c r="A165" s="73">
        <v>44566</v>
      </c>
      <c r="B165" s="26">
        <v>207.5</v>
      </c>
      <c r="E165" s="1"/>
    </row>
    <row r="166" spans="1:5" x14ac:dyDescent="0.25">
      <c r="A166" s="73">
        <v>44565</v>
      </c>
      <c r="B166" s="26">
        <v>206.5</v>
      </c>
      <c r="E166" s="1"/>
    </row>
    <row r="167" spans="1:5" x14ac:dyDescent="0.25">
      <c r="A167" s="73">
        <v>44564</v>
      </c>
      <c r="B167" s="26">
        <v>206</v>
      </c>
      <c r="E167" s="1"/>
    </row>
    <row r="168" spans="1:5" x14ac:dyDescent="0.25">
      <c r="A168" s="73">
        <v>44560</v>
      </c>
      <c r="B168" s="26">
        <v>208</v>
      </c>
      <c r="E168" s="1"/>
    </row>
    <row r="169" spans="1:5" x14ac:dyDescent="0.25">
      <c r="A169" s="73">
        <v>44559</v>
      </c>
      <c r="B169" s="26">
        <v>209</v>
      </c>
      <c r="E169" s="1"/>
    </row>
    <row r="170" spans="1:5" x14ac:dyDescent="0.25">
      <c r="A170" s="73">
        <v>44558</v>
      </c>
      <c r="B170" s="26">
        <v>206</v>
      </c>
      <c r="E170" s="1"/>
    </row>
    <row r="171" spans="1:5" x14ac:dyDescent="0.25">
      <c r="A171" s="73">
        <v>44557</v>
      </c>
      <c r="B171" s="26">
        <v>203.5</v>
      </c>
      <c r="E171" s="1"/>
    </row>
    <row r="172" spans="1:5" x14ac:dyDescent="0.25">
      <c r="A172" s="73">
        <v>44553</v>
      </c>
      <c r="B172" s="26">
        <v>204</v>
      </c>
      <c r="E172" s="1"/>
    </row>
    <row r="173" spans="1:5" x14ac:dyDescent="0.25">
      <c r="A173" s="73">
        <v>44552</v>
      </c>
      <c r="B173" s="26">
        <v>200.5</v>
      </c>
      <c r="E173" s="1"/>
    </row>
    <row r="174" spans="1:5" x14ac:dyDescent="0.25">
      <c r="A174" s="73">
        <v>44551</v>
      </c>
      <c r="B174" s="26">
        <v>199</v>
      </c>
      <c r="E174" s="1"/>
    </row>
    <row r="175" spans="1:5" x14ac:dyDescent="0.25">
      <c r="A175" s="73">
        <v>44550</v>
      </c>
      <c r="B175" s="26">
        <v>200</v>
      </c>
      <c r="E175" s="1"/>
    </row>
    <row r="176" spans="1:5" x14ac:dyDescent="0.25">
      <c r="A176" s="73">
        <v>44547</v>
      </c>
      <c r="B176" s="26">
        <v>200</v>
      </c>
      <c r="E176" s="1"/>
    </row>
    <row r="177" spans="1:5" x14ac:dyDescent="0.25">
      <c r="A177" s="73">
        <v>44546</v>
      </c>
      <c r="B177" s="26">
        <v>198.5</v>
      </c>
      <c r="E177" s="1"/>
    </row>
    <row r="178" spans="1:5" x14ac:dyDescent="0.25">
      <c r="A178" s="73">
        <v>44545</v>
      </c>
      <c r="B178" s="26">
        <v>198.5</v>
      </c>
      <c r="E178" s="1"/>
    </row>
    <row r="179" spans="1:5" x14ac:dyDescent="0.25">
      <c r="A179" s="73">
        <v>44544</v>
      </c>
      <c r="B179" s="26">
        <v>196.5</v>
      </c>
      <c r="E179" s="1"/>
    </row>
    <row r="180" spans="1:5" x14ac:dyDescent="0.25">
      <c r="A180" s="73">
        <v>44543</v>
      </c>
      <c r="B180" s="26">
        <v>195.5</v>
      </c>
      <c r="E180" s="1"/>
    </row>
    <row r="181" spans="1:5" x14ac:dyDescent="0.25">
      <c r="A181" s="73">
        <v>44540</v>
      </c>
      <c r="B181" s="26">
        <v>196.5</v>
      </c>
      <c r="E181" s="1"/>
    </row>
    <row r="182" spans="1:5" x14ac:dyDescent="0.25">
      <c r="A182" s="73">
        <v>44539</v>
      </c>
      <c r="B182" s="26">
        <v>196</v>
      </c>
      <c r="E182" s="1"/>
    </row>
    <row r="183" spans="1:5" x14ac:dyDescent="0.25">
      <c r="A183" s="73">
        <v>44537</v>
      </c>
      <c r="B183" s="26">
        <v>198</v>
      </c>
      <c r="E183" s="1"/>
    </row>
    <row r="184" spans="1:5" x14ac:dyDescent="0.25">
      <c r="A184" s="73">
        <v>44536</v>
      </c>
      <c r="B184" s="26">
        <v>199</v>
      </c>
      <c r="E184" s="1"/>
    </row>
    <row r="185" spans="1:5" x14ac:dyDescent="0.25">
      <c r="A185" s="73">
        <v>44533</v>
      </c>
      <c r="B185" s="26">
        <v>200.5</v>
      </c>
      <c r="E185" s="1"/>
    </row>
    <row r="186" spans="1:5" x14ac:dyDescent="0.25">
      <c r="A186" s="73">
        <v>44532</v>
      </c>
      <c r="B186" s="26">
        <v>200.5</v>
      </c>
      <c r="E186" s="1"/>
    </row>
    <row r="187" spans="1:5" x14ac:dyDescent="0.25">
      <c r="A187" s="73">
        <v>44531</v>
      </c>
      <c r="B187" s="26">
        <v>200.5</v>
      </c>
      <c r="E187" s="1"/>
    </row>
    <row r="188" spans="1:5" x14ac:dyDescent="0.25">
      <c r="A188" s="73">
        <v>44530</v>
      </c>
      <c r="B188" s="26">
        <v>201.5</v>
      </c>
      <c r="E188" s="1"/>
    </row>
    <row r="189" spans="1:5" x14ac:dyDescent="0.25">
      <c r="A189" s="73">
        <v>44529</v>
      </c>
      <c r="B189" s="26">
        <v>201</v>
      </c>
      <c r="E189" s="1"/>
    </row>
    <row r="190" spans="1:5" x14ac:dyDescent="0.25">
      <c r="A190" s="73">
        <v>44526</v>
      </c>
      <c r="B190" s="26">
        <v>201</v>
      </c>
      <c r="E190" s="1"/>
    </row>
    <row r="191" spans="1:5" x14ac:dyDescent="0.25">
      <c r="A191" s="73">
        <v>44525</v>
      </c>
      <c r="B191" s="26">
        <v>201</v>
      </c>
      <c r="E191" s="1"/>
    </row>
    <row r="192" spans="1:5" x14ac:dyDescent="0.25">
      <c r="A192" s="73">
        <v>44524</v>
      </c>
      <c r="B192" s="26">
        <v>200.5</v>
      </c>
      <c r="E192" s="1"/>
    </row>
    <row r="193" spans="1:5" x14ac:dyDescent="0.25">
      <c r="A193" s="73">
        <v>44523</v>
      </c>
      <c r="B193" s="26">
        <v>201</v>
      </c>
      <c r="E193" s="1"/>
    </row>
    <row r="194" spans="1:5" x14ac:dyDescent="0.25">
      <c r="A194" s="73">
        <v>44519</v>
      </c>
      <c r="B194" s="26">
        <v>201.5</v>
      </c>
      <c r="E194" s="1"/>
    </row>
    <row r="195" spans="1:5" x14ac:dyDescent="0.25">
      <c r="A195" s="73">
        <v>44518</v>
      </c>
      <c r="B195" s="26">
        <v>201</v>
      </c>
      <c r="E195" s="1"/>
    </row>
    <row r="196" spans="1:5" x14ac:dyDescent="0.25">
      <c r="A196" s="73">
        <v>44517</v>
      </c>
      <c r="B196" s="26">
        <v>201.5</v>
      </c>
      <c r="E196" s="1"/>
    </row>
    <row r="197" spans="1:5" x14ac:dyDescent="0.25">
      <c r="A197" s="73">
        <v>44516</v>
      </c>
      <c r="B197" s="26">
        <v>200.5</v>
      </c>
      <c r="E197" s="1"/>
    </row>
    <row r="198" spans="1:5" x14ac:dyDescent="0.25">
      <c r="A198" s="73">
        <v>44515</v>
      </c>
      <c r="B198" s="26">
        <v>199.5</v>
      </c>
      <c r="E198" s="1"/>
    </row>
    <row r="199" spans="1:5" x14ac:dyDescent="0.25">
      <c r="A199" s="73">
        <v>44512</v>
      </c>
      <c r="B199" s="26">
        <v>200</v>
      </c>
      <c r="E199" s="1"/>
    </row>
    <row r="200" spans="1:5" x14ac:dyDescent="0.25">
      <c r="A200" s="73">
        <v>44511</v>
      </c>
      <c r="B200" s="26">
        <v>206.5</v>
      </c>
      <c r="E200" s="1"/>
    </row>
    <row r="201" spans="1:5" x14ac:dyDescent="0.25">
      <c r="A201" s="73">
        <v>44510</v>
      </c>
      <c r="B201" s="26">
        <v>205</v>
      </c>
      <c r="E201" s="1"/>
    </row>
    <row r="202" spans="1:5" ht="15.75" thickBot="1" x14ac:dyDescent="0.3">
      <c r="A202" s="74">
        <v>44509</v>
      </c>
      <c r="B202" s="27">
        <v>199.5</v>
      </c>
      <c r="E202" s="1"/>
    </row>
  </sheetData>
  <mergeCells count="7">
    <mergeCell ref="G22:J22"/>
    <mergeCell ref="L22:N22"/>
    <mergeCell ref="L9:M9"/>
    <mergeCell ref="N9:O9"/>
    <mergeCell ref="A1:B1"/>
    <mergeCell ref="G9:H9"/>
    <mergeCell ref="J9:K9"/>
  </mergeCells>
  <phoneticPr fontId="12" type="noConversion"/>
  <conditionalFormatting sqref="X26:X28">
    <cfRule type="cellIs" dxfId="7" priority="3" operator="equal">
      <formula>"Acepta"</formula>
    </cfRule>
    <cfRule type="cellIs" dxfId="6" priority="4" operator="equal">
      <formula>"Rechaza"</formula>
    </cfRule>
  </conditionalFormatting>
  <conditionalFormatting sqref="X44:X46">
    <cfRule type="cellIs" dxfId="5" priority="1" operator="equal">
      <formula>"Rechaza"</formula>
    </cfRule>
    <cfRule type="cellIs" dxfId="4" priority="2" operator="equal">
      <formula>"Acepta"</formula>
    </cfRule>
  </conditionalFormatting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3707-61E9-4B43-90B4-0466D5597314}">
  <dimension ref="A1:AA210"/>
  <sheetViews>
    <sheetView showGridLines="0" topLeftCell="B45" zoomScale="110" zoomScaleNormal="110" workbookViewId="0">
      <selection activeCell="X39" sqref="X39"/>
    </sheetView>
  </sheetViews>
  <sheetFormatPr defaultColWidth="11.42578125" defaultRowHeight="15" x14ac:dyDescent="0.25"/>
  <cols>
    <col min="6" max="6" width="3.85546875" customWidth="1"/>
    <col min="9" max="9" width="11.85546875" bestFit="1" customWidth="1"/>
    <col min="10" max="10" width="20.42578125" bestFit="1" customWidth="1"/>
    <col min="14" max="14" width="12.28515625" customWidth="1"/>
    <col min="18" max="18" width="6.28515625" customWidth="1"/>
  </cols>
  <sheetData>
    <row r="1" spans="1:27" x14ac:dyDescent="0.25">
      <c r="A1" s="95" t="s">
        <v>57</v>
      </c>
      <c r="B1" s="95"/>
      <c r="C1" s="96"/>
    </row>
    <row r="2" spans="1:27" ht="16.5" x14ac:dyDescent="0.3">
      <c r="A2" s="41" t="s">
        <v>58</v>
      </c>
      <c r="B2" s="41" t="s">
        <v>59</v>
      </c>
      <c r="C2" s="42" t="s">
        <v>67</v>
      </c>
      <c r="E2" s="60"/>
    </row>
    <row r="3" spans="1:27" x14ac:dyDescent="0.25">
      <c r="A3" s="87" t="s">
        <v>70</v>
      </c>
      <c r="B3" s="84">
        <v>0.61805555555555558</v>
      </c>
      <c r="C3" s="26">
        <v>84</v>
      </c>
      <c r="F3" s="1"/>
    </row>
    <row r="4" spans="1:27" x14ac:dyDescent="0.25">
      <c r="A4" s="87" t="s">
        <v>70</v>
      </c>
      <c r="B4" s="84">
        <v>0.61111111111111105</v>
      </c>
      <c r="C4" s="26">
        <v>84</v>
      </c>
      <c r="F4" s="1"/>
    </row>
    <row r="5" spans="1:27" x14ac:dyDescent="0.25">
      <c r="A5" s="87" t="s">
        <v>70</v>
      </c>
      <c r="B5" s="84">
        <v>0.60416666666666663</v>
      </c>
      <c r="C5" s="26">
        <v>85</v>
      </c>
      <c r="F5" s="1"/>
    </row>
    <row r="6" spans="1:27" ht="16.5" x14ac:dyDescent="0.3">
      <c r="A6" s="87" t="s">
        <v>70</v>
      </c>
      <c r="B6" s="84">
        <v>0.59722222222222199</v>
      </c>
      <c r="C6" s="26">
        <v>92</v>
      </c>
      <c r="F6" s="1"/>
      <c r="G6" s="33"/>
      <c r="H6" s="59" t="s">
        <v>3</v>
      </c>
      <c r="I6" s="53"/>
      <c r="J6" s="53"/>
      <c r="K6" s="53"/>
      <c r="L6" s="53"/>
      <c r="M6" s="53"/>
      <c r="N6" s="33"/>
      <c r="O6" s="33"/>
      <c r="P6" s="33"/>
      <c r="Q6" s="33"/>
      <c r="S6" s="34"/>
      <c r="T6" s="61" t="s">
        <v>4</v>
      </c>
      <c r="U6" s="34"/>
      <c r="V6" s="34"/>
      <c r="W6" s="34"/>
      <c r="X6" s="34"/>
      <c r="Y6" s="34"/>
      <c r="Z6" s="34"/>
      <c r="AA6" s="34"/>
    </row>
    <row r="7" spans="1:27" ht="16.5" x14ac:dyDescent="0.3">
      <c r="A7" s="87" t="s">
        <v>70</v>
      </c>
      <c r="B7" s="84">
        <v>0.59027777777777701</v>
      </c>
      <c r="C7" s="26">
        <v>80</v>
      </c>
      <c r="F7" s="1"/>
      <c r="G7" s="33"/>
      <c r="H7" s="59" t="s">
        <v>5</v>
      </c>
      <c r="I7" s="33"/>
      <c r="J7" s="33"/>
      <c r="K7" s="33"/>
      <c r="L7" s="33"/>
      <c r="M7" s="33"/>
      <c r="N7" s="33"/>
      <c r="O7" s="33"/>
      <c r="P7" s="33"/>
      <c r="Q7" s="33"/>
      <c r="S7" s="34"/>
      <c r="T7" s="34"/>
      <c r="U7" s="34"/>
      <c r="V7" s="34"/>
      <c r="W7" s="34"/>
      <c r="X7" s="34"/>
      <c r="Y7" s="34"/>
      <c r="Z7" s="34"/>
      <c r="AA7" s="34"/>
    </row>
    <row r="8" spans="1:27" ht="15.75" thickBot="1" x14ac:dyDescent="0.3">
      <c r="A8" s="87" t="s">
        <v>70</v>
      </c>
      <c r="B8" s="84">
        <v>0.58333333333333304</v>
      </c>
      <c r="C8" s="26">
        <v>67</v>
      </c>
      <c r="F8" s="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S8" s="34"/>
      <c r="T8" s="62" t="s">
        <v>6</v>
      </c>
      <c r="U8" s="34"/>
      <c r="V8" s="34"/>
      <c r="W8" s="34"/>
      <c r="X8" s="34"/>
      <c r="Y8" s="34"/>
      <c r="Z8" s="34"/>
      <c r="AA8" s="34"/>
    </row>
    <row r="9" spans="1:27" ht="18.75" thickBot="1" x14ac:dyDescent="0.4">
      <c r="A9" s="87" t="s">
        <v>70</v>
      </c>
      <c r="B9" s="84">
        <v>0.57638888888888795</v>
      </c>
      <c r="C9" s="26">
        <v>73</v>
      </c>
      <c r="F9" s="1"/>
      <c r="G9" s="33"/>
      <c r="H9" s="97" t="s">
        <v>60</v>
      </c>
      <c r="I9" s="98"/>
      <c r="J9" s="33"/>
      <c r="K9" s="99" t="s">
        <v>8</v>
      </c>
      <c r="L9" s="100"/>
      <c r="M9" s="101" t="s">
        <v>9</v>
      </c>
      <c r="N9" s="102"/>
      <c r="O9" s="99" t="s">
        <v>10</v>
      </c>
      <c r="P9" s="100"/>
      <c r="Q9" s="45"/>
      <c r="S9" s="34"/>
      <c r="T9" s="63" t="s">
        <v>11</v>
      </c>
      <c r="U9" s="34"/>
      <c r="V9" s="34"/>
      <c r="W9" s="34"/>
      <c r="X9" s="34"/>
      <c r="Y9" s="34"/>
      <c r="Z9" s="34"/>
      <c r="AA9" s="34"/>
    </row>
    <row r="10" spans="1:27" ht="18.75" thickBot="1" x14ac:dyDescent="0.4">
      <c r="A10" s="87" t="s">
        <v>70</v>
      </c>
      <c r="B10" s="84">
        <v>0.56944444444444398</v>
      </c>
      <c r="C10" s="26">
        <v>78</v>
      </c>
      <c r="F10" s="1"/>
      <c r="G10" s="33"/>
      <c r="H10" s="72" t="s">
        <v>12</v>
      </c>
      <c r="I10" s="31">
        <f>COUNT(MUESTRA2)</f>
        <v>200</v>
      </c>
      <c r="J10" s="33"/>
      <c r="K10" s="8" t="s">
        <v>13</v>
      </c>
      <c r="L10" s="71">
        <f>$I$11-(SQRT(12*$I$13)/2)</f>
        <v>58.865778786474692</v>
      </c>
      <c r="M10" s="8" t="s">
        <v>14</v>
      </c>
      <c r="N10" s="71">
        <f>1/$I$11</f>
        <v>1.1908306043465319E-2</v>
      </c>
      <c r="O10" s="8" t="s">
        <v>15</v>
      </c>
      <c r="P10" s="71">
        <f>$I$11</f>
        <v>83.974999999999994</v>
      </c>
      <c r="Q10" s="43"/>
      <c r="S10" s="34"/>
      <c r="T10" s="63" t="s">
        <v>16</v>
      </c>
      <c r="U10" s="34"/>
      <c r="V10" s="34"/>
      <c r="W10" s="34"/>
      <c r="X10" s="34"/>
      <c r="Y10" s="34"/>
      <c r="Z10" s="34"/>
      <c r="AA10" s="34"/>
    </row>
    <row r="11" spans="1:27" ht="15.75" thickBot="1" x14ac:dyDescent="0.3">
      <c r="A11" s="87" t="s">
        <v>70</v>
      </c>
      <c r="B11" s="84">
        <v>0.562499999999999</v>
      </c>
      <c r="C11" s="26">
        <v>85</v>
      </c>
      <c r="F11" s="1"/>
      <c r="G11" s="33"/>
      <c r="H11" s="72" t="s">
        <v>17</v>
      </c>
      <c r="I11" s="70">
        <f>AVERAGE(MUESTRA2)</f>
        <v>83.974999999999994</v>
      </c>
      <c r="J11" s="43">
        <f>(L11+L10)/2</f>
        <v>83.974999999999994</v>
      </c>
      <c r="K11" s="8" t="s">
        <v>18</v>
      </c>
      <c r="L11" s="71">
        <f>2*$I$11-$L$10</f>
        <v>109.0842212135253</v>
      </c>
      <c r="M11" s="33"/>
      <c r="N11" s="33"/>
      <c r="O11" s="8" t="s">
        <v>19</v>
      </c>
      <c r="P11" s="71">
        <f>$I$12</f>
        <v>14.496815626770692</v>
      </c>
      <c r="Q11" s="43"/>
      <c r="S11" s="34"/>
      <c r="T11" s="34"/>
      <c r="U11" s="34"/>
      <c r="V11" s="34"/>
      <c r="W11" s="34"/>
      <c r="X11" s="34"/>
      <c r="Y11" s="34"/>
      <c r="Z11" s="34"/>
      <c r="AA11" s="34"/>
    </row>
    <row r="12" spans="1:27" ht="15.75" thickBot="1" x14ac:dyDescent="0.3">
      <c r="A12" s="87" t="s">
        <v>70</v>
      </c>
      <c r="B12" s="84">
        <v>0.55555555555555503</v>
      </c>
      <c r="C12" s="26">
        <v>79</v>
      </c>
      <c r="F12" s="1"/>
      <c r="G12" s="33"/>
      <c r="H12" s="72" t="s">
        <v>20</v>
      </c>
      <c r="I12" s="70">
        <f>_xlfn.STDEV.S(MUESTRA2)</f>
        <v>14.496815626770692</v>
      </c>
      <c r="J12" s="33"/>
      <c r="K12" s="33"/>
      <c r="L12" s="33"/>
      <c r="M12" s="33"/>
      <c r="N12" s="33"/>
      <c r="O12" s="43"/>
      <c r="P12" s="33"/>
      <c r="Q12" s="33"/>
      <c r="S12" s="34"/>
      <c r="T12" s="62" t="s">
        <v>21</v>
      </c>
      <c r="U12" s="34"/>
      <c r="V12" s="34"/>
      <c r="W12" s="34"/>
      <c r="X12" s="34"/>
      <c r="Y12" s="34"/>
      <c r="Z12" s="34"/>
      <c r="AA12" s="34"/>
    </row>
    <row r="13" spans="1:27" ht="18.75" thickBot="1" x14ac:dyDescent="0.4">
      <c r="A13" s="87" t="s">
        <v>70</v>
      </c>
      <c r="B13" s="84">
        <v>0.54861111111111005</v>
      </c>
      <c r="C13" s="26">
        <v>89</v>
      </c>
      <c r="F13" s="1"/>
      <c r="G13" s="33"/>
      <c r="H13" s="72" t="s">
        <v>22</v>
      </c>
      <c r="I13" s="80">
        <f>_xlfn.VAR.S(MUESTRA2)</f>
        <v>210.15766331658293</v>
      </c>
      <c r="J13" s="79">
        <f>((L11-L10)^2)/12</f>
        <v>210.15766331658301</v>
      </c>
      <c r="K13" s="33"/>
      <c r="L13" s="33"/>
      <c r="M13" s="33"/>
      <c r="N13" s="33"/>
      <c r="O13" s="33"/>
      <c r="P13" s="33"/>
      <c r="Q13" s="33"/>
      <c r="S13" s="34"/>
      <c r="T13" s="63" t="s">
        <v>23</v>
      </c>
      <c r="U13" s="34"/>
      <c r="V13" s="34"/>
      <c r="W13" s="34"/>
      <c r="X13" s="34"/>
      <c r="Y13" s="34"/>
      <c r="Z13" s="34"/>
      <c r="AA13" s="34"/>
    </row>
    <row r="14" spans="1:27" ht="18.75" thickBot="1" x14ac:dyDescent="0.4">
      <c r="A14" s="87" t="s">
        <v>70</v>
      </c>
      <c r="B14" s="84">
        <v>0.54166666666666596</v>
      </c>
      <c r="C14" s="26">
        <v>76</v>
      </c>
      <c r="F14" s="1"/>
      <c r="G14" s="33"/>
      <c r="H14" s="72" t="s">
        <v>24</v>
      </c>
      <c r="I14" s="31">
        <f>MAX(MUESTRA2)</f>
        <v>151</v>
      </c>
      <c r="J14" s="33"/>
      <c r="K14" s="33"/>
      <c r="L14" s="33"/>
      <c r="M14" s="33"/>
      <c r="N14" s="33"/>
      <c r="O14" s="33"/>
      <c r="P14" s="33"/>
      <c r="Q14" s="33"/>
      <c r="S14" s="34"/>
      <c r="T14" s="63" t="s">
        <v>25</v>
      </c>
      <c r="U14" s="34"/>
      <c r="V14" s="34"/>
      <c r="W14" s="34"/>
      <c r="X14" s="34"/>
      <c r="Y14" s="34"/>
      <c r="Z14" s="34"/>
      <c r="AA14" s="34"/>
    </row>
    <row r="15" spans="1:27" ht="15.75" thickBot="1" x14ac:dyDescent="0.3">
      <c r="A15" s="87" t="s">
        <v>70</v>
      </c>
      <c r="B15" s="84">
        <v>0.53472222222222099</v>
      </c>
      <c r="C15" s="26">
        <v>73</v>
      </c>
      <c r="F15" s="1"/>
      <c r="G15" s="33"/>
      <c r="H15" s="72" t="s">
        <v>26</v>
      </c>
      <c r="I15" s="31">
        <f>MIN(MUESTRA2)</f>
        <v>62</v>
      </c>
      <c r="J15" s="33"/>
      <c r="K15" s="33"/>
      <c r="L15" s="33"/>
      <c r="M15" s="33"/>
      <c r="N15" s="33"/>
      <c r="O15" s="33"/>
      <c r="P15" s="33"/>
      <c r="Q15" s="33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5">
      <c r="A16" s="87" t="s">
        <v>70</v>
      </c>
      <c r="B16" s="84">
        <v>0.52777777777777701</v>
      </c>
      <c r="C16" s="26">
        <v>79</v>
      </c>
      <c r="F16" s="1"/>
      <c r="G16" s="33"/>
      <c r="H16" s="44"/>
      <c r="I16" s="44"/>
      <c r="J16" s="33"/>
      <c r="K16" s="33"/>
      <c r="L16" s="33"/>
      <c r="M16" s="33"/>
      <c r="N16" s="33"/>
      <c r="O16" s="33"/>
      <c r="P16" s="33"/>
      <c r="Q16" s="33"/>
      <c r="S16" s="34"/>
      <c r="T16" s="62" t="s">
        <v>27</v>
      </c>
      <c r="U16" s="34"/>
      <c r="V16" s="34"/>
      <c r="W16" s="34"/>
      <c r="X16" s="34"/>
      <c r="Y16" s="34"/>
      <c r="Z16" s="34"/>
      <c r="AA16" s="34"/>
    </row>
    <row r="17" spans="1:27" ht="18" x14ac:dyDescent="0.35">
      <c r="A17" s="87" t="s">
        <v>70</v>
      </c>
      <c r="B17" s="84">
        <v>0.52083333333333204</v>
      </c>
      <c r="C17" s="26">
        <v>90</v>
      </c>
      <c r="F17" s="1"/>
      <c r="G17" s="33"/>
      <c r="H17" s="52" t="s">
        <v>28</v>
      </c>
      <c r="I17" s="33"/>
      <c r="J17" s="33"/>
      <c r="K17" s="33"/>
      <c r="L17" s="33"/>
      <c r="M17" s="33"/>
      <c r="N17" s="33"/>
      <c r="O17" s="33"/>
      <c r="P17" s="33"/>
      <c r="Q17" s="33"/>
      <c r="S17" s="34"/>
      <c r="T17" s="63" t="s">
        <v>29</v>
      </c>
      <c r="U17" s="34"/>
      <c r="V17" s="34"/>
      <c r="W17" s="34"/>
      <c r="X17" s="34"/>
      <c r="Y17" s="34"/>
      <c r="Z17" s="34"/>
      <c r="AA17" s="34"/>
    </row>
    <row r="18" spans="1:27" ht="18.75" thickBot="1" x14ac:dyDescent="0.4">
      <c r="A18" s="87" t="s">
        <v>70</v>
      </c>
      <c r="B18" s="84">
        <v>0.51388888888888795</v>
      </c>
      <c r="C18" s="26">
        <v>93</v>
      </c>
      <c r="F18" s="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S18" s="34"/>
      <c r="T18" s="63" t="s">
        <v>30</v>
      </c>
      <c r="U18" s="34"/>
      <c r="V18" s="34"/>
      <c r="W18" s="34"/>
      <c r="X18" s="34"/>
      <c r="Y18" s="34"/>
      <c r="Z18" s="34"/>
      <c r="AA18" s="34"/>
    </row>
    <row r="19" spans="1:27" ht="15.75" thickBot="1" x14ac:dyDescent="0.3">
      <c r="A19" s="87" t="s">
        <v>70</v>
      </c>
      <c r="B19" s="84">
        <v>0.50694444444444398</v>
      </c>
      <c r="C19" s="26">
        <v>86</v>
      </c>
      <c r="F19" s="1"/>
      <c r="G19" s="33"/>
      <c r="H19" s="72" t="s">
        <v>31</v>
      </c>
      <c r="I19" s="31">
        <v>12</v>
      </c>
      <c r="J19" s="33"/>
      <c r="K19" s="33"/>
      <c r="L19" s="33"/>
      <c r="M19" s="33"/>
      <c r="N19" s="33"/>
      <c r="O19" s="33"/>
      <c r="P19" s="33"/>
      <c r="Q19" s="33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17.25" thickBot="1" x14ac:dyDescent="0.35">
      <c r="A20" s="87" t="s">
        <v>70</v>
      </c>
      <c r="B20" s="84">
        <v>0.499999999999999</v>
      </c>
      <c r="C20" s="26">
        <v>83</v>
      </c>
      <c r="F20" s="1"/>
      <c r="G20" s="33"/>
      <c r="H20" s="72" t="s">
        <v>32</v>
      </c>
      <c r="I20" s="70">
        <f>(I14-I15)/I19</f>
        <v>7.416666666666667</v>
      </c>
      <c r="J20" s="33"/>
      <c r="K20" s="33"/>
      <c r="L20" s="33"/>
      <c r="M20" s="33"/>
      <c r="N20" s="33"/>
      <c r="O20" s="33"/>
      <c r="P20" s="33"/>
      <c r="Q20" s="33"/>
      <c r="S20" s="34"/>
      <c r="T20" s="61" t="s">
        <v>33</v>
      </c>
      <c r="U20" s="34"/>
      <c r="V20" s="34"/>
      <c r="W20" s="34"/>
      <c r="X20" s="34"/>
      <c r="Y20" s="34"/>
      <c r="Z20" s="34"/>
      <c r="AA20" s="34"/>
    </row>
    <row r="21" spans="1:27" ht="15.75" thickBot="1" x14ac:dyDescent="0.3">
      <c r="A21" s="87" t="s">
        <v>70</v>
      </c>
      <c r="B21" s="84">
        <v>0.49305555555555403</v>
      </c>
      <c r="C21" s="26">
        <v>84</v>
      </c>
      <c r="F21" s="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t="15.75" thickBot="1" x14ac:dyDescent="0.3">
      <c r="A22" s="87" t="s">
        <v>70</v>
      </c>
      <c r="B22" s="84">
        <v>0.48611111111110999</v>
      </c>
      <c r="C22" s="26">
        <v>86</v>
      </c>
      <c r="F22" s="1"/>
      <c r="G22" s="33"/>
      <c r="H22" s="88" t="s">
        <v>34</v>
      </c>
      <c r="I22" s="89"/>
      <c r="J22" s="89"/>
      <c r="K22" s="90"/>
      <c r="L22" s="18" t="s">
        <v>35</v>
      </c>
      <c r="M22" s="88" t="s">
        <v>36</v>
      </c>
      <c r="N22" s="89"/>
      <c r="O22" s="90"/>
      <c r="P22" s="54" t="s">
        <v>35</v>
      </c>
      <c r="Q22" s="45"/>
      <c r="S22" s="34"/>
      <c r="T22" s="15" t="s">
        <v>37</v>
      </c>
      <c r="U22" s="16"/>
      <c r="V22" s="31"/>
      <c r="W22" s="34"/>
      <c r="X22" s="32" t="s">
        <v>38</v>
      </c>
      <c r="Y22" s="17">
        <v>0.05</v>
      </c>
      <c r="Z22" s="34"/>
      <c r="AA22" s="34"/>
    </row>
    <row r="23" spans="1:27" ht="15.75" thickBot="1" x14ac:dyDescent="0.3">
      <c r="A23" s="87" t="s">
        <v>70</v>
      </c>
      <c r="B23" s="84">
        <v>0.47916666666666502</v>
      </c>
      <c r="C23" s="26">
        <v>81</v>
      </c>
      <c r="F23" s="1"/>
      <c r="G23" s="33"/>
      <c r="H23" s="8" t="s">
        <v>39</v>
      </c>
      <c r="I23" s="40" t="s">
        <v>40</v>
      </c>
      <c r="J23" s="9" t="s">
        <v>41</v>
      </c>
      <c r="K23" s="10" t="s">
        <v>42</v>
      </c>
      <c r="L23" s="19" t="s">
        <v>43</v>
      </c>
      <c r="M23" s="8" t="s">
        <v>44</v>
      </c>
      <c r="N23" s="9" t="s">
        <v>48</v>
      </c>
      <c r="O23" s="10" t="s">
        <v>46</v>
      </c>
      <c r="P23" s="39" t="s">
        <v>47</v>
      </c>
      <c r="Q23" s="45"/>
      <c r="S23" s="34"/>
      <c r="T23" s="75" t="s">
        <v>44</v>
      </c>
      <c r="U23" s="76" t="s">
        <v>48</v>
      </c>
      <c r="V23" s="17" t="s">
        <v>46</v>
      </c>
      <c r="W23" s="34"/>
      <c r="X23" s="32" t="s">
        <v>49</v>
      </c>
      <c r="Y23" s="7">
        <f>COUNT(H24:H35)-1</f>
        <v>11</v>
      </c>
      <c r="Z23" s="34"/>
      <c r="AA23" s="34"/>
    </row>
    <row r="24" spans="1:27" ht="15.75" thickBot="1" x14ac:dyDescent="0.3">
      <c r="A24" s="87" t="s">
        <v>70</v>
      </c>
      <c r="B24" s="84">
        <v>0.47222222222222099</v>
      </c>
      <c r="C24" s="26">
        <v>82</v>
      </c>
      <c r="F24" s="1"/>
      <c r="G24" s="33"/>
      <c r="H24" s="2">
        <v>1</v>
      </c>
      <c r="I24" s="24">
        <f t="shared" ref="I24:I35" si="0">(K24+J24)/2</f>
        <v>65.708333333333343</v>
      </c>
      <c r="J24" s="3">
        <f>I15</f>
        <v>62</v>
      </c>
      <c r="K24" s="13">
        <f t="shared" ref="K24:K34" si="1">J24+$I$20</f>
        <v>69.416666666666671</v>
      </c>
      <c r="L24" s="2">
        <f t="array" ref="L24:L35">FREQUENCY(MUESTRA2,lim_sup2)</f>
        <v>18</v>
      </c>
      <c r="M24" s="11">
        <f>$I$10/$I$19</f>
        <v>16.666666666666668</v>
      </c>
      <c r="N24" s="4">
        <f t="shared" ref="N24:N35" si="2">(_xlfn.EXPON.DIST(K24,$N$10,1)-_xlfn.EXPON.DIST(J24,$N$10,1))*$I$10</f>
        <v>8.0798879435345583</v>
      </c>
      <c r="O24" s="13">
        <f>(_xlfn.NORM.DIST(K24,$P$10,$P$11,1)-_xlfn.NORM.DIST(J24,$P$10,$P$11,1))*$I$10</f>
        <v>18.570399368019</v>
      </c>
      <c r="P24" s="38">
        <f>L24</f>
        <v>18</v>
      </c>
      <c r="Q24" s="45"/>
      <c r="S24" s="34"/>
      <c r="T24" s="28">
        <f>POWER(M24-$L24,2)
/M24</f>
        <v>0.10666666666666647</v>
      </c>
      <c r="U24" s="29">
        <f t="shared" ref="U24:V24" si="3">POWER(N24-$L24,2)
/N24</f>
        <v>12.179453960320894</v>
      </c>
      <c r="V24" s="30">
        <f t="shared" si="3"/>
        <v>1.7520109965797802E-2</v>
      </c>
      <c r="W24" s="34"/>
      <c r="X24" s="68" t="s">
        <v>50</v>
      </c>
      <c r="Y24" s="69">
        <f>_xlfn.CHISQ.INV.RT(Y22,Y23)</f>
        <v>19.675137572682498</v>
      </c>
      <c r="Z24" s="34"/>
      <c r="AA24" s="34"/>
    </row>
    <row r="25" spans="1:27" ht="15.75" thickBot="1" x14ac:dyDescent="0.3">
      <c r="A25" s="87" t="s">
        <v>70</v>
      </c>
      <c r="B25" s="84">
        <v>0.46527777777777601</v>
      </c>
      <c r="C25" s="26">
        <v>80</v>
      </c>
      <c r="F25" s="1"/>
      <c r="G25" s="33"/>
      <c r="H25" s="2">
        <v>2</v>
      </c>
      <c r="I25" s="24">
        <f t="shared" si="0"/>
        <v>73.125</v>
      </c>
      <c r="J25" s="4">
        <f>K24</f>
        <v>69.416666666666671</v>
      </c>
      <c r="K25" s="13">
        <f t="shared" si="1"/>
        <v>76.833333333333343</v>
      </c>
      <c r="L25" s="2">
        <v>40</v>
      </c>
      <c r="M25" s="11">
        <f t="shared" ref="M25:M35" si="4">$I$10/$I$19</f>
        <v>16.666666666666668</v>
      </c>
      <c r="N25" s="4">
        <f t="shared" si="2"/>
        <v>7.3968783570958152</v>
      </c>
      <c r="O25" s="13">
        <f t="shared" ref="O25:O35" si="5">(_xlfn.NORM.DIST(K25,$P$10,$P$11,1)-_xlfn.NORM.DIST(J25,$P$10,$P$11,1))*$I$10</f>
        <v>30.700790894776951</v>
      </c>
      <c r="P25" s="38">
        <f>P24+L25</f>
        <v>58</v>
      </c>
      <c r="Q25" s="45"/>
      <c r="S25" s="34"/>
      <c r="T25" s="11">
        <f>POWER(M25-$L25,2)
/M25</f>
        <v>32.666666666666657</v>
      </c>
      <c r="U25" s="4">
        <f t="shared" ref="U25:U35" si="6">POWER(N25-$L25,2)
/N25</f>
        <v>143.70434250041544</v>
      </c>
      <c r="V25" s="13">
        <f t="shared" ref="V25:V35" si="7">POWER(O25-$L25,2)
/O25</f>
        <v>2.8167121257249139</v>
      </c>
      <c r="W25" s="34"/>
      <c r="X25" s="34"/>
      <c r="Y25" s="34"/>
      <c r="Z25" s="34"/>
      <c r="AA25" s="34"/>
    </row>
    <row r="26" spans="1:27" ht="18.75" thickBot="1" x14ac:dyDescent="0.4">
      <c r="A26" s="87" t="s">
        <v>70</v>
      </c>
      <c r="B26" s="84">
        <v>0.45833333333333198</v>
      </c>
      <c r="C26" s="26">
        <v>79</v>
      </c>
      <c r="F26" s="1"/>
      <c r="G26" s="33"/>
      <c r="H26" s="2">
        <v>3</v>
      </c>
      <c r="I26" s="24">
        <f t="shared" si="0"/>
        <v>80.541666666666686</v>
      </c>
      <c r="J26" s="4">
        <f t="shared" ref="J26:J35" si="8">K25</f>
        <v>76.833333333333343</v>
      </c>
      <c r="K26" s="13">
        <f t="shared" si="1"/>
        <v>84.250000000000014</v>
      </c>
      <c r="L26" s="2">
        <v>68</v>
      </c>
      <c r="M26" s="11">
        <f t="shared" si="4"/>
        <v>16.666666666666668</v>
      </c>
      <c r="N26" s="4">
        <f t="shared" si="2"/>
        <v>6.7716049791821886</v>
      </c>
      <c r="O26" s="13">
        <f t="shared" si="5"/>
        <v>39.286555675890014</v>
      </c>
      <c r="P26" s="38">
        <f t="shared" ref="P26:P35" si="9">P25+L26</f>
        <v>126</v>
      </c>
      <c r="Q26" s="45"/>
      <c r="S26" s="34"/>
      <c r="T26" s="11">
        <f t="shared" ref="T26:T35" si="10">POWER(M26-$L26,2)
/M26</f>
        <v>158.10666666666663</v>
      </c>
      <c r="U26" s="4">
        <f t="shared" si="6"/>
        <v>553.62301379813607</v>
      </c>
      <c r="V26" s="13">
        <f t="shared" si="7"/>
        <v>20.985853067789616</v>
      </c>
      <c r="W26" s="67" t="s">
        <v>51</v>
      </c>
      <c r="X26" s="32" t="s">
        <v>44</v>
      </c>
      <c r="Y26" s="35" t="str">
        <f>IF(T36&lt;$Y$24,"Acepta","Rechaza")</f>
        <v>Rechaza</v>
      </c>
      <c r="Z26" s="34"/>
      <c r="AA26" s="34"/>
    </row>
    <row r="27" spans="1:27" ht="18.75" thickBot="1" x14ac:dyDescent="0.4">
      <c r="A27" s="87" t="s">
        <v>70</v>
      </c>
      <c r="B27" s="84">
        <v>0.45138888888888701</v>
      </c>
      <c r="C27" s="26">
        <v>80</v>
      </c>
      <c r="F27" s="1"/>
      <c r="G27" s="33"/>
      <c r="H27" s="2">
        <v>4</v>
      </c>
      <c r="I27" s="24">
        <f t="shared" si="0"/>
        <v>87.958333333333343</v>
      </c>
      <c r="J27" s="4">
        <f t="shared" si="8"/>
        <v>84.250000000000014</v>
      </c>
      <c r="K27" s="13">
        <f t="shared" si="1"/>
        <v>91.666666666666686</v>
      </c>
      <c r="L27" s="2">
        <v>42</v>
      </c>
      <c r="M27" s="11">
        <f t="shared" si="4"/>
        <v>16.666666666666668</v>
      </c>
      <c r="N27" s="4">
        <f t="shared" si="2"/>
        <v>6.1991872490503086</v>
      </c>
      <c r="O27" s="13">
        <f t="shared" si="5"/>
        <v>38.915286150470088</v>
      </c>
      <c r="P27" s="38">
        <f t="shared" si="9"/>
        <v>168</v>
      </c>
      <c r="Q27" s="45"/>
      <c r="S27" s="34"/>
      <c r="T27" s="11">
        <f t="shared" si="10"/>
        <v>38.506666666666661</v>
      </c>
      <c r="U27" s="4">
        <f t="shared" si="6"/>
        <v>206.75261806697529</v>
      </c>
      <c r="V27" s="13">
        <f t="shared" si="7"/>
        <v>0.24451727006937873</v>
      </c>
      <c r="W27" s="67" t="s">
        <v>51</v>
      </c>
      <c r="X27" s="32" t="s">
        <v>48</v>
      </c>
      <c r="Y27" s="36" t="str">
        <f>IF(U36&lt;$Y$24,"Acepta","Rechaza")</f>
        <v>Rechaza</v>
      </c>
      <c r="Z27" s="34"/>
      <c r="AA27" s="34"/>
    </row>
    <row r="28" spans="1:27" ht="18.75" thickBot="1" x14ac:dyDescent="0.4">
      <c r="A28" s="87" t="s">
        <v>70</v>
      </c>
      <c r="B28" s="84">
        <v>0.44444444444444298</v>
      </c>
      <c r="C28" s="26">
        <v>82</v>
      </c>
      <c r="F28" s="1"/>
      <c r="G28" s="33"/>
      <c r="H28" s="2">
        <v>5</v>
      </c>
      <c r="I28" s="24">
        <f t="shared" si="0"/>
        <v>95.375000000000028</v>
      </c>
      <c r="J28" s="4">
        <f t="shared" si="8"/>
        <v>91.666666666666686</v>
      </c>
      <c r="K28" s="13">
        <f t="shared" si="1"/>
        <v>99.083333333333357</v>
      </c>
      <c r="L28" s="2">
        <v>15</v>
      </c>
      <c r="M28" s="11">
        <f t="shared" si="4"/>
        <v>16.666666666666668</v>
      </c>
      <c r="N28" s="4">
        <f>(_xlfn.EXPON.DIST(K28,$N$10,1)-_xlfn.EXPON.DIST(J28,$N$10,1))*$I$10</f>
        <v>5.675157169819034</v>
      </c>
      <c r="O28" s="13">
        <f t="shared" si="5"/>
        <v>29.83855387749994</v>
      </c>
      <c r="P28" s="38">
        <f t="shared" si="9"/>
        <v>183</v>
      </c>
      <c r="Q28" s="45"/>
      <c r="S28" s="34"/>
      <c r="T28" s="11">
        <f t="shared" si="10"/>
        <v>0.16666666666666688</v>
      </c>
      <c r="U28" s="4">
        <f t="shared" si="6"/>
        <v>15.321636248243337</v>
      </c>
      <c r="V28" s="13">
        <f t="shared" si="7"/>
        <v>7.3791337904448326</v>
      </c>
      <c r="W28" s="67" t="s">
        <v>51</v>
      </c>
      <c r="X28" s="32" t="s">
        <v>46</v>
      </c>
      <c r="Y28" s="37" t="str">
        <f>IF(V36&lt;$Y$24,"Acepta","Rechaza")</f>
        <v>Rechaza</v>
      </c>
      <c r="Z28" s="34"/>
      <c r="AA28" s="34"/>
    </row>
    <row r="29" spans="1:27" x14ac:dyDescent="0.25">
      <c r="A29" s="87" t="s">
        <v>70</v>
      </c>
      <c r="B29" s="84">
        <v>0.437499999999998</v>
      </c>
      <c r="C29" s="26">
        <v>89</v>
      </c>
      <c r="F29" s="1"/>
      <c r="G29" s="33"/>
      <c r="H29" s="2">
        <v>6</v>
      </c>
      <c r="I29" s="24">
        <f t="shared" si="0"/>
        <v>102.79166666666669</v>
      </c>
      <c r="J29" s="4">
        <f t="shared" si="8"/>
        <v>99.083333333333357</v>
      </c>
      <c r="K29" s="13">
        <f t="shared" si="1"/>
        <v>106.50000000000003</v>
      </c>
      <c r="L29" s="2">
        <v>4</v>
      </c>
      <c r="M29" s="11">
        <f t="shared" si="4"/>
        <v>16.666666666666668</v>
      </c>
      <c r="N29" s="4">
        <f t="shared" si="2"/>
        <v>5.1954244335953303</v>
      </c>
      <c r="O29" s="13">
        <f>(_xlfn.NORM.DIST(K29,$P$10,$P$11,1)-_xlfn.NORM.DIST(J29,$P$10,$P$11,1))*$I$10</f>
        <v>17.709225569429311</v>
      </c>
      <c r="P29" s="38">
        <f t="shared" si="9"/>
        <v>187</v>
      </c>
      <c r="Q29" s="45"/>
      <c r="S29" s="34"/>
      <c r="T29" s="11">
        <f t="shared" si="10"/>
        <v>9.6266666666666687</v>
      </c>
      <c r="U29" s="4">
        <f t="shared" si="6"/>
        <v>0.27505733067659965</v>
      </c>
      <c r="V29" s="13">
        <f t="shared" si="7"/>
        <v>10.612709459070432</v>
      </c>
      <c r="W29" s="34"/>
      <c r="X29" s="34"/>
      <c r="Y29" s="34"/>
      <c r="Z29" s="34"/>
      <c r="AA29" s="34"/>
    </row>
    <row r="30" spans="1:27" x14ac:dyDescent="0.25">
      <c r="A30" s="87" t="s">
        <v>70</v>
      </c>
      <c r="B30" s="84">
        <v>0.43055555555555403</v>
      </c>
      <c r="C30" s="26">
        <v>85</v>
      </c>
      <c r="F30" s="1"/>
      <c r="G30" s="33"/>
      <c r="H30" s="2">
        <v>7</v>
      </c>
      <c r="I30" s="24">
        <f t="shared" si="0"/>
        <v>110.20833333333337</v>
      </c>
      <c r="J30" s="4">
        <f t="shared" si="8"/>
        <v>106.50000000000003</v>
      </c>
      <c r="K30" s="13">
        <f t="shared" si="1"/>
        <v>113.9166666666667</v>
      </c>
      <c r="L30" s="2">
        <v>2</v>
      </c>
      <c r="M30" s="11">
        <f t="shared" si="4"/>
        <v>16.666666666666668</v>
      </c>
      <c r="N30" s="4">
        <f t="shared" si="2"/>
        <v>4.756244494645423</v>
      </c>
      <c r="O30" s="13">
        <f t="shared" si="5"/>
        <v>8.134909844652082</v>
      </c>
      <c r="P30" s="38">
        <f t="shared" si="9"/>
        <v>189</v>
      </c>
      <c r="Q30" s="45"/>
      <c r="S30" s="34"/>
      <c r="T30" s="11">
        <f t="shared" si="10"/>
        <v>12.906666666666668</v>
      </c>
      <c r="U30" s="4">
        <f t="shared" si="6"/>
        <v>1.5972441540412337</v>
      </c>
      <c r="V30" s="13">
        <f t="shared" si="7"/>
        <v>4.6266178139333416</v>
      </c>
      <c r="W30" s="34"/>
      <c r="X30" s="34"/>
      <c r="Y30" s="34"/>
      <c r="Z30" s="34"/>
      <c r="AA30" s="34"/>
    </row>
    <row r="31" spans="1:27" x14ac:dyDescent="0.25">
      <c r="A31" s="87" t="s">
        <v>70</v>
      </c>
      <c r="B31" s="84">
        <v>0.423611111111109</v>
      </c>
      <c r="C31" s="26">
        <v>91</v>
      </c>
      <c r="F31" s="1"/>
      <c r="G31" s="33"/>
      <c r="H31" s="2">
        <v>8</v>
      </c>
      <c r="I31" s="24">
        <f t="shared" si="0"/>
        <v>117.62500000000003</v>
      </c>
      <c r="J31" s="4">
        <f t="shared" si="8"/>
        <v>113.9166666666667</v>
      </c>
      <c r="K31" s="13">
        <f t="shared" si="1"/>
        <v>121.33333333333337</v>
      </c>
      <c r="L31" s="2">
        <v>2</v>
      </c>
      <c r="M31" s="11">
        <f t="shared" si="4"/>
        <v>16.666666666666668</v>
      </c>
      <c r="N31" s="4">
        <f t="shared" si="2"/>
        <v>4.3541893414067001</v>
      </c>
      <c r="O31" s="13">
        <f t="shared" si="5"/>
        <v>2.8919419353184983</v>
      </c>
      <c r="P31" s="38">
        <f t="shared" si="9"/>
        <v>191</v>
      </c>
      <c r="Q31" s="45"/>
      <c r="S31" s="34"/>
      <c r="T31" s="11">
        <f t="shared" si="10"/>
        <v>12.906666666666668</v>
      </c>
      <c r="U31" s="4">
        <f t="shared" si="6"/>
        <v>1.2728448445015028</v>
      </c>
      <c r="V31" s="13">
        <f t="shared" si="7"/>
        <v>0.27509557030303605</v>
      </c>
      <c r="W31" s="34"/>
      <c r="X31" s="34"/>
      <c r="Y31" s="34"/>
      <c r="Z31" s="34"/>
      <c r="AA31" s="34"/>
    </row>
    <row r="32" spans="1:27" x14ac:dyDescent="0.25">
      <c r="A32" s="87" t="s">
        <v>70</v>
      </c>
      <c r="B32" s="84">
        <v>0.41666666666666502</v>
      </c>
      <c r="C32" s="26">
        <v>81</v>
      </c>
      <c r="F32" s="1"/>
      <c r="G32" s="33"/>
      <c r="H32" s="2">
        <v>9</v>
      </c>
      <c r="I32" s="24">
        <f t="shared" si="0"/>
        <v>125.0416666666667</v>
      </c>
      <c r="J32" s="4">
        <f t="shared" si="8"/>
        <v>121.33333333333337</v>
      </c>
      <c r="K32" s="13">
        <f t="shared" si="1"/>
        <v>128.75000000000003</v>
      </c>
      <c r="L32" s="2">
        <v>1</v>
      </c>
      <c r="M32" s="11">
        <f t="shared" si="4"/>
        <v>16.666666666666668</v>
      </c>
      <c r="N32" s="4">
        <f t="shared" si="2"/>
        <v>3.9861207392016595</v>
      </c>
      <c r="O32" s="13">
        <f t="shared" si="5"/>
        <v>0.79551597136311436</v>
      </c>
      <c r="P32" s="38">
        <f t="shared" si="9"/>
        <v>192</v>
      </c>
      <c r="Q32" s="45"/>
      <c r="S32" s="34"/>
      <c r="T32" s="11">
        <f t="shared" si="10"/>
        <v>14.726666666666668</v>
      </c>
      <c r="U32" s="4">
        <f t="shared" si="6"/>
        <v>2.2369912133861121</v>
      </c>
      <c r="V32" s="13">
        <f t="shared" si="7"/>
        <v>5.2561757994528988E-2</v>
      </c>
      <c r="W32" s="34"/>
      <c r="X32" s="34"/>
      <c r="Y32" s="34"/>
      <c r="Z32" s="34"/>
      <c r="AA32" s="34"/>
    </row>
    <row r="33" spans="1:27" x14ac:dyDescent="0.25">
      <c r="A33" s="87" t="s">
        <v>70</v>
      </c>
      <c r="B33" s="84">
        <v>0.40972222222221999</v>
      </c>
      <c r="C33" s="26">
        <v>93</v>
      </c>
      <c r="F33" s="1"/>
      <c r="G33" s="33"/>
      <c r="H33" s="2">
        <v>10</v>
      </c>
      <c r="I33" s="24">
        <f t="shared" si="0"/>
        <v>132.45833333333337</v>
      </c>
      <c r="J33" s="4">
        <f t="shared" si="8"/>
        <v>128.75000000000003</v>
      </c>
      <c r="K33" s="13">
        <f t="shared" si="1"/>
        <v>136.16666666666669</v>
      </c>
      <c r="L33" s="2">
        <v>6</v>
      </c>
      <c r="M33" s="11">
        <f t="shared" si="4"/>
        <v>16.666666666666668</v>
      </c>
      <c r="N33" s="4">
        <f t="shared" si="2"/>
        <v>3.649165734800186</v>
      </c>
      <c r="O33" s="13">
        <f t="shared" si="5"/>
        <v>0.16930038450597706</v>
      </c>
      <c r="P33" s="38">
        <f t="shared" si="9"/>
        <v>198</v>
      </c>
      <c r="Q33" s="45"/>
      <c r="S33" s="34"/>
      <c r="T33" s="11">
        <f t="shared" si="10"/>
        <v>6.8266666666666671</v>
      </c>
      <c r="U33" s="4">
        <f t="shared" si="6"/>
        <v>1.5144342965119273</v>
      </c>
      <c r="V33" s="13">
        <f t="shared" si="7"/>
        <v>200.80910096764663</v>
      </c>
      <c r="W33" s="34"/>
      <c r="X33" s="34"/>
      <c r="Y33" s="34"/>
      <c r="Z33" s="34"/>
      <c r="AA33" s="34"/>
    </row>
    <row r="34" spans="1:27" x14ac:dyDescent="0.25">
      <c r="A34" s="87" t="s">
        <v>70</v>
      </c>
      <c r="B34" s="84">
        <v>0.40277777777777601</v>
      </c>
      <c r="C34" s="26">
        <v>103</v>
      </c>
      <c r="F34" s="1"/>
      <c r="G34" s="33"/>
      <c r="H34" s="2">
        <v>11</v>
      </c>
      <c r="I34" s="24">
        <f t="shared" si="0"/>
        <v>139.875</v>
      </c>
      <c r="J34" s="4">
        <f t="shared" si="8"/>
        <v>136.16666666666669</v>
      </c>
      <c r="K34" s="13">
        <f t="shared" si="1"/>
        <v>143.58333333333334</v>
      </c>
      <c r="L34" s="2">
        <v>1</v>
      </c>
      <c r="M34" s="11">
        <f t="shared" si="4"/>
        <v>16.666666666666668</v>
      </c>
      <c r="N34" s="4">
        <f t="shared" si="2"/>
        <v>3.3406942316320354</v>
      </c>
      <c r="O34" s="13">
        <f t="shared" si="5"/>
        <v>2.7869821991344246E-2</v>
      </c>
      <c r="P34" s="38">
        <f t="shared" si="9"/>
        <v>199</v>
      </c>
      <c r="Q34" s="45"/>
      <c r="S34" s="34"/>
      <c r="T34" s="11">
        <f t="shared" si="10"/>
        <v>14.726666666666668</v>
      </c>
      <c r="U34" s="4">
        <f t="shared" si="6"/>
        <v>1.6400332104979545</v>
      </c>
      <c r="V34" s="13">
        <f t="shared" si="7"/>
        <v>33.908974491787156</v>
      </c>
      <c r="W34" s="34"/>
      <c r="X34" s="34"/>
      <c r="Y34" s="34"/>
      <c r="Z34" s="34"/>
      <c r="AA34" s="34"/>
    </row>
    <row r="35" spans="1:27" ht="15.75" thickBot="1" x14ac:dyDescent="0.3">
      <c r="A35" s="87" t="s">
        <v>70</v>
      </c>
      <c r="B35" s="84">
        <v>0.39583333333333098</v>
      </c>
      <c r="C35" s="26">
        <v>88</v>
      </c>
      <c r="F35" s="1"/>
      <c r="G35" s="33"/>
      <c r="H35" s="5">
        <v>12</v>
      </c>
      <c r="I35" s="25">
        <f t="shared" si="0"/>
        <v>147.29166666666669</v>
      </c>
      <c r="J35" s="6">
        <f t="shared" si="8"/>
        <v>143.58333333333334</v>
      </c>
      <c r="K35" s="14">
        <f>I14</f>
        <v>151</v>
      </c>
      <c r="L35" s="5">
        <v>1</v>
      </c>
      <c r="M35" s="12">
        <f t="shared" si="4"/>
        <v>16.666666666666668</v>
      </c>
      <c r="N35" s="6">
        <f t="shared" si="2"/>
        <v>3.0582984606126074</v>
      </c>
      <c r="O35" s="14">
        <f t="shared" si="5"/>
        <v>3.5480320660363773E-3</v>
      </c>
      <c r="P35" s="39">
        <f t="shared" si="9"/>
        <v>200</v>
      </c>
      <c r="Q35" s="45"/>
      <c r="S35" s="34"/>
      <c r="T35" s="12">
        <f t="shared" si="10"/>
        <v>14.726666666666668</v>
      </c>
      <c r="U35" s="6">
        <f t="shared" si="6"/>
        <v>1.3852776658402393</v>
      </c>
      <c r="V35" s="14">
        <f t="shared" si="7"/>
        <v>279.84992974110531</v>
      </c>
      <c r="W35" s="34"/>
      <c r="X35" s="34"/>
      <c r="Y35" s="34"/>
      <c r="Z35" s="34"/>
      <c r="AA35" s="34"/>
    </row>
    <row r="36" spans="1:27" x14ac:dyDescent="0.25">
      <c r="A36" s="87" t="s">
        <v>70</v>
      </c>
      <c r="B36" s="84">
        <v>0.38888888888888601</v>
      </c>
      <c r="C36" s="26">
        <v>93</v>
      </c>
      <c r="F36" s="1"/>
      <c r="G36" s="33"/>
      <c r="H36" s="33"/>
      <c r="I36" s="33"/>
      <c r="J36" s="33"/>
      <c r="K36" s="33"/>
      <c r="L36" s="46">
        <f>SUM(L24:L35)</f>
        <v>200</v>
      </c>
      <c r="M36" s="46">
        <f>SUM(M24:M35)</f>
        <v>199.99999999999997</v>
      </c>
      <c r="N36" s="47">
        <f>SUM(N24:N35)</f>
        <v>62.462853134575838</v>
      </c>
      <c r="O36" s="47">
        <f>SUM(O24:O35)</f>
        <v>187.04389752598237</v>
      </c>
      <c r="P36" s="33"/>
      <c r="Q36" s="33"/>
      <c r="S36" s="34"/>
      <c r="T36" s="64">
        <f>SUM(T24:T35)</f>
        <v>316</v>
      </c>
      <c r="U36" s="64">
        <f>SUM(U24:U35)</f>
        <v>941.50294728954657</v>
      </c>
      <c r="V36" s="64">
        <f>SUM(V24:V35)</f>
        <v>561.57872616583495</v>
      </c>
      <c r="W36" s="34"/>
      <c r="X36" s="34"/>
      <c r="Y36" s="34"/>
      <c r="Z36" s="34"/>
      <c r="AA36" s="34"/>
    </row>
    <row r="37" spans="1:27" x14ac:dyDescent="0.25">
      <c r="A37" s="87" t="s">
        <v>70</v>
      </c>
      <c r="B37" s="84">
        <v>0.38194444444444198</v>
      </c>
      <c r="C37" s="26">
        <v>88</v>
      </c>
      <c r="F37" s="1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16.5" x14ac:dyDescent="0.3">
      <c r="A38" s="87" t="s">
        <v>70</v>
      </c>
      <c r="B38" s="84">
        <v>0.374999999999997</v>
      </c>
      <c r="C38" s="26">
        <v>79</v>
      </c>
      <c r="F38" s="1"/>
      <c r="G38" s="65"/>
      <c r="H38" s="66" t="s">
        <v>53</v>
      </c>
      <c r="I38" s="65"/>
      <c r="J38" s="65"/>
      <c r="K38" s="65"/>
      <c r="L38" s="65"/>
      <c r="M38" s="65"/>
      <c r="N38" s="65"/>
      <c r="O38" s="65"/>
      <c r="P38" s="65"/>
      <c r="Q38" s="65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15.75" thickBot="1" x14ac:dyDescent="0.3">
      <c r="A39" s="87" t="s">
        <v>70</v>
      </c>
      <c r="B39" s="84">
        <v>0.36805555555555303</v>
      </c>
      <c r="C39" s="26">
        <v>78</v>
      </c>
      <c r="F39" s="1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15.75" thickBot="1" x14ac:dyDescent="0.3">
      <c r="A40" s="87" t="s">
        <v>70</v>
      </c>
      <c r="B40" s="84">
        <v>0.361111111111108</v>
      </c>
      <c r="C40" s="26">
        <v>78</v>
      </c>
      <c r="F40" s="1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S40" s="34"/>
      <c r="T40" s="15" t="s">
        <v>54</v>
      </c>
      <c r="U40" s="16"/>
      <c r="V40" s="31"/>
      <c r="W40" s="34"/>
      <c r="X40" s="32" t="s">
        <v>38</v>
      </c>
      <c r="Y40" s="32">
        <v>0.05</v>
      </c>
      <c r="Z40" s="34"/>
      <c r="AA40" s="34"/>
    </row>
    <row r="41" spans="1:27" ht="15.75" thickBot="1" x14ac:dyDescent="0.3">
      <c r="A41" s="87" t="s">
        <v>70</v>
      </c>
      <c r="B41" s="84">
        <v>0.35416666666666402</v>
      </c>
      <c r="C41" s="26">
        <v>79</v>
      </c>
      <c r="F41" s="1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S41" s="34"/>
      <c r="T41" s="75" t="s">
        <v>44</v>
      </c>
      <c r="U41" s="76" t="s">
        <v>48</v>
      </c>
      <c r="V41" s="17" t="s">
        <v>46</v>
      </c>
      <c r="W41" s="34"/>
      <c r="X41" s="34"/>
      <c r="Y41" s="34"/>
      <c r="Z41" s="34"/>
      <c r="AA41" s="34"/>
    </row>
    <row r="42" spans="1:27" ht="15.75" thickBot="1" x14ac:dyDescent="0.3">
      <c r="A42" s="87" t="s">
        <v>70</v>
      </c>
      <c r="B42" s="84">
        <v>0.34722222222221899</v>
      </c>
      <c r="C42" s="26">
        <v>77</v>
      </c>
      <c r="F42" s="1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S42" s="34"/>
      <c r="T42" s="28">
        <f>ABS((M24/M$36)-($L24/$L$36))</f>
        <v>6.6666666666666402E-3</v>
      </c>
      <c r="U42" s="29">
        <f t="shared" ref="U42:V53" si="11">ABS((N24/N$36)-($L24/$L$36))</f>
        <v>3.9355089274044019E-2</v>
      </c>
      <c r="V42" s="30">
        <f t="shared" si="11"/>
        <v>9.2836420415126214E-3</v>
      </c>
      <c r="W42" s="34"/>
      <c r="X42" s="68" t="s">
        <v>50</v>
      </c>
      <c r="Y42" s="77">
        <f>0.875897/SQRT($I$10)</f>
        <v>6.1935270832095345E-2</v>
      </c>
      <c r="Z42" s="34"/>
      <c r="AA42" s="34"/>
    </row>
    <row r="43" spans="1:27" ht="15.75" thickBot="1" x14ac:dyDescent="0.3">
      <c r="A43" s="87" t="s">
        <v>70</v>
      </c>
      <c r="B43" s="84">
        <v>0.34027777777777501</v>
      </c>
      <c r="C43" s="26">
        <v>78</v>
      </c>
      <c r="F43" s="1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S43" s="34"/>
      <c r="T43" s="11">
        <f t="shared" ref="T43:T53" si="12">ABS((M25/M$36)-($L25/$L$36))</f>
        <v>0.11666666666666665</v>
      </c>
      <c r="U43" s="4">
        <f t="shared" si="11"/>
        <v>8.1579563117949713E-2</v>
      </c>
      <c r="V43" s="13">
        <f>ABS((O25/O$36)-($L25/$L$36))</f>
        <v>3.5863178104956428E-2</v>
      </c>
      <c r="W43" s="34"/>
      <c r="X43" s="34"/>
      <c r="Y43" s="34"/>
      <c r="Z43" s="34"/>
      <c r="AA43" s="34"/>
    </row>
    <row r="44" spans="1:27" ht="15.75" thickBot="1" x14ac:dyDescent="0.3">
      <c r="A44" s="87" t="s">
        <v>70</v>
      </c>
      <c r="B44" s="84">
        <v>0.33333333333332998</v>
      </c>
      <c r="C44" s="26">
        <v>76</v>
      </c>
      <c r="F44" s="1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S44" s="34"/>
      <c r="T44" s="11">
        <f t="shared" si="12"/>
        <v>0.25666666666666665</v>
      </c>
      <c r="U44" s="4">
        <f t="shared" si="11"/>
        <v>0.23158988679891382</v>
      </c>
      <c r="V44" s="13">
        <f t="shared" si="11"/>
        <v>0.12996077286919938</v>
      </c>
      <c r="W44" s="67" t="s">
        <v>55</v>
      </c>
      <c r="X44" s="32" t="s">
        <v>44</v>
      </c>
      <c r="Y44" s="35" t="str">
        <f>IF(T54&lt;$Y$42,"Acepta","Rechaza")</f>
        <v>Rechaza</v>
      </c>
      <c r="Z44" s="34"/>
      <c r="AA44" s="34"/>
    </row>
    <row r="45" spans="1:27" ht="15.75" thickBot="1" x14ac:dyDescent="0.3">
      <c r="A45" s="87" t="s">
        <v>70</v>
      </c>
      <c r="B45" s="84">
        <v>0.32638888888888601</v>
      </c>
      <c r="C45" s="26">
        <v>79</v>
      </c>
      <c r="F45" s="1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S45" s="34"/>
      <c r="T45" s="11">
        <f t="shared" si="12"/>
        <v>0.12666666666666665</v>
      </c>
      <c r="U45" s="4">
        <f t="shared" si="11"/>
        <v>0.1107540171805121</v>
      </c>
      <c r="V45" s="13">
        <f t="shared" si="11"/>
        <v>1.945705445619561E-3</v>
      </c>
      <c r="W45" s="67" t="s">
        <v>55</v>
      </c>
      <c r="X45" s="32" t="s">
        <v>48</v>
      </c>
      <c r="Y45" s="36" t="str">
        <f>IF(U54&lt;$Y$42,"Acepta","Rechaza")</f>
        <v>Rechaza</v>
      </c>
      <c r="Z45" s="34"/>
      <c r="AA45" s="34"/>
    </row>
    <row r="46" spans="1:27" ht="15.75" thickBot="1" x14ac:dyDescent="0.3">
      <c r="A46" s="87" t="s">
        <v>70</v>
      </c>
      <c r="B46" s="84">
        <v>0.31944444444444098</v>
      </c>
      <c r="C46" s="26">
        <v>78</v>
      </c>
      <c r="F46" s="1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S46" s="34"/>
      <c r="T46" s="11">
        <f t="shared" si="12"/>
        <v>8.3333333333333592E-3</v>
      </c>
      <c r="U46" s="4">
        <f>ABS((N28/N$36)-($L28/$L$36))</f>
        <v>1.5856515273036637E-2</v>
      </c>
      <c r="V46" s="13">
        <f t="shared" si="11"/>
        <v>8.4527010889810253E-2</v>
      </c>
      <c r="W46" s="67" t="s">
        <v>55</v>
      </c>
      <c r="X46" s="32" t="s">
        <v>46</v>
      </c>
      <c r="Y46" s="37" t="str">
        <f>IF(V54&lt;$Y$42,"Acepta","Rechaza")</f>
        <v>Rechaza</v>
      </c>
      <c r="Z46" s="34"/>
      <c r="AA46" s="34"/>
    </row>
    <row r="47" spans="1:27" x14ac:dyDescent="0.25">
      <c r="A47" s="87" t="s">
        <v>70</v>
      </c>
      <c r="B47" s="84">
        <v>0.312499999999997</v>
      </c>
      <c r="C47" s="26">
        <v>78</v>
      </c>
      <c r="F47" s="1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S47" s="34"/>
      <c r="T47" s="11">
        <f>ABS((M29/M$36)-($L29/$L$36))</f>
        <v>6.3333333333333353E-2</v>
      </c>
      <c r="U47" s="4">
        <f t="shared" si="11"/>
        <v>6.3176226715129707E-2</v>
      </c>
      <c r="V47" s="13">
        <f t="shared" si="11"/>
        <v>7.4679515363335031E-2</v>
      </c>
      <c r="W47" s="34"/>
      <c r="X47" s="34"/>
      <c r="Y47" s="34"/>
      <c r="Z47" s="34"/>
      <c r="AA47" s="34"/>
    </row>
    <row r="48" spans="1:27" x14ac:dyDescent="0.25">
      <c r="A48" s="87" t="s">
        <v>70</v>
      </c>
      <c r="B48" s="84">
        <v>0.30555555555555203</v>
      </c>
      <c r="C48" s="26">
        <v>77</v>
      </c>
      <c r="F48" s="1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S48" s="34"/>
      <c r="T48" s="11">
        <f t="shared" si="12"/>
        <v>7.3333333333333361E-2</v>
      </c>
      <c r="U48" s="4">
        <f t="shared" si="11"/>
        <v>6.6145168783726921E-2</v>
      </c>
      <c r="V48" s="13">
        <f t="shared" si="11"/>
        <v>3.349198210822172E-2</v>
      </c>
      <c r="W48" s="34"/>
      <c r="X48" s="34"/>
      <c r="Y48" s="34"/>
      <c r="Z48" s="34"/>
      <c r="AA48" s="34"/>
    </row>
    <row r="49" spans="1:27" x14ac:dyDescent="0.25">
      <c r="A49" s="87" t="s">
        <v>70</v>
      </c>
      <c r="B49" s="84">
        <v>0.298611111111108</v>
      </c>
      <c r="C49" s="26">
        <v>76</v>
      </c>
      <c r="F49" s="1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S49" s="34"/>
      <c r="T49" s="11">
        <f>ABS((M31/M$36)-($L31/$L$36))</f>
        <v>7.3333333333333361E-2</v>
      </c>
      <c r="U49" s="4">
        <f t="shared" si="11"/>
        <v>5.9708460675429377E-2</v>
      </c>
      <c r="V49" s="13">
        <f>ABS((O31/O$36)-($L31/$L$36))</f>
        <v>5.4613006549266169E-3</v>
      </c>
      <c r="W49" s="34"/>
      <c r="X49" s="34"/>
      <c r="Y49" s="34"/>
      <c r="Z49" s="34"/>
      <c r="AA49" s="34"/>
    </row>
    <row r="50" spans="1:27" x14ac:dyDescent="0.25">
      <c r="A50" s="87" t="s">
        <v>70</v>
      </c>
      <c r="B50" s="84">
        <v>0.29166666666666302</v>
      </c>
      <c r="C50" s="26">
        <v>78</v>
      </c>
      <c r="F50" s="1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S50" s="34"/>
      <c r="T50" s="11">
        <f t="shared" si="12"/>
        <v>7.8333333333333352E-2</v>
      </c>
      <c r="U50" s="4">
        <f>ABS((N32/N$36)-($L32/$L$36))</f>
        <v>5.8815860774300309E-2</v>
      </c>
      <c r="V50" s="13">
        <f t="shared" si="11"/>
        <v>7.4690229467331941E-4</v>
      </c>
      <c r="W50" s="34"/>
      <c r="X50" s="34"/>
      <c r="Y50" s="34"/>
      <c r="Z50" s="34"/>
      <c r="AA50" s="34"/>
    </row>
    <row r="51" spans="1:27" x14ac:dyDescent="0.25">
      <c r="A51" s="87" t="s">
        <v>70</v>
      </c>
      <c r="B51" s="84">
        <v>0.28472222222221899</v>
      </c>
      <c r="C51" s="26">
        <v>77</v>
      </c>
      <c r="F51" s="1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S51" s="34"/>
      <c r="T51" s="11">
        <f t="shared" si="12"/>
        <v>5.3333333333333358E-2</v>
      </c>
      <c r="U51" s="4">
        <f t="shared" si="11"/>
        <v>2.8421374491781233E-2</v>
      </c>
      <c r="V51" s="13">
        <f t="shared" si="11"/>
        <v>2.9094862827682151E-2</v>
      </c>
      <c r="W51" s="34"/>
      <c r="X51" s="34"/>
      <c r="Y51" s="34"/>
      <c r="Z51" s="34"/>
      <c r="AA51" s="34"/>
    </row>
    <row r="52" spans="1:27" x14ac:dyDescent="0.25">
      <c r="A52" s="87" t="s">
        <v>70</v>
      </c>
      <c r="B52" s="84">
        <v>0.27777777777777402</v>
      </c>
      <c r="C52" s="26">
        <v>79</v>
      </c>
      <c r="F52" s="1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S52" s="34"/>
      <c r="T52" s="11">
        <f t="shared" si="12"/>
        <v>7.8333333333333352E-2</v>
      </c>
      <c r="U52" s="4">
        <f t="shared" si="11"/>
        <v>4.8482895256714099E-2</v>
      </c>
      <c r="V52" s="13">
        <f t="shared" si="11"/>
        <v>4.8509984962889644E-3</v>
      </c>
      <c r="W52" s="34"/>
      <c r="X52" s="34"/>
      <c r="Y52" s="34"/>
      <c r="Z52" s="34"/>
      <c r="AA52" s="34"/>
    </row>
    <row r="53" spans="1:27" ht="15.75" thickBot="1" x14ac:dyDescent="0.3">
      <c r="A53" s="87" t="s">
        <v>70</v>
      </c>
      <c r="B53" s="84">
        <v>0.27083333333332898</v>
      </c>
      <c r="C53" s="26">
        <v>79</v>
      </c>
      <c r="F53" s="1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S53" s="34"/>
      <c r="T53" s="12">
        <f t="shared" si="12"/>
        <v>7.8333333333333352E-2</v>
      </c>
      <c r="U53" s="6">
        <f t="shared" si="11"/>
        <v>4.3961875853213463E-2</v>
      </c>
      <c r="V53" s="14">
        <f t="shared" si="11"/>
        <v>4.9810310193865396E-3</v>
      </c>
      <c r="W53" s="34"/>
      <c r="X53" s="34"/>
      <c r="Y53" s="34"/>
      <c r="Z53" s="34"/>
      <c r="AA53" s="34"/>
    </row>
    <row r="54" spans="1:27" x14ac:dyDescent="0.25">
      <c r="A54" s="87" t="s">
        <v>70</v>
      </c>
      <c r="B54" s="84">
        <v>0.26388888888888501</v>
      </c>
      <c r="C54" s="26">
        <v>75</v>
      </c>
      <c r="F54" s="1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S54" s="34" t="s">
        <v>56</v>
      </c>
      <c r="T54" s="78">
        <f>MAX(T42:T53)</f>
        <v>0.25666666666666665</v>
      </c>
      <c r="U54" s="78">
        <f>MAX(U42:U53)</f>
        <v>0.23158988679891382</v>
      </c>
      <c r="V54" s="78">
        <f>MAX(V42:V53)</f>
        <v>0.12996077286919938</v>
      </c>
      <c r="W54" s="34"/>
      <c r="X54" s="34"/>
      <c r="Y54" s="34"/>
      <c r="Z54" s="34"/>
      <c r="AA54" s="34"/>
    </row>
    <row r="55" spans="1:27" x14ac:dyDescent="0.25">
      <c r="A55" s="87" t="s">
        <v>70</v>
      </c>
      <c r="B55" s="84">
        <v>0.25694444444443998</v>
      </c>
      <c r="C55" s="26">
        <v>73</v>
      </c>
      <c r="F55" s="1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25">
      <c r="A56" s="87" t="s">
        <v>70</v>
      </c>
      <c r="B56" s="84">
        <v>0.249999999999996</v>
      </c>
      <c r="C56" s="26">
        <v>78</v>
      </c>
      <c r="F56" s="1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25">
      <c r="A57" s="87" t="s">
        <v>70</v>
      </c>
      <c r="B57" s="84">
        <v>0.243055555555551</v>
      </c>
      <c r="C57" s="26">
        <v>79</v>
      </c>
      <c r="F57" s="1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25">
      <c r="A58" s="87" t="s">
        <v>70</v>
      </c>
      <c r="B58" s="84">
        <v>0.236111111111107</v>
      </c>
      <c r="C58" s="26">
        <v>76</v>
      </c>
      <c r="F58" s="1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25">
      <c r="A59" s="87" t="s">
        <v>70</v>
      </c>
      <c r="B59" s="84">
        <v>0.22916666666666199</v>
      </c>
      <c r="C59" s="26">
        <v>74</v>
      </c>
      <c r="F59" s="1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25">
      <c r="A60" s="87" t="s">
        <v>70</v>
      </c>
      <c r="B60" s="84">
        <v>0.22222222222221799</v>
      </c>
      <c r="C60" s="26">
        <v>74</v>
      </c>
      <c r="F60" s="1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25">
      <c r="A61" s="87" t="s">
        <v>70</v>
      </c>
      <c r="B61" s="84">
        <v>0.21527777777777299</v>
      </c>
      <c r="C61" s="26">
        <v>77</v>
      </c>
      <c r="F61" s="1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25">
      <c r="A62" s="87" t="s">
        <v>70</v>
      </c>
      <c r="B62" s="84">
        <v>0.20833333333332901</v>
      </c>
      <c r="C62" s="26">
        <v>79</v>
      </c>
      <c r="F62" s="1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25">
      <c r="A63" s="87" t="s">
        <v>70</v>
      </c>
      <c r="B63" s="84">
        <v>0.20138888888888401</v>
      </c>
      <c r="C63" s="26">
        <v>74</v>
      </c>
      <c r="F63" s="1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25">
      <c r="A64" s="87" t="s">
        <v>70</v>
      </c>
      <c r="B64" s="84">
        <v>0.19444444444444001</v>
      </c>
      <c r="C64" s="26">
        <v>76</v>
      </c>
      <c r="F64" s="1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25">
      <c r="A65" s="87" t="s">
        <v>70</v>
      </c>
      <c r="B65" s="84">
        <v>0.187499999999995</v>
      </c>
      <c r="C65" s="26">
        <v>78</v>
      </c>
      <c r="F65" s="1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25">
      <c r="A66" s="87" t="s">
        <v>70</v>
      </c>
      <c r="B66" s="84">
        <v>0.180555555555551</v>
      </c>
      <c r="C66" s="26">
        <v>80</v>
      </c>
      <c r="F66" s="1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25">
      <c r="A67" s="87" t="s">
        <v>70</v>
      </c>
      <c r="B67" s="84">
        <v>0.173611111111106</v>
      </c>
      <c r="C67" s="26">
        <v>82</v>
      </c>
      <c r="F67" s="1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25">
      <c r="A68" s="87" t="s">
        <v>70</v>
      </c>
      <c r="B68" s="84">
        <v>0.166666666666661</v>
      </c>
      <c r="C68" s="26">
        <v>79</v>
      </c>
      <c r="F68" s="1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25">
      <c r="A69" s="87" t="s">
        <v>70</v>
      </c>
      <c r="B69" s="84">
        <v>0.15972222222221699</v>
      </c>
      <c r="C69" s="26">
        <v>83</v>
      </c>
      <c r="F69" s="1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</row>
    <row r="70" spans="1:27" x14ac:dyDescent="0.25">
      <c r="A70" s="87" t="s">
        <v>70</v>
      </c>
      <c r="B70" s="84">
        <v>0.15277777777777199</v>
      </c>
      <c r="C70" s="26">
        <v>75</v>
      </c>
      <c r="F70" s="1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</row>
    <row r="71" spans="1:27" x14ac:dyDescent="0.25">
      <c r="A71" s="87" t="s">
        <v>70</v>
      </c>
      <c r="B71" s="84">
        <v>0.14583333333332801</v>
      </c>
      <c r="C71" s="26">
        <v>75</v>
      </c>
      <c r="F71" s="1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</row>
    <row r="72" spans="1:27" x14ac:dyDescent="0.25">
      <c r="A72" s="87" t="s">
        <v>70</v>
      </c>
      <c r="B72" s="84">
        <v>0.13888888888888301</v>
      </c>
      <c r="C72" s="26">
        <v>76</v>
      </c>
      <c r="F72" s="1"/>
    </row>
    <row r="73" spans="1:27" x14ac:dyDescent="0.25">
      <c r="A73" s="87" t="s">
        <v>70</v>
      </c>
      <c r="B73" s="84">
        <v>0.13194444444443901</v>
      </c>
      <c r="C73" s="26">
        <v>77</v>
      </c>
      <c r="F73" s="1"/>
    </row>
    <row r="74" spans="1:27" x14ac:dyDescent="0.25">
      <c r="A74" s="87" t="s">
        <v>70</v>
      </c>
      <c r="B74" s="84">
        <v>0.124999999999994</v>
      </c>
      <c r="C74" s="26">
        <v>75</v>
      </c>
    </row>
    <row r="75" spans="1:27" x14ac:dyDescent="0.25">
      <c r="A75" s="87" t="s">
        <v>70</v>
      </c>
      <c r="B75" s="84">
        <v>0.11805555555555</v>
      </c>
      <c r="C75" s="26">
        <v>77</v>
      </c>
    </row>
    <row r="76" spans="1:27" x14ac:dyDescent="0.25">
      <c r="A76" s="87" t="s">
        <v>70</v>
      </c>
      <c r="B76" s="84">
        <v>0.111111111111105</v>
      </c>
      <c r="C76" s="26">
        <v>89</v>
      </c>
    </row>
    <row r="77" spans="1:27" x14ac:dyDescent="0.25">
      <c r="A77" s="87" t="s">
        <v>70</v>
      </c>
      <c r="B77" s="84">
        <v>0.104166666666661</v>
      </c>
      <c r="C77" s="26">
        <v>64</v>
      </c>
    </row>
    <row r="78" spans="1:27" x14ac:dyDescent="0.25">
      <c r="A78" s="87" t="s">
        <v>70</v>
      </c>
      <c r="B78" s="84">
        <v>9.7222222222215507E-2</v>
      </c>
      <c r="C78" s="26">
        <v>107</v>
      </c>
    </row>
    <row r="79" spans="1:27" x14ac:dyDescent="0.25">
      <c r="A79" s="87" t="s">
        <v>70</v>
      </c>
      <c r="B79" s="84">
        <v>9.0277777777771601E-2</v>
      </c>
      <c r="C79" s="26">
        <v>92</v>
      </c>
    </row>
    <row r="80" spans="1:27" x14ac:dyDescent="0.25">
      <c r="A80" s="87" t="s">
        <v>70</v>
      </c>
      <c r="B80" s="84">
        <v>8.3333333333326598E-2</v>
      </c>
      <c r="C80" s="26">
        <v>62</v>
      </c>
    </row>
    <row r="81" spans="1:3" x14ac:dyDescent="0.25">
      <c r="A81" s="87" t="s">
        <v>70</v>
      </c>
      <c r="B81" s="84">
        <v>7.6388888888882595E-2</v>
      </c>
      <c r="C81" s="26">
        <v>131</v>
      </c>
    </row>
    <row r="82" spans="1:3" x14ac:dyDescent="0.25">
      <c r="A82" s="87" t="s">
        <v>70</v>
      </c>
      <c r="B82" s="84">
        <v>6.9444444444437495E-2</v>
      </c>
      <c r="C82" s="26">
        <v>120</v>
      </c>
    </row>
    <row r="83" spans="1:3" x14ac:dyDescent="0.25">
      <c r="A83" s="87" t="s">
        <v>70</v>
      </c>
      <c r="B83" s="84">
        <v>6.2499999999993602E-2</v>
      </c>
      <c r="C83" s="26">
        <v>130</v>
      </c>
    </row>
    <row r="84" spans="1:3" x14ac:dyDescent="0.25">
      <c r="A84" s="87" t="s">
        <v>70</v>
      </c>
      <c r="B84" s="84">
        <v>5.55555555555486E-2</v>
      </c>
      <c r="C84" s="26">
        <v>91</v>
      </c>
    </row>
    <row r="85" spans="1:3" x14ac:dyDescent="0.25">
      <c r="A85" s="87" t="s">
        <v>70</v>
      </c>
      <c r="B85" s="84">
        <v>4.8611111111103597E-2</v>
      </c>
      <c r="C85" s="26">
        <v>131.5</v>
      </c>
    </row>
    <row r="86" spans="1:3" x14ac:dyDescent="0.25">
      <c r="A86" s="87" t="s">
        <v>70</v>
      </c>
      <c r="B86" s="84">
        <v>4.1666666666659601E-2</v>
      </c>
      <c r="C86" s="26">
        <v>99</v>
      </c>
    </row>
    <row r="87" spans="1:3" x14ac:dyDescent="0.25">
      <c r="A87" s="87" t="s">
        <v>70</v>
      </c>
      <c r="B87" s="84">
        <v>3.4722222222214501E-2</v>
      </c>
      <c r="C87" s="26">
        <v>99</v>
      </c>
    </row>
    <row r="88" spans="1:3" x14ac:dyDescent="0.25">
      <c r="A88" s="87" t="s">
        <v>70</v>
      </c>
      <c r="B88" s="84">
        <v>2.7777777777770601E-2</v>
      </c>
      <c r="C88" s="26">
        <v>83</v>
      </c>
    </row>
    <row r="89" spans="1:3" x14ac:dyDescent="0.25">
      <c r="A89" s="87" t="s">
        <v>70</v>
      </c>
      <c r="B89" s="84">
        <v>2.0833333333325599E-2</v>
      </c>
      <c r="C89" s="26">
        <v>81</v>
      </c>
    </row>
    <row r="90" spans="1:3" x14ac:dyDescent="0.25">
      <c r="A90" s="87" t="s">
        <v>70</v>
      </c>
      <c r="B90" s="84">
        <v>1.3888888888881601E-2</v>
      </c>
      <c r="C90" s="26">
        <v>88</v>
      </c>
    </row>
    <row r="91" spans="1:3" x14ac:dyDescent="0.25">
      <c r="A91" s="87" t="s">
        <v>70</v>
      </c>
      <c r="B91" s="84">
        <v>6.9444444444365398E-3</v>
      </c>
      <c r="C91" s="26">
        <v>82</v>
      </c>
    </row>
    <row r="92" spans="1:3" x14ac:dyDescent="0.25">
      <c r="A92" s="87" t="s">
        <v>70</v>
      </c>
      <c r="B92" s="84">
        <v>0.99999999999999301</v>
      </c>
      <c r="C92" s="26">
        <v>107</v>
      </c>
    </row>
    <row r="93" spans="1:3" x14ac:dyDescent="0.25">
      <c r="A93" s="87" t="s">
        <v>71</v>
      </c>
      <c r="B93" s="84">
        <v>0.99305555555554803</v>
      </c>
      <c r="C93" s="26">
        <v>88</v>
      </c>
    </row>
    <row r="94" spans="1:3" x14ac:dyDescent="0.25">
      <c r="A94" s="87" t="s">
        <v>71</v>
      </c>
      <c r="B94" s="84">
        <v>0.98611111111110406</v>
      </c>
      <c r="C94" s="26">
        <v>90</v>
      </c>
    </row>
    <row r="95" spans="1:3" x14ac:dyDescent="0.25">
      <c r="A95" s="87" t="s">
        <v>71</v>
      </c>
      <c r="B95" s="84">
        <v>0.97916666666665897</v>
      </c>
      <c r="C95" s="26">
        <v>84</v>
      </c>
    </row>
    <row r="96" spans="1:3" x14ac:dyDescent="0.25">
      <c r="A96" s="87" t="s">
        <v>71</v>
      </c>
      <c r="B96" s="84">
        <v>0.97222222222221499</v>
      </c>
      <c r="C96" s="26">
        <v>101</v>
      </c>
    </row>
    <row r="97" spans="1:3" x14ac:dyDescent="0.25">
      <c r="A97" s="87" t="s">
        <v>71</v>
      </c>
      <c r="B97" s="84">
        <v>0.96527777777777002</v>
      </c>
      <c r="C97" s="26">
        <v>90</v>
      </c>
    </row>
    <row r="98" spans="1:3" x14ac:dyDescent="0.25">
      <c r="A98" s="87" t="s">
        <v>71</v>
      </c>
      <c r="B98" s="84">
        <v>0.95833333333332604</v>
      </c>
      <c r="C98" s="26">
        <v>96</v>
      </c>
    </row>
    <row r="99" spans="1:3" x14ac:dyDescent="0.25">
      <c r="A99" s="87" t="s">
        <v>71</v>
      </c>
      <c r="B99" s="84">
        <v>0.95138888888888096</v>
      </c>
      <c r="C99" s="26">
        <v>94</v>
      </c>
    </row>
    <row r="100" spans="1:3" x14ac:dyDescent="0.25">
      <c r="A100" s="87" t="s">
        <v>71</v>
      </c>
      <c r="B100" s="84">
        <v>0.94444444444443698</v>
      </c>
      <c r="C100" s="26">
        <v>87</v>
      </c>
    </row>
    <row r="101" spans="1:3" x14ac:dyDescent="0.25">
      <c r="A101" s="87" t="s">
        <v>71</v>
      </c>
      <c r="B101" s="84">
        <v>0.93749999999999201</v>
      </c>
      <c r="C101" s="26">
        <v>94</v>
      </c>
    </row>
    <row r="102" spans="1:3" x14ac:dyDescent="0.25">
      <c r="A102" s="87" t="s">
        <v>71</v>
      </c>
      <c r="B102" s="84">
        <v>0.93055555555554703</v>
      </c>
      <c r="C102" s="26">
        <v>82</v>
      </c>
    </row>
    <row r="103" spans="1:3" x14ac:dyDescent="0.25">
      <c r="A103" s="87" t="s">
        <v>71</v>
      </c>
      <c r="B103" s="84">
        <v>0.92361111111110294</v>
      </c>
      <c r="C103" s="26">
        <v>86</v>
      </c>
    </row>
    <row r="104" spans="1:3" x14ac:dyDescent="0.25">
      <c r="A104" s="87" t="s">
        <v>71</v>
      </c>
      <c r="B104" s="84">
        <v>0.91666666666665797</v>
      </c>
      <c r="C104" s="26">
        <v>89</v>
      </c>
    </row>
    <row r="105" spans="1:3" x14ac:dyDescent="0.25">
      <c r="A105" s="87" t="s">
        <v>71</v>
      </c>
      <c r="B105" s="84">
        <v>0.90972222222221399</v>
      </c>
      <c r="C105" s="26">
        <v>84</v>
      </c>
    </row>
    <row r="106" spans="1:3" x14ac:dyDescent="0.25">
      <c r="A106" s="87" t="s">
        <v>71</v>
      </c>
      <c r="B106" s="84">
        <v>0.90277777777776902</v>
      </c>
      <c r="C106" s="26">
        <v>86</v>
      </c>
    </row>
    <row r="107" spans="1:3" x14ac:dyDescent="0.25">
      <c r="A107" s="87" t="s">
        <v>71</v>
      </c>
      <c r="B107" s="84">
        <v>0.89583333333332504</v>
      </c>
      <c r="C107" s="26">
        <v>90</v>
      </c>
    </row>
    <row r="108" spans="1:3" x14ac:dyDescent="0.25">
      <c r="A108" s="87" t="s">
        <v>71</v>
      </c>
      <c r="B108" s="84">
        <v>0.88888888888887996</v>
      </c>
      <c r="C108" s="26">
        <v>87</v>
      </c>
    </row>
    <row r="109" spans="1:3" x14ac:dyDescent="0.25">
      <c r="A109" s="87" t="s">
        <v>71</v>
      </c>
      <c r="B109" s="84">
        <v>0.88194444444443598</v>
      </c>
      <c r="C109" s="26">
        <v>81</v>
      </c>
    </row>
    <row r="110" spans="1:3" x14ac:dyDescent="0.25">
      <c r="A110" s="87" t="s">
        <v>71</v>
      </c>
      <c r="B110" s="84">
        <v>0.87499999999999101</v>
      </c>
      <c r="C110" s="26">
        <v>72</v>
      </c>
    </row>
    <row r="111" spans="1:3" x14ac:dyDescent="0.25">
      <c r="A111" s="87" t="s">
        <v>71</v>
      </c>
      <c r="B111" s="84">
        <v>0.86805555555554703</v>
      </c>
      <c r="C111" s="26">
        <v>87</v>
      </c>
    </row>
    <row r="112" spans="1:3" x14ac:dyDescent="0.25">
      <c r="A112" s="87" t="s">
        <v>71</v>
      </c>
      <c r="B112" s="84">
        <v>0.86111111111110195</v>
      </c>
      <c r="C112" s="26">
        <v>89</v>
      </c>
    </row>
    <row r="113" spans="1:3" x14ac:dyDescent="0.25">
      <c r="A113" s="87" t="s">
        <v>71</v>
      </c>
      <c r="B113" s="84">
        <v>0.85416666666665797</v>
      </c>
      <c r="C113" s="26">
        <v>67</v>
      </c>
    </row>
    <row r="114" spans="1:3" x14ac:dyDescent="0.25">
      <c r="A114" s="87" t="s">
        <v>71</v>
      </c>
      <c r="B114" s="84">
        <v>0.847222222222213</v>
      </c>
      <c r="C114" s="26">
        <v>97</v>
      </c>
    </row>
    <row r="115" spans="1:3" x14ac:dyDescent="0.25">
      <c r="A115" s="87" t="s">
        <v>71</v>
      </c>
      <c r="B115" s="84">
        <v>0.84027777777776902</v>
      </c>
      <c r="C115" s="26">
        <v>94</v>
      </c>
    </row>
    <row r="116" spans="1:3" x14ac:dyDescent="0.25">
      <c r="A116" s="87" t="s">
        <v>71</v>
      </c>
      <c r="B116" s="84">
        <v>0.83333333333332404</v>
      </c>
      <c r="C116" s="26">
        <v>77</v>
      </c>
    </row>
    <row r="117" spans="1:3" x14ac:dyDescent="0.25">
      <c r="A117" s="87" t="s">
        <v>71</v>
      </c>
      <c r="B117" s="84">
        <v>0.82638888888887896</v>
      </c>
      <c r="C117" s="26">
        <v>86</v>
      </c>
    </row>
    <row r="118" spans="1:3" x14ac:dyDescent="0.25">
      <c r="A118" s="87" t="s">
        <v>71</v>
      </c>
      <c r="B118" s="84">
        <v>0.81944444444443498</v>
      </c>
      <c r="C118" s="26">
        <v>82</v>
      </c>
    </row>
    <row r="119" spans="1:3" x14ac:dyDescent="0.25">
      <c r="A119" s="87" t="s">
        <v>71</v>
      </c>
      <c r="B119" s="84">
        <v>0.81249999999999001</v>
      </c>
      <c r="C119" s="26">
        <v>93</v>
      </c>
    </row>
    <row r="120" spans="1:3" x14ac:dyDescent="0.25">
      <c r="A120" s="87" t="s">
        <v>71</v>
      </c>
      <c r="B120" s="84">
        <v>0.80555555555554603</v>
      </c>
      <c r="C120" s="26">
        <v>87</v>
      </c>
    </row>
    <row r="121" spans="1:3" x14ac:dyDescent="0.25">
      <c r="A121" s="87" t="s">
        <v>71</v>
      </c>
      <c r="B121" s="84">
        <v>0.79861111111110095</v>
      </c>
      <c r="C121" s="26">
        <v>81</v>
      </c>
    </row>
    <row r="122" spans="1:3" x14ac:dyDescent="0.25">
      <c r="A122" s="87" t="s">
        <v>71</v>
      </c>
      <c r="B122" s="84">
        <v>0.79166666666665697</v>
      </c>
      <c r="C122" s="26">
        <v>88</v>
      </c>
    </row>
    <row r="123" spans="1:3" x14ac:dyDescent="0.25">
      <c r="A123" s="87" t="s">
        <v>71</v>
      </c>
      <c r="B123" s="84">
        <v>0.784722222222212</v>
      </c>
      <c r="C123" s="26">
        <v>86</v>
      </c>
    </row>
    <row r="124" spans="1:3" x14ac:dyDescent="0.25">
      <c r="A124" s="87" t="s">
        <v>71</v>
      </c>
      <c r="B124" s="84">
        <v>0.77777777777776802</v>
      </c>
      <c r="C124" s="26">
        <v>101</v>
      </c>
    </row>
    <row r="125" spans="1:3" x14ac:dyDescent="0.25">
      <c r="A125" s="87" t="s">
        <v>71</v>
      </c>
      <c r="B125" s="84">
        <v>0.77083333333332305</v>
      </c>
      <c r="C125" s="26">
        <v>84</v>
      </c>
    </row>
    <row r="126" spans="1:3" x14ac:dyDescent="0.25">
      <c r="A126" s="87" t="s">
        <v>71</v>
      </c>
      <c r="B126" s="84">
        <v>0.76388888888887896</v>
      </c>
      <c r="C126" s="26">
        <v>84</v>
      </c>
    </row>
    <row r="127" spans="1:3" x14ac:dyDescent="0.25">
      <c r="A127" s="87" t="s">
        <v>71</v>
      </c>
      <c r="B127" s="84">
        <v>0.75694444444443398</v>
      </c>
      <c r="C127" s="26">
        <v>81</v>
      </c>
    </row>
    <row r="128" spans="1:3" x14ac:dyDescent="0.25">
      <c r="A128" s="87" t="s">
        <v>71</v>
      </c>
      <c r="B128" s="84">
        <v>0.74999999999999001</v>
      </c>
      <c r="C128" s="26">
        <v>71</v>
      </c>
    </row>
    <row r="129" spans="1:3" x14ac:dyDescent="0.25">
      <c r="A129" s="87" t="s">
        <v>71</v>
      </c>
      <c r="B129" s="84">
        <v>0.74305555555554503</v>
      </c>
      <c r="C129" s="26">
        <v>79</v>
      </c>
    </row>
    <row r="130" spans="1:3" x14ac:dyDescent="0.25">
      <c r="A130" s="87" t="s">
        <v>71</v>
      </c>
      <c r="B130" s="84">
        <v>0.73611111111110095</v>
      </c>
      <c r="C130" s="26">
        <v>80</v>
      </c>
    </row>
    <row r="131" spans="1:3" x14ac:dyDescent="0.25">
      <c r="A131" s="87" t="s">
        <v>71</v>
      </c>
      <c r="B131" s="84">
        <v>0.72916666666665597</v>
      </c>
      <c r="C131" s="26">
        <v>134</v>
      </c>
    </row>
    <row r="132" spans="1:3" x14ac:dyDescent="0.25">
      <c r="A132" s="87" t="s">
        <v>71</v>
      </c>
      <c r="B132" s="84">
        <v>0.722222222222212</v>
      </c>
      <c r="C132" s="26">
        <v>86</v>
      </c>
    </row>
    <row r="133" spans="1:3" x14ac:dyDescent="0.25">
      <c r="A133" s="87" t="s">
        <v>71</v>
      </c>
      <c r="B133" s="84">
        <v>0.71527777777776702</v>
      </c>
      <c r="C133" s="26">
        <v>83</v>
      </c>
    </row>
    <row r="134" spans="1:3" x14ac:dyDescent="0.25">
      <c r="A134" s="87" t="s">
        <v>71</v>
      </c>
      <c r="B134" s="84">
        <v>0.70833333333332205</v>
      </c>
      <c r="C134" s="26">
        <v>87</v>
      </c>
    </row>
    <row r="135" spans="1:3" x14ac:dyDescent="0.25">
      <c r="A135" s="87" t="s">
        <v>71</v>
      </c>
      <c r="B135" s="84">
        <v>0.70138888888887796</v>
      </c>
      <c r="C135" s="26">
        <v>78</v>
      </c>
    </row>
    <row r="136" spans="1:3" x14ac:dyDescent="0.25">
      <c r="A136" s="87" t="s">
        <v>71</v>
      </c>
      <c r="B136" s="84">
        <v>0.69444444444443298</v>
      </c>
      <c r="C136" s="26">
        <v>87</v>
      </c>
    </row>
    <row r="137" spans="1:3" x14ac:dyDescent="0.25">
      <c r="A137" s="87" t="s">
        <v>71</v>
      </c>
      <c r="B137" s="84">
        <v>0.68749999999998901</v>
      </c>
      <c r="C137" s="26">
        <v>83</v>
      </c>
    </row>
    <row r="138" spans="1:3" x14ac:dyDescent="0.25">
      <c r="A138" s="87" t="s">
        <v>71</v>
      </c>
      <c r="B138" s="84">
        <v>0.68055555555554403</v>
      </c>
      <c r="C138" s="26">
        <v>87</v>
      </c>
    </row>
    <row r="139" spans="1:3" x14ac:dyDescent="0.25">
      <c r="A139" s="87" t="s">
        <v>71</v>
      </c>
      <c r="B139" s="84">
        <v>0.67361111111109995</v>
      </c>
      <c r="C139" s="26">
        <v>87</v>
      </c>
    </row>
    <row r="140" spans="1:3" x14ac:dyDescent="0.25">
      <c r="A140" s="87" t="s">
        <v>71</v>
      </c>
      <c r="B140" s="84">
        <v>0.66666666666665497</v>
      </c>
      <c r="C140" s="26">
        <v>101</v>
      </c>
    </row>
    <row r="141" spans="1:3" x14ac:dyDescent="0.25">
      <c r="A141" s="87" t="s">
        <v>71</v>
      </c>
      <c r="B141" s="84">
        <v>0.659722222222211</v>
      </c>
      <c r="C141" s="26">
        <v>72</v>
      </c>
    </row>
    <row r="142" spans="1:3" x14ac:dyDescent="0.25">
      <c r="A142" s="87" t="s">
        <v>71</v>
      </c>
      <c r="B142" s="84">
        <v>0.65277777777776602</v>
      </c>
      <c r="C142" s="26">
        <v>69</v>
      </c>
    </row>
    <row r="143" spans="1:3" x14ac:dyDescent="0.25">
      <c r="A143" s="87" t="s">
        <v>71</v>
      </c>
      <c r="B143" s="84">
        <v>0.64583333333332205</v>
      </c>
      <c r="C143" s="26">
        <v>72</v>
      </c>
    </row>
    <row r="144" spans="1:3" x14ac:dyDescent="0.25">
      <c r="A144" s="87" t="s">
        <v>71</v>
      </c>
      <c r="B144" s="84">
        <v>0.63888888888887696</v>
      </c>
      <c r="C144" s="26">
        <v>71</v>
      </c>
    </row>
    <row r="145" spans="1:3" x14ac:dyDescent="0.25">
      <c r="A145" s="87" t="s">
        <v>71</v>
      </c>
      <c r="B145" s="84">
        <v>0.63194444444443298</v>
      </c>
      <c r="C145" s="26">
        <v>69</v>
      </c>
    </row>
    <row r="146" spans="1:3" x14ac:dyDescent="0.25">
      <c r="A146" s="87" t="s">
        <v>71</v>
      </c>
      <c r="B146" s="84">
        <v>0.62499999999998801</v>
      </c>
      <c r="C146" s="26">
        <v>67</v>
      </c>
    </row>
    <row r="147" spans="1:3" x14ac:dyDescent="0.25">
      <c r="A147" s="87" t="s">
        <v>71</v>
      </c>
      <c r="B147" s="84">
        <v>0.61805555555554603</v>
      </c>
      <c r="C147" s="26">
        <v>69</v>
      </c>
    </row>
    <row r="148" spans="1:3" x14ac:dyDescent="0.25">
      <c r="A148" s="87" t="s">
        <v>71</v>
      </c>
      <c r="B148" s="84">
        <v>0.61111111111109595</v>
      </c>
      <c r="C148" s="26">
        <v>71</v>
      </c>
    </row>
    <row r="149" spans="1:3" x14ac:dyDescent="0.25">
      <c r="A149" s="87" t="s">
        <v>71</v>
      </c>
      <c r="B149" s="84">
        <v>0.60416666666665597</v>
      </c>
      <c r="C149" s="26">
        <v>70</v>
      </c>
    </row>
    <row r="150" spans="1:3" x14ac:dyDescent="0.25">
      <c r="A150" s="87" t="s">
        <v>71</v>
      </c>
      <c r="B150" s="84">
        <v>0.597222222222206</v>
      </c>
      <c r="C150" s="26">
        <v>70</v>
      </c>
    </row>
    <row r="151" spans="1:3" x14ac:dyDescent="0.25">
      <c r="A151" s="87" t="s">
        <v>71</v>
      </c>
      <c r="B151" s="84">
        <v>0.59027777777776602</v>
      </c>
      <c r="C151" s="26">
        <v>74</v>
      </c>
    </row>
    <row r="152" spans="1:3" x14ac:dyDescent="0.25">
      <c r="A152" s="87" t="s">
        <v>71</v>
      </c>
      <c r="B152" s="84">
        <v>0.58333333333331505</v>
      </c>
      <c r="C152" s="26">
        <v>67</v>
      </c>
    </row>
    <row r="153" spans="1:3" x14ac:dyDescent="0.25">
      <c r="A153" s="87" t="s">
        <v>71</v>
      </c>
      <c r="B153" s="84">
        <v>0.57638888888887596</v>
      </c>
      <c r="C153" s="26">
        <v>68</v>
      </c>
    </row>
    <row r="154" spans="1:3" x14ac:dyDescent="0.25">
      <c r="A154" s="87" t="s">
        <v>71</v>
      </c>
      <c r="B154" s="84">
        <v>0.56944444444443598</v>
      </c>
      <c r="C154" s="26">
        <v>69</v>
      </c>
    </row>
    <row r="155" spans="1:3" x14ac:dyDescent="0.25">
      <c r="A155" s="87" t="s">
        <v>71</v>
      </c>
      <c r="B155" s="84">
        <v>0.56249999999998601</v>
      </c>
      <c r="C155" s="26">
        <v>68</v>
      </c>
    </row>
    <row r="156" spans="1:3" x14ac:dyDescent="0.25">
      <c r="A156" s="87" t="s">
        <v>71</v>
      </c>
      <c r="B156" s="84">
        <v>0.55555555555554603</v>
      </c>
      <c r="C156" s="26">
        <v>69</v>
      </c>
    </row>
    <row r="157" spans="1:3" x14ac:dyDescent="0.25">
      <c r="A157" s="87" t="s">
        <v>71</v>
      </c>
      <c r="B157" s="84">
        <v>0.54861111111109595</v>
      </c>
      <c r="C157" s="26">
        <v>69</v>
      </c>
    </row>
    <row r="158" spans="1:3" x14ac:dyDescent="0.25">
      <c r="A158" s="87" t="s">
        <v>71</v>
      </c>
      <c r="B158" s="84">
        <v>0.54166666666665597</v>
      </c>
      <c r="C158" s="26">
        <v>71</v>
      </c>
    </row>
    <row r="159" spans="1:3" x14ac:dyDescent="0.25">
      <c r="A159" s="87" t="s">
        <v>71</v>
      </c>
      <c r="B159" s="84">
        <v>0.534722222222206</v>
      </c>
      <c r="C159" s="26">
        <v>74</v>
      </c>
    </row>
    <row r="160" spans="1:3" x14ac:dyDescent="0.25">
      <c r="A160" s="87" t="s">
        <v>71</v>
      </c>
      <c r="B160" s="84">
        <v>0.52777777777776602</v>
      </c>
      <c r="C160" s="26">
        <v>78</v>
      </c>
    </row>
    <row r="161" spans="1:3" x14ac:dyDescent="0.25">
      <c r="A161" s="87" t="s">
        <v>71</v>
      </c>
      <c r="B161" s="84">
        <v>0.52083333333331505</v>
      </c>
      <c r="C161" s="26">
        <v>68</v>
      </c>
    </row>
    <row r="162" spans="1:3" x14ac:dyDescent="0.25">
      <c r="A162" s="87" t="s">
        <v>71</v>
      </c>
      <c r="B162" s="84">
        <v>0.51388888888887596</v>
      </c>
      <c r="C162" s="26">
        <v>70</v>
      </c>
    </row>
    <row r="163" spans="1:3" x14ac:dyDescent="0.25">
      <c r="A163" s="87" t="s">
        <v>71</v>
      </c>
      <c r="B163" s="84">
        <v>0.50694444444443598</v>
      </c>
      <c r="C163" s="26">
        <v>73</v>
      </c>
    </row>
    <row r="164" spans="1:3" x14ac:dyDescent="0.25">
      <c r="A164" s="87" t="s">
        <v>71</v>
      </c>
      <c r="B164" s="84">
        <v>0.49999999999998601</v>
      </c>
      <c r="C164" s="26">
        <v>75</v>
      </c>
    </row>
    <row r="165" spans="1:3" x14ac:dyDescent="0.25">
      <c r="A165" s="87" t="s">
        <v>71</v>
      </c>
      <c r="B165" s="84">
        <v>0.49305555555554598</v>
      </c>
      <c r="C165" s="26">
        <v>68</v>
      </c>
    </row>
    <row r="166" spans="1:3" x14ac:dyDescent="0.25">
      <c r="A166" s="87" t="s">
        <v>71</v>
      </c>
      <c r="B166" s="84">
        <v>0.48611111111109601</v>
      </c>
      <c r="C166" s="26">
        <v>68</v>
      </c>
    </row>
    <row r="167" spans="1:3" x14ac:dyDescent="0.25">
      <c r="A167" s="87" t="s">
        <v>71</v>
      </c>
      <c r="B167" s="84">
        <v>0.47916666666665603</v>
      </c>
      <c r="C167" s="26">
        <v>72</v>
      </c>
    </row>
    <row r="168" spans="1:3" x14ac:dyDescent="0.25">
      <c r="A168" s="87" t="s">
        <v>71</v>
      </c>
      <c r="B168" s="84">
        <v>0.472222222222206</v>
      </c>
      <c r="C168" s="26">
        <v>81</v>
      </c>
    </row>
    <row r="169" spans="1:3" x14ac:dyDescent="0.25">
      <c r="A169" s="87" t="s">
        <v>71</v>
      </c>
      <c r="B169" s="84">
        <v>0.46527777777776602</v>
      </c>
      <c r="C169" s="26">
        <v>79</v>
      </c>
    </row>
    <row r="170" spans="1:3" x14ac:dyDescent="0.25">
      <c r="A170" s="87" t="s">
        <v>71</v>
      </c>
      <c r="B170" s="84">
        <v>0.458333333333315</v>
      </c>
      <c r="C170" s="26">
        <v>73</v>
      </c>
    </row>
    <row r="171" spans="1:3" x14ac:dyDescent="0.25">
      <c r="A171" s="87" t="s">
        <v>71</v>
      </c>
      <c r="B171" s="84">
        <v>0.45138888888887602</v>
      </c>
      <c r="C171" s="26">
        <v>70</v>
      </c>
    </row>
    <row r="172" spans="1:3" x14ac:dyDescent="0.25">
      <c r="A172" s="87" t="s">
        <v>71</v>
      </c>
      <c r="B172" s="84">
        <v>0.44444444444442599</v>
      </c>
      <c r="C172" s="26">
        <v>69</v>
      </c>
    </row>
    <row r="173" spans="1:3" x14ac:dyDescent="0.25">
      <c r="A173" s="87" t="s">
        <v>71</v>
      </c>
      <c r="B173" s="84">
        <v>0.43749999999998601</v>
      </c>
      <c r="C173" s="26">
        <v>73</v>
      </c>
    </row>
    <row r="174" spans="1:3" x14ac:dyDescent="0.25">
      <c r="A174" s="87" t="s">
        <v>71</v>
      </c>
      <c r="B174" s="84">
        <v>0.43055555555554598</v>
      </c>
      <c r="C174" s="26">
        <v>74</v>
      </c>
    </row>
    <row r="175" spans="1:3" x14ac:dyDescent="0.25">
      <c r="A175" s="87" t="s">
        <v>71</v>
      </c>
      <c r="B175" s="84">
        <v>0.42361111111109601</v>
      </c>
      <c r="C175" s="26">
        <v>84</v>
      </c>
    </row>
    <row r="176" spans="1:3" x14ac:dyDescent="0.25">
      <c r="A176" s="87" t="s">
        <v>71</v>
      </c>
      <c r="B176" s="84">
        <v>0.41666666666665603</v>
      </c>
      <c r="C176" s="26">
        <v>94</v>
      </c>
    </row>
    <row r="177" spans="1:3" x14ac:dyDescent="0.25">
      <c r="A177" s="87" t="s">
        <v>71</v>
      </c>
      <c r="B177" s="84">
        <v>0.409722222222206</v>
      </c>
      <c r="C177" s="26">
        <v>86</v>
      </c>
    </row>
    <row r="178" spans="1:3" x14ac:dyDescent="0.25">
      <c r="A178" s="87" t="s">
        <v>71</v>
      </c>
      <c r="B178" s="84">
        <v>0.40277777777776602</v>
      </c>
      <c r="C178" s="26">
        <v>83</v>
      </c>
    </row>
    <row r="179" spans="1:3" x14ac:dyDescent="0.25">
      <c r="A179" s="87" t="s">
        <v>71</v>
      </c>
      <c r="B179" s="84">
        <v>0.395833333333315</v>
      </c>
      <c r="C179" s="26">
        <v>88</v>
      </c>
    </row>
    <row r="180" spans="1:3" x14ac:dyDescent="0.25">
      <c r="A180" s="87" t="s">
        <v>71</v>
      </c>
      <c r="B180" s="84">
        <v>0.38888888888887602</v>
      </c>
      <c r="C180" s="26">
        <v>75</v>
      </c>
    </row>
    <row r="181" spans="1:3" x14ac:dyDescent="0.25">
      <c r="A181" s="87" t="s">
        <v>71</v>
      </c>
      <c r="B181" s="84">
        <v>0.38194444444442599</v>
      </c>
      <c r="C181" s="26">
        <v>73</v>
      </c>
    </row>
    <row r="182" spans="1:3" x14ac:dyDescent="0.25">
      <c r="A182" s="87" t="s">
        <v>71</v>
      </c>
      <c r="B182" s="84">
        <v>0.37499999999998601</v>
      </c>
      <c r="C182" s="26">
        <v>76</v>
      </c>
    </row>
    <row r="183" spans="1:3" x14ac:dyDescent="0.25">
      <c r="A183" s="87" t="s">
        <v>71</v>
      </c>
      <c r="B183" s="84">
        <v>0.36805555555553598</v>
      </c>
      <c r="C183" s="26">
        <v>81</v>
      </c>
    </row>
    <row r="184" spans="1:3" x14ac:dyDescent="0.25">
      <c r="A184" s="87" t="s">
        <v>71</v>
      </c>
      <c r="B184" s="84">
        <v>0.36111111111109601</v>
      </c>
      <c r="C184" s="26">
        <v>75</v>
      </c>
    </row>
    <row r="185" spans="1:3" x14ac:dyDescent="0.25">
      <c r="A185" s="87" t="s">
        <v>71</v>
      </c>
      <c r="B185" s="84">
        <v>0.35416666666665603</v>
      </c>
      <c r="C185" s="26">
        <v>78</v>
      </c>
    </row>
    <row r="186" spans="1:3" x14ac:dyDescent="0.25">
      <c r="A186" s="87" t="s">
        <v>71</v>
      </c>
      <c r="B186" s="84">
        <v>0.347222222222206</v>
      </c>
      <c r="C186" s="26">
        <v>82</v>
      </c>
    </row>
    <row r="187" spans="1:3" x14ac:dyDescent="0.25">
      <c r="A187" s="87" t="s">
        <v>71</v>
      </c>
      <c r="B187" s="84">
        <v>0.34027777777776602</v>
      </c>
      <c r="C187" s="26">
        <v>91</v>
      </c>
    </row>
    <row r="188" spans="1:3" x14ac:dyDescent="0.25">
      <c r="A188" s="87" t="s">
        <v>71</v>
      </c>
      <c r="B188" s="84">
        <v>0.333333333333315</v>
      </c>
      <c r="C188" s="26">
        <v>97</v>
      </c>
    </row>
    <row r="189" spans="1:3" x14ac:dyDescent="0.25">
      <c r="A189" s="87" t="s">
        <v>71</v>
      </c>
      <c r="B189" s="84">
        <v>0.32638888888887602</v>
      </c>
      <c r="C189" s="26">
        <v>120</v>
      </c>
    </row>
    <row r="190" spans="1:3" x14ac:dyDescent="0.25">
      <c r="A190" s="87" t="s">
        <v>71</v>
      </c>
      <c r="B190" s="84">
        <v>0.31944444444442599</v>
      </c>
      <c r="C190" s="26">
        <v>134.5</v>
      </c>
    </row>
    <row r="191" spans="1:3" x14ac:dyDescent="0.25">
      <c r="A191" s="87" t="s">
        <v>71</v>
      </c>
      <c r="B191" s="84">
        <v>0.31249999999998601</v>
      </c>
      <c r="C191" s="26">
        <v>140</v>
      </c>
    </row>
    <row r="192" spans="1:3" x14ac:dyDescent="0.25">
      <c r="A192" s="87" t="s">
        <v>71</v>
      </c>
      <c r="B192" s="84">
        <v>0.30555555555553598</v>
      </c>
      <c r="C192" s="26">
        <v>151</v>
      </c>
    </row>
    <row r="193" spans="1:3" x14ac:dyDescent="0.25">
      <c r="A193" s="87" t="s">
        <v>71</v>
      </c>
      <c r="B193" s="84">
        <v>0.29861111111109601</v>
      </c>
      <c r="C193" s="26">
        <v>70</v>
      </c>
    </row>
    <row r="194" spans="1:3" x14ac:dyDescent="0.25">
      <c r="A194" s="87" t="s">
        <v>71</v>
      </c>
      <c r="B194" s="84">
        <v>0.29166666666664598</v>
      </c>
      <c r="C194" s="26">
        <v>128</v>
      </c>
    </row>
    <row r="195" spans="1:3" x14ac:dyDescent="0.25">
      <c r="A195" s="87" t="s">
        <v>71</v>
      </c>
      <c r="B195" s="84">
        <v>0.284722222222206</v>
      </c>
      <c r="C195" s="26">
        <v>132</v>
      </c>
    </row>
    <row r="196" spans="1:3" x14ac:dyDescent="0.25">
      <c r="A196" s="87" t="s">
        <v>71</v>
      </c>
      <c r="B196" s="84">
        <v>0.27777777777776602</v>
      </c>
      <c r="C196" s="26">
        <v>89</v>
      </c>
    </row>
    <row r="197" spans="1:3" x14ac:dyDescent="0.25">
      <c r="A197" s="87" t="s">
        <v>71</v>
      </c>
      <c r="B197" s="84">
        <v>0.270833333333315</v>
      </c>
      <c r="C197" s="26">
        <v>91</v>
      </c>
    </row>
    <row r="198" spans="1:3" x14ac:dyDescent="0.25">
      <c r="A198" s="87" t="s">
        <v>71</v>
      </c>
      <c r="B198" s="84">
        <v>0.26388888888887602</v>
      </c>
      <c r="C198" s="26">
        <v>89</v>
      </c>
    </row>
    <row r="199" spans="1:3" x14ac:dyDescent="0.25">
      <c r="A199" s="87" t="s">
        <v>71</v>
      </c>
      <c r="B199" s="84">
        <v>0.25694444444442599</v>
      </c>
      <c r="C199" s="26">
        <v>88</v>
      </c>
    </row>
    <row r="200" spans="1:3" x14ac:dyDescent="0.25">
      <c r="A200" s="87" t="s">
        <v>71</v>
      </c>
      <c r="B200" s="84">
        <v>0.24999999999998601</v>
      </c>
      <c r="C200" s="26">
        <v>82</v>
      </c>
    </row>
    <row r="201" spans="1:3" x14ac:dyDescent="0.25">
      <c r="A201" s="87" t="s">
        <v>71</v>
      </c>
      <c r="B201" s="84">
        <v>0.24305555555553601</v>
      </c>
      <c r="C201" s="26">
        <v>83</v>
      </c>
    </row>
    <row r="202" spans="1:3" ht="15.75" thickBot="1" x14ac:dyDescent="0.3">
      <c r="A202" s="87" t="s">
        <v>71</v>
      </c>
      <c r="B202" s="85">
        <v>0.23611111111109601</v>
      </c>
      <c r="C202" s="27">
        <v>91</v>
      </c>
    </row>
    <row r="203" spans="1:3" x14ac:dyDescent="0.25">
      <c r="A203" s="87" t="s">
        <v>71</v>
      </c>
      <c r="B203" s="86"/>
    </row>
    <row r="204" spans="1:3" x14ac:dyDescent="0.25">
      <c r="A204" s="87" t="s">
        <v>71</v>
      </c>
      <c r="B204" s="86"/>
    </row>
    <row r="205" spans="1:3" x14ac:dyDescent="0.25">
      <c r="A205" s="87" t="s">
        <v>71</v>
      </c>
      <c r="B205" s="86"/>
    </row>
    <row r="206" spans="1:3" x14ac:dyDescent="0.25">
      <c r="A206" s="87" t="s">
        <v>71</v>
      </c>
      <c r="B206" s="86"/>
    </row>
    <row r="207" spans="1:3" x14ac:dyDescent="0.25">
      <c r="A207" s="87" t="s">
        <v>71</v>
      </c>
      <c r="B207" s="86"/>
    </row>
    <row r="208" spans="1:3" x14ac:dyDescent="0.25">
      <c r="A208" s="87" t="s">
        <v>71</v>
      </c>
      <c r="B208" s="86"/>
    </row>
    <row r="209" spans="1:2" x14ac:dyDescent="0.25">
      <c r="A209" s="87" t="s">
        <v>71</v>
      </c>
      <c r="B209" s="86"/>
    </row>
    <row r="210" spans="1:2" x14ac:dyDescent="0.25">
      <c r="A210" s="87" t="s">
        <v>71</v>
      </c>
      <c r="B210" s="86"/>
    </row>
  </sheetData>
  <mergeCells count="7">
    <mergeCell ref="A1:C1"/>
    <mergeCell ref="H22:K22"/>
    <mergeCell ref="M22:O22"/>
    <mergeCell ref="H9:I9"/>
    <mergeCell ref="K9:L9"/>
    <mergeCell ref="M9:N9"/>
    <mergeCell ref="O9:P9"/>
  </mergeCells>
  <conditionalFormatting sqref="Y26:Y28">
    <cfRule type="cellIs" dxfId="3" priority="3" operator="equal">
      <formula>"Acepta"</formula>
    </cfRule>
    <cfRule type="cellIs" dxfId="2" priority="4" operator="equal">
      <formula>"Rechaza"</formula>
    </cfRule>
  </conditionalFormatting>
  <conditionalFormatting sqref="Y44:Y46">
    <cfRule type="cellIs" dxfId="1" priority="1" operator="equal">
      <formula>"Acepta"</formula>
    </cfRule>
    <cfRule type="cellIs" dxfId="0" priority="2" operator="equal">
      <formula>"Rechaza"</formula>
    </cfRule>
  </conditionalFormatting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Caratula</vt:lpstr>
      <vt:lpstr>Punto A-D</vt:lpstr>
      <vt:lpstr>Punto F</vt:lpstr>
      <vt:lpstr>lim_sup</vt:lpstr>
      <vt:lpstr>lim_sup2</vt:lpstr>
      <vt:lpstr>MUESTRA1</vt:lpstr>
      <vt:lpstr>MUESTRA2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QUINTEROS Damian</dc:creator>
  <cp:keywords/>
  <dc:description/>
  <cp:lastModifiedBy>Gonza</cp:lastModifiedBy>
  <cp:revision/>
  <dcterms:created xsi:type="dcterms:W3CDTF">2022-08-25T21:11:35Z</dcterms:created>
  <dcterms:modified xsi:type="dcterms:W3CDTF">2022-08-31T23:08:27Z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2022-08-31T22:26:14Z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a5636c6b-5347-483a-9c4d-f2fcad71ebee</vt:lpwstr>
  </property>
  <property fmtid="{D5CDD505-2E9C-101B-9397-08002B2CF9AE}" pid="8" name="MSIP_Label_fd1c0902-ed92-4fed-896d-2e7725de02d4_ContentBits">
    <vt:lpwstr>2</vt:lpwstr>
  </property>
</Properties>
</file>