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41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43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44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45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6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28800" windowHeight="17500" activeTab="2"/>
  </bookViews>
  <sheets>
    <sheet sheetId="4" name="Employee List" state="visible" r:id="rId4"/>
    <sheet sheetId="37" name="Call Off Log" state="visible" r:id="rId5"/>
    <sheet sheetId="5" name="USF 12-1" state="visible" r:id="rId6"/>
    <sheet sheetId="6" name="IOA 12-1" state="visible" r:id="rId7"/>
    <sheet sheetId="7" name="VB-CW 12-1" state="visible" r:id="rId8"/>
    <sheet sheetId="39" name="EPIC 12-1" state="visible" r:id="rId9"/>
    <sheet sheetId="11" name="USF 12-2" state="visible" r:id="rId10"/>
    <sheet sheetId="12" name="IOA 12-2" state="visible" r:id="rId11"/>
    <sheet sheetId="13" name="VB-CW 12-2" state="visible" r:id="rId12"/>
    <sheet sheetId="40" name="EPIC 12-2" state="visible" r:id="rId13"/>
    <sheet sheetId="14" name="USF 12-3" state="visible" r:id="rId14"/>
    <sheet sheetId="15" name="IOA 12-3" state="visible" r:id="rId15"/>
    <sheet sheetId="16" name="VB-CW 12-3" state="visible" r:id="rId16"/>
    <sheet sheetId="41" name="EPIC 12-3" state="visible" r:id="rId17"/>
    <sheet sheetId="17" name="USF 12-4" state="visible" r:id="rId18"/>
    <sheet sheetId="18" name="IOA 12-4" state="visible" r:id="rId19"/>
    <sheet sheetId="19" name="VB-CW 12-4" state="visible" r:id="rId20"/>
    <sheet sheetId="42" name="EPIC 12-4" state="visible" r:id="rId21"/>
    <sheet sheetId="20" name="USF 12-5" state="visible" r:id="rId22"/>
    <sheet sheetId="21" name="IOA 12-5" state="visible" r:id="rId23"/>
    <sheet sheetId="22" name="VB-CW 12-5" state="visible" r:id="rId24"/>
    <sheet sheetId="43" name="EPIC 12-5" state="visible" r:id="rId25"/>
    <sheet sheetId="23" name="USF 12-6" state="visible" r:id="rId26"/>
    <sheet sheetId="24" name="IOA 12-6" state="visible" r:id="rId27"/>
    <sheet sheetId="25" name="VB-CW 12-6" state="visible" r:id="rId28"/>
    <sheet sheetId="44" name="EPIC 12-6" state="visible" r:id="rId29"/>
    <sheet sheetId="26" name="USF 12-7" state="visible" r:id="rId30"/>
    <sheet sheetId="27" name="IOA 12-7" state="visible" r:id="rId31"/>
    <sheet sheetId="28" name="VB-CW 12-7" state="visible" r:id="rId32"/>
    <sheet sheetId="45" name="EPIC 12-7" state="visible" r:id="rId33"/>
    <sheet sheetId="33" name="USF" state="visible" r:id="rId34"/>
    <sheet sheetId="34" name="IOA" state="visible" r:id="rId35"/>
    <sheet sheetId="35" name="CW" state="visible" r:id="rId36"/>
    <sheet sheetId="36" name="VB" state="visible" r:id="rId37"/>
    <sheet sheetId="46" name="EPIC" state="visible" r:id="rId38"/>
    <sheet sheetId="38" name="Hard Rock" state="visible" r:id="rId39"/>
  </sheets>
  <calcPr calcId="171027"/>
</workbook>
</file>

<file path=xl/sharedStrings.xml><?xml version="1.0" encoding="utf-8"?>
<sst xmlns="http://schemas.openxmlformats.org/spreadsheetml/2006/main" count="2967" uniqueCount="571">
  <si>
    <t>Rose Slade, Senior Manager</t>
  </si>
  <si>
    <t>Enter Term date; Do not reassign number until 12 months post termination</t>
  </si>
  <si>
    <t>Mike Wrobel, Manager</t>
  </si>
  <si>
    <t>Matt Kurtz, Asst. Manager</t>
  </si>
  <si>
    <t>Eric Depew, Supervisor</t>
  </si>
  <si>
    <t>Robert Gudelanis, Supervisor</t>
  </si>
  <si>
    <t>In Honor Of Henry Morales, Supervisor</t>
  </si>
  <si>
    <t>Rick Davis, Supervisor</t>
  </si>
  <si>
    <t>Lydia Rudd, Supervisor</t>
  </si>
  <si>
    <t>Kim Goodman, Supervisor</t>
  </si>
  <si>
    <t>Patrick Lothrop, Supervisor</t>
  </si>
  <si>
    <t>Tim Murray, Supervisor</t>
  </si>
  <si>
    <t>Steve Ellis, Supervisor</t>
  </si>
  <si>
    <t>Andy Dalstra, Supervisor</t>
  </si>
  <si>
    <t>Jolene Wilson, Supervisor</t>
  </si>
  <si>
    <t>Chris Wiltz, PM, B, T, RL</t>
  </si>
  <si>
    <t>Chris 23</t>
  </si>
  <si>
    <t>Jason Le, PM, T, L</t>
  </si>
  <si>
    <t>Jonathan Peadick, PM, L, T, B</t>
  </si>
  <si>
    <t>Joanthan 26</t>
  </si>
  <si>
    <t>Michael Henneke, PM, L, T</t>
  </si>
  <si>
    <t>Michael 27</t>
  </si>
  <si>
    <t>Joel Neild, PM, B, L</t>
  </si>
  <si>
    <t>Joel 28</t>
  </si>
  <si>
    <t>Donna Mott, RN,D, T, L, A</t>
  </si>
  <si>
    <t>Donna 29</t>
  </si>
  <si>
    <t>Kurtis Vansyoc, PM, B, T, L</t>
  </si>
  <si>
    <t>Kurtis 30</t>
  </si>
  <si>
    <t>Douglas Worley, PM, RL, T</t>
  </si>
  <si>
    <t>Doug 31</t>
  </si>
  <si>
    <t>John Drechsel,PM, B, T, D, RL,A</t>
  </si>
  <si>
    <t>John 32</t>
  </si>
  <si>
    <t>Melissa Hernandez, PM, T, B, RL</t>
  </si>
  <si>
    <t>Melissa 33</t>
  </si>
  <si>
    <t>Brad Lehnen,  PM, B, T, RL,C</t>
  </si>
  <si>
    <t>Brad 34</t>
  </si>
  <si>
    <t>Jose Marmolejo, PM,T,D,B,RL,A,C</t>
  </si>
  <si>
    <t>Jose 35</t>
  </si>
  <si>
    <t>Chris Ibbetson L, T, A, B</t>
  </si>
  <si>
    <t>Chris 36</t>
  </si>
  <si>
    <t>Sebastian Torres, PM, RL, T, B</t>
  </si>
  <si>
    <t>Sebastian 37</t>
  </si>
  <si>
    <t>James Ryan,PM,T,RL,A,B</t>
  </si>
  <si>
    <t>James 38</t>
  </si>
  <si>
    <t>Barry Hornett, PM,T,B,L,A</t>
  </si>
  <si>
    <t>Barry 39</t>
  </si>
  <si>
    <t>Johnie Smith,PM ,T ,B ,L ,A</t>
  </si>
  <si>
    <t>Johnie 40</t>
  </si>
  <si>
    <t>Ezequiel Gonzalez, PM, RL, T, B, A</t>
  </si>
  <si>
    <t>Ezqeuiel 41</t>
  </si>
  <si>
    <t>Steven Swanborough, PM,T,RL</t>
  </si>
  <si>
    <t>Steven 42</t>
  </si>
  <si>
    <t>Anand Naiken, PM, T, RL, D,A</t>
  </si>
  <si>
    <t>Anand 43</t>
  </si>
  <si>
    <t>Lori Ammor, PM, T, RL</t>
  </si>
  <si>
    <t>Lori 44</t>
  </si>
  <si>
    <t>Keith Grice, RN, T, RL</t>
  </si>
  <si>
    <t>Keith 45</t>
  </si>
  <si>
    <t>Kevin Grice RL,T,D,B</t>
  </si>
  <si>
    <t>Kevin 46</t>
  </si>
  <si>
    <t>Dakota Mock, PM, RL, T, B</t>
  </si>
  <si>
    <t>Dakota 47</t>
  </si>
  <si>
    <t>Chris Scibelli, PM, T, B, RL</t>
  </si>
  <si>
    <t>Chris 48</t>
  </si>
  <si>
    <t>Jim Seguine, PM, T, RL</t>
  </si>
  <si>
    <t>Jim 49</t>
  </si>
  <si>
    <t>Reserved for Jason Le 2/2024</t>
  </si>
  <si>
    <t>Jason 50</t>
  </si>
  <si>
    <t>April Johnson-Zabala RL,A,T</t>
  </si>
  <si>
    <t xml:space="preserve">April. 52 </t>
  </si>
  <si>
    <t>Jennifer Jones, PM, RL, T</t>
  </si>
  <si>
    <t>Jennifer 53</t>
  </si>
  <si>
    <t>Caroline Beske, PM, RL, T</t>
  </si>
  <si>
    <t>Caroline 54</t>
  </si>
  <si>
    <t>Iris Lalli, RN, RL, T, A</t>
  </si>
  <si>
    <t>Iris 55</t>
  </si>
  <si>
    <t>Gina Peterson, PM, RL</t>
  </si>
  <si>
    <t>Gina 56</t>
  </si>
  <si>
    <t>Mary Moletteire, RN, PM,A</t>
  </si>
  <si>
    <t>Mary 111</t>
  </si>
  <si>
    <t>Michael Haley, PM, B, T</t>
  </si>
  <si>
    <t>Michael 112</t>
  </si>
  <si>
    <t>Edward Montano, PM</t>
  </si>
  <si>
    <t>Eddie 113</t>
  </si>
  <si>
    <t>Julia Buttigieg, PM</t>
  </si>
  <si>
    <t>Julia 114</t>
  </si>
  <si>
    <t>Reserved for Steven Morken 4/2024</t>
  </si>
  <si>
    <t>Ian Wolf, PM</t>
  </si>
  <si>
    <t>Ian 117</t>
  </si>
  <si>
    <t>Terri Harris, PM, T</t>
  </si>
  <si>
    <t>Terri 118</t>
  </si>
  <si>
    <t>Alex Lewis, PM</t>
  </si>
  <si>
    <t>Alex 119</t>
  </si>
  <si>
    <t>Reserved for Michael Koch, PM 2/2024</t>
  </si>
  <si>
    <t>Katy Clark, PM, T, B</t>
  </si>
  <si>
    <t>Katy 121</t>
  </si>
  <si>
    <t>Reserved for David Green, PM 2/2024</t>
  </si>
  <si>
    <t>Richard Fox, PM</t>
  </si>
  <si>
    <t>Richard 123</t>
  </si>
  <si>
    <t>Shawn Carone, PM</t>
  </si>
  <si>
    <t>Shawn 124</t>
  </si>
  <si>
    <t>Chris Candee, PM, B</t>
  </si>
  <si>
    <t>Chris 125</t>
  </si>
  <si>
    <t>Samuel Kinard, PM, T, B</t>
  </si>
  <si>
    <t>Samuel 127</t>
  </si>
  <si>
    <t>Brandon Smith, PM</t>
  </si>
  <si>
    <t>Brandon 129</t>
  </si>
  <si>
    <t>Yeison Betancur, PM</t>
  </si>
  <si>
    <t>Yeison 130</t>
  </si>
  <si>
    <t>Jim Bexfield, PM, T</t>
  </si>
  <si>
    <t>Jim 131</t>
  </si>
  <si>
    <t>Ada Bobola, PM</t>
  </si>
  <si>
    <t>Ada 132</t>
  </si>
  <si>
    <t>Stephanie Santiago, PM</t>
  </si>
  <si>
    <t>Stephanie 133</t>
  </si>
  <si>
    <t>Kevin Kwader, PM</t>
  </si>
  <si>
    <t>Kevin 134</t>
  </si>
  <si>
    <t>Jason Hollenback, PM</t>
  </si>
  <si>
    <t>Jason 136</t>
  </si>
  <si>
    <t>Robert Boudreau, PM</t>
  </si>
  <si>
    <t>Robert 137</t>
  </si>
  <si>
    <t>Brian Chabot, PM</t>
  </si>
  <si>
    <t>Brian 138</t>
  </si>
  <si>
    <t>David Cimmino, PM, T</t>
  </si>
  <si>
    <t>David 139</t>
  </si>
  <si>
    <t>Reserved for Jerry Hylander Termed 4/2021- Retire #</t>
  </si>
  <si>
    <t>Mike Gonzalez-Monge, PM</t>
  </si>
  <si>
    <t>Mike 141</t>
  </si>
  <si>
    <t>Mike Palmer, PM</t>
  </si>
  <si>
    <t>Mike 143</t>
  </si>
  <si>
    <t>Megan Stipp, PM, T</t>
  </si>
  <si>
    <t>Megan 144</t>
  </si>
  <si>
    <t xml:space="preserve">In Honor of Beverly Saghier, RN </t>
  </si>
  <si>
    <t>Jimmy Harbilas, PM, B</t>
  </si>
  <si>
    <t>Jimmy 146</t>
  </si>
  <si>
    <t>Chris Hynes, PM, B</t>
  </si>
  <si>
    <t>Chris 147</t>
  </si>
  <si>
    <t>Shannon Casey, PM</t>
  </si>
  <si>
    <t>Shannon 149</t>
  </si>
  <si>
    <t>Alan Wilkins, PM</t>
  </si>
  <si>
    <t>Alan 150</t>
  </si>
  <si>
    <t>Reserved for Jahaira Rivera 4/2024</t>
  </si>
  <si>
    <t>Jahaira 151</t>
  </si>
  <si>
    <t>Zachary Marion, PM</t>
  </si>
  <si>
    <t>Zachary 152</t>
  </si>
  <si>
    <t xml:space="preserve">Omar Diaz, PM, B </t>
  </si>
  <si>
    <t>Omar 154</t>
  </si>
  <si>
    <t>Winston Tsai, PM</t>
  </si>
  <si>
    <t>Winston 155</t>
  </si>
  <si>
    <t>Joshua Fisher, PM</t>
  </si>
  <si>
    <t>Joshua 156</t>
  </si>
  <si>
    <t>Reserved for James Smith 2/2024</t>
  </si>
  <si>
    <t>James 157</t>
  </si>
  <si>
    <t>Will Hall, PM, B</t>
  </si>
  <si>
    <t>Will 158</t>
  </si>
  <si>
    <t>Tera Marion, RN</t>
  </si>
  <si>
    <t>Tera 159</t>
  </si>
  <si>
    <t>Reserved for Caroline Beske 2/2024</t>
  </si>
  <si>
    <t>Caroline 160</t>
  </si>
  <si>
    <t>Reserved for Richard Crandall 4/2024</t>
  </si>
  <si>
    <t>Moises Ramirez, PM</t>
  </si>
  <si>
    <t>Moises 162</t>
  </si>
  <si>
    <t>Michael McGahuey, PM, B</t>
  </si>
  <si>
    <t>Michael 163</t>
  </si>
  <si>
    <t>Matt Schad, PM, B</t>
  </si>
  <si>
    <t>Matt 164</t>
  </si>
  <si>
    <t>Manny Sanchez, PM, B</t>
  </si>
  <si>
    <t>Manny 166</t>
  </si>
  <si>
    <t>Chris Ballas, PM, B, T</t>
  </si>
  <si>
    <t>Chris 167</t>
  </si>
  <si>
    <t>Francesca Owens, PM</t>
  </si>
  <si>
    <t>Francesca 168</t>
  </si>
  <si>
    <t>Michael Killen, PM</t>
  </si>
  <si>
    <t>Michael 170</t>
  </si>
  <si>
    <t>Matthew Spahn, PM</t>
  </si>
  <si>
    <t>Matthew 171</t>
  </si>
  <si>
    <t>In Honor of Debbie Miller, RN, PM</t>
  </si>
  <si>
    <t>Chris Quinby, PM, B</t>
  </si>
  <si>
    <t>Chris 174</t>
  </si>
  <si>
    <t>Charles Gehring, PM</t>
  </si>
  <si>
    <t>Charles 175</t>
  </si>
  <si>
    <t>Reserved for Mark Williams 3/2024</t>
  </si>
  <si>
    <t>Mark 176</t>
  </si>
  <si>
    <t>Zachary Tayes, PM</t>
  </si>
  <si>
    <t>Zachary 177</t>
  </si>
  <si>
    <t>James Rotondi, PM, T</t>
  </si>
  <si>
    <t>James 178</t>
  </si>
  <si>
    <t>Katherine Partin, PM</t>
  </si>
  <si>
    <t>Katherine 179</t>
  </si>
  <si>
    <t>Reserved for Jenn Jones 2/2024</t>
  </si>
  <si>
    <t>Jennifer 180</t>
  </si>
  <si>
    <t>Ray Dixon, RN,PM</t>
  </si>
  <si>
    <t>Ray 181</t>
  </si>
  <si>
    <t>Kevin Peace, PM, B</t>
  </si>
  <si>
    <t>Kevin 182</t>
  </si>
  <si>
    <t>Claude Ehlers,PM,T,CPR</t>
  </si>
  <si>
    <t>Claude 183</t>
  </si>
  <si>
    <t>Bryan Benson, PM</t>
  </si>
  <si>
    <t>Bryan 184</t>
  </si>
  <si>
    <t>Erik Anderson, PM</t>
  </si>
  <si>
    <t>Erik 186</t>
  </si>
  <si>
    <t>Lee Hudson, PM</t>
  </si>
  <si>
    <t>Lee 187</t>
  </si>
  <si>
    <t>Tristan Rodriguez, PM, B</t>
  </si>
  <si>
    <t>Tristan 188</t>
  </si>
  <si>
    <t>Reserved for Dakota Mock 2/2024</t>
  </si>
  <si>
    <t>Dakota 189</t>
  </si>
  <si>
    <t>Talan Hoffman, PM</t>
  </si>
  <si>
    <t>Talan 190</t>
  </si>
  <si>
    <t>Wayne Fitzpatrick, PM, B, T</t>
  </si>
  <si>
    <t>Wayne 192</t>
  </si>
  <si>
    <t>Nicholas Cruzado, PM, B</t>
  </si>
  <si>
    <t>Nicholas 193</t>
  </si>
  <si>
    <t>Jason Balcauski, PM, B</t>
  </si>
  <si>
    <t>Jason 195</t>
  </si>
  <si>
    <t>Marcus Lee, PM</t>
  </si>
  <si>
    <t>Marcus 196</t>
  </si>
  <si>
    <t>Mindi Burns, PM</t>
  </si>
  <si>
    <t>Mindi 197</t>
  </si>
  <si>
    <t>Lorne Spence, PM</t>
  </si>
  <si>
    <t>Lorne 198</t>
  </si>
  <si>
    <t>Marcus Crowden, PM</t>
  </si>
  <si>
    <t>Marcus 200</t>
  </si>
  <si>
    <t>Kim Perryman, PM, T, B</t>
  </si>
  <si>
    <t>Kim 202</t>
  </si>
  <si>
    <t>George Gunn, PM</t>
  </si>
  <si>
    <t>George 203</t>
  </si>
  <si>
    <t>Reserved for Gregory Fox, PM, 2/2024</t>
  </si>
  <si>
    <t>Joshua Santiago, PM, T</t>
  </si>
  <si>
    <t>Joshua 205</t>
  </si>
  <si>
    <t>Jennifer Collier, PM</t>
  </si>
  <si>
    <t>Jennifer 206</t>
  </si>
  <si>
    <t>Reserved for Iris Lalli 2/2024</t>
  </si>
  <si>
    <t>Destiny James , PM</t>
  </si>
  <si>
    <t>Destiny 208</t>
  </si>
  <si>
    <t>Stephano Scarafino, PM</t>
  </si>
  <si>
    <t>Stephano 209</t>
  </si>
  <si>
    <t>Manny Ildefonso, PM</t>
  </si>
  <si>
    <t>Manny 210</t>
  </si>
  <si>
    <t>Kelsey Dearing, PM</t>
  </si>
  <si>
    <t>Kelsey 211</t>
  </si>
  <si>
    <t>David Kessluk, PM,A</t>
  </si>
  <si>
    <t>David 213</t>
  </si>
  <si>
    <t>Joe Douglas,PM,D,B,T,A</t>
  </si>
  <si>
    <t>Joe 215</t>
  </si>
  <si>
    <t>Harold Jacques, PM</t>
  </si>
  <si>
    <t>Harold 217</t>
  </si>
  <si>
    <t>Kelsea Lewis, PM</t>
  </si>
  <si>
    <t>Kelsea 219</t>
  </si>
  <si>
    <t>Scott DeBoer, PM</t>
  </si>
  <si>
    <t>Scott 220</t>
  </si>
  <si>
    <t>Eric Bentz, PM, B, T</t>
  </si>
  <si>
    <t>Eric 221</t>
  </si>
  <si>
    <t>Drew Scarborough, PM</t>
  </si>
  <si>
    <t>Drew 223</t>
  </si>
  <si>
    <t>Kenneth Desantis, PM, B</t>
  </si>
  <si>
    <t>Kenneth 224</t>
  </si>
  <si>
    <t>Michael Amico, PM</t>
  </si>
  <si>
    <t>Michael 225</t>
  </si>
  <si>
    <t>Lamont Pelham, PM</t>
  </si>
  <si>
    <t>Lamont 227</t>
  </si>
  <si>
    <t>Jean-Thierry Aleman, PM, B, T</t>
  </si>
  <si>
    <t>JT  228</t>
  </si>
  <si>
    <t>Darrin Denmark, PM</t>
  </si>
  <si>
    <t>Darrin 230</t>
  </si>
  <si>
    <t>Nick Sirny, PM</t>
  </si>
  <si>
    <t>Nick 232</t>
  </si>
  <si>
    <t>Mitch Stevens, PM</t>
  </si>
  <si>
    <t>Mitch 234</t>
  </si>
  <si>
    <t>Michael Brockner, PM, T</t>
  </si>
  <si>
    <t>Michael 235</t>
  </si>
  <si>
    <t>Reserved for Juan Martinez 4/2024</t>
  </si>
  <si>
    <t>Jacob Ratcliff, PM</t>
  </si>
  <si>
    <t>Jacob 237</t>
  </si>
  <si>
    <t>Bobby Bowen, PM, T, B</t>
  </si>
  <si>
    <t>Bobby 238</t>
  </si>
  <si>
    <t>Mike Grahl, PM</t>
  </si>
  <si>
    <t>Mike 239</t>
  </si>
  <si>
    <t xml:space="preserve">Reserved for Steve Levine, termed 3/18  Retire # </t>
  </si>
  <si>
    <t>Brandon Brody, PM, T</t>
  </si>
  <si>
    <t>Brandon 241</t>
  </si>
  <si>
    <t>Lauren O'Brien, PM</t>
  </si>
  <si>
    <t>Lauren 242</t>
  </si>
  <si>
    <t>Mark Poole, PM</t>
  </si>
  <si>
    <t>Mark 243</t>
  </si>
  <si>
    <t>David Martinez Agosto, PM</t>
  </si>
  <si>
    <t>David 244</t>
  </si>
  <si>
    <t xml:space="preserve">Maria-Cristina Santiago Gonzalez, PM </t>
  </si>
  <si>
    <t>Maria 245</t>
  </si>
  <si>
    <t>Jonathan Robinson, PM, T</t>
  </si>
  <si>
    <t>Jonathan 247</t>
  </si>
  <si>
    <t>Cody Pike, PM</t>
  </si>
  <si>
    <t>Cody 248</t>
  </si>
  <si>
    <t>Reserved for Sebastian Torres 2/2024</t>
  </si>
  <si>
    <t>In Honor of Joe Dragojevich, PM, B</t>
  </si>
  <si>
    <t>Lisa DeBoer, PM</t>
  </si>
  <si>
    <t>Lisa 251</t>
  </si>
  <si>
    <t>Chad Adams, PM</t>
  </si>
  <si>
    <t>Chad 252</t>
  </si>
  <si>
    <t>Reserved for Matthew Bennett 2/2024</t>
  </si>
  <si>
    <t>Jorge Rizo, PM, T</t>
  </si>
  <si>
    <t>Jorge 254</t>
  </si>
  <si>
    <t>Jeffrey Lee, PM</t>
  </si>
  <si>
    <t>Jeffrey 255</t>
  </si>
  <si>
    <t>Alyssa Shriver, PM. T, B</t>
  </si>
  <si>
    <t>Alyssa 256</t>
  </si>
  <si>
    <t>Kim Hudson, RN,PM</t>
  </si>
  <si>
    <t>Kim 257</t>
  </si>
  <si>
    <t>Paul Bruton, PM</t>
  </si>
  <si>
    <t>Paul 258</t>
  </si>
  <si>
    <t>Reserved for Tae Webb, PM 3/2024</t>
  </si>
  <si>
    <t>Colin Cronin, PM</t>
  </si>
  <si>
    <t>Colin 260</t>
  </si>
  <si>
    <t>Jackie Spence, PM</t>
  </si>
  <si>
    <t>Jackie 261</t>
  </si>
  <si>
    <t>Matthew Hise, PM</t>
  </si>
  <si>
    <t>Matthew 262</t>
  </si>
  <si>
    <t>Norberto Monell, PM</t>
  </si>
  <si>
    <t>Norberto 264</t>
  </si>
  <si>
    <t>Sammy Lugo, PM</t>
  </si>
  <si>
    <t>Sammy 265</t>
  </si>
  <si>
    <t>Matthew Winheim, PM</t>
  </si>
  <si>
    <t>Matthew 266</t>
  </si>
  <si>
    <t>Christopher Lindau, PM, T, B</t>
  </si>
  <si>
    <t>Christopher 267</t>
  </si>
  <si>
    <t>Danielle Ramsey, PM</t>
  </si>
  <si>
    <t>Danielle 268</t>
  </si>
  <si>
    <t>Michael Ravenel, PM, B</t>
  </si>
  <si>
    <t>Michael 269</t>
  </si>
  <si>
    <t>Artur Gorski, PM</t>
  </si>
  <si>
    <t>Artur 270</t>
  </si>
  <si>
    <t>Reserved for Tom Hair 8/2024</t>
  </si>
  <si>
    <t>Ed Graham, PM, A</t>
  </si>
  <si>
    <t>Ed 273</t>
  </si>
  <si>
    <t>Steven Mora, PM</t>
  </si>
  <si>
    <t>Steven 275</t>
  </si>
  <si>
    <t>Michael DiStefano, PM</t>
  </si>
  <si>
    <t>Michael 277</t>
  </si>
  <si>
    <t>Amanda Holland, PM</t>
  </si>
  <si>
    <t>Amanda 279</t>
  </si>
  <si>
    <t>Juan Alzate, PM</t>
  </si>
  <si>
    <t>Juan 280</t>
  </si>
  <si>
    <t>Jackeline Collazo, PM</t>
  </si>
  <si>
    <t>Jackeline 281</t>
  </si>
  <si>
    <t>Timothy Tito, PM, B, T</t>
  </si>
  <si>
    <t>Timothy 282</t>
  </si>
  <si>
    <t>Steven Rivera, PM, B</t>
  </si>
  <si>
    <t>Steven 283</t>
  </si>
  <si>
    <t>Courtney Helstrom, PM</t>
  </si>
  <si>
    <t>Courtney 285</t>
  </si>
  <si>
    <t>Reserved for Stephanie Wenck-Juliano 4/2024</t>
  </si>
  <si>
    <t>Kayla Ramos, PM</t>
  </si>
  <si>
    <t>Kayla 287</t>
  </si>
  <si>
    <t>Reserved for Gina Peterson 2/2024</t>
  </si>
  <si>
    <t>Kevin Hencken, PM, B</t>
  </si>
  <si>
    <t>Kevin 289</t>
  </si>
  <si>
    <t>Brad Shafar, PM</t>
  </si>
  <si>
    <t>Brad 291</t>
  </si>
  <si>
    <t>Antonio Armijo, PM</t>
  </si>
  <si>
    <t>Antonio 292</t>
  </si>
  <si>
    <t>Reserved for Dre Loguerre 6/2024</t>
  </si>
  <si>
    <t>Christopher Morgan, PM</t>
  </si>
  <si>
    <t>Christopher 295</t>
  </si>
  <si>
    <t>Gabriel Archibald, PM, B</t>
  </si>
  <si>
    <t>Gabriel 297</t>
  </si>
  <si>
    <t>Joseph Crespo, PM</t>
  </si>
  <si>
    <t>Joseph 299</t>
  </si>
  <si>
    <t>G</t>
  </si>
  <si>
    <t>Angela Merrow</t>
  </si>
  <si>
    <t>Team Member Name                 Last Name, First Name</t>
  </si>
  <si>
    <t>Date</t>
  </si>
  <si>
    <t>Time</t>
  </si>
  <si>
    <t>Date c/o for</t>
  </si>
  <si>
    <t>Park</t>
  </si>
  <si>
    <t>Shift c/o for</t>
  </si>
  <si>
    <t>Reason</t>
  </si>
  <si>
    <t>Sick Consecutive</t>
  </si>
  <si>
    <t xml:space="preserve">Supervisor taking call </t>
  </si>
  <si>
    <t>N/A means no adj needed</t>
  </si>
  <si>
    <t>USF</t>
  </si>
  <si>
    <t>Yes</t>
  </si>
  <si>
    <t>IOA</t>
  </si>
  <si>
    <t>No</t>
  </si>
  <si>
    <t>VB</t>
  </si>
  <si>
    <t>CW</t>
  </si>
  <si>
    <t>HHN</t>
  </si>
  <si>
    <t>Park Hours</t>
  </si>
  <si>
    <t>0900</t>
  </si>
  <si>
    <t>to</t>
  </si>
  <si>
    <t>2100</t>
  </si>
  <si>
    <t>Day</t>
  </si>
  <si>
    <t xml:space="preserve">   Staff</t>
  </si>
  <si>
    <t>Start</t>
  </si>
  <si>
    <t>End</t>
  </si>
  <si>
    <t>L</t>
  </si>
  <si>
    <t>Flash</t>
  </si>
  <si>
    <t>Actual</t>
  </si>
  <si>
    <t>O/T</t>
  </si>
  <si>
    <t>Special Events</t>
  </si>
  <si>
    <t>Name / Code</t>
  </si>
  <si>
    <t/>
  </si>
  <si>
    <t>LEAD</t>
  </si>
  <si>
    <t>Bourne</t>
  </si>
  <si>
    <t>Training</t>
  </si>
  <si>
    <t>Target</t>
  </si>
  <si>
    <t>Please check your email and announcements on share point on a daily basis.</t>
  </si>
  <si>
    <t>Opening Check List</t>
  </si>
  <si>
    <t>Closing Check List</t>
  </si>
  <si>
    <t>Van Check List</t>
  </si>
  <si>
    <t>Van Wahsed &amp; Vacumed</t>
  </si>
  <si>
    <t>Satellite</t>
  </si>
  <si>
    <t>Minion</t>
  </si>
  <si>
    <t>Springfield</t>
  </si>
  <si>
    <t>Mels</t>
  </si>
  <si>
    <t>Diagon</t>
  </si>
  <si>
    <t>New York</t>
  </si>
  <si>
    <t>Window</t>
  </si>
  <si>
    <t>Base</t>
  </si>
  <si>
    <t>0800-1000</t>
  </si>
  <si>
    <t>1000-1200</t>
  </si>
  <si>
    <t>1200-1400</t>
  </si>
  <si>
    <t>1400-1600</t>
  </si>
  <si>
    <t>1600-1800</t>
  </si>
  <si>
    <t>1800-2000</t>
  </si>
  <si>
    <t>2000-2200</t>
  </si>
  <si>
    <t>2200-0000</t>
  </si>
  <si>
    <t>1000</t>
  </si>
  <si>
    <t>POE</t>
  </si>
  <si>
    <t>Marvel/Toon</t>
  </si>
  <si>
    <t>JP</t>
  </si>
  <si>
    <t>Seuss</t>
  </si>
  <si>
    <t>Hogsmeade</t>
  </si>
  <si>
    <t>Castle</t>
  </si>
  <si>
    <t>Name/Code</t>
  </si>
  <si>
    <t>Van Washed and Vacummed</t>
  </si>
  <si>
    <t>River</t>
  </si>
  <si>
    <t>Volcano</t>
  </si>
  <si>
    <t>Rainforest</t>
  </si>
  <si>
    <t>Wave</t>
  </si>
  <si>
    <t>0700</t>
  </si>
  <si>
    <t>\</t>
  </si>
  <si>
    <t>Hub Check List</t>
  </si>
  <si>
    <t>Bike Bags</t>
  </si>
  <si>
    <t>IOA Bridge</t>
  </si>
  <si>
    <t>USF Bridge</t>
  </si>
  <si>
    <t>Hub</t>
  </si>
  <si>
    <t>0700-0900</t>
  </si>
  <si>
    <t>1700-1900</t>
  </si>
  <si>
    <t>0900-1100</t>
  </si>
  <si>
    <t>1900-2100</t>
  </si>
  <si>
    <t>1100-1300</t>
  </si>
  <si>
    <t>2100-2300</t>
  </si>
  <si>
    <t>1300-1500</t>
  </si>
  <si>
    <t>2300-0100</t>
  </si>
  <si>
    <t>1500-1700</t>
  </si>
  <si>
    <t>0100-0300</t>
  </si>
  <si>
    <t>EPIC</t>
  </si>
  <si>
    <t>Budget Hrs</t>
  </si>
  <si>
    <t>OT</t>
  </si>
  <si>
    <t>Variance</t>
  </si>
  <si>
    <t xml:space="preserve"> Notes</t>
  </si>
  <si>
    <t>Sun</t>
  </si>
  <si>
    <t>Mon</t>
  </si>
  <si>
    <t>Tue</t>
  </si>
  <si>
    <t>Wed</t>
  </si>
  <si>
    <t>Thur</t>
  </si>
  <si>
    <t>Fri</t>
  </si>
  <si>
    <t>Sat</t>
  </si>
  <si>
    <t>Total</t>
  </si>
  <si>
    <t>Hours Worked Verses Budgeted Hours</t>
  </si>
  <si>
    <t>0280 - Regular</t>
  </si>
  <si>
    <t>GV</t>
  </si>
  <si>
    <t>RTU</t>
  </si>
  <si>
    <t>NYE</t>
  </si>
  <si>
    <t>Trainer</t>
  </si>
  <si>
    <t>Trainee</t>
  </si>
  <si>
    <t>Med Sur</t>
  </si>
  <si>
    <t>Regular Total</t>
  </si>
  <si>
    <t>OT Total</t>
  </si>
  <si>
    <t>Total Hours</t>
  </si>
  <si>
    <t>Finance - Budgeted Hours vs Actual</t>
  </si>
  <si>
    <t>Actual Hrs</t>
  </si>
  <si>
    <t>Finance Weekly Totals</t>
  </si>
  <si>
    <t>Hours</t>
  </si>
  <si>
    <t>USF Projections</t>
  </si>
  <si>
    <t>0-99k</t>
  </si>
  <si>
    <t>0900-1800</t>
  </si>
  <si>
    <t>0-10K</t>
  </si>
  <si>
    <t>11-13K</t>
  </si>
  <si>
    <t>14-16K</t>
  </si>
  <si>
    <t>17-99K</t>
  </si>
  <si>
    <t>0900-1900</t>
  </si>
  <si>
    <t>0-16K</t>
  </si>
  <si>
    <t>17-22K</t>
  </si>
  <si>
    <t>23-99K</t>
  </si>
  <si>
    <t>0900-2000</t>
  </si>
  <si>
    <t>0900-2100</t>
  </si>
  <si>
    <t>0-25K</t>
  </si>
  <si>
    <t>26-31K</t>
  </si>
  <si>
    <t>32-99K</t>
  </si>
  <si>
    <t>0900-2200</t>
  </si>
  <si>
    <r>
      <t>120</t>
    </r>
    <r>
      <rPr>
        <color rgb="FFFF0000"/>
        <family val="2"/>
        <scheme val="minor"/>
        <sz val="11"/>
        <rFont val="Calibri"/>
      </rPr>
      <t>(136)</t>
    </r>
  </si>
  <si>
    <t>0-99K</t>
  </si>
  <si>
    <t>0800-1800</t>
  </si>
  <si>
    <t>0800-1900</t>
  </si>
  <si>
    <t>0800-2200</t>
  </si>
  <si>
    <r>
      <t>116</t>
    </r>
    <r>
      <rPr>
        <color rgb="FFFF0000"/>
        <family val="2"/>
        <scheme val="minor"/>
        <sz val="11"/>
        <rFont val="Calibri"/>
      </rPr>
      <t>(128)</t>
    </r>
  </si>
  <si>
    <r>
      <t xml:space="preserve">116 </t>
    </r>
    <r>
      <rPr>
        <color rgb="FFFF0000"/>
        <family val="2"/>
        <scheme val="minor"/>
        <sz val="11"/>
        <rFont val="Calibri"/>
      </rPr>
      <t>(128)</t>
    </r>
  </si>
  <si>
    <t>0900-0100</t>
  </si>
  <si>
    <t>0-42K</t>
  </si>
  <si>
    <t>43-48K</t>
  </si>
  <si>
    <t>49-99K</t>
  </si>
  <si>
    <t>HHN 0800-0100</t>
  </si>
  <si>
    <t>HHN 0800-0200</t>
  </si>
  <si>
    <t>GB 0800-0200</t>
  </si>
  <si>
    <t>GV 0800-0000</t>
  </si>
  <si>
    <t>RTU 0900-0100</t>
  </si>
  <si>
    <t>0-30K</t>
  </si>
  <si>
    <t>31-99K</t>
  </si>
  <si>
    <t>MG 0900-2100</t>
  </si>
  <si>
    <t>MG 0900-2200</t>
  </si>
  <si>
    <t>0388 - Regular</t>
  </si>
  <si>
    <t>MG</t>
  </si>
  <si>
    <t>GB</t>
  </si>
  <si>
    <t>HHN OT</t>
  </si>
  <si>
    <t>IOA Projections</t>
  </si>
  <si>
    <r>
      <t>85</t>
    </r>
    <r>
      <rPr>
        <color rgb="FFFF0000"/>
        <family val="2"/>
        <scheme val="minor"/>
        <sz val="11"/>
        <rFont val="Calibri"/>
      </rPr>
      <t>(104)</t>
    </r>
  </si>
  <si>
    <r>
      <t xml:space="preserve">81 </t>
    </r>
    <r>
      <rPr>
        <color rgb="FFFF0000"/>
        <family val="2"/>
        <scheme val="minor"/>
        <sz val="11"/>
        <rFont val="Calibri"/>
      </rPr>
      <t>(104)</t>
    </r>
  </si>
  <si>
    <r>
      <t xml:space="preserve">91 </t>
    </r>
    <r>
      <rPr>
        <color rgb="FFFF0000"/>
        <family val="2"/>
        <scheme val="minor"/>
        <sz val="11"/>
        <rFont val="Calibri"/>
      </rPr>
      <t>(104)</t>
    </r>
  </si>
  <si>
    <r>
      <t xml:space="preserve">96 </t>
    </r>
    <r>
      <rPr>
        <color rgb="FFFF0000"/>
        <family val="2"/>
        <scheme val="minor"/>
        <sz val="11"/>
        <rFont val="Calibri"/>
      </rPr>
      <t>(104)</t>
    </r>
  </si>
  <si>
    <r>
      <t xml:space="preserve">99 </t>
    </r>
    <r>
      <rPr>
        <color rgb="FFFF0000"/>
        <family val="2"/>
        <scheme val="minor"/>
        <sz val="11"/>
        <rFont val="Calibri"/>
      </rPr>
      <t>(104)</t>
    </r>
  </si>
  <si>
    <r>
      <t xml:space="preserve">106 </t>
    </r>
    <r>
      <rPr>
        <color rgb="FFFF0000"/>
        <family val="2"/>
        <scheme val="minor"/>
        <sz val="11"/>
        <rFont val="Calibri"/>
      </rPr>
      <t>(121)</t>
    </r>
  </si>
  <si>
    <r>
      <t xml:space="preserve">102 </t>
    </r>
    <r>
      <rPr>
        <color rgb="FFFF0000"/>
        <family val="2"/>
        <scheme val="minor"/>
        <sz val="11"/>
        <rFont val="Calibri"/>
      </rPr>
      <t>(121)</t>
    </r>
  </si>
  <si>
    <r>
      <t xml:space="preserve">114 </t>
    </r>
    <r>
      <rPr>
        <color rgb="FFFF0000"/>
        <family val="2"/>
        <scheme val="minor"/>
        <sz val="11"/>
        <rFont val="Calibri"/>
      </rPr>
      <t>(128)</t>
    </r>
  </si>
  <si>
    <r>
      <t xml:space="preserve">132 </t>
    </r>
    <r>
      <rPr>
        <color rgb="FFFF0000"/>
        <family val="2"/>
        <scheme val="minor"/>
        <sz val="11"/>
        <rFont val="Calibri"/>
      </rPr>
      <t>(140)</t>
    </r>
  </si>
  <si>
    <t>USF Weekly Budget</t>
  </si>
  <si>
    <t>Week Budget Bariance</t>
  </si>
  <si>
    <t>0388 - OT</t>
  </si>
  <si>
    <t>Grad Bash PP</t>
  </si>
  <si>
    <t>To Be determined</t>
  </si>
  <si>
    <t>Sat Reggae</t>
  </si>
  <si>
    <t>This includes hrs from day hours</t>
  </si>
  <si>
    <t>Sun Reggae</t>
  </si>
  <si>
    <t>5268 - Regular</t>
  </si>
  <si>
    <t>5268 -  OT</t>
  </si>
  <si>
    <t>Volcano Bay</t>
  </si>
  <si>
    <t>All Day Types</t>
  </si>
  <si>
    <t>Projection</t>
  </si>
  <si>
    <t>0-3K</t>
  </si>
  <si>
    <t>4-99K</t>
  </si>
  <si>
    <t>1000-1700</t>
  </si>
  <si>
    <t>1000-1800</t>
  </si>
  <si>
    <t>0-4K</t>
  </si>
  <si>
    <t>5-6K</t>
  </si>
  <si>
    <t>7-99K</t>
  </si>
  <si>
    <t>1000-1900</t>
  </si>
  <si>
    <t>0-6K</t>
  </si>
  <si>
    <t>1000-2000</t>
  </si>
  <si>
    <t>0830-2100</t>
  </si>
  <si>
    <t>Closed</t>
  </si>
  <si>
    <t>EPIC Weekly Budget</t>
  </si>
  <si>
    <t>0280-  OT</t>
  </si>
  <si>
    <t>Epic Projections</t>
  </si>
  <si>
    <t>Event Date</t>
  </si>
  <si>
    <t>Name of Event</t>
  </si>
  <si>
    <t>Staff Member(s)</t>
  </si>
  <si>
    <t>Radio #</t>
  </si>
  <si>
    <t>Scheduled Hours Per TM</t>
  </si>
  <si>
    <t>Actual Hours</t>
  </si>
  <si>
    <t>Variance Reason</t>
  </si>
  <si>
    <t>Billed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</si>
</sst>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"/>
    <numFmt numFmtId="165" formatCode="0.00_);[Red](0.00)"/>
  </numFmts>
  <fonts count="27" x14ac:knownFonts="1">
    <font>
      <color theme="1"/>
      <family val="2"/>
      <scheme val="minor"/>
      <sz val="11"/>
      <name val="Calibri"/>
    </font>
    <font>
      <color theme="1"/>
      <family val="2"/>
      <scheme val="minor"/>
      <sz val="10"/>
      <name val="Calibri"/>
    </font>
    <font>
      <b/>
      <family val="2"/>
      <sz val="10"/>
      <name val="Arial"/>
    </font>
    <font>
      <b/>
      <color indexed="17"/>
      <family val="2"/>
      <sz val="12"/>
      <name val="Arial"/>
    </font>
    <font>
      <b/>
      <color indexed="8"/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z val="10"/>
      <name val="Arial"/>
    </font>
    <font>
      <family val="2"/>
      <scheme val="minor"/>
      <sz val="11"/>
      <name val="Calibri"/>
    </font>
    <font>
      <b/>
      <color indexed="10"/>
      <family val="2"/>
      <sz val="10"/>
      <name val="Arial"/>
    </font>
    <font>
      <b/>
      <color theme="1"/>
      <family val="2"/>
      <scheme val="minor"/>
      <sz val="11"/>
      <name val="Calibri"/>
    </font>
    <font>
      <family val="2"/>
      <scheme val="minor"/>
      <sz val="10"/>
      <name val="Calibri"/>
    </font>
    <font>
      <b/>
      <color rgb="FFFF0000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color rgb="FF222222"/>
      <family val="2"/>
      <sz val="11"/>
      <name val="Calibri"/>
    </font>
    <font>
      <b/>
      <color theme="1"/>
      <family val="2"/>
      <scheme val="minor"/>
      <sz val="9"/>
      <name val="Calibri"/>
    </font>
    <font>
      <b/>
      <color rgb="FFC00000"/>
      <family val="2"/>
      <scheme val="minor"/>
      <sz val="11"/>
      <name val="Calibri"/>
    </font>
    <font>
      <b/>
      <family val="2"/>
      <scheme val="minor"/>
      <sz val="11"/>
      <name val="Calibri"/>
    </font>
    <font>
      <b/>
      <color theme="1"/>
      <family val="2"/>
      <scheme val="minor"/>
      <sz val="10"/>
      <name val="Calibri"/>
    </font>
    <font>
      <color theme="1"/>
      <family val="2"/>
      <scheme val="minor"/>
      <sz val="16"/>
      <name val="Calibri"/>
    </font>
    <font>
      <color theme="1"/>
      <family val="2"/>
      <sz val="11"/>
      <name val="Calibri"/>
    </font>
    <font>
      <color theme="1"/>
      <family val="2"/>
      <scheme val="minor"/>
      <sz val="9"/>
      <name val="Calibri"/>
    </font>
    <font>
      <b/>
      <color theme="1"/>
      <family val="2"/>
      <sz val="11"/>
      <name val="Calibri"/>
    </font>
    <font>
      <b/>
      <color rgb="FF222222"/>
      <family val="2"/>
      <sz val="11"/>
      <name val="Calibri"/>
    </font>
    <font>
      <b/>
      <color theme="1"/>
      <family val="2"/>
      <sz val="10"/>
      <name val="Calibri"/>
    </font>
    <font>
      <color theme="1"/>
      <family val="2"/>
      <sz val="10"/>
      <name val="Calibri"/>
    </font>
    <font>
      <color rgb="FFC00000"/>
      <family val="2"/>
      <scheme val="minor"/>
      <sz val="11"/>
      <name val="Calibri"/>
    </font>
    <font>
      <b/>
      <color theme="1"/>
      <family val="2"/>
      <scheme val="minor"/>
      <sz val="18"/>
      <name val="Calibri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theme="7" tint="0.7999816888943144"/>
        <bgColor indexed="8"/>
      </patternFill>
    </fill>
    <fill>
      <patternFill patternType="solid">
        <fgColor theme="4" tint="0.5999938962981048"/>
        <bgColor indexed="8"/>
      </patternFill>
    </fill>
    <fill>
      <patternFill patternType="solid">
        <fgColor rgb="FF92D050"/>
        <bgColor indexed="8"/>
      </patternFill>
    </fill>
    <fill>
      <patternFill patternType="solid">
        <fgColor theme="4" tint="0.599993896298104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399975585192419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7">
    <xf numFmtId="0" fontId="0" fillId="0" borderId="0" xfId="0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3" fillId="0" borderId="0" xfId="0" applyFont="1"/>
    <xf numFmtId="0" fontId="4" fillId="2" borderId="2" xfId="0" applyFont="1" applyFill="1" applyBorder="1" applyAlignment="1" applyProtection="1">
      <alignment horizontal="center" wrapText="1"/>
      <protection locked="0"/>
    </xf>
    <xf numFmtId="0" fontId="4" fillId="2" borderId="1" xfId="0" applyFont="1" applyFill="1" applyBorder="1" applyAlignment="1" applyProtection="1">
      <alignment horizontal="left" wrapText="1"/>
      <protection locked="0"/>
    </xf>
    <xf numFmtId="0" fontId="5" fillId="2" borderId="2" xfId="0" applyFont="1" applyFill="1" applyBorder="1" applyAlignment="1" applyProtection="1">
      <alignment horizontal="center" wrapText="1"/>
      <protection locked="0"/>
    </xf>
    <xf numFmtId="0" fontId="5" fillId="2" borderId="1" xfId="0" applyFont="1" applyFill="1" applyBorder="1" applyAlignment="1" applyProtection="1">
      <alignment horizontal="left" wrapText="1"/>
      <protection locked="0"/>
    </xf>
    <xf numFmtId="0" fontId="2" fillId="3" borderId="1" xfId="0" applyFont="1" applyFill="1" applyBorder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left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5" fillId="4" borderId="1" xfId="0" applyFont="1" applyFill="1" applyBorder="1" applyAlignment="1" applyProtection="1">
      <alignment horizontal="left" wrapText="1"/>
      <protection locked="0"/>
    </xf>
    <xf numFmtId="0" fontId="2" fillId="4" borderId="1" xfId="0" applyFont="1" applyFill="1" applyBorder="1" applyAlignment="1" applyProtection="1">
      <alignment horizontal="left" wrapText="1"/>
      <protection locked="0"/>
    </xf>
    <xf numFmtId="0" fontId="4" fillId="4" borderId="1" xfId="0" applyFont="1" applyFill="1" applyBorder="1" applyAlignment="1" applyProtection="1">
      <alignment horizontal="left" wrapText="1"/>
      <protection locked="0"/>
    </xf>
    <xf numFmtId="0" fontId="4" fillId="5" borderId="2" xfId="0" applyFont="1" applyFill="1" applyBorder="1" applyAlignment="1" applyProtection="1">
      <alignment horizontal="center" wrapText="1"/>
      <protection locked="0"/>
    </xf>
    <xf numFmtId="0" fontId="6" fillId="5" borderId="1" xfId="0" applyFont="1" applyFill="1" applyBorder="1" applyAlignment="1" applyProtection="1">
      <alignment horizontal="left" wrapText="1"/>
      <protection locked="0"/>
    </xf>
    <xf numFmtId="0" fontId="4" fillId="5" borderId="1" xfId="0" applyFont="1" applyFill="1" applyBorder="1" applyAlignment="1" applyProtection="1">
      <alignment horizontal="left" wrapText="1"/>
      <protection locked="0"/>
    </xf>
    <xf numFmtId="0" fontId="2" fillId="5" borderId="1" xfId="0" applyFont="1" applyFill="1" applyBorder="1" applyAlignment="1" applyProtection="1">
      <alignment horizontal="left" wrapText="1"/>
      <protection locked="0"/>
    </xf>
    <xf numFmtId="0" fontId="4" fillId="6" borderId="2" xfId="0" applyFont="1" applyFill="1" applyBorder="1" applyAlignment="1" applyProtection="1">
      <alignment horizontal="center" wrapText="1"/>
      <protection locked="0"/>
    </xf>
    <xf numFmtId="0" fontId="2" fillId="6" borderId="1" xfId="0" applyFont="1" applyFill="1" applyBorder="1" applyAlignment="1" applyProtection="1">
      <alignment horizontal="left" wrapText="1"/>
      <protection locked="0"/>
    </xf>
    <xf numFmtId="0" fontId="4" fillId="6" borderId="1" xfId="0" applyFont="1" applyFill="1" applyBorder="1" applyAlignment="1" applyProtection="1">
      <alignment horizontal="left" wrapText="1"/>
      <protection locked="0"/>
    </xf>
    <xf numFmtId="0" fontId="2" fillId="7" borderId="1" xfId="0" applyFont="1" applyFill="1" applyBorder="1" applyAlignment="1" applyProtection="1">
      <alignment horizontal="left" wrapText="1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wrapText="1"/>
      <protection locked="0"/>
    </xf>
    <xf numFmtId="0" fontId="2" fillId="7" borderId="1" xfId="0" applyFont="1" applyFill="1" applyBorder="1" applyAlignment="1" applyProtection="1">
      <alignment wrapText="1"/>
      <protection locked="0"/>
    </xf>
    <xf numFmtId="17" fontId="0" fillId="0" borderId="0" xfId="0" applyNumberFormat="1" applyProtection="1"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horizontal="left" wrapText="1"/>
      <protection locked="0"/>
    </xf>
    <xf numFmtId="0" fontId="6" fillId="0" borderId="1" xfId="0" applyFont="1" applyBorder="1" applyAlignment="1" applyProtection="1">
      <alignment horizontal="left" wrapText="1"/>
      <protection locked="0"/>
    </xf>
    <xf numFmtId="0" fontId="5" fillId="0" borderId="2" xfId="0" applyFont="1" applyBorder="1" applyAlignment="1" applyProtection="1">
      <alignment horizontal="center" wrapText="1"/>
      <protection locked="0"/>
    </xf>
    <xf numFmtId="0" fontId="7" fillId="0" borderId="0" xfId="0" applyFont="1" applyProtection="1">
      <protection locked="0"/>
    </xf>
    <xf numFmtId="0" fontId="5" fillId="8" borderId="1" xfId="0" applyFont="1" applyFill="1" applyBorder="1" applyAlignment="1" applyProtection="1">
      <alignment horizontal="left" wrapText="1"/>
      <protection locked="0"/>
    </xf>
    <xf numFmtId="0" fontId="2" fillId="9" borderId="1" xfId="0" applyFont="1" applyFill="1" applyBorder="1" applyAlignment="1" applyProtection="1">
      <alignment horizontal="left" wrapText="1"/>
      <protection locked="0"/>
    </xf>
    <xf numFmtId="0" fontId="5" fillId="9" borderId="1" xfId="0" applyFont="1" applyFill="1" applyBorder="1" applyAlignment="1" applyProtection="1">
      <alignment horizontal="left" wrapText="1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8" fillId="0" borderId="2" xfId="0" applyFont="1" applyBorder="1" applyAlignment="1" applyProtection="1">
      <alignment horizontal="center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2" fillId="10" borderId="1" xfId="0" applyFont="1" applyFill="1" applyBorder="1" applyAlignment="1" applyProtection="1">
      <alignment horizontal="left" wrapText="1"/>
      <protection locked="0"/>
    </xf>
    <xf numFmtId="0" fontId="5" fillId="10" borderId="1" xfId="0" applyFont="1" applyFill="1" applyBorder="1" applyAlignment="1" applyProtection="1">
      <alignment horizontal="left" wrapText="1"/>
      <protection locked="0"/>
    </xf>
    <xf numFmtId="0" fontId="4" fillId="10" borderId="1" xfId="0" applyFont="1" applyFill="1" applyBorder="1" applyAlignment="1" applyProtection="1">
      <alignment horizontal="left" wrapText="1"/>
      <protection locked="0"/>
    </xf>
    <xf numFmtId="0" fontId="2" fillId="0" borderId="1" xfId="0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wrapText="1"/>
    </xf>
    <xf numFmtId="0" fontId="9" fillId="0" borderId="3" xfId="0" applyFont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0" fillId="0" borderId="4" xfId="0" applyBorder="1"/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9" fillId="0" borderId="5" xfId="0" applyFont="1" applyBorder="1" applyAlignment="1">
      <alignment horizontal="center"/>
    </xf>
    <xf numFmtId="14" fontId="9" fillId="0" borderId="5" xfId="0" applyNumberFormat="1" applyFont="1" applyBorder="1" applyAlignment="1" applyProtection="1">
      <alignment horizontal="center"/>
      <protection locked="0"/>
    </xf>
    <xf numFmtId="49" fontId="9" fillId="0" borderId="5" xfId="0" applyNumberFormat="1" applyFont="1" applyBorder="1" applyAlignment="1" applyProtection="1">
      <alignment horizontal="center"/>
      <protection locked="0"/>
    </xf>
    <xf numFmtId="0" fontId="9" fillId="0" borderId="5" xfId="0" applyFont="1" applyBorder="1"/>
    <xf numFmtId="164" fontId="9" fillId="0" borderId="5" xfId="0" applyNumberFormat="1" applyFont="1" applyBorder="1" applyAlignment="1" applyProtection="1">
      <alignment horizontal="center"/>
      <protection hidden="1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7" xfId="0" applyFont="1" applyBorder="1" applyAlignment="1">
      <alignment horizontal="center"/>
    </xf>
    <xf numFmtId="0" fontId="9" fillId="0" borderId="7" xfId="0" applyFont="1" applyBorder="1"/>
    <xf numFmtId="0" fontId="9" fillId="0" borderId="8" xfId="0" applyFont="1" applyBorder="1" applyAlignment="1">
      <alignment horizontal="center"/>
    </xf>
    <xf numFmtId="0" fontId="0" fillId="0" borderId="4" xfId="0" applyBorder="1" applyAlignment="1" applyProtection="1">
      <alignment horizontal="left"/>
      <protection hidden="1"/>
    </xf>
    <xf numFmtId="0" fontId="7" fillId="0" borderId="4" xfId="0" applyFont="1" applyBorder="1" applyAlignment="1" applyProtection="1">
      <alignment horizontal="center"/>
      <protection locked="0"/>
    </xf>
    <xf numFmtId="2" fontId="10" fillId="0" borderId="4" xfId="0" applyNumberFormat="1" applyFont="1" applyBorder="1" applyAlignment="1" applyProtection="1">
      <alignment horizontal="center"/>
      <protection locked="0"/>
    </xf>
    <xf numFmtId="49" fontId="11" fillId="0" borderId="4" xfId="0" applyNumberFormat="1" applyFont="1" applyBorder="1" applyAlignment="1" applyProtection="1">
      <alignment horizontal="center" shrinkToFit="1"/>
      <protection locked="0"/>
    </xf>
    <xf numFmtId="2" fontId="0" fillId="0" borderId="4" xfId="0" applyNumberFormat="1" applyBorder="1" applyAlignment="1" applyProtection="1">
      <alignment horizontal="center" vertical="center"/>
      <protection hidden="1"/>
    </xf>
    <xf numFmtId="2" fontId="12" fillId="0" borderId="4" xfId="0" applyNumberFormat="1" applyFon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0" fontId="0" fillId="11" borderId="4" xfId="0" applyFill="1" applyBorder="1" applyProtection="1">
      <protection hidden="1"/>
    </xf>
    <xf numFmtId="0" fontId="0" fillId="11" borderId="4" xfId="0" applyFill="1" applyBorder="1" applyAlignment="1" applyProtection="1">
      <alignment horizontal="center"/>
      <protection locked="0"/>
    </xf>
    <xf numFmtId="2" fontId="0" fillId="11" borderId="4" xfId="0" applyNumberFormat="1" applyFill="1" applyBorder="1" applyAlignment="1" applyProtection="1">
      <alignment horizontal="center"/>
      <protection locked="0"/>
    </xf>
    <xf numFmtId="49" fontId="11" fillId="11" borderId="4" xfId="0" applyNumberFormat="1" applyFont="1" applyFill="1" applyBorder="1" applyAlignment="1" applyProtection="1">
      <alignment horizontal="center" shrinkToFit="1"/>
      <protection locked="0"/>
    </xf>
    <xf numFmtId="2" fontId="13" fillId="11" borderId="4" xfId="0" applyNumberFormat="1" applyFont="1" applyFill="1" applyBorder="1" applyAlignment="1" applyProtection="1">
      <alignment horizontal="center"/>
      <protection hidden="1"/>
    </xf>
    <xf numFmtId="2" fontId="12" fillId="11" borderId="4" xfId="0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2" fontId="10" fillId="0" borderId="1" xfId="0" applyNumberFormat="1" applyFont="1" applyBorder="1" applyAlignment="1" applyProtection="1">
      <alignment horizontal="center"/>
      <protection locked="0"/>
    </xf>
    <xf numFmtId="49" fontId="11" fillId="0" borderId="1" xfId="0" applyNumberFormat="1" applyFont="1" applyBorder="1" applyAlignment="1" applyProtection="1">
      <alignment horizontal="center" shrinkToFit="1"/>
      <protection locked="0"/>
    </xf>
    <xf numFmtId="2" fontId="0" fillId="0" borderId="1" xfId="0" applyNumberFormat="1" applyBorder="1" applyAlignment="1" applyProtection="1">
      <alignment horizontal="center" vertical="center"/>
      <protection hidden="1"/>
    </xf>
    <xf numFmtId="2" fontId="12" fillId="0" borderId="1" xfId="0" applyNumberFormat="1" applyFon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2" fontId="0" fillId="11" borderId="1" xfId="0" applyNumberFormat="1" applyFill="1" applyBorder="1" applyAlignment="1" applyProtection="1">
      <alignment horizontal="center"/>
      <protection locked="0"/>
    </xf>
    <xf numFmtId="49" fontId="11" fillId="11" borderId="1" xfId="0" applyNumberFormat="1" applyFont="1" applyFill="1" applyBorder="1" applyAlignment="1" applyProtection="1">
      <alignment horizontal="center" shrinkToFit="1"/>
      <protection locked="0"/>
    </xf>
    <xf numFmtId="2" fontId="13" fillId="11" borderId="1" xfId="0" applyNumberFormat="1" applyFont="1" applyFill="1" applyBorder="1" applyAlignment="1" applyProtection="1">
      <alignment horizontal="center"/>
      <protection hidden="1"/>
    </xf>
    <xf numFmtId="2" fontId="12" fillId="11" borderId="1" xfId="0" applyNumberFormat="1" applyFont="1" applyFill="1" applyBorder="1" applyAlignment="1" applyProtection="1">
      <alignment horizontal="center"/>
      <protection locked="0"/>
    </xf>
    <xf numFmtId="0" fontId="0" fillId="9" borderId="4" xfId="0" applyFill="1" applyBorder="1" applyProtection="1">
      <protection hidden="1"/>
    </xf>
    <xf numFmtId="2" fontId="13" fillId="0" borderId="1" xfId="0" applyNumberFormat="1" applyFont="1" applyBorder="1" applyAlignment="1" applyProtection="1">
      <alignment horizontal="center"/>
      <protection hidden="1"/>
    </xf>
    <xf numFmtId="0" fontId="0" fillId="12" borderId="4" xfId="0" applyFill="1" applyBorder="1" applyProtection="1">
      <protection hidden="1"/>
    </xf>
    <xf numFmtId="0" fontId="0" fillId="12" borderId="1" xfId="0" applyFill="1" applyBorder="1" applyAlignment="1" applyProtection="1">
      <alignment horizontal="center"/>
      <protection locked="0"/>
    </xf>
    <xf numFmtId="2" fontId="0" fillId="12" borderId="1" xfId="0" applyNumberFormat="1" applyFill="1" applyBorder="1" applyAlignment="1" applyProtection="1">
      <alignment horizontal="center"/>
      <protection locked="0"/>
    </xf>
    <xf numFmtId="49" fontId="11" fillId="12" borderId="1" xfId="0" applyNumberFormat="1" applyFont="1" applyFill="1" applyBorder="1" applyAlignment="1" applyProtection="1">
      <alignment horizontal="center" shrinkToFit="1"/>
      <protection locked="0"/>
    </xf>
    <xf numFmtId="2" fontId="13" fillId="12" borderId="1" xfId="0" applyNumberFormat="1" applyFont="1" applyFill="1" applyBorder="1" applyAlignment="1" applyProtection="1">
      <alignment horizontal="center"/>
      <protection hidden="1"/>
    </xf>
    <xf numFmtId="2" fontId="12" fillId="12" borderId="1" xfId="0" applyNumberFormat="1" applyFont="1" applyFill="1" applyBorder="1" applyAlignment="1" applyProtection="1">
      <alignment horizontal="center"/>
      <protection locked="0"/>
    </xf>
    <xf numFmtId="0" fontId="0" fillId="9" borderId="1" xfId="0" applyFill="1" applyBorder="1" applyAlignment="1" applyProtection="1">
      <alignment horizontal="center"/>
      <protection locked="0"/>
    </xf>
    <xf numFmtId="2" fontId="0" fillId="9" borderId="1" xfId="0" applyNumberFormat="1" applyFill="1" applyBorder="1" applyAlignment="1" applyProtection="1">
      <alignment horizontal="center"/>
      <protection locked="0"/>
    </xf>
    <xf numFmtId="49" fontId="11" fillId="9" borderId="1" xfId="0" applyNumberFormat="1" applyFont="1" applyFill="1" applyBorder="1" applyAlignment="1" applyProtection="1">
      <alignment horizontal="center" shrinkToFit="1"/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9" xfId="0" applyNumberFormat="1" applyBorder="1" applyAlignment="1" applyProtection="1">
      <alignment horizontal="center"/>
      <protection locked="0"/>
    </xf>
    <xf numFmtId="49" fontId="11" fillId="0" borderId="9" xfId="0" applyNumberFormat="1" applyFont="1" applyBorder="1" applyAlignment="1" applyProtection="1">
      <alignment horizontal="center" shrinkToFit="1"/>
      <protection locked="0"/>
    </xf>
    <xf numFmtId="2" fontId="13" fillId="0" borderId="9" xfId="0" applyNumberFormat="1" applyFont="1" applyBorder="1" applyAlignment="1" applyProtection="1">
      <alignment horizontal="center"/>
      <protection hidden="1"/>
    </xf>
    <xf numFmtId="2" fontId="12" fillId="0" borderId="9" xfId="0" applyNumberFormat="1" applyFont="1" applyBorder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0" fontId="9" fillId="13" borderId="10" xfId="0" applyFont="1" applyFill="1" applyBorder="1"/>
    <xf numFmtId="0" fontId="9" fillId="13" borderId="11" xfId="0" applyFont="1" applyFill="1" applyBorder="1"/>
    <xf numFmtId="0" fontId="14" fillId="13" borderId="11" xfId="0" applyFont="1" applyFill="1" applyBorder="1"/>
    <xf numFmtId="0" fontId="9" fillId="13" borderId="11" xfId="0" applyFont="1" applyFill="1" applyBorder="1" applyProtection="1">
      <protection hidden="1"/>
    </xf>
    <xf numFmtId="2" fontId="9" fillId="13" borderId="11" xfId="0" applyNumberFormat="1" applyFont="1" applyFill="1" applyBorder="1" applyProtection="1">
      <protection hidden="1"/>
    </xf>
    <xf numFmtId="2" fontId="15" fillId="13" borderId="11" xfId="0" applyNumberFormat="1" applyFont="1" applyFill="1" applyBorder="1" applyProtection="1">
      <protection hidden="1"/>
    </xf>
    <xf numFmtId="2" fontId="9" fillId="13" borderId="12" xfId="0" applyNumberFormat="1" applyFont="1" applyFill="1" applyBorder="1" applyProtection="1">
      <protection hidden="1"/>
    </xf>
    <xf numFmtId="0" fontId="11" fillId="0" borderId="1" xfId="0" applyFont="1" applyBorder="1" applyAlignment="1" applyProtection="1">
      <alignment horizontal="center" shrinkToFit="1"/>
      <protection locked="0"/>
    </xf>
    <xf numFmtId="0" fontId="16" fillId="0" borderId="6" xfId="0" applyFont="1" applyBorder="1" applyProtection="1">
      <protection hidden="1"/>
    </xf>
    <xf numFmtId="0" fontId="16" fillId="0" borderId="7" xfId="0" applyFont="1" applyBorder="1" applyProtection="1">
      <protection hidden="1"/>
    </xf>
    <xf numFmtId="0" fontId="16" fillId="0" borderId="7" xfId="0" applyFont="1" applyBorder="1" applyAlignment="1" applyProtection="1">
      <alignment horizontal="center"/>
      <protection locked="0"/>
    </xf>
    <xf numFmtId="2" fontId="16" fillId="0" borderId="7" xfId="0" applyNumberFormat="1" applyFont="1" applyBorder="1" applyAlignment="1" applyProtection="1">
      <alignment horizontal="center"/>
      <protection locked="0"/>
    </xf>
    <xf numFmtId="49" fontId="16" fillId="0" borderId="7" xfId="0" applyNumberFormat="1" applyFont="1" applyBorder="1" applyAlignment="1" applyProtection="1">
      <alignment horizontal="center"/>
      <protection locked="0"/>
    </xf>
    <xf numFmtId="2" fontId="16" fillId="0" borderId="7" xfId="0" applyNumberFormat="1" applyFont="1" applyBorder="1" applyAlignment="1" applyProtection="1">
      <alignment horizontal="center"/>
      <protection hidden="1"/>
    </xf>
    <xf numFmtId="2" fontId="16" fillId="0" borderId="8" xfId="0" applyNumberFormat="1" applyFont="1" applyBorder="1" applyAlignment="1" applyProtection="1">
      <alignment horizontal="center"/>
      <protection locked="0"/>
    </xf>
    <xf numFmtId="0" fontId="0" fillId="0" borderId="4" xfId="0" applyBorder="1" applyProtection="1">
      <protection hidden="1"/>
    </xf>
    <xf numFmtId="2" fontId="0" fillId="0" borderId="4" xfId="0" applyNumberFormat="1" applyBorder="1" applyAlignment="1" applyProtection="1">
      <alignment horizontal="center"/>
      <protection hidden="1"/>
    </xf>
    <xf numFmtId="2" fontId="0" fillId="0" borderId="1" xfId="0" applyNumberFormat="1" applyBorder="1" applyAlignment="1" applyProtection="1">
      <alignment horizontal="center"/>
      <protection hidden="1"/>
    </xf>
    <xf numFmtId="0" fontId="11" fillId="0" borderId="9" xfId="0" applyFont="1" applyBorder="1" applyAlignment="1" applyProtection="1">
      <alignment horizontal="center" shrinkToFit="1"/>
      <protection locked="0"/>
    </xf>
    <xf numFmtId="2" fontId="0" fillId="0" borderId="9" xfId="0" applyNumberFormat="1" applyBorder="1" applyAlignment="1" applyProtection="1">
      <alignment horizontal="center" vertical="center"/>
      <protection hidden="1"/>
    </xf>
    <xf numFmtId="2" fontId="0" fillId="0" borderId="9" xfId="0" applyNumberFormat="1" applyBorder="1" applyAlignment="1" applyProtection="1">
      <alignment horizontal="center"/>
      <protection hidden="1"/>
    </xf>
    <xf numFmtId="0" fontId="17" fillId="13" borderId="11" xfId="0" applyFont="1" applyFill="1" applyBorder="1"/>
    <xf numFmtId="0" fontId="9" fillId="13" borderId="11" xfId="0" applyFont="1" applyFill="1" applyBorder="1" applyProtection="1">
      <protection locked="0"/>
    </xf>
    <xf numFmtId="0" fontId="18" fillId="0" borderId="13" xfId="0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0" fontId="18" fillId="0" borderId="18" xfId="0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9" fillId="0" borderId="6" xfId="0" applyFont="1" applyBorder="1"/>
    <xf numFmtId="0" fontId="0" fillId="0" borderId="21" xfId="0" applyBorder="1"/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9" fillId="0" borderId="22" xfId="0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 wrapText="1"/>
      <protection locked="0"/>
    </xf>
    <xf numFmtId="0" fontId="1" fillId="0" borderId="14" xfId="0" applyFont="1" applyBorder="1" applyAlignment="1" applyProtection="1">
      <alignment horizontal="center" wrapText="1"/>
      <protection locked="0"/>
    </xf>
    <xf numFmtId="0" fontId="1" fillId="0" borderId="15" xfId="0" applyFont="1" applyBorder="1" applyAlignment="1" applyProtection="1">
      <alignment horizontal="center" wrapText="1"/>
      <protection locked="0"/>
    </xf>
    <xf numFmtId="0" fontId="1" fillId="0" borderId="22" xfId="0" applyFont="1" applyBorder="1" applyAlignment="1" applyProtection="1">
      <alignment horizontal="center" wrapText="1"/>
      <protection locked="0"/>
    </xf>
    <xf numFmtId="0" fontId="1" fillId="0" borderId="4" xfId="0" applyFont="1" applyBorder="1" applyAlignment="1" applyProtection="1">
      <alignment horizontal="center" wrapText="1"/>
      <protection locked="0"/>
    </xf>
    <xf numFmtId="0" fontId="1" fillId="0" borderId="23" xfId="0" applyFont="1" applyBorder="1" applyAlignment="1" applyProtection="1">
      <alignment horizontal="center" wrapText="1"/>
      <protection locked="0"/>
    </xf>
    <xf numFmtId="0" fontId="9" fillId="0" borderId="1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1" fillId="0" borderId="17" xfId="0" applyFont="1" applyBorder="1" applyAlignment="1" applyProtection="1">
      <alignment horizontal="center" wrapText="1"/>
      <protection locked="0"/>
    </xf>
    <xf numFmtId="0" fontId="1" fillId="0" borderId="24" xfId="0" applyFont="1" applyBorder="1" applyAlignment="1" applyProtection="1">
      <alignment horizontal="center" wrapText="1"/>
      <protection locked="0"/>
    </xf>
    <xf numFmtId="0" fontId="1" fillId="0" borderId="25" xfId="0" applyFont="1" applyBorder="1" applyAlignment="1" applyProtection="1">
      <alignment horizontal="center" wrapText="1"/>
      <protection locked="0"/>
    </xf>
    <xf numFmtId="0" fontId="9" fillId="0" borderId="18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 wrapText="1"/>
      <protection locked="0"/>
    </xf>
    <xf numFmtId="0" fontId="1" fillId="0" borderId="19" xfId="0" applyFont="1" applyBorder="1" applyAlignment="1" applyProtection="1">
      <alignment horizontal="center" wrapText="1"/>
      <protection locked="0"/>
    </xf>
    <xf numFmtId="0" fontId="1" fillId="0" borderId="20" xfId="0" applyFont="1" applyBorder="1" applyAlignment="1" applyProtection="1">
      <alignment horizontal="center" wrapText="1"/>
      <protection locked="0"/>
    </xf>
    <xf numFmtId="14" fontId="9" fillId="0" borderId="5" xfId="0" applyNumberFormat="1" applyFont="1" applyBorder="1" applyAlignment="1">
      <alignment horizontal="center"/>
    </xf>
    <xf numFmtId="2" fontId="19" fillId="0" borderId="4" xfId="0" applyNumberFormat="1" applyFont="1" applyBorder="1" applyAlignment="1" applyProtection="1">
      <alignment horizontal="center"/>
      <protection hidden="1"/>
    </xf>
    <xf numFmtId="2" fontId="19" fillId="0" borderId="1" xfId="0" applyNumberFormat="1" applyFont="1" applyBorder="1" applyAlignment="1" applyProtection="1">
      <alignment horizontal="center"/>
      <protection hidden="1"/>
    </xf>
    <xf numFmtId="2" fontId="19" fillId="0" borderId="9" xfId="0" applyNumberFormat="1" applyFont="1" applyBorder="1" applyAlignment="1" applyProtection="1">
      <alignment horizontal="center"/>
      <protection hidden="1"/>
    </xf>
    <xf numFmtId="0" fontId="20" fillId="0" borderId="1" xfId="0" applyFont="1" applyBorder="1" applyProtection="1">
      <protection hidden="1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shrinkToFit="1"/>
      <protection locked="0"/>
    </xf>
    <xf numFmtId="0" fontId="14" fillId="13" borderId="10" xfId="0" applyFont="1" applyFill="1" applyBorder="1"/>
    <xf numFmtId="0" fontId="14" fillId="13" borderId="11" xfId="0" applyFont="1" applyFill="1" applyBorder="1" applyAlignment="1">
      <alignment horizontal="center"/>
    </xf>
    <xf numFmtId="0" fontId="9" fillId="13" borderId="11" xfId="0" applyFont="1" applyFill="1" applyBorder="1" applyAlignment="1">
      <alignment horizontal="center"/>
    </xf>
    <xf numFmtId="2" fontId="9" fillId="13" borderId="11" xfId="0" applyNumberFormat="1" applyFont="1" applyFill="1" applyBorder="1" applyAlignment="1">
      <alignment horizontal="center"/>
    </xf>
    <xf numFmtId="49" fontId="9" fillId="13" borderId="11" xfId="0" applyNumberFormat="1" applyFont="1" applyFill="1" applyBorder="1" applyAlignment="1">
      <alignment horizontal="center"/>
    </xf>
    <xf numFmtId="2" fontId="21" fillId="13" borderId="11" xfId="0" applyNumberFormat="1" applyFont="1" applyFill="1" applyBorder="1" applyAlignment="1">
      <alignment horizontal="center"/>
    </xf>
    <xf numFmtId="2" fontId="15" fillId="13" borderId="11" xfId="0" applyNumberFormat="1" applyFont="1" applyFill="1" applyBorder="1" applyAlignment="1">
      <alignment horizontal="center"/>
    </xf>
    <xf numFmtId="2" fontId="9" fillId="13" borderId="12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2" fontId="9" fillId="0" borderId="7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2" fontId="22" fillId="0" borderId="7" xfId="0" applyNumberFormat="1" applyFont="1" applyBorder="1" applyAlignment="1">
      <alignment horizontal="center"/>
    </xf>
    <xf numFmtId="2" fontId="9" fillId="0" borderId="8" xfId="0" applyNumberFormat="1" applyFont="1" applyBorder="1" applyAlignment="1">
      <alignment horizontal="center"/>
    </xf>
    <xf numFmtId="0" fontId="14" fillId="13" borderId="10" xfId="0" applyFont="1" applyFill="1" applyBorder="1" applyAlignment="1">
      <alignment horizontal="left"/>
    </xf>
    <xf numFmtId="0" fontId="14" fillId="13" borderId="11" xfId="0" applyFont="1" applyFill="1" applyBorder="1" applyAlignment="1">
      <alignment horizontal="left"/>
    </xf>
    <xf numFmtId="2" fontId="17" fillId="13" borderId="11" xfId="0" applyNumberFormat="1" applyFont="1" applyFill="1" applyBorder="1" applyAlignment="1">
      <alignment horizontal="center"/>
    </xf>
    <xf numFmtId="2" fontId="9" fillId="13" borderId="11" xfId="0" applyNumberFormat="1" applyFont="1" applyFill="1" applyBorder="1" applyAlignment="1" applyProtection="1">
      <alignment horizontal="center"/>
      <protection locked="0"/>
    </xf>
    <xf numFmtId="0" fontId="14" fillId="0" borderId="6" xfId="0" applyFont="1" applyBorder="1" applyAlignment="1">
      <alignment horizontal="center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2" fontId="14" fillId="0" borderId="6" xfId="0" applyNumberFormat="1" applyFont="1" applyBorder="1" applyAlignment="1">
      <alignment horizontal="center"/>
    </xf>
    <xf numFmtId="2" fontId="0" fillId="0" borderId="7" xfId="0" applyNumberFormat="1" applyBorder="1" applyAlignment="1" applyProtection="1">
      <alignment horizontal="center"/>
      <protection locked="0"/>
    </xf>
    <xf numFmtId="0" fontId="17" fillId="0" borderId="10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7" fillId="0" borderId="26" xfId="0" applyFont="1" applyBorder="1" applyAlignment="1" applyProtection="1">
      <alignment horizontal="center"/>
      <protection locked="0"/>
    </xf>
    <xf numFmtId="2" fontId="17" fillId="0" borderId="27" xfId="0" applyNumberFormat="1" applyFont="1" applyBorder="1" applyAlignment="1" applyProtection="1">
      <alignment horizontal="center"/>
      <protection locked="0"/>
    </xf>
    <xf numFmtId="0" fontId="17" fillId="0" borderId="27" xfId="0" applyFont="1" applyBorder="1" applyAlignment="1" applyProtection="1">
      <alignment horizontal="center"/>
      <protection locked="0"/>
    </xf>
    <xf numFmtId="0" fontId="17" fillId="0" borderId="11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9" fillId="0" borderId="29" xfId="0" applyFont="1" applyBorder="1" applyAlignment="1" applyProtection="1">
      <alignment horizontal="center"/>
      <protection locked="0"/>
    </xf>
    <xf numFmtId="0" fontId="1" fillId="0" borderId="30" xfId="0" applyFont="1" applyBorder="1" applyAlignment="1" applyProtection="1">
      <alignment horizontal="left" wrapText="1"/>
      <protection locked="0"/>
    </xf>
    <xf numFmtId="0" fontId="1" fillId="0" borderId="31" xfId="0" applyFont="1" applyBorder="1" applyAlignment="1" applyProtection="1">
      <alignment wrapText="1"/>
      <protection locked="0"/>
    </xf>
    <xf numFmtId="2" fontId="1" fillId="0" borderId="32" xfId="0" applyNumberFormat="1" applyFont="1" applyBorder="1" applyAlignment="1" applyProtection="1">
      <alignment horizontal="center" wrapText="1"/>
      <protection locked="0"/>
    </xf>
    <xf numFmtId="0" fontId="1" fillId="0" borderId="31" xfId="0" applyFont="1" applyBorder="1" applyAlignment="1" applyProtection="1">
      <alignment horizontal="center" wrapText="1"/>
      <protection locked="0"/>
    </xf>
    <xf numFmtId="2" fontId="1" fillId="0" borderId="32" xfId="0" applyNumberFormat="1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wrapText="1"/>
      <protection locked="0"/>
    </xf>
    <xf numFmtId="0" fontId="1" fillId="0" borderId="30" xfId="0" applyFont="1" applyBorder="1" applyAlignment="1" applyProtection="1">
      <alignment wrapText="1"/>
      <protection locked="0"/>
    </xf>
    <xf numFmtId="0" fontId="1" fillId="0" borderId="32" xfId="0" applyFont="1" applyBorder="1" applyAlignment="1" applyProtection="1">
      <alignment wrapText="1"/>
      <protection locked="0"/>
    </xf>
    <xf numFmtId="0" fontId="1" fillId="0" borderId="32" xfId="0" applyFont="1" applyBorder="1" applyAlignment="1" applyProtection="1">
      <alignment horizontal="center" wrapText="1"/>
      <protection locked="0"/>
    </xf>
    <xf numFmtId="0" fontId="1" fillId="0" borderId="34" xfId="0" applyFont="1" applyBorder="1" applyAlignment="1" applyProtection="1">
      <alignment wrapText="1"/>
      <protection locked="0"/>
    </xf>
    <xf numFmtId="0" fontId="17" fillId="0" borderId="34" xfId="0" applyFont="1" applyBorder="1" applyAlignment="1" applyProtection="1">
      <alignment horizontal="center" wrapText="1"/>
      <protection locked="0"/>
    </xf>
    <xf numFmtId="0" fontId="1" fillId="0" borderId="34" xfId="0" applyFont="1" applyBorder="1" applyAlignment="1" applyProtection="1">
      <alignment horizontal="center" wrapText="1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left" wrapText="1"/>
      <protection locked="0"/>
    </xf>
    <xf numFmtId="0" fontId="1" fillId="0" borderId="25" xfId="0" applyFont="1" applyBorder="1" applyAlignment="1" applyProtection="1">
      <alignment wrapText="1"/>
      <protection locked="0"/>
    </xf>
    <xf numFmtId="2" fontId="1" fillId="0" borderId="2" xfId="0" applyNumberFormat="1" applyFont="1" applyBorder="1" applyAlignment="1" applyProtection="1">
      <alignment horizont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35" xfId="0" applyFont="1" applyBorder="1" applyAlignment="1" applyProtection="1">
      <alignment horizontal="center" wrapText="1"/>
      <protection locked="0"/>
    </xf>
    <xf numFmtId="0" fontId="1" fillId="0" borderId="24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horizontal="center" wrapText="1"/>
      <protection locked="0"/>
    </xf>
    <xf numFmtId="0" fontId="1" fillId="0" borderId="36" xfId="0" applyFont="1" applyBorder="1" applyAlignment="1" applyProtection="1">
      <alignment wrapText="1"/>
      <protection locked="0"/>
    </xf>
    <xf numFmtId="0" fontId="17" fillId="0" borderId="36" xfId="0" applyFont="1" applyBorder="1" applyAlignment="1" applyProtection="1">
      <alignment horizontal="center" wrapText="1"/>
      <protection locked="0"/>
    </xf>
    <xf numFmtId="0" fontId="1" fillId="0" borderId="36" xfId="0" applyFont="1" applyBorder="1" applyAlignment="1" applyProtection="1">
      <alignment horizontal="center" wrapText="1"/>
      <protection locked="0"/>
    </xf>
    <xf numFmtId="0" fontId="14" fillId="0" borderId="37" xfId="0" applyFont="1" applyBorder="1" applyAlignment="1" applyProtection="1">
      <alignment horizontal="center"/>
      <protection locked="0"/>
    </xf>
    <xf numFmtId="0" fontId="9" fillId="0" borderId="38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left" wrapText="1"/>
      <protection locked="0"/>
    </xf>
    <xf numFmtId="0" fontId="1" fillId="0" borderId="39" xfId="0" applyFont="1" applyBorder="1" applyAlignment="1" applyProtection="1">
      <alignment wrapText="1"/>
      <protection locked="0"/>
    </xf>
    <xf numFmtId="2" fontId="1" fillId="0" borderId="40" xfId="0" applyNumberFormat="1" applyFont="1" applyBorder="1" applyAlignment="1" applyProtection="1">
      <alignment horizontal="center" wrapText="1"/>
      <protection locked="0"/>
    </xf>
    <xf numFmtId="0" fontId="1" fillId="0" borderId="39" xfId="0" applyFont="1" applyBorder="1" applyAlignment="1" applyProtection="1">
      <alignment horizontal="center" wrapText="1"/>
      <protection locked="0"/>
    </xf>
    <xf numFmtId="2" fontId="1" fillId="0" borderId="40" xfId="0" applyNumberFormat="1" applyFont="1" applyBorder="1" applyAlignment="1" applyProtection="1">
      <alignment horizontal="center" vertical="center" wrapText="1"/>
      <protection locked="0"/>
    </xf>
    <xf numFmtId="0" fontId="1" fillId="0" borderId="38" xfId="0" applyFont="1" applyBorder="1" applyAlignment="1" applyProtection="1">
      <alignment horizontal="center" wrapText="1"/>
      <protection locked="0"/>
    </xf>
    <xf numFmtId="0" fontId="1" fillId="0" borderId="37" xfId="0" applyFont="1" applyBorder="1" applyAlignment="1" applyProtection="1">
      <alignment wrapText="1"/>
      <protection locked="0"/>
    </xf>
    <xf numFmtId="0" fontId="1" fillId="0" borderId="40" xfId="0" applyFont="1" applyBorder="1" applyAlignment="1" applyProtection="1">
      <alignment wrapText="1"/>
      <protection locked="0"/>
    </xf>
    <xf numFmtId="0" fontId="1" fillId="0" borderId="40" xfId="0" applyFont="1" applyBorder="1" applyAlignment="1" applyProtection="1">
      <alignment horizontal="center" wrapText="1"/>
      <protection locked="0"/>
    </xf>
    <xf numFmtId="0" fontId="1" fillId="0" borderId="41" xfId="0" applyFont="1" applyBorder="1" applyAlignment="1" applyProtection="1">
      <alignment wrapText="1"/>
      <protection locked="0"/>
    </xf>
    <xf numFmtId="0" fontId="17" fillId="0" borderId="41" xfId="0" applyFont="1" applyBorder="1" applyAlignment="1" applyProtection="1">
      <alignment horizontal="center" wrapText="1"/>
      <protection locked="0"/>
    </xf>
    <xf numFmtId="0" fontId="1" fillId="0" borderId="41" xfId="0" applyFont="1" applyBorder="1" applyAlignment="1" applyProtection="1">
      <alignment horizontal="center" wrapText="1"/>
      <protection locked="0"/>
    </xf>
    <xf numFmtId="2" fontId="0" fillId="0" borderId="42" xfId="0" applyNumberFormat="1" applyBorder="1" applyAlignment="1">
      <alignment horizontal="center" vertical="center"/>
    </xf>
    <xf numFmtId="0" fontId="0" fillId="0" borderId="43" xfId="0" applyBorder="1"/>
    <xf numFmtId="0" fontId="9" fillId="0" borderId="5" xfId="0" applyFont="1" applyBorder="1" applyAlignment="1" applyProtection="1">
      <alignment horizontal="center"/>
      <protection locked="0"/>
    </xf>
    <xf numFmtId="0" fontId="0" fillId="14" borderId="4" xfId="0" applyFill="1" applyBorder="1" applyAlignment="1" applyProtection="1">
      <alignment horizontal="left"/>
      <protection hidden="1"/>
    </xf>
    <xf numFmtId="0" fontId="0" fillId="14" borderId="1" xfId="0" applyFill="1" applyBorder="1" applyAlignment="1" applyProtection="1">
      <alignment horizontal="center"/>
      <protection locked="0"/>
    </xf>
    <xf numFmtId="2" fontId="0" fillId="14" borderId="1" xfId="0" applyNumberFormat="1" applyFill="1" applyBorder="1" applyAlignment="1" applyProtection="1">
      <alignment horizontal="center"/>
      <protection locked="0"/>
    </xf>
    <xf numFmtId="49" fontId="11" fillId="14" borderId="1" xfId="0" applyNumberFormat="1" applyFont="1" applyFill="1" applyBorder="1" applyAlignment="1" applyProtection="1">
      <alignment horizontal="center" shrinkToFit="1"/>
      <protection locked="0"/>
    </xf>
    <xf numFmtId="2" fontId="0" fillId="14" borderId="1" xfId="0" applyNumberFormat="1" applyFill="1" applyBorder="1" applyAlignment="1" applyProtection="1">
      <alignment horizontal="center" vertical="center"/>
      <protection hidden="1"/>
    </xf>
    <xf numFmtId="2" fontId="12" fillId="14" borderId="1" xfId="0" applyNumberFormat="1" applyFont="1" applyFill="1" applyBorder="1" applyAlignment="1" applyProtection="1">
      <alignment horizontal="center"/>
      <protection locked="0"/>
    </xf>
    <xf numFmtId="0" fontId="9" fillId="0" borderId="4" xfId="0" applyFont="1" applyBorder="1"/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0" fontId="0" fillId="0" borderId="1" xfId="0" applyBorder="1" applyProtection="1">
      <protection hidden="1"/>
    </xf>
    <xf numFmtId="49" fontId="9" fillId="13" borderId="11" xfId="0" applyNumberFormat="1" applyFont="1" applyFill="1" applyBorder="1" applyAlignment="1" applyProtection="1">
      <alignment horizontal="center"/>
      <protection hidden="1"/>
    </xf>
    <xf numFmtId="2" fontId="9" fillId="13" borderId="11" xfId="0" applyNumberFormat="1" applyFont="1" applyFill="1" applyBorder="1" applyAlignment="1" applyProtection="1">
      <alignment horizontal="center"/>
      <protection hidden="1"/>
    </xf>
    <xf numFmtId="2" fontId="15" fillId="13" borderId="11" xfId="0" applyNumberFormat="1" applyFont="1" applyFill="1" applyBorder="1" applyAlignment="1" applyProtection="1">
      <alignment horizontal="center"/>
      <protection hidden="1"/>
    </xf>
    <xf numFmtId="2" fontId="21" fillId="13" borderId="11" xfId="0" applyNumberFormat="1" applyFont="1" applyFill="1" applyBorder="1" applyAlignment="1" applyProtection="1">
      <alignment horizontal="center"/>
      <protection hidden="1"/>
    </xf>
    <xf numFmtId="2" fontId="9" fillId="13" borderId="12" xfId="0" applyNumberFormat="1" applyFont="1" applyFill="1" applyBorder="1" applyAlignment="1" applyProtection="1">
      <alignment horizontal="center"/>
      <protection hidden="1"/>
    </xf>
    <xf numFmtId="0" fontId="17" fillId="0" borderId="1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26" xfId="0" applyFont="1" applyBorder="1" applyAlignment="1">
      <alignment horizontal="center"/>
    </xf>
    <xf numFmtId="2" fontId="17" fillId="0" borderId="27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2" fontId="23" fillId="0" borderId="27" xfId="0" applyNumberFormat="1" applyFon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2" fontId="24" fillId="0" borderId="32" xfId="0" applyNumberFormat="1" applyFont="1" applyBorder="1" applyAlignment="1" applyProtection="1">
      <alignment horizontal="center" wrapText="1"/>
      <protection locked="0"/>
    </xf>
    <xf numFmtId="0" fontId="14" fillId="0" borderId="2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2" fontId="24" fillId="0" borderId="2" xfId="0" applyNumberFormat="1" applyFont="1" applyBorder="1" applyAlignment="1" applyProtection="1">
      <alignment horizontal="center" wrapText="1"/>
      <protection locked="0"/>
    </xf>
    <xf numFmtId="0" fontId="14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2" fontId="24" fillId="0" borderId="40" xfId="0" applyNumberFormat="1" applyFont="1" applyBorder="1" applyAlignment="1" applyProtection="1">
      <alignment horizontal="center" wrapText="1"/>
      <protection locked="0"/>
    </xf>
    <xf numFmtId="0" fontId="0" fillId="15" borderId="4" xfId="0" applyFill="1" applyBorder="1" applyProtection="1">
      <protection hidden="1"/>
    </xf>
    <xf numFmtId="0" fontId="0" fillId="15" borderId="4" xfId="0" applyFill="1" applyBorder="1" applyAlignment="1" applyProtection="1">
      <alignment horizontal="center"/>
      <protection locked="0"/>
    </xf>
    <xf numFmtId="2" fontId="0" fillId="15" borderId="4" xfId="0" applyNumberFormat="1" applyFill="1" applyBorder="1" applyAlignment="1" applyProtection="1">
      <alignment horizontal="center"/>
      <protection locked="0"/>
    </xf>
    <xf numFmtId="49" fontId="11" fillId="15" borderId="4" xfId="0" applyNumberFormat="1" applyFont="1" applyFill="1" applyBorder="1" applyAlignment="1" applyProtection="1">
      <alignment horizontal="center" shrinkToFit="1"/>
      <protection locked="0"/>
    </xf>
    <xf numFmtId="2" fontId="13" fillId="15" borderId="4" xfId="0" applyNumberFormat="1" applyFont="1" applyFill="1" applyBorder="1" applyAlignment="1" applyProtection="1">
      <alignment horizontal="center"/>
      <protection hidden="1"/>
    </xf>
    <xf numFmtId="2" fontId="12" fillId="15" borderId="4" xfId="0" applyNumberFormat="1" applyFont="1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2" fontId="0" fillId="15" borderId="1" xfId="0" applyNumberFormat="1" applyFill="1" applyBorder="1" applyAlignment="1" applyProtection="1">
      <alignment horizontal="center"/>
      <protection locked="0"/>
    </xf>
    <xf numFmtId="49" fontId="11" fillId="15" borderId="1" xfId="0" applyNumberFormat="1" applyFont="1" applyFill="1" applyBorder="1" applyAlignment="1" applyProtection="1">
      <alignment horizontal="center" shrinkToFit="1"/>
      <protection locked="0"/>
    </xf>
    <xf numFmtId="2" fontId="13" fillId="15" borderId="1" xfId="0" applyNumberFormat="1" applyFont="1" applyFill="1" applyBorder="1" applyAlignment="1" applyProtection="1">
      <alignment horizontal="center"/>
      <protection hidden="1"/>
    </xf>
    <xf numFmtId="2" fontId="12" fillId="15" borderId="1" xfId="0" applyNumberFormat="1" applyFont="1" applyFill="1" applyBorder="1" applyAlignment="1" applyProtection="1">
      <alignment horizontal="center"/>
      <protection locked="0"/>
    </xf>
    <xf numFmtId="2" fontId="13" fillId="9" borderId="1" xfId="0" applyNumberFormat="1" applyFont="1" applyFill="1" applyBorder="1" applyAlignment="1" applyProtection="1">
      <alignment horizontal="center"/>
      <protection hidden="1"/>
    </xf>
    <xf numFmtId="2" fontId="12" fillId="9" borderId="1" xfId="0" applyNumberFormat="1" applyFont="1" applyFill="1" applyBorder="1" applyAlignment="1" applyProtection="1">
      <alignment horizontal="center"/>
      <protection locked="0"/>
    </xf>
    <xf numFmtId="49" fontId="12" fillId="11" borderId="4" xfId="0" applyNumberFormat="1" applyFont="1" applyFill="1" applyBorder="1" applyAlignment="1" applyProtection="1">
      <alignment horizontal="center" shrinkToFit="1"/>
      <protection locked="0"/>
    </xf>
    <xf numFmtId="49" fontId="12" fillId="11" borderId="1" xfId="0" applyNumberFormat="1" applyFont="1" applyFill="1" applyBorder="1" applyAlignment="1" applyProtection="1">
      <alignment horizontal="center" shrinkToFit="1"/>
      <protection locked="0"/>
    </xf>
    <xf numFmtId="49" fontId="12" fillId="0" borderId="1" xfId="0" applyNumberFormat="1" applyFont="1" applyBorder="1" applyAlignment="1" applyProtection="1">
      <alignment horizontal="center" shrinkToFit="1"/>
      <protection locked="0"/>
    </xf>
    <xf numFmtId="49" fontId="12" fillId="12" borderId="1" xfId="0" applyNumberFormat="1" applyFont="1" applyFill="1" applyBorder="1" applyAlignment="1" applyProtection="1">
      <alignment horizontal="center" shrinkToFit="1"/>
      <protection locked="0"/>
    </xf>
    <xf numFmtId="49" fontId="12" fillId="0" borderId="9" xfId="0" applyNumberFormat="1" applyFont="1" applyBorder="1" applyAlignment="1" applyProtection="1">
      <alignment horizontal="center" shrinkToFit="1"/>
      <protection locked="0"/>
    </xf>
    <xf numFmtId="49" fontId="12" fillId="0" borderId="4" xfId="0" applyNumberFormat="1" applyFont="1" applyBorder="1" applyAlignment="1" applyProtection="1">
      <alignment horizontal="center" shrinkToFit="1"/>
      <protection locked="0"/>
    </xf>
    <xf numFmtId="49" fontId="12" fillId="14" borderId="1" xfId="0" applyNumberFormat="1" applyFont="1" applyFill="1" applyBorder="1" applyAlignment="1" applyProtection="1">
      <alignment horizontal="center" shrinkToFit="1"/>
      <protection locked="0"/>
    </xf>
    <xf numFmtId="0" fontId="0" fillId="13" borderId="10" xfId="0" applyFill="1" applyBorder="1"/>
    <xf numFmtId="0" fontId="0" fillId="13" borderId="11" xfId="0" applyFill="1" applyBorder="1"/>
    <xf numFmtId="0" fontId="20" fillId="13" borderId="11" xfId="0" applyFont="1" applyFill="1" applyBorder="1"/>
    <xf numFmtId="0" fontId="0" fillId="13" borderId="11" xfId="0" applyFill="1" applyBorder="1" applyProtection="1">
      <protection hidden="1"/>
    </xf>
    <xf numFmtId="2" fontId="0" fillId="13" borderId="11" xfId="0" applyNumberFormat="1" applyFill="1" applyBorder="1" applyProtection="1">
      <protection hidden="1"/>
    </xf>
    <xf numFmtId="2" fontId="25" fillId="13" borderId="11" xfId="0" applyNumberFormat="1" applyFont="1" applyFill="1" applyBorder="1" applyProtection="1">
      <protection hidden="1"/>
    </xf>
    <xf numFmtId="2" fontId="0" fillId="13" borderId="12" xfId="0" applyNumberFormat="1" applyFill="1" applyBorder="1" applyProtection="1">
      <protection hidden="1"/>
    </xf>
    <xf numFmtId="0" fontId="0" fillId="13" borderId="11" xfId="0" applyFill="1" applyBorder="1" applyProtection="1">
      <protection locked="0"/>
    </xf>
    <xf numFmtId="0" fontId="16" fillId="0" borderId="6" xfId="0" applyFont="1" applyBorder="1"/>
    <xf numFmtId="0" fontId="16" fillId="0" borderId="7" xfId="0" applyFont="1" applyBorder="1"/>
    <xf numFmtId="0" fontId="7" fillId="0" borderId="7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23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9" fillId="0" borderId="6" xfId="0" applyFont="1" applyBorder="1" applyProtection="1">
      <protection hidden="1"/>
    </xf>
    <xf numFmtId="0" fontId="9" fillId="0" borderId="7" xfId="0" applyFont="1" applyBorder="1" applyProtection="1">
      <protection hidden="1"/>
    </xf>
    <xf numFmtId="2" fontId="9" fillId="0" borderId="7" xfId="0" applyNumberFormat="1" applyFont="1" applyBorder="1" applyAlignment="1" applyProtection="1">
      <alignment horizontal="center"/>
      <protection locked="0"/>
    </xf>
    <xf numFmtId="49" fontId="9" fillId="0" borderId="7" xfId="0" applyNumberFormat="1" applyFont="1" applyBorder="1" applyAlignment="1" applyProtection="1">
      <alignment horizontal="center"/>
      <protection locked="0"/>
    </xf>
    <xf numFmtId="2" fontId="9" fillId="0" borderId="7" xfId="0" applyNumberFormat="1" applyFont="1" applyBorder="1" applyAlignment="1" applyProtection="1">
      <alignment horizontal="center"/>
      <protection hidden="1"/>
    </xf>
    <xf numFmtId="2" fontId="9" fillId="0" borderId="8" xfId="0" applyNumberFormat="1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 shrinkToFit="1"/>
      <protection locked="0"/>
    </xf>
    <xf numFmtId="0" fontId="0" fillId="0" borderId="27" xfId="0" applyBorder="1" applyAlignment="1" applyProtection="1">
      <alignment horizontal="center"/>
      <protection locked="0"/>
    </xf>
    <xf numFmtId="0" fontId="1" fillId="0" borderId="44" xfId="0" applyFont="1" applyBorder="1" applyAlignment="1" applyProtection="1">
      <alignment horizontal="left" wrapText="1"/>
      <protection locked="0"/>
    </xf>
    <xf numFmtId="0" fontId="1" fillId="0" borderId="45" xfId="0" applyFont="1" applyBorder="1" applyAlignment="1" applyProtection="1">
      <alignment wrapText="1"/>
      <protection locked="0"/>
    </xf>
    <xf numFmtId="2" fontId="1" fillId="0" borderId="46" xfId="0" applyNumberFormat="1" applyFont="1" applyBorder="1" applyAlignment="1" applyProtection="1">
      <alignment horizontal="center" wrapText="1"/>
      <protection locked="0"/>
    </xf>
    <xf numFmtId="0" fontId="1" fillId="0" borderId="45" xfId="0" applyFont="1" applyBorder="1" applyAlignment="1" applyProtection="1">
      <alignment horizontal="center" wrapText="1"/>
      <protection locked="0"/>
    </xf>
    <xf numFmtId="2" fontId="1" fillId="0" borderId="46" xfId="0" applyNumberFormat="1" applyFont="1" applyBorder="1" applyAlignment="1" applyProtection="1">
      <alignment horizontal="center" vertical="center" wrapText="1"/>
      <protection locked="0"/>
    </xf>
    <xf numFmtId="0" fontId="1" fillId="0" borderId="44" xfId="0" applyFont="1" applyBorder="1" applyAlignment="1" applyProtection="1">
      <alignment horizontal="center" wrapText="1"/>
      <protection locked="0"/>
    </xf>
    <xf numFmtId="0" fontId="1" fillId="0" borderId="28" xfId="0" applyFont="1" applyBorder="1" applyAlignment="1" applyProtection="1">
      <alignment wrapText="1"/>
      <protection locked="0"/>
    </xf>
    <xf numFmtId="0" fontId="1" fillId="0" borderId="46" xfId="0" applyFont="1" applyBorder="1" applyAlignment="1" applyProtection="1">
      <alignment wrapText="1"/>
      <protection locked="0"/>
    </xf>
    <xf numFmtId="0" fontId="1" fillId="0" borderId="46" xfId="0" applyFont="1" applyBorder="1" applyAlignment="1" applyProtection="1">
      <alignment horizontal="center" wrapText="1"/>
      <protection locked="0"/>
    </xf>
    <xf numFmtId="0" fontId="1" fillId="0" borderId="44" xfId="0" applyFont="1" applyBorder="1" applyAlignment="1" applyProtection="1">
      <alignment wrapText="1"/>
      <protection locked="0"/>
    </xf>
    <xf numFmtId="0" fontId="17" fillId="0" borderId="44" xfId="0" applyFont="1" applyBorder="1" applyAlignment="1" applyProtection="1">
      <alignment horizontal="center" wrapText="1"/>
      <protection locked="0"/>
    </xf>
    <xf numFmtId="0" fontId="1" fillId="0" borderId="29" xfId="0" applyFont="1" applyBorder="1" applyAlignment="1" applyProtection="1">
      <alignment horizontal="center" wrapText="1"/>
      <protection locked="0"/>
    </xf>
    <xf numFmtId="0" fontId="1" fillId="0" borderId="36" xfId="0" applyFont="1" applyBorder="1" applyAlignment="1" applyProtection="1">
      <alignment horizontal="left" wrapText="1"/>
      <protection locked="0"/>
    </xf>
    <xf numFmtId="0" fontId="1" fillId="0" borderId="41" xfId="0" applyFont="1" applyBorder="1" applyAlignment="1" applyProtection="1">
      <alignment horizontal="left" wrapText="1"/>
      <protection locked="0"/>
    </xf>
    <xf numFmtId="2" fontId="0" fillId="0" borderId="46" xfId="0" applyNumberFormat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2" fontId="0" fillId="0" borderId="4" xfId="0" applyNumberFormat="1" applyBorder="1" applyAlignment="1" applyProtection="1">
      <alignment horizontal="center" vertical="center" shrinkToFit="1"/>
      <protection hidden="1"/>
    </xf>
    <xf numFmtId="2" fontId="0" fillId="0" borderId="1" xfId="0" applyNumberFormat="1" applyBorder="1" applyAlignment="1" applyProtection="1">
      <alignment horizontal="center" vertical="center" shrinkToFit="1"/>
      <protection hidden="1"/>
    </xf>
    <xf numFmtId="2" fontId="0" fillId="14" borderId="1" xfId="0" applyNumberFormat="1" applyFill="1" applyBorder="1" applyAlignment="1" applyProtection="1">
      <alignment horizontal="center" vertical="center" shrinkToFit="1"/>
      <protection hidden="1"/>
    </xf>
    <xf numFmtId="2" fontId="0" fillId="0" borderId="9" xfId="0" applyNumberFormat="1" applyBorder="1" applyAlignment="1" applyProtection="1">
      <alignment horizontal="center" vertical="center" shrinkToFit="1"/>
      <protection hidden="1"/>
    </xf>
    <xf numFmtId="49" fontId="11" fillId="0" borderId="4" xfId="0" applyNumberFormat="1" applyFont="1" applyBorder="1" applyAlignment="1" applyProtection="1">
      <alignment horizontal="center"/>
      <protection locked="0"/>
    </xf>
    <xf numFmtId="49" fontId="11" fillId="0" borderId="1" xfId="0" applyNumberFormat="1" applyFont="1" applyBorder="1" applyAlignment="1" applyProtection="1">
      <alignment horizontal="center"/>
      <protection locked="0"/>
    </xf>
    <xf numFmtId="49" fontId="11" fillId="14" borderId="1" xfId="0" applyNumberFormat="1" applyFont="1" applyFill="1" applyBorder="1" applyAlignment="1" applyProtection="1">
      <alignment horizontal="center"/>
      <protection locked="0"/>
    </xf>
    <xf numFmtId="49" fontId="11" fillId="0" borderId="9" xfId="0" applyNumberFormat="1" applyFont="1" applyBorder="1" applyAlignment="1" applyProtection="1">
      <alignment horizontal="center"/>
      <protection locked="0"/>
    </xf>
    <xf numFmtId="0" fontId="26" fillId="0" borderId="0" xfId="0" applyFo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0" borderId="36" xfId="0" applyBorder="1"/>
    <xf numFmtId="0" fontId="0" fillId="0" borderId="25" xfId="0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17" borderId="2" xfId="0" applyFill="1" applyBorder="1" applyAlignment="1" applyProtection="1">
      <alignment horizontal="left"/>
      <protection locked="0"/>
    </xf>
    <xf numFmtId="0" fontId="0" fillId="0" borderId="36" xfId="0" applyBorder="1" applyProtection="1">
      <protection locked="0"/>
    </xf>
    <xf numFmtId="0" fontId="0" fillId="0" borderId="25" xfId="0" applyBorder="1" applyProtection="1">
      <protection locked="0"/>
    </xf>
    <xf numFmtId="14" fontId="0" fillId="13" borderId="1" xfId="0" applyNumberForma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0" fontId="9" fillId="13" borderId="47" xfId="0" applyFont="1" applyFill="1" applyBorder="1"/>
    <xf numFmtId="0" fontId="9" fillId="13" borderId="48" xfId="0" applyFont="1" applyFill="1" applyBorder="1"/>
    <xf numFmtId="0" fontId="11" fillId="13" borderId="46" xfId="0" applyFont="1" applyFill="1" applyBorder="1"/>
    <xf numFmtId="0" fontId="11" fillId="13" borderId="44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2" fontId="0" fillId="0" borderId="1" xfId="0" applyNumberFormat="1" applyBorder="1" applyProtection="1">
      <protection locked="0"/>
    </xf>
    <xf numFmtId="2" fontId="0" fillId="0" borderId="0" xfId="0" applyNumberFormat="1"/>
    <xf numFmtId="0" fontId="0" fillId="18" borderId="1" xfId="0" applyFill="1" applyBorder="1"/>
    <xf numFmtId="165" fontId="0" fillId="0" borderId="1" xfId="0" applyNumberFormat="1" applyBorder="1"/>
    <xf numFmtId="0" fontId="0" fillId="7" borderId="1" xfId="0" applyFill="1" applyBorder="1"/>
    <xf numFmtId="14" fontId="0" fillId="7" borderId="1" xfId="0" applyNumberFormat="1" applyFill="1" applyBorder="1"/>
    <xf numFmtId="0" fontId="1" fillId="0" borderId="1" xfId="0" applyFont="1" applyBorder="1"/>
    <xf numFmtId="0" fontId="9" fillId="0" borderId="4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0" fillId="0" borderId="50" xfId="0" applyBorder="1"/>
    <xf numFmtId="0" fontId="9" fillId="0" borderId="31" xfId="0" applyFont="1" applyBorder="1"/>
    <xf numFmtId="0" fontId="0" fillId="0" borderId="14" xfId="0" applyBorder="1"/>
    <xf numFmtId="0" fontId="0" fillId="0" borderId="15" xfId="0" applyBorder="1"/>
    <xf numFmtId="0" fontId="9" fillId="0" borderId="51" xfId="0" applyFont="1" applyBorder="1"/>
    <xf numFmtId="0" fontId="0" fillId="0" borderId="39" xfId="0" applyBorder="1"/>
    <xf numFmtId="0" fontId="0" fillId="0" borderId="19" xfId="0" applyBorder="1"/>
    <xf numFmtId="0" fontId="0" fillId="0" borderId="20" xfId="0" applyBorder="1"/>
    <xf numFmtId="0" fontId="9" fillId="19" borderId="50" xfId="0" applyFont="1" applyFill="1" applyBorder="1"/>
    <xf numFmtId="0" fontId="9" fillId="19" borderId="31" xfId="0" applyFont="1" applyFill="1" applyBorder="1"/>
    <xf numFmtId="0" fontId="9" fillId="19" borderId="14" xfId="0" applyFont="1" applyFill="1" applyBorder="1"/>
    <xf numFmtId="0" fontId="0" fillId="19" borderId="15" xfId="0" applyFill="1" applyBorder="1"/>
    <xf numFmtId="0" fontId="9" fillId="19" borderId="51" xfId="0" applyFont="1" applyFill="1" applyBorder="1"/>
    <xf numFmtId="0" fontId="0" fillId="19" borderId="39" xfId="0" applyFill="1" applyBorder="1"/>
    <xf numFmtId="0" fontId="0" fillId="19" borderId="19" xfId="0" applyFill="1" applyBorder="1"/>
    <xf numFmtId="0" fontId="0" fillId="19" borderId="20" xfId="0" applyFill="1" applyBorder="1"/>
    <xf numFmtId="0" fontId="9" fillId="0" borderId="50" xfId="0" applyFont="1" applyBorder="1"/>
    <xf numFmtId="0" fontId="9" fillId="0" borderId="14" xfId="0" applyFont="1" applyBorder="1"/>
    <xf numFmtId="17" fontId="9" fillId="0" borderId="52" xfId="0" applyNumberFormat="1" applyFont="1" applyBorder="1"/>
    <xf numFmtId="0" fontId="0" fillId="0" borderId="17" xfId="0" applyBorder="1"/>
    <xf numFmtId="0" fontId="9" fillId="19" borderId="15" xfId="0" applyFont="1" applyFill="1" applyBorder="1"/>
    <xf numFmtId="0" fontId="9" fillId="0" borderId="52" xfId="0" applyFont="1" applyBorder="1"/>
    <xf numFmtId="0" fontId="0" fillId="19" borderId="14" xfId="0" applyFill="1" applyBorder="1"/>
    <xf numFmtId="0" fontId="9" fillId="19" borderId="52" xfId="0" applyFont="1" applyFill="1" applyBorder="1"/>
    <xf numFmtId="0" fontId="0" fillId="19" borderId="25" xfId="0" applyFill="1" applyBorder="1"/>
    <xf numFmtId="0" fontId="0" fillId="19" borderId="1" xfId="0" applyFill="1" applyBorder="1"/>
    <xf numFmtId="0" fontId="0" fillId="19" borderId="17" xfId="0" applyFill="1" applyBorder="1"/>
    <xf numFmtId="0" fontId="9" fillId="0" borderId="3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9" fillId="9" borderId="52" xfId="0" applyFont="1" applyFill="1" applyBorder="1"/>
    <xf numFmtId="0" fontId="0" fillId="9" borderId="2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9" fillId="19" borderId="31" xfId="0" applyFont="1" applyFill="1" applyBorder="1" applyAlignment="1">
      <alignment horizontal="center"/>
    </xf>
    <xf numFmtId="0" fontId="9" fillId="19" borderId="14" xfId="0" applyFont="1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39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0" fillId="19" borderId="20" xfId="0" applyFill="1" applyBorder="1" applyAlignment="1">
      <alignment horizontal="center"/>
    </xf>
    <xf numFmtId="0" fontId="9" fillId="9" borderId="51" xfId="0" applyFont="1" applyFill="1" applyBorder="1"/>
    <xf numFmtId="0" fontId="0" fillId="9" borderId="39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16" borderId="2" xfId="0" applyFill="1" applyBorder="1" applyAlignment="1" applyProtection="1">
      <alignment horizontal="center"/>
      <protection locked="0"/>
    </xf>
    <xf numFmtId="0" fontId="9" fillId="20" borderId="1" xfId="0" applyFont="1" applyFill="1" applyBorder="1"/>
    <xf numFmtId="0" fontId="9" fillId="20" borderId="1" xfId="0" applyFont="1" applyFill="1" applyBorder="1" applyAlignment="1">
      <alignment horizontal="center"/>
    </xf>
    <xf numFmtId="0" fontId="9" fillId="0" borderId="53" xfId="0" applyFont="1" applyBorder="1"/>
    <xf numFmtId="0" fontId="0" fillId="0" borderId="53" xfId="0" applyBorder="1"/>
    <xf numFmtId="0" fontId="0" fillId="19" borderId="1" xfId="0" applyFill="1" applyBorder="1" applyAlignment="1">
      <alignment horizontal="center"/>
    </xf>
    <xf numFmtId="0" fontId="0" fillId="9" borderId="1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37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39.xml"/><Relationship Id="rId10" Type="http://schemas.openxmlformats.org/officeDocument/2006/relationships/worksheet" Target="worksheets/sheet11.xml"/><Relationship Id="rId11" Type="http://schemas.openxmlformats.org/officeDocument/2006/relationships/worksheet" Target="worksheets/sheet12.xml"/><Relationship Id="rId12" Type="http://schemas.openxmlformats.org/officeDocument/2006/relationships/worksheet" Target="worksheets/sheet13.xml"/><Relationship Id="rId13" Type="http://schemas.openxmlformats.org/officeDocument/2006/relationships/worksheet" Target="worksheets/sheet40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41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42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43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44.xml"/><Relationship Id="rId30" Type="http://schemas.openxmlformats.org/officeDocument/2006/relationships/worksheet" Target="worksheets/sheet26.xml"/><Relationship Id="rId31" Type="http://schemas.openxmlformats.org/officeDocument/2006/relationships/worksheet" Target="worksheets/sheet27.xml"/><Relationship Id="rId32" Type="http://schemas.openxmlformats.org/officeDocument/2006/relationships/worksheet" Target="worksheets/sheet28.xml"/><Relationship Id="rId33" Type="http://schemas.openxmlformats.org/officeDocument/2006/relationships/worksheet" Target="worksheets/sheet45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46.xml"/><Relationship Id="rId39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V48"/>
  <sheetViews>
    <sheetView workbookViewId="0" zoomScale="100" zoomScaleNormal="100">
      <selection activeCell="F1" sqref="F1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174">
        <f>('USF 12-1'!B1:C1+1)</f>
        <v>45628</v>
      </c>
      <c r="C1" s="174"/>
      <c r="D1" s="63" t="s">
        <v>386</v>
      </c>
      <c r="E1" s="63"/>
      <c r="F1" s="65" t="s">
        <v>387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2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Joe Douglas,PM,D,B,T,A</v>
      </c>
      <c r="B4" s="73"/>
      <c r="C4" s="73"/>
      <c r="D4" s="74">
        <v>215</v>
      </c>
      <c r="E4" s="75">
        <v>6.5</v>
      </c>
      <c r="F4" s="75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30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 t="str">
        <f>IF(ISERROR(VLOOKUP(D5,'Employee List'!$A$2:$B$316,2,FALSE)),"",VLOOKUP(D5,'Employee List'!$A$2:$B$316,2,FALSE))</f>
        <v>Jonathan Peadick, PM, L, T, B</v>
      </c>
      <c r="B5" s="73"/>
      <c r="C5" s="73"/>
      <c r="D5" s="86">
        <v>26</v>
      </c>
      <c r="E5" s="87">
        <v>7</v>
      </c>
      <c r="F5" s="87">
        <v>15.5</v>
      </c>
      <c r="G5" s="88" t="s">
        <v>401</v>
      </c>
      <c r="H5" s="89">
        <f t="shared" ref="H5:H28" si="0">IF(OR(ISBLANK(F5),ISBLANK(E5),ISBLANK(D5)),"",MOD(F5-E5-0.5,24))</f>
        <v>8</v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30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 t="str">
        <f>IF(ISERROR(VLOOKUP(D6,'Employee List'!$A$2:$B$316,2,FALSE)),"",VLOOKUP(D6,'Employee List'!$A$2:$B$316,2,FALSE))</f>
        <v>Lori Ammor, PM, T, RL</v>
      </c>
      <c r="B6" s="73"/>
      <c r="C6" s="73"/>
      <c r="D6" s="86">
        <v>44</v>
      </c>
      <c r="E6" s="87">
        <v>7</v>
      </c>
      <c r="F6" s="87">
        <v>15.5</v>
      </c>
      <c r="G6" s="88" t="s">
        <v>400</v>
      </c>
      <c r="H6" s="89">
        <f t="shared" si="0"/>
        <v>8</v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304"/>
      <c r="T6" s="95">
        <f t="shared" si="1"/>
      </c>
      <c r="U6" s="96"/>
      <c r="V6" s="93"/>
    </row>
    <row r="7" ht="20" customHeight="1" spans="1:22" x14ac:dyDescent="0.25">
      <c r="A7" s="73" t="str">
        <f>IF(ISERROR(VLOOKUP(D7,'Employee List'!$A$2:$B$316,2,FALSE)),"",VLOOKUP(D7,'Employee List'!$A$2:$B$316,2,FALSE))</f>
        <v>Marcus Crowden, PM</v>
      </c>
      <c r="B7" s="73"/>
      <c r="C7" s="73"/>
      <c r="D7" s="86">
        <v>200</v>
      </c>
      <c r="E7" s="87">
        <v>8</v>
      </c>
      <c r="F7" s="87">
        <v>16.5</v>
      </c>
      <c r="G7" s="88" t="s">
        <v>400</v>
      </c>
      <c r="H7" s="89">
        <f t="shared" si="0"/>
        <v>8</v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305"/>
      <c r="T7" s="98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Darrin Denmark, PM</v>
      </c>
      <c r="B8" s="73"/>
      <c r="C8" s="73"/>
      <c r="D8" s="86">
        <v>230</v>
      </c>
      <c r="E8" s="87">
        <v>9.5</v>
      </c>
      <c r="F8" s="87">
        <v>18</v>
      </c>
      <c r="G8" s="88" t="s">
        <v>400</v>
      </c>
      <c r="H8" s="89">
        <f t="shared" si="0"/>
        <v>8</v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306"/>
      <c r="T8" s="103">
        <f t="shared" si="1"/>
      </c>
      <c r="U8" s="104"/>
      <c r="V8" s="101"/>
    </row>
    <row r="9" ht="20" customHeight="1" spans="1:22" x14ac:dyDescent="0.25">
      <c r="A9" s="73" t="str">
        <f>IF(ISERROR(VLOOKUP(D9,'Employee List'!$A$2:$B$316,2,FALSE)),"",VLOOKUP(D9,'Employee List'!$A$2:$B$316,2,FALSE))</f>
        <v>Jennifer Collier, PM</v>
      </c>
      <c r="B9" s="73"/>
      <c r="C9" s="73"/>
      <c r="D9" s="86">
        <v>206</v>
      </c>
      <c r="E9" s="87">
        <v>9.5</v>
      </c>
      <c r="F9" s="87">
        <v>18</v>
      </c>
      <c r="G9" s="88" t="s">
        <v>400</v>
      </c>
      <c r="H9" s="89">
        <f t="shared" si="0"/>
        <v>8</v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305"/>
      <c r="T9" s="98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Omar Diaz, PM, B </v>
      </c>
      <c r="B10" s="73"/>
      <c r="C10" s="73"/>
      <c r="D10" s="86">
        <v>154</v>
      </c>
      <c r="E10" s="87">
        <v>11</v>
      </c>
      <c r="F10" s="87">
        <v>19.5</v>
      </c>
      <c r="G10" s="88" t="s">
        <v>400</v>
      </c>
      <c r="H10" s="89">
        <f t="shared" si="0"/>
        <v>8</v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305"/>
      <c r="T10" s="98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Douglas Worley, PM, RL, T</v>
      </c>
      <c r="B11" s="73"/>
      <c r="C11" s="73"/>
      <c r="D11" s="86">
        <v>31</v>
      </c>
      <c r="E11" s="87">
        <v>11.5</v>
      </c>
      <c r="F11" s="87">
        <v>20</v>
      </c>
      <c r="G11" s="88" t="s">
        <v>401</v>
      </c>
      <c r="H11" s="89">
        <f t="shared" si="0"/>
        <v>8</v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62"/>
      <c r="O11" s="62"/>
      <c r="P11" s="62"/>
      <c r="Q11" s="91"/>
      <c r="R11" s="91"/>
      <c r="S11" s="305"/>
      <c r="T11" s="98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Francesca Owens, PM</v>
      </c>
      <c r="B12" s="73"/>
      <c r="C12" s="73"/>
      <c r="D12" s="86">
        <v>168</v>
      </c>
      <c r="E12" s="87">
        <v>12</v>
      </c>
      <c r="F12" s="87">
        <v>20.5</v>
      </c>
      <c r="G12" s="88" t="s">
        <v>400</v>
      </c>
      <c r="H12" s="89">
        <f t="shared" si="0"/>
        <v>8</v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305"/>
      <c r="T12" s="98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Michael Brockner, PM, T</v>
      </c>
      <c r="B13" s="73"/>
      <c r="C13" s="73"/>
      <c r="D13" s="86">
        <v>235</v>
      </c>
      <c r="E13" s="87">
        <v>14</v>
      </c>
      <c r="F13" s="87">
        <v>22.5</v>
      </c>
      <c r="G13" s="88" t="s">
        <v>400</v>
      </c>
      <c r="H13" s="89">
        <f t="shared" si="0"/>
        <v>8</v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305"/>
      <c r="T13" s="98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Ada Bobola, PM</v>
      </c>
      <c r="B14" s="73"/>
      <c r="C14" s="73"/>
      <c r="D14" s="86">
        <v>132</v>
      </c>
      <c r="E14" s="87">
        <v>15</v>
      </c>
      <c r="F14" s="87">
        <v>23.5</v>
      </c>
      <c r="G14" s="88" t="s">
        <v>400</v>
      </c>
      <c r="H14" s="89">
        <f t="shared" si="0"/>
        <v>8</v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305"/>
      <c r="T14" s="98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Jackeline Collazo, PM</v>
      </c>
      <c r="B15" s="73"/>
      <c r="C15" s="73"/>
      <c r="D15" s="86">
        <v>281</v>
      </c>
      <c r="E15" s="87">
        <v>15</v>
      </c>
      <c r="F15" s="87">
        <v>17.5</v>
      </c>
      <c r="G15" s="88" t="s">
        <v>400</v>
      </c>
      <c r="H15" s="89">
        <f t="shared" si="0"/>
        <v>2</v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305"/>
      <c r="T15" s="98">
        <f t="shared" si="1"/>
      </c>
      <c r="U15" s="90"/>
      <c r="V15" s="91"/>
    </row>
    <row r="16" ht="20" customHeight="1" spans="1:22" x14ac:dyDescent="0.25">
      <c r="A16" s="73" t="str">
        <f>IF(ISERROR(VLOOKUP(D16,'Employee List'!$A$2:$B$316,2,FALSE)),"",VLOOKUP(D16,'Employee List'!$A$2:$B$316,2,FALSE))</f>
        <v>Stephanie Santiago, PM</v>
      </c>
      <c r="B16" s="73"/>
      <c r="C16" s="73"/>
      <c r="D16" s="86">
        <v>133</v>
      </c>
      <c r="E16" s="87">
        <v>23</v>
      </c>
      <c r="F16" s="87">
        <v>7.5</v>
      </c>
      <c r="G16" s="88" t="s">
        <v>400</v>
      </c>
      <c r="H16" s="89">
        <f t="shared" si="0"/>
        <v>8</v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305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305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305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305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305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305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307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SUM(T4:T7,T9:T22)</f>
        <v>0</v>
      </c>
      <c r="U23" s="119">
        <f>SUM(U4:U7,U9:U22)</f>
        <v>0</v>
      </c>
      <c r="V23" s="120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308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305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305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307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SUM(H4:H28,T8)</f>
        <v>98</v>
      </c>
      <c r="I29" s="119">
        <f>SUM(I4:I28,U8)</f>
        <v>0</v>
      </c>
      <c r="J29" s="118">
        <f>SUM(J4:J28,V8)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Joe 215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Joanthan 26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Lori 44</v>
      </c>
      <c r="D39" s="165"/>
      <c r="E39" s="165" t="str">
        <f>VLOOKUP(D5,'Employee List'!A:C,3)</f>
        <v>Joanthan 26</v>
      </c>
      <c r="F39" s="165"/>
      <c r="G39" s="165"/>
      <c r="H39" s="165"/>
      <c r="I39" s="165"/>
      <c r="J39" s="165"/>
      <c r="K39" s="165" t="str">
        <f>VLOOKUP(D4,'Employee List'!A:C,3)</f>
        <v>Joe 215</v>
      </c>
      <c r="L39" s="165"/>
      <c r="M39" s="165"/>
      <c r="N39" s="166"/>
      <c r="O39" s="164" t="str">
        <f>VLOOKUP(D8,'Employee List'!A:C,3)</f>
        <v>Darrin 230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 t="str">
        <f>VLOOKUP(D8,'Employee List'!A:C,3)</f>
        <v>Darrin 230</v>
      </c>
      <c r="D40" s="165"/>
      <c r="E40" s="165" t="str">
        <f>IF(G6 = "Lead",VLOOKUP(D7,'Employee List'!A:C,3),VLOOKUP(D6,'Employee List'!A:C,3))</f>
        <v>Lori 44</v>
      </c>
      <c r="F40" s="165"/>
      <c r="G40" s="165"/>
      <c r="H40" s="165"/>
      <c r="I40" s="165"/>
      <c r="J40" s="165"/>
      <c r="K40" s="165" t="str">
        <f>VLOOKUP(D9,'Employee List'!A:C,3)</f>
        <v>Jennifer 206</v>
      </c>
      <c r="L40" s="165"/>
      <c r="M40" s="165"/>
      <c r="N40" s="166"/>
      <c r="O40" s="164" t="str">
        <f>IFERROR(VLOOKUP(D4, 'Employee List'!A:C, 3, FALSE), "Not Found") &amp; " L"</f>
        <v>Joe 215 L</v>
      </c>
      <c r="P40" s="165"/>
      <c r="Q40" s="165" t="str">
        <f>IFERROR(VLOOKUP(D5, 'Employee List'!A:C, 3, FALSE), "Not Found") &amp; " L"</f>
        <v>Joanthan 26 L</v>
      </c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 t="str">
        <f>VLOOKUP(D4,'Employee List'!A:C,3)</f>
        <v>Joe 215</v>
      </c>
      <c r="D41" s="165"/>
      <c r="E41" s="165" t="str">
        <f>VLOOKUP(D10,'Employee List'!A:C,3)</f>
        <v>Omar 154</v>
      </c>
      <c r="F41" s="165"/>
      <c r="G41" s="165"/>
      <c r="H41" s="165"/>
      <c r="I41" s="165"/>
      <c r="J41" s="165"/>
      <c r="K41" s="165" t="str">
        <f>VLOOKUP(D5,'Employee List'!A:C,3)</f>
        <v>Joanthan 26</v>
      </c>
      <c r="L41" s="165"/>
      <c r="M41" s="165"/>
      <c r="N41" s="166"/>
      <c r="O41" s="164" t="str">
        <f>VLOOKUP(D11,'Employee List'!A:C,3)</f>
        <v>Doug 31</v>
      </c>
      <c r="P41" s="165"/>
      <c r="Q41" s="165" t="str">
        <f>IFERROR(VLOOKUP(D9, 'Employee List'!A:C, 3, FALSE), "Not Found") &amp; " L"</f>
        <v>Jennifer 206 L</v>
      </c>
      <c r="R41" s="165"/>
      <c r="S41" s="165" t="str">
        <f>IFERROR(VLOOKUP(D7, 'Employee List'!A:C, 3, FALSE), "Not Found") &amp; " L"</f>
        <v>Marcus 200 L</v>
      </c>
      <c r="T41" s="165"/>
      <c r="U41" s="165" t="str">
        <f>IFERROR(VLOOKUP(D8, 'Employee List'!A:C, 3, FALSE), "Not Found") &amp; " L"</f>
        <v>Darrin 230 L</v>
      </c>
      <c r="V41" s="166"/>
    </row>
    <row r="42" ht="30" customHeight="1" spans="1:22" x14ac:dyDescent="0.25">
      <c r="A42" s="162" t="s">
        <v>421</v>
      </c>
      <c r="B42" s="163"/>
      <c r="C42" s="164" t="str">
        <f>VLOOKUP(D9,'Employee List'!A:C,3)</f>
        <v>Jennifer 206</v>
      </c>
      <c r="D42" s="165"/>
      <c r="E42" s="165" t="str">
        <f>VLOOKUP(D13,'Employee List'!A:C,3)</f>
        <v>Michael 235</v>
      </c>
      <c r="F42" s="165"/>
      <c r="G42" s="165"/>
      <c r="H42" s="165"/>
      <c r="I42" s="165"/>
      <c r="J42" s="165"/>
      <c r="K42" s="165" t="str">
        <f>VLOOKUP(D11,'Employee List'!A:C,3)</f>
        <v>Doug 31</v>
      </c>
      <c r="L42" s="165"/>
      <c r="M42" s="165"/>
      <c r="N42" s="166"/>
      <c r="O42" s="164" t="str">
        <f>VLOOKUP(D4,'Employee List'!A:C,3)</f>
        <v>Joe 215</v>
      </c>
      <c r="P42" s="165"/>
      <c r="Q42" s="165" t="str">
        <f>VLOOKUP(D5,'Employee List'!A:C,3)</f>
        <v>Joanthan 26</v>
      </c>
      <c r="R42" s="165"/>
      <c r="S42" s="165" t="str">
        <f>VLOOKUP(D14, 'Employee List'!A:C, 3, FALSE) &amp; " / " &amp; VLOOKUP(D15, 'Employee List'!A:C, 3, FALSE)</f>
        <v>Ada 132 / Jackeline 281</v>
      </c>
      <c r="T42" s="165"/>
      <c r="U42" s="165" t="str">
        <f>IFERROR(VLOOKUP(D10, 'Employee List'!A:C, 3, FALSE), "Not Found") &amp; " L"</f>
        <v>Omar 154 L</v>
      </c>
      <c r="V42" s="166"/>
    </row>
    <row r="43" ht="30" customHeight="1" spans="1:22" x14ac:dyDescent="0.25">
      <c r="A43" s="162" t="s">
        <v>422</v>
      </c>
      <c r="B43" s="163"/>
      <c r="C43" s="164" t="str">
        <f>VLOOKUP(D10,'Employee List'!A:C,3)</f>
        <v>Omar 154</v>
      </c>
      <c r="D43" s="165"/>
      <c r="E43" s="165" t="str">
        <f>VLOOKUP(D14,'Employee List'!A:C,3)</f>
        <v>Ada 132</v>
      </c>
      <c r="F43" s="165"/>
      <c r="G43" s="165"/>
      <c r="H43" s="165"/>
      <c r="I43" s="165"/>
      <c r="J43" s="165"/>
      <c r="K43" s="165" t="str">
        <f>VLOOKUP(D15,'Employee List'!A:C,3)</f>
        <v>Jackeline 281</v>
      </c>
      <c r="L43" s="165"/>
      <c r="M43" s="165"/>
      <c r="N43" s="166"/>
      <c r="O43" s="164" t="str">
        <f>VLOOKUP(D9,'Employee List'!A:C,3)</f>
        <v>Jennifer 206</v>
      </c>
      <c r="P43" s="165"/>
      <c r="Q43" s="165"/>
      <c r="R43" s="165"/>
      <c r="S43" s="165" t="str">
        <f>IFERROR(VLOOKUP(D11, 'Employee List'!A:C, 3, FALSE), "Not Found") &amp; " L"</f>
        <v>Doug 31 L</v>
      </c>
      <c r="T43" s="165"/>
      <c r="U43" s="165" t="str">
        <f>IFERROR(VLOOKUP(D13, 'Employee List'!A:C, 3, FALSE), "Not Found") &amp; " L"</f>
        <v>Michael 235 L</v>
      </c>
      <c r="V43" s="166"/>
    </row>
    <row r="44" ht="30" customHeight="1" spans="1:22" x14ac:dyDescent="0.25">
      <c r="A44" s="162" t="s">
        <v>423</v>
      </c>
      <c r="B44" s="163"/>
      <c r="C44" s="164" t="str">
        <f>VLOOKUP(D11,'Employee List'!A:C,3)</f>
        <v>Doug 31</v>
      </c>
      <c r="D44" s="165"/>
      <c r="E44" s="165" t="str">
        <f>VLOOKUP(D10,'Employee List'!A:C,3)</f>
        <v>Omar 154</v>
      </c>
      <c r="F44" s="165"/>
      <c r="G44" s="165"/>
      <c r="H44" s="165"/>
      <c r="I44" s="165"/>
      <c r="J44" s="165"/>
      <c r="K44" s="165" t="str">
        <f>VLOOKUP(D13,'Employee List'!A:C,3)</f>
        <v>Michael 235</v>
      </c>
      <c r="L44" s="165"/>
      <c r="M44" s="165"/>
      <c r="N44" s="166"/>
      <c r="O44" s="164" t="str">
        <f>IFERROR(VLOOKUP(D14, 'Employee List'!A:C, 3, FALSE), "Not Found") &amp; " L"</f>
        <v>Ada 132 L</v>
      </c>
      <c r="P44" s="165"/>
      <c r="Q44" s="165" t="str">
        <f>IFERROR(VLOOKUP(D15, 'Employee List'!A:C, 3, FALSE), "Not Found") &amp; " L"</f>
        <v>Jackeline 281 L</v>
      </c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 t="str">
        <f>VLOOKUP(D14,'Employee List'!A:C,3)</f>
        <v>Ada 132</v>
      </c>
      <c r="D45" s="165"/>
      <c r="E45" s="165"/>
      <c r="F45" s="165"/>
      <c r="G45" s="165"/>
      <c r="H45" s="165"/>
      <c r="I45" s="165" t="str">
        <f>VLOOKUP(D15,'Employee List'!A:C,3)</f>
        <v>Jackeline 281</v>
      </c>
      <c r="J45" s="165"/>
      <c r="K45" s="165"/>
      <c r="L45" s="165"/>
      <c r="M45" s="165"/>
      <c r="N45" s="166"/>
      <c r="O45" s="164" t="str">
        <f>VLOOKUP(D11,'Employee List'!A:C,3)</f>
        <v>Doug 31</v>
      </c>
      <c r="P45" s="165"/>
      <c r="Q45" s="165" t="str">
        <f>VLOOKUP(D10,'Employee List'!A:C,3)</f>
        <v>Omar 154</v>
      </c>
      <c r="R45" s="165"/>
      <c r="S45" s="165" t="str">
        <f>VLOOKUP(D13,'Employee List'!A:C,3)</f>
        <v>Michael 235</v>
      </c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0" scale="67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V48"/>
  <sheetViews>
    <sheetView workbookViewId="0" zoomScale="100" zoomScaleNormal="100">
      <selection activeCell="F1" sqref="F1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12-2'!B1:C1)</f>
        <v>45628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2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Ezequiel Gonzalez, PM, RL, T, B, A</v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308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Ed Graham, PM, A</v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305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Chris Ibbetson L, T, A, B</v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305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Jimmy Harbilas, PM, B</v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305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David Cimmino, PM, T</v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305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Eric Bentz, PM, B, T</v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305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Alyssa Shriver, PM. T, B</v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305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Gina Peterson, PM, RL</v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305"/>
      <c r="T11" s="176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Manny Sanchez, PM, B</v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  <v>8</v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305"/>
      <c r="T12" s="176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Christopher Morgan, PM</v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  <v>8</v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305"/>
      <c r="T13" s="176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Gabriel Archibald, PM, B</v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  <v>8</v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305"/>
      <c r="T14" s="176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Anand Naiken, PM, T, RL, D,A</v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  <v>8</v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305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305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305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305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305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305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305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307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5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 t="shared" ref="U23:V23" si="2">SUM(U4:U22)</f>
        <v>0</v>
      </c>
      <c r="V23" s="120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91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266">
        <f>IF(ISERROR(VLOOKUP(N25,'Employee List'!$A$2:$B$316,2,FALSE)),"",VLOOKUP(N25,'Employee List'!$A$2:$B$316,2,FALSE))</f>
      </c>
      <c r="L25" s="266"/>
      <c r="M25" s="266"/>
      <c r="N25" s="62"/>
      <c r="O25" s="62"/>
      <c r="P25" s="62"/>
      <c r="Q25" s="91"/>
      <c r="R25" s="91"/>
      <c r="S25" s="305"/>
      <c r="T25" s="131">
        <f t="shared" ref="T25:T28" si="3">IF(OR(ISBLANK(Q25),ISBLANK(R25),ISBLANK(N25)),"",MOD(R25-Q25-0.5,24))</f>
      </c>
      <c r="U25" s="90"/>
      <c r="V25" s="91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266">
        <f>IF(ISERROR(VLOOKUP(N26,'Employee List'!$A$2:$B$316,2,FALSE)),"",VLOOKUP(N26,'Employee List'!$A$2:$B$316,2,FALSE))</f>
      </c>
      <c r="L26" s="266"/>
      <c r="M26" s="266"/>
      <c r="N26" s="62"/>
      <c r="O26" s="62"/>
      <c r="P26" s="62"/>
      <c r="Q26" s="91"/>
      <c r="R26" s="91"/>
      <c r="S26" s="305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266">
        <f>IF(ISERROR(VLOOKUP(N27,'Employee List'!$A$2:$B$316,2,FALSE)),"",VLOOKUP(N27,'Employee List'!$A$2:$B$316,2,FALSE))</f>
      </c>
      <c r="L27" s="266"/>
      <c r="M27" s="266"/>
      <c r="N27" s="62"/>
      <c r="O27" s="62"/>
      <c r="P27" s="62"/>
      <c r="Q27" s="91"/>
      <c r="R27" s="91"/>
      <c r="S27" s="305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266">
        <f>IF(ISERROR(VLOOKUP(N28,'Employee List'!$A$2:$B$316,2,FALSE)),"",VLOOKUP(N28,'Employee List'!$A$2:$B$316,2,FALSE))</f>
      </c>
      <c r="L28" s="266"/>
      <c r="M28" s="266"/>
      <c r="N28" s="108"/>
      <c r="O28" s="108"/>
      <c r="P28" s="108"/>
      <c r="Q28" s="109"/>
      <c r="R28" s="109"/>
      <c r="S28" s="307"/>
      <c r="T28" s="134">
        <f t="shared" si="3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96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Ezqeuiel 41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Ed 273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79" t="s">
        <v>427</v>
      </c>
      <c r="D37" s="147"/>
      <c r="E37" s="180" t="s">
        <v>428</v>
      </c>
      <c r="F37" s="180"/>
      <c r="G37" s="147" t="s">
        <v>429</v>
      </c>
      <c r="H37" s="147"/>
      <c r="I37" s="147" t="s">
        <v>430</v>
      </c>
      <c r="J37" s="147"/>
      <c r="K37" s="147" t="s">
        <v>431</v>
      </c>
      <c r="L37" s="147"/>
      <c r="M37" s="147" t="s">
        <v>432</v>
      </c>
      <c r="N37" s="148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6"/>
      <c r="P38" s="157"/>
      <c r="Q38" s="157"/>
      <c r="R38" s="157"/>
      <c r="S38" s="157"/>
      <c r="T38" s="157"/>
      <c r="U38" s="157"/>
      <c r="V38" s="158"/>
    </row>
    <row r="39" ht="25.25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Jimmy 146</v>
      </c>
      <c r="D39" s="165"/>
      <c r="E39" s="165" t="str">
        <f>VLOOKUP(D5,'Employee List'!A:C,3)</f>
        <v>Ed 273</v>
      </c>
      <c r="F39" s="165"/>
      <c r="G39" s="165"/>
      <c r="H39" s="165"/>
      <c r="I39" s="165"/>
      <c r="J39" s="165"/>
      <c r="K39" s="165" t="str">
        <f>VLOOKUP(D4,'Employee List'!A:C,3)</f>
        <v>Ezqeuiel 41</v>
      </c>
      <c r="L39" s="165"/>
      <c r="M39" s="165"/>
      <c r="N39" s="166"/>
      <c r="O39" s="164" t="str">
        <f>VLOOKUP(D8,'Employee List'!A:C,3)</f>
        <v>David 139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str">
        <f>VLOOKUP(D8,'Employee List'!A:C,3)</f>
        <v>David 139</v>
      </c>
      <c r="D40" s="165"/>
      <c r="E40" s="165" t="str">
        <f>IF(G6 = "Lead",VLOOKUP(D7,'Employee List'!A:C,3),VLOOKUP(D6,'Employee List'!A:C,3))</f>
        <v>Jimmy 146</v>
      </c>
      <c r="F40" s="165"/>
      <c r="G40" s="165"/>
      <c r="H40" s="165"/>
      <c r="I40" s="165"/>
      <c r="J40" s="165"/>
      <c r="K40" s="165" t="str">
        <f>VLOOKUP(D9,'Employee List'!A:C,3)</f>
        <v>Eric 221</v>
      </c>
      <c r="L40" s="165"/>
      <c r="M40" s="165"/>
      <c r="N40" s="166"/>
      <c r="O40" s="164" t="str">
        <f>IFERROR(VLOOKUP(D4, 'Employee List'!A:C, 3, FALSE), "Not Found") &amp; " L"</f>
        <v>Ezqeuiel 41 L</v>
      </c>
      <c r="P40" s="165"/>
      <c r="Q40" s="165" t="str">
        <f>IFERROR(VLOOKUP(D5, 'Employee List'!A:C, 3, FALSE), "Not Found") &amp; " L"</f>
        <v>Ed 273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str">
        <f>VLOOKUP(D4,'Employee List'!A:C,3)</f>
        <v>Ezqeuiel 41</v>
      </c>
      <c r="D41" s="165"/>
      <c r="E41" s="165" t="str">
        <f>VLOOKUP(D10,'Employee List'!A:C,3)</f>
        <v>Alyssa 256</v>
      </c>
      <c r="F41" s="165"/>
      <c r="G41" s="165"/>
      <c r="H41" s="165"/>
      <c r="I41" s="165"/>
      <c r="J41" s="165"/>
      <c r="K41" s="165" t="str">
        <f>VLOOKUP(D5,'Employee List'!A:C,3)</f>
        <v>Ed 273</v>
      </c>
      <c r="L41" s="165"/>
      <c r="M41" s="165"/>
      <c r="N41" s="166"/>
      <c r="O41" s="164" t="str">
        <f>VLOOKUP(D11,'Employee List'!A:C,3)</f>
        <v>Gina 56</v>
      </c>
      <c r="P41" s="165"/>
      <c r="Q41" s="165" t="str">
        <f>IFERROR(VLOOKUP(D9, 'Employee List'!A:C, 3, FALSE), "Not Found") &amp; " L"</f>
        <v>Eric 221 L</v>
      </c>
      <c r="R41" s="165"/>
      <c r="S41" s="165" t="str">
        <f>IFERROR(VLOOKUP(D7, 'Employee List'!A:C, 3, FALSE), "Not Found") &amp; " L"</f>
        <v>Jimmy 146 L</v>
      </c>
      <c r="T41" s="165"/>
      <c r="U41" s="165" t="str">
        <f>IFERROR(VLOOKUP(D8, 'Employee List'!A:C, 3, FALSE), "Not Found") &amp; " L"</f>
        <v>David 139 L</v>
      </c>
      <c r="V41" s="166"/>
    </row>
    <row r="42" ht="25.25" customHeight="1" spans="1:22" x14ac:dyDescent="0.25">
      <c r="A42" s="162" t="s">
        <v>421</v>
      </c>
      <c r="B42" s="163"/>
      <c r="C42" s="164" t="str">
        <f>VLOOKUP(D9,'Employee List'!A:C,3)</f>
        <v>Eric 221</v>
      </c>
      <c r="D42" s="165"/>
      <c r="E42" s="165" t="str">
        <f>VLOOKUP(D13,'Employee List'!A:C,3)</f>
        <v>Christopher 295</v>
      </c>
      <c r="F42" s="165"/>
      <c r="G42" s="165"/>
      <c r="H42" s="165"/>
      <c r="I42" s="165"/>
      <c r="J42" s="165"/>
      <c r="K42" s="165" t="str">
        <f>VLOOKUP(D11,'Employee List'!A:C,3)</f>
        <v>Gina 56</v>
      </c>
      <c r="L42" s="165"/>
      <c r="M42" s="165"/>
      <c r="N42" s="166"/>
      <c r="O42" s="164" t="str">
        <f>VLOOKUP(D4,'Employee List'!A:C,3)</f>
        <v>Ezqeuiel 41</v>
      </c>
      <c r="P42" s="165"/>
      <c r="Q42" s="165" t="str">
        <f>VLOOKUP(D5,'Employee List'!A:C,3)</f>
        <v>Ed 273</v>
      </c>
      <c r="R42" s="165"/>
      <c r="S42" s="165" t="str">
        <f>VLOOKUP(D14, 'Employee List'!A:C, 3, FALSE) &amp; " / " &amp; VLOOKUP(D15, 'Employee List'!A:C, 3, FALSE)</f>
        <v>Gabriel 297 / Anand 43</v>
      </c>
      <c r="T42" s="165"/>
      <c r="U42" s="165" t="str">
        <f>IFERROR(VLOOKUP(D10, 'Employee List'!A:C, 3, FALSE), "Not Found") &amp; " L"</f>
        <v>Alyssa 256 L</v>
      </c>
      <c r="V42" s="166"/>
    </row>
    <row r="43" ht="25.25" customHeight="1" spans="1:22" x14ac:dyDescent="0.25">
      <c r="A43" s="162" t="s">
        <v>422</v>
      </c>
      <c r="B43" s="163"/>
      <c r="C43" s="164" t="str">
        <f>VLOOKUP(D10,'Employee List'!A:C,3)</f>
        <v>Alyssa 256</v>
      </c>
      <c r="D43" s="165"/>
      <c r="E43" s="165" t="str">
        <f>VLOOKUP(D14,'Employee List'!A:C,3)</f>
        <v>Gabriel 297</v>
      </c>
      <c r="F43" s="165"/>
      <c r="G43" s="165"/>
      <c r="H43" s="165"/>
      <c r="I43" s="165"/>
      <c r="J43" s="165"/>
      <c r="K43" s="165" t="str">
        <f>VLOOKUP(D15,'Employee List'!A:C,3)</f>
        <v>Anand 43</v>
      </c>
      <c r="L43" s="165"/>
      <c r="M43" s="165"/>
      <c r="N43" s="166"/>
      <c r="O43" s="164" t="str">
        <f>VLOOKUP(D9,'Employee List'!A:C,3)</f>
        <v>Eric 221</v>
      </c>
      <c r="P43" s="165"/>
      <c r="Q43" s="165"/>
      <c r="R43" s="165"/>
      <c r="S43" s="165" t="str">
        <f>IFERROR(VLOOKUP(D11, 'Employee List'!A:C, 3, FALSE), "Not Found") &amp; " L"</f>
        <v>Gina 56 L</v>
      </c>
      <c r="T43" s="165"/>
      <c r="U43" s="165" t="str">
        <f>IFERROR(VLOOKUP(D13, 'Employee List'!A:C, 3, FALSE), "Not Found") &amp; " L"</f>
        <v>Christopher 295 L</v>
      </c>
      <c r="V43" s="166"/>
    </row>
    <row r="44" ht="25.25" customHeight="1" spans="1:22" x14ac:dyDescent="0.25">
      <c r="A44" s="162" t="s">
        <v>423</v>
      </c>
      <c r="B44" s="163"/>
      <c r="C44" s="164" t="str">
        <f>VLOOKUP(D11,'Employee List'!A:C,3)</f>
        <v>Gina 56</v>
      </c>
      <c r="D44" s="165"/>
      <c r="E44" s="165" t="str">
        <f>VLOOKUP(D10,'Employee List'!A:C,3)</f>
        <v>Alyssa 256</v>
      </c>
      <c r="F44" s="165"/>
      <c r="G44" s="165"/>
      <c r="H44" s="165"/>
      <c r="I44" s="165"/>
      <c r="J44" s="165"/>
      <c r="K44" s="165" t="str">
        <f>VLOOKUP(D13,'Employee List'!A:C,3)</f>
        <v>Christopher 295</v>
      </c>
      <c r="L44" s="165"/>
      <c r="M44" s="165"/>
      <c r="N44" s="166"/>
      <c r="O44" s="164" t="str">
        <f>IFERROR(VLOOKUP(D14, 'Employee List'!A:C, 3, FALSE), "Not Found") &amp; " L"</f>
        <v>Gabriel 297 L</v>
      </c>
      <c r="P44" s="165"/>
      <c r="Q44" s="165" t="str">
        <f>IFERROR(VLOOKUP(D15, 'Employee List'!A:C, 3, FALSE), "Not Found") &amp; " L"</f>
        <v>Anand 43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str">
        <f>VLOOKUP(D14,'Employee List'!A:C,3)</f>
        <v>Gabriel 297</v>
      </c>
      <c r="D45" s="165"/>
      <c r="E45" s="165"/>
      <c r="F45" s="165"/>
      <c r="G45" s="165"/>
      <c r="H45" s="165"/>
      <c r="I45" s="165" t="str">
        <f>VLOOKUP(D15,'Employee List'!A:C,3)</f>
        <v>Anand 43</v>
      </c>
      <c r="J45" s="165"/>
      <c r="K45" s="165"/>
      <c r="L45" s="165"/>
      <c r="M45" s="165"/>
      <c r="N45" s="166"/>
      <c r="O45" s="164" t="str">
        <f>VLOOKUP(D11,'Employee List'!A:C,3)</f>
        <v>Gina 56</v>
      </c>
      <c r="P45" s="165"/>
      <c r="Q45" s="165" t="str">
        <f>VLOOKUP(D10,'Employee List'!A:C,3)</f>
        <v>Alyssa 256</v>
      </c>
      <c r="R45" s="165"/>
      <c r="S45" s="165" t="str">
        <f>VLOOKUP(D13,'Employee List'!A:C,3)</f>
        <v>Christopher 295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0" scale="71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V50"/>
  <sheetViews>
    <sheetView workbookViewId="0" zoomScale="100" zoomScaleNormal="100">
      <selection activeCell="O8" sqref="O8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12-2'!B1:C1)</f>
        <v>45628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2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Nicholas Cruzado, PM, B</v>
      </c>
      <c r="B4" s="73"/>
      <c r="C4" s="73"/>
      <c r="D4" s="60">
        <v>193</v>
      </c>
      <c r="E4" s="79">
        <v>6.5</v>
      </c>
      <c r="F4" s="79">
        <v>15</v>
      </c>
      <c r="G4" s="308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308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James Ryan,PM,T,RL,A,B</v>
      </c>
      <c r="B5" s="73"/>
      <c r="C5" s="73"/>
      <c r="D5" s="62">
        <v>38</v>
      </c>
      <c r="E5" s="91">
        <v>7.5</v>
      </c>
      <c r="F5" s="91">
        <v>16</v>
      </c>
      <c r="G5" s="305" t="s">
        <v>400</v>
      </c>
      <c r="H5" s="89">
        <f t="shared" ref="H5:H17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305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Johnie Smith,PM ,T ,B ,L ,A</v>
      </c>
      <c r="B6" s="73"/>
      <c r="C6" s="73"/>
      <c r="D6" s="62">
        <v>40</v>
      </c>
      <c r="E6" s="91">
        <v>9.5</v>
      </c>
      <c r="F6" s="91">
        <v>18</v>
      </c>
      <c r="G6" s="305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305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Jason Balcauski, PM, B</v>
      </c>
      <c r="B7" s="73"/>
      <c r="C7" s="73"/>
      <c r="D7" s="62">
        <v>195</v>
      </c>
      <c r="E7" s="91">
        <v>9.5</v>
      </c>
      <c r="F7" s="91">
        <v>18</v>
      </c>
      <c r="G7" s="305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305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Edward Montano, PM</v>
      </c>
      <c r="B8" s="73"/>
      <c r="C8" s="73"/>
      <c r="D8" s="62">
        <v>113</v>
      </c>
      <c r="E8" s="91">
        <v>10</v>
      </c>
      <c r="F8" s="91">
        <v>18.5</v>
      </c>
      <c r="G8" s="305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305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Drew Scarborough, PM</v>
      </c>
      <c r="B9" s="73"/>
      <c r="C9" s="73"/>
      <c r="D9" s="62">
        <v>223</v>
      </c>
      <c r="E9" s="91">
        <v>11</v>
      </c>
      <c r="F9" s="91">
        <v>19.5</v>
      </c>
      <c r="G9" s="305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305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Danielle Ramsey, PM</v>
      </c>
      <c r="B10" s="73"/>
      <c r="C10" s="73"/>
      <c r="D10" s="62">
        <v>268</v>
      </c>
      <c r="E10" s="91">
        <v>15</v>
      </c>
      <c r="F10" s="91">
        <v>23.5</v>
      </c>
      <c r="G10" s="305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305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Mindi Burns, PM</v>
      </c>
      <c r="B11" s="73"/>
      <c r="C11" s="73"/>
      <c r="D11" s="62">
        <v>197</v>
      </c>
      <c r="E11" s="91">
        <v>22.5</v>
      </c>
      <c r="F11" s="91">
        <v>7</v>
      </c>
      <c r="G11" s="305" t="s">
        <v>400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305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305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307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305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305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305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308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305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305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307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307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64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148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3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4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213"/>
      <c r="D21" s="214"/>
      <c r="E21" s="215"/>
      <c r="F21" s="216"/>
      <c r="G21" s="217"/>
      <c r="H21" s="216"/>
      <c r="I21" s="215"/>
      <c r="J21" s="218"/>
      <c r="K21" s="219"/>
      <c r="L21" s="214"/>
      <c r="M21" s="220"/>
      <c r="N21" s="214"/>
      <c r="O21" s="221"/>
      <c r="P21" s="216"/>
      <c r="Q21" s="220"/>
      <c r="R21" s="222"/>
      <c r="S21" s="222"/>
      <c r="T21" s="223"/>
      <c r="U21" s="224"/>
      <c r="V21" s="218"/>
    </row>
    <row r="22" ht="25.25" customHeight="1" spans="1:22" x14ac:dyDescent="0.25">
      <c r="A22" s="225" t="s">
        <v>419</v>
      </c>
      <c r="B22" s="226"/>
      <c r="C22" s="227"/>
      <c r="D22" s="228"/>
      <c r="E22" s="229"/>
      <c r="F22" s="168"/>
      <c r="G22" s="230"/>
      <c r="H22" s="168"/>
      <c r="I22" s="229"/>
      <c r="J22" s="231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227"/>
      <c r="D23" s="228"/>
      <c r="E23" s="229"/>
      <c r="F23" s="168"/>
      <c r="G23" s="230"/>
      <c r="H23" s="168"/>
      <c r="I23" s="229"/>
      <c r="J23" s="231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227"/>
      <c r="D24" s="228"/>
      <c r="E24" s="229"/>
      <c r="F24" s="168"/>
      <c r="G24" s="230"/>
      <c r="H24" s="168"/>
      <c r="I24" s="229"/>
      <c r="J24" s="231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227"/>
      <c r="D25" s="228"/>
      <c r="E25" s="229"/>
      <c r="F25" s="168"/>
      <c r="G25" s="230"/>
      <c r="H25" s="168"/>
      <c r="I25" s="229"/>
      <c r="J25" s="231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227"/>
      <c r="D26" s="228"/>
      <c r="E26" s="229"/>
      <c r="F26" s="168"/>
      <c r="G26" s="230"/>
      <c r="H26" s="168"/>
      <c r="I26" s="229"/>
      <c r="J26" s="231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240"/>
      <c r="D27" s="241"/>
      <c r="E27" s="242"/>
      <c r="F27" s="243"/>
      <c r="G27" s="244"/>
      <c r="H27" s="243"/>
      <c r="I27" s="242"/>
      <c r="J27" s="245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252">
        <f>IF(OR(ISBLANK(F28),ISBLANK(E28),ISBLANK(D28)),"",MOD(F28-E28-0.5,24))</f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 s="253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12-2'!B1:C1)</f>
        <v>45628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2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308"/>
      <c r="H36" s="77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308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305"/>
      <c r="H37" s="89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305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309"/>
      <c r="H38" s="259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307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305"/>
      <c r="H39" s="89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305"/>
      <c r="H40" s="89">
        <f t="shared" si="2"/>
      </c>
      <c r="I40" s="90"/>
      <c r="J40" s="91"/>
      <c r="K40" s="261" t="s">
        <v>403</v>
      </c>
      <c r="L40" s="261"/>
      <c r="M40" s="261"/>
      <c r="N40" s="262"/>
      <c r="O40" s="262" t="s">
        <v>433</v>
      </c>
      <c r="P40" s="262"/>
      <c r="Q40" s="263" t="s">
        <v>392</v>
      </c>
      <c r="R40" s="263" t="s">
        <v>393</v>
      </c>
      <c r="S40" s="264" t="s">
        <v>394</v>
      </c>
      <c r="T40" s="265" t="s">
        <v>395</v>
      </c>
      <c r="U40" s="263" t="s">
        <v>396</v>
      </c>
      <c r="V40" s="26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305"/>
      <c r="H41" s="89">
        <f t="shared" si="2"/>
      </c>
      <c r="I41" s="90"/>
      <c r="J41" s="91"/>
      <c r="K41" s="266">
        <f>IF(ISERROR(VLOOKUP(N41,'Employee List'!$A$2:$B$316,2,FALSE)),"",VLOOKUP(N41,'Employee List'!$A$2:$B$316,2,FALSE))</f>
      </c>
      <c r="L41" s="266"/>
      <c r="M41" s="266"/>
      <c r="N41" s="62"/>
      <c r="O41" s="62"/>
      <c r="P41" s="62"/>
      <c r="Q41" s="91"/>
      <c r="R41" s="91"/>
      <c r="S41" s="305"/>
      <c r="T41" s="176">
        <f t="shared" ref="T41:T42" si="4">IF(OR(ISBLANK(Q41),ISBLANK(R41),ISBLANK(N41)),"",MOD(R41-Q41-0.5,24))</f>
      </c>
      <c r="U41" s="90"/>
      <c r="V41" s="91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307"/>
      <c r="H42" s="133">
        <f t="shared" si="2"/>
      </c>
      <c r="I42" s="112"/>
      <c r="J42" s="109"/>
      <c r="K42" s="266">
        <f>IF(ISERROR(VLOOKUP(N42,'Employee List'!$A$2:$B$316,2,FALSE)),"",VLOOKUP(N42,'Employee List'!$A$2:$B$316,2,FALSE))</f>
      </c>
      <c r="L42" s="266"/>
      <c r="M42" s="266"/>
      <c r="N42" s="108"/>
      <c r="O42" s="108"/>
      <c r="P42" s="108"/>
      <c r="Q42" s="109"/>
      <c r="R42" s="109"/>
      <c r="S42" s="307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3"/>
      <c r="K45" s="272" t="s">
        <v>371</v>
      </c>
      <c r="L45" s="275"/>
      <c r="M45" s="277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81" t="s">
        <v>447</v>
      </c>
      <c r="L46" s="282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9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8"/>
  <sheetViews>
    <sheetView workbookViewId="0" zoomScale="100" zoomScaleNormal="100">
      <selection activeCell="F1" sqref="F1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174">
        <f>('USF 12-1'!B1:C1+2)</f>
        <v>45629</v>
      </c>
      <c r="C1" s="174"/>
      <c r="D1" s="63" t="s">
        <v>386</v>
      </c>
      <c r="E1" s="63"/>
      <c r="F1" s="65" t="s">
        <v>387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3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Joe Douglas,PM,D,B,T,A</v>
      </c>
      <c r="B4" s="73"/>
      <c r="C4" s="73"/>
      <c r="D4" s="60">
        <v>215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8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 t="str">
        <f>IF(ISERROR(VLOOKUP(D5,'Employee List'!$A$2:$B$316,2,FALSE)),"",VLOOKUP(D5,'Employee List'!$A$2:$B$316,2,FALSE))</f>
        <v>Jonathan Peadick, PM, L, T, B</v>
      </c>
      <c r="B5" s="73"/>
      <c r="C5" s="73"/>
      <c r="D5" s="62">
        <v>26</v>
      </c>
      <c r="E5" s="91">
        <v>7</v>
      </c>
      <c r="F5" s="91">
        <v>15.5</v>
      </c>
      <c r="G5" s="88" t="s">
        <v>401</v>
      </c>
      <c r="H5" s="89">
        <f t="shared" ref="H5:H28" si="0">IF(OR(ISBLANK(F5),ISBLANK(E5),ISBLANK(D5)),"",MOD(F5-E5-0.5,24))</f>
        <v>8</v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9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 t="str">
        <f>IF(ISERROR(VLOOKUP(D6,'Employee List'!$A$2:$B$316,2,FALSE)),"",VLOOKUP(D6,'Employee List'!$A$2:$B$316,2,FALSE))</f>
        <v>Lori Ammor, PM, T, RL</v>
      </c>
      <c r="B6" s="73"/>
      <c r="C6" s="73"/>
      <c r="D6" s="62">
        <v>44</v>
      </c>
      <c r="E6" s="91">
        <v>7</v>
      </c>
      <c r="F6" s="91">
        <v>15.5</v>
      </c>
      <c r="G6" s="88" t="s">
        <v>400</v>
      </c>
      <c r="H6" s="89">
        <f t="shared" si="0"/>
        <v>8</v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94"/>
      <c r="T6" s="95">
        <f t="shared" si="1"/>
      </c>
      <c r="U6" s="96"/>
      <c r="V6" s="93"/>
    </row>
    <row r="7" ht="20" customHeight="1" spans="1:22" x14ac:dyDescent="0.25">
      <c r="A7" s="73" t="str">
        <f>IF(ISERROR(VLOOKUP(D7,'Employee List'!$A$2:$B$316,2,FALSE)),"",VLOOKUP(D7,'Employee List'!$A$2:$B$316,2,FALSE))</f>
        <v>Marcus Crowden, PM</v>
      </c>
      <c r="B7" s="73"/>
      <c r="C7" s="73"/>
      <c r="D7" s="62">
        <v>200</v>
      </c>
      <c r="E7" s="91">
        <v>8</v>
      </c>
      <c r="F7" s="91">
        <v>16.5</v>
      </c>
      <c r="G7" s="88" t="s">
        <v>400</v>
      </c>
      <c r="H7" s="89">
        <f t="shared" si="0"/>
        <v>8</v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Darrin Denmark, PM</v>
      </c>
      <c r="B8" s="73"/>
      <c r="C8" s="73"/>
      <c r="D8" s="62">
        <v>230</v>
      </c>
      <c r="E8" s="91">
        <v>9.5</v>
      </c>
      <c r="F8" s="91">
        <v>18</v>
      </c>
      <c r="G8" s="88" t="s">
        <v>400</v>
      </c>
      <c r="H8" s="89">
        <f t="shared" si="0"/>
        <v>8</v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102"/>
      <c r="T8" s="103">
        <f t="shared" si="1"/>
      </c>
      <c r="U8" s="104"/>
      <c r="V8" s="101"/>
    </row>
    <row r="9" ht="20" customHeight="1" spans="1:22" x14ac:dyDescent="0.25">
      <c r="A9" s="73" t="str">
        <f>IF(ISERROR(VLOOKUP(D9,'Employee List'!$A$2:$B$316,2,FALSE)),"",VLOOKUP(D9,'Employee List'!$A$2:$B$316,2,FALSE))</f>
        <v>Jennifer Collier, PM</v>
      </c>
      <c r="B9" s="73"/>
      <c r="C9" s="73"/>
      <c r="D9" s="62">
        <v>206</v>
      </c>
      <c r="E9" s="91">
        <v>9.5</v>
      </c>
      <c r="F9" s="91">
        <v>18</v>
      </c>
      <c r="G9" s="88" t="s">
        <v>400</v>
      </c>
      <c r="H9" s="89">
        <f t="shared" si="0"/>
        <v>8</v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Omar Diaz, PM, B </v>
      </c>
      <c r="B10" s="73"/>
      <c r="C10" s="73"/>
      <c r="D10" s="62">
        <v>154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Douglas Worley, PM, RL, T</v>
      </c>
      <c r="B11" s="73"/>
      <c r="C11" s="73"/>
      <c r="D11" s="62">
        <v>31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62"/>
      <c r="O11" s="62"/>
      <c r="P11" s="62"/>
      <c r="Q11" s="91"/>
      <c r="R11" s="91"/>
      <c r="S11" s="88"/>
      <c r="T11" s="98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Francesca Owens, PM</v>
      </c>
      <c r="B12" s="73"/>
      <c r="C12" s="73"/>
      <c r="D12" s="62">
        <v>168</v>
      </c>
      <c r="E12" s="91">
        <v>12</v>
      </c>
      <c r="F12" s="91">
        <v>20.5</v>
      </c>
      <c r="G12" s="88" t="s">
        <v>400</v>
      </c>
      <c r="H12" s="89">
        <f t="shared" si="0"/>
        <v>8</v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Michael Brockner, PM, T</v>
      </c>
      <c r="B13" s="73"/>
      <c r="C13" s="73"/>
      <c r="D13" s="62">
        <v>235</v>
      </c>
      <c r="E13" s="91">
        <v>14</v>
      </c>
      <c r="F13" s="91">
        <v>22.5</v>
      </c>
      <c r="G13" s="88" t="s">
        <v>400</v>
      </c>
      <c r="H13" s="89">
        <f t="shared" si="0"/>
        <v>8</v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Ada Bobola, PM</v>
      </c>
      <c r="B14" s="73"/>
      <c r="C14" s="73"/>
      <c r="D14" s="62">
        <v>132</v>
      </c>
      <c r="E14" s="91">
        <v>15</v>
      </c>
      <c r="F14" s="91">
        <v>23.5</v>
      </c>
      <c r="G14" s="88" t="s">
        <v>400</v>
      </c>
      <c r="H14" s="89">
        <f t="shared" si="0"/>
        <v>8</v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Jackeline Collazo, PM</v>
      </c>
      <c r="B15" s="73"/>
      <c r="C15" s="73"/>
      <c r="D15" s="62">
        <v>281</v>
      </c>
      <c r="E15" s="91">
        <v>15</v>
      </c>
      <c r="F15" s="91">
        <v>17.5</v>
      </c>
      <c r="G15" s="88" t="s">
        <v>400</v>
      </c>
      <c r="H15" s="89">
        <f t="shared" si="0"/>
        <v>2</v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 t="str">
        <f>IF(ISERROR(VLOOKUP(D16,'Employee List'!$A$2:$B$316,2,FALSE)),"",VLOOKUP(D16,'Employee List'!$A$2:$B$316,2,FALSE))</f>
        <v>Stephanie Santiago, PM</v>
      </c>
      <c r="B16" s="73"/>
      <c r="C16" s="73"/>
      <c r="D16" s="62">
        <v>133</v>
      </c>
      <c r="E16" s="91">
        <v>23</v>
      </c>
      <c r="F16" s="91">
        <v>7.5</v>
      </c>
      <c r="G16" s="88" t="s">
        <v>400</v>
      </c>
      <c r="H16" s="89">
        <f t="shared" si="0"/>
        <v>8</v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2"/>
      <c r="O23" s="311"/>
      <c r="P23" s="311"/>
      <c r="Q23" s="311"/>
      <c r="R23" s="311"/>
      <c r="S23" s="313" t="s">
        <v>395</v>
      </c>
      <c r="T23" s="314">
        <f>SUM(T4:T7,T9:T22)</f>
        <v>0</v>
      </c>
      <c r="U23" s="315">
        <f>SUM(U4:U7,U9:U22)</f>
        <v>0</v>
      </c>
      <c r="V23" s="316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SUM(H4:H28,T8)</f>
        <v>98</v>
      </c>
      <c r="I29" s="315">
        <f>SUM(I4:I28,U8)</f>
        <v>0</v>
      </c>
      <c r="J29" s="314">
        <f>SUM(J4:J28,V8)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Joe 215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Joanthan 26</v>
      </c>
      <c r="P35" s="148"/>
      <c r="Q35" s="318" t="s">
        <v>409</v>
      </c>
      <c r="R35" s="319"/>
      <c r="S35" s="319"/>
      <c r="T35" s="319"/>
      <c r="U35" s="320"/>
      <c r="V35" s="321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79" t="s">
        <v>371</v>
      </c>
      <c r="B37" s="148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322"/>
      <c r="B38" s="323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324" t="s">
        <v>418</v>
      </c>
      <c r="B39" s="325"/>
      <c r="C39" s="164" t="str">
        <f>IF(G6 = "Lead",VLOOKUP(D7,'Employee List'!A:C,3),VLOOKUP(D6,'Employee List'!A:C,3))</f>
        <v>Lori 44</v>
      </c>
      <c r="D39" s="165"/>
      <c r="E39" s="165" t="str">
        <f>VLOOKUP(D5,'Employee List'!A:C,3)</f>
        <v>Joanthan 26</v>
      </c>
      <c r="F39" s="165"/>
      <c r="G39" s="165"/>
      <c r="H39" s="165"/>
      <c r="I39" s="165"/>
      <c r="J39" s="165"/>
      <c r="K39" s="165" t="str">
        <f>VLOOKUP(D4,'Employee List'!A:C,3)</f>
        <v>Joe 215</v>
      </c>
      <c r="L39" s="165"/>
      <c r="M39" s="165"/>
      <c r="N39" s="166"/>
      <c r="O39" s="164" t="str">
        <f>VLOOKUP(D8,'Employee List'!A:C,3)</f>
        <v>Darrin 230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324" t="s">
        <v>419</v>
      </c>
      <c r="B40" s="325"/>
      <c r="C40" s="164" t="str">
        <f>VLOOKUP(D8,'Employee List'!A:C,3)</f>
        <v>Darrin 230</v>
      </c>
      <c r="D40" s="165"/>
      <c r="E40" s="165" t="str">
        <f>IF(G6 = "Lead",VLOOKUP(D7,'Employee List'!A:C,3),VLOOKUP(D6,'Employee List'!A:C,3))</f>
        <v>Lori 44</v>
      </c>
      <c r="F40" s="165"/>
      <c r="G40" s="165"/>
      <c r="H40" s="165"/>
      <c r="I40" s="165"/>
      <c r="J40" s="165"/>
      <c r="K40" s="165" t="str">
        <f>VLOOKUP(D9,'Employee List'!A:C,3)</f>
        <v>Jennifer 206</v>
      </c>
      <c r="L40" s="165"/>
      <c r="M40" s="165"/>
      <c r="N40" s="166"/>
      <c r="O40" s="164" t="str">
        <f>IFERROR(VLOOKUP(D4, 'Employee List'!A:C, 3, FALSE), "Not Found") &amp; " L"</f>
        <v>Joe 215 L</v>
      </c>
      <c r="P40" s="165"/>
      <c r="Q40" s="165" t="str">
        <f>IFERROR(VLOOKUP(D5, 'Employee List'!A:C, 3, FALSE), "Not Found") &amp; " L"</f>
        <v>Joanthan 26 L</v>
      </c>
      <c r="R40" s="165"/>
      <c r="S40" s="165"/>
      <c r="T40" s="165"/>
      <c r="U40" s="165"/>
      <c r="V40" s="166"/>
    </row>
    <row r="41" ht="30" customHeight="1" spans="1:22" x14ac:dyDescent="0.25">
      <c r="A41" s="324" t="s">
        <v>420</v>
      </c>
      <c r="B41" s="325"/>
      <c r="C41" s="164" t="str">
        <f>VLOOKUP(D4,'Employee List'!A:C,3)</f>
        <v>Joe 215</v>
      </c>
      <c r="D41" s="165"/>
      <c r="E41" s="165" t="str">
        <f>VLOOKUP(D10,'Employee List'!A:C,3)</f>
        <v>Omar 154</v>
      </c>
      <c r="F41" s="165"/>
      <c r="G41" s="165"/>
      <c r="H41" s="165"/>
      <c r="I41" s="165"/>
      <c r="J41" s="165"/>
      <c r="K41" s="165" t="str">
        <f>VLOOKUP(D5,'Employee List'!A:C,3)</f>
        <v>Joanthan 26</v>
      </c>
      <c r="L41" s="165"/>
      <c r="M41" s="165"/>
      <c r="N41" s="166"/>
      <c r="O41" s="164" t="str">
        <f>VLOOKUP(D11,'Employee List'!A:C,3)</f>
        <v>Doug 31</v>
      </c>
      <c r="P41" s="165"/>
      <c r="Q41" s="165" t="str">
        <f>IFERROR(VLOOKUP(D9, 'Employee List'!A:C, 3, FALSE), "Not Found") &amp; " L"</f>
        <v>Jennifer 206 L</v>
      </c>
      <c r="R41" s="165"/>
      <c r="S41" s="165" t="str">
        <f>IFERROR(VLOOKUP(D7, 'Employee List'!A:C, 3, FALSE), "Not Found") &amp; " L"</f>
        <v>Marcus 200 L</v>
      </c>
      <c r="T41" s="165"/>
      <c r="U41" s="165" t="str">
        <f>IFERROR(VLOOKUP(D8, 'Employee List'!A:C, 3, FALSE), "Not Found") &amp; " L"</f>
        <v>Darrin 230 L</v>
      </c>
      <c r="V41" s="166"/>
    </row>
    <row r="42" ht="30" customHeight="1" spans="1:22" x14ac:dyDescent="0.25">
      <c r="A42" s="324" t="s">
        <v>421</v>
      </c>
      <c r="B42" s="325"/>
      <c r="C42" s="164" t="str">
        <f>VLOOKUP(D9,'Employee List'!A:C,3)</f>
        <v>Jennifer 206</v>
      </c>
      <c r="D42" s="165"/>
      <c r="E42" s="165" t="str">
        <f>VLOOKUP(D13,'Employee List'!A:C,3)</f>
        <v>Michael 235</v>
      </c>
      <c r="F42" s="165"/>
      <c r="G42" s="165"/>
      <c r="H42" s="165"/>
      <c r="I42" s="165"/>
      <c r="J42" s="165"/>
      <c r="K42" s="165" t="str">
        <f>VLOOKUP(D11,'Employee List'!A:C,3)</f>
        <v>Doug 31</v>
      </c>
      <c r="L42" s="165"/>
      <c r="M42" s="165"/>
      <c r="N42" s="166"/>
      <c r="O42" s="164" t="str">
        <f>VLOOKUP(D4,'Employee List'!A:C,3)</f>
        <v>Joe 215</v>
      </c>
      <c r="P42" s="165"/>
      <c r="Q42" s="165" t="str">
        <f>VLOOKUP(D5,'Employee List'!A:C,3)</f>
        <v>Joanthan 26</v>
      </c>
      <c r="R42" s="165"/>
      <c r="S42" s="165" t="str">
        <f>VLOOKUP(D14, 'Employee List'!A:C, 3, FALSE) &amp; " / " &amp; VLOOKUP(D15, 'Employee List'!A:C, 3, FALSE)</f>
        <v>Ada 132 / Jackeline 281</v>
      </c>
      <c r="T42" s="165"/>
      <c r="U42" s="165" t="str">
        <f>IFERROR(VLOOKUP(D10, 'Employee List'!A:C, 3, FALSE), "Not Found") &amp; " L"</f>
        <v>Omar 154 L</v>
      </c>
      <c r="V42" s="166"/>
    </row>
    <row r="43" ht="30" customHeight="1" spans="1:22" x14ac:dyDescent="0.25">
      <c r="A43" s="324" t="s">
        <v>422</v>
      </c>
      <c r="B43" s="325"/>
      <c r="C43" s="164" t="str">
        <f>VLOOKUP(D10,'Employee List'!A:C,3)</f>
        <v>Omar 154</v>
      </c>
      <c r="D43" s="165"/>
      <c r="E43" s="165" t="str">
        <f>VLOOKUP(D14,'Employee List'!A:C,3)</f>
        <v>Ada 132</v>
      </c>
      <c r="F43" s="165"/>
      <c r="G43" s="165"/>
      <c r="H43" s="165"/>
      <c r="I43" s="165"/>
      <c r="J43" s="165"/>
      <c r="K43" s="165" t="str">
        <f>VLOOKUP(D15,'Employee List'!A:C,3)</f>
        <v>Jackeline 281</v>
      </c>
      <c r="L43" s="165"/>
      <c r="M43" s="165"/>
      <c r="N43" s="166"/>
      <c r="O43" s="164" t="str">
        <f>VLOOKUP(D9,'Employee List'!A:C,3)</f>
        <v>Jennifer 206</v>
      </c>
      <c r="P43" s="165"/>
      <c r="Q43" s="165"/>
      <c r="R43" s="165"/>
      <c r="S43" s="165" t="str">
        <f>IFERROR(VLOOKUP(D11, 'Employee List'!A:C, 3, FALSE), "Not Found") &amp; " L"</f>
        <v>Doug 31 L</v>
      </c>
      <c r="T43" s="165"/>
      <c r="U43" s="165" t="str">
        <f>IFERROR(VLOOKUP(D13, 'Employee List'!A:C, 3, FALSE), "Not Found") &amp; " L"</f>
        <v>Michael 235 L</v>
      </c>
      <c r="V43" s="166"/>
    </row>
    <row r="44" ht="30" customHeight="1" spans="1:22" x14ac:dyDescent="0.25">
      <c r="A44" s="324" t="s">
        <v>423</v>
      </c>
      <c r="B44" s="325"/>
      <c r="C44" s="164" t="str">
        <f>VLOOKUP(D11,'Employee List'!A:C,3)</f>
        <v>Doug 31</v>
      </c>
      <c r="D44" s="165"/>
      <c r="E44" s="165" t="str">
        <f>VLOOKUP(D10,'Employee List'!A:C,3)</f>
        <v>Omar 154</v>
      </c>
      <c r="F44" s="165"/>
      <c r="G44" s="165"/>
      <c r="H44" s="165"/>
      <c r="I44" s="165"/>
      <c r="J44" s="165"/>
      <c r="K44" s="165" t="str">
        <f>VLOOKUP(D13,'Employee List'!A:C,3)</f>
        <v>Michael 235</v>
      </c>
      <c r="L44" s="165"/>
      <c r="M44" s="165"/>
      <c r="N44" s="166"/>
      <c r="O44" s="164" t="str">
        <f>IFERROR(VLOOKUP(D14, 'Employee List'!A:C, 3, FALSE), "Not Found") &amp; " L"</f>
        <v>Ada 132 L</v>
      </c>
      <c r="P44" s="165"/>
      <c r="Q44" s="165" t="str">
        <f>IFERROR(VLOOKUP(D15, 'Employee List'!A:C, 3, FALSE), "Not Found") &amp; " L"</f>
        <v>Jackeline 281 L</v>
      </c>
      <c r="R44" s="165"/>
      <c r="S44" s="165"/>
      <c r="T44" s="165"/>
      <c r="U44" s="165"/>
      <c r="V44" s="166"/>
    </row>
    <row r="45" ht="30" customHeight="1" spans="1:22" x14ac:dyDescent="0.25">
      <c r="A45" s="324" t="s">
        <v>424</v>
      </c>
      <c r="B45" s="325"/>
      <c r="C45" s="164" t="str">
        <f>VLOOKUP(D14,'Employee List'!A:C,3)</f>
        <v>Ada 132</v>
      </c>
      <c r="D45" s="165"/>
      <c r="E45" s="165"/>
      <c r="F45" s="165"/>
      <c r="G45" s="165"/>
      <c r="H45" s="165"/>
      <c r="I45" s="165" t="str">
        <f>VLOOKUP(D15,'Employee List'!A:C,3)</f>
        <v>Jackeline 281</v>
      </c>
      <c r="J45" s="165"/>
      <c r="K45" s="165"/>
      <c r="L45" s="165"/>
      <c r="M45" s="165"/>
      <c r="N45" s="166"/>
      <c r="O45" s="164" t="str">
        <f>VLOOKUP(D11,'Employee List'!A:C,3)</f>
        <v>Doug 31</v>
      </c>
      <c r="P45" s="165"/>
      <c r="Q45" s="165" t="str">
        <f>VLOOKUP(D10,'Employee List'!A:C,3)</f>
        <v>Omar 154</v>
      </c>
      <c r="R45" s="165"/>
      <c r="S45" s="165" t="str">
        <f>VLOOKUP(D13,'Employee List'!A:C,3)</f>
        <v>Michael 235</v>
      </c>
      <c r="T45" s="165"/>
      <c r="U45" s="165"/>
      <c r="V45" s="166"/>
    </row>
    <row r="46" ht="30" customHeight="1" spans="1:22" x14ac:dyDescent="0.25">
      <c r="A46" s="324" t="s">
        <v>425</v>
      </c>
      <c r="B46" s="325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324"/>
      <c r="B47" s="325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326"/>
      <c r="B48" s="327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67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48"/>
  <sheetViews>
    <sheetView workbookViewId="0" zoomScale="100" zoomScaleNormal="100">
      <selection activeCell="D9" sqref="D9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12-3'!B1:C1)</f>
        <v>45629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3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Ezequiel Gonzalez, PM, RL, T, B, A</v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Ed Graham, PM, A</v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Chris Ibbetson L, T, A, B</v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Jimmy Harbilas, PM, B</v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David Cimmino, PM, T</v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Eric Bentz, PM, B, T</v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Alyssa Shriver, PM. T, B</v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Gina Peterson, PM, RL</v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Manny Sanchez, PM, B</v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  <v>8</v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88"/>
      <c r="T12" s="176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Christopher Morgan, PM</v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  <v>8</v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88"/>
      <c r="T13" s="176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Gabriel Archibald, PM, B</v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  <v>8</v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88"/>
      <c r="T14" s="176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Anand Naiken, PM, T, RL, D,A</v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  <v>8</v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88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88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88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88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88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88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110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1"/>
      <c r="O23" s="311"/>
      <c r="P23" s="311"/>
      <c r="Q23" s="311"/>
      <c r="R23" s="311"/>
      <c r="S23" s="313" t="s">
        <v>395</v>
      </c>
      <c r="T23" s="314">
        <f>SUM(T4:T22)</f>
        <v>0</v>
      </c>
      <c r="U23" s="315">
        <f t="shared" ref="U23:V23" si="2">SUM(U4:U22)</f>
        <v>0</v>
      </c>
      <c r="V23" s="316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328" t="s">
        <v>403</v>
      </c>
      <c r="L24" s="329"/>
      <c r="M24" s="329"/>
      <c r="N24" s="153"/>
      <c r="O24" s="153" t="s">
        <v>433</v>
      </c>
      <c r="P24" s="153"/>
      <c r="Q24" s="330" t="s">
        <v>392</v>
      </c>
      <c r="R24" s="330" t="s">
        <v>393</v>
      </c>
      <c r="S24" s="331" t="s">
        <v>394</v>
      </c>
      <c r="T24" s="332" t="s">
        <v>395</v>
      </c>
      <c r="U24" s="125" t="s">
        <v>396</v>
      </c>
      <c r="V24" s="333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3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3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SUM(H4:H28)</f>
        <v>96</v>
      </c>
      <c r="I29" s="315">
        <f>SUM(I4:I28)</f>
        <v>0</v>
      </c>
      <c r="J29" s="314">
        <f>SUM(J4:J28)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Ezqeuiel 41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Ed 273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427</v>
      </c>
      <c r="D37" s="153"/>
      <c r="E37" s="334" t="s">
        <v>428</v>
      </c>
      <c r="F37" s="334"/>
      <c r="G37" s="153" t="s">
        <v>429</v>
      </c>
      <c r="H37" s="153"/>
      <c r="I37" s="153" t="s">
        <v>430</v>
      </c>
      <c r="J37" s="153"/>
      <c r="K37" s="153" t="s">
        <v>431</v>
      </c>
      <c r="L37" s="153"/>
      <c r="M37" s="153" t="s">
        <v>432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25.25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Jimmy 146</v>
      </c>
      <c r="D39" s="165"/>
      <c r="E39" s="165" t="str">
        <f>VLOOKUP(D5,'Employee List'!A:C,3)</f>
        <v>Ed 273</v>
      </c>
      <c r="F39" s="165"/>
      <c r="G39" s="165"/>
      <c r="H39" s="165"/>
      <c r="I39" s="165"/>
      <c r="J39" s="165"/>
      <c r="K39" s="165" t="str">
        <f>VLOOKUP(D4,'Employee List'!A:C,3)</f>
        <v>Ezqeuiel 41</v>
      </c>
      <c r="L39" s="165"/>
      <c r="M39" s="165"/>
      <c r="N39" s="166"/>
      <c r="O39" s="164" t="str">
        <f>VLOOKUP(D8,'Employee List'!A:C,3)</f>
        <v>David 139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str">
        <f>VLOOKUP(D8,'Employee List'!A:C,3)</f>
        <v>David 139</v>
      </c>
      <c r="D40" s="165"/>
      <c r="E40" s="165" t="str">
        <f>IF(G6 = "Lead",VLOOKUP(D7,'Employee List'!A:C,3),VLOOKUP(D6,'Employee List'!A:C,3))</f>
        <v>Jimmy 146</v>
      </c>
      <c r="F40" s="165"/>
      <c r="G40" s="165"/>
      <c r="H40" s="165"/>
      <c r="I40" s="165"/>
      <c r="J40" s="165"/>
      <c r="K40" s="165" t="str">
        <f>VLOOKUP(D9,'Employee List'!A:C,3)</f>
        <v>Eric 221</v>
      </c>
      <c r="L40" s="165"/>
      <c r="M40" s="165"/>
      <c r="N40" s="166"/>
      <c r="O40" s="164" t="str">
        <f>IFERROR(VLOOKUP(D4, 'Employee List'!A:C, 3, FALSE), "Not Found") &amp; " L"</f>
        <v>Ezqeuiel 41 L</v>
      </c>
      <c r="P40" s="165"/>
      <c r="Q40" s="165" t="str">
        <f>IFERROR(VLOOKUP(D5, 'Employee List'!A:C, 3, FALSE), "Not Found") &amp; " L"</f>
        <v>Ed 273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str">
        <f>VLOOKUP(D4,'Employee List'!A:C,3)</f>
        <v>Ezqeuiel 41</v>
      </c>
      <c r="D41" s="165"/>
      <c r="E41" s="165" t="str">
        <f>VLOOKUP(D10,'Employee List'!A:C,3)</f>
        <v>Alyssa 256</v>
      </c>
      <c r="F41" s="165"/>
      <c r="G41" s="165"/>
      <c r="H41" s="165"/>
      <c r="I41" s="165"/>
      <c r="J41" s="165"/>
      <c r="K41" s="165" t="str">
        <f>VLOOKUP(D5,'Employee List'!A:C,3)</f>
        <v>Ed 273</v>
      </c>
      <c r="L41" s="165"/>
      <c r="M41" s="165"/>
      <c r="N41" s="166"/>
      <c r="O41" s="164" t="str">
        <f>VLOOKUP(D11,'Employee List'!A:C,3)</f>
        <v>Gina 56</v>
      </c>
      <c r="P41" s="165"/>
      <c r="Q41" s="165" t="str">
        <f>IFERROR(VLOOKUP(D9, 'Employee List'!A:C, 3, FALSE), "Not Found") &amp; " L"</f>
        <v>Eric 221 L</v>
      </c>
      <c r="R41" s="165"/>
      <c r="S41" s="165" t="str">
        <f>IFERROR(VLOOKUP(D7, 'Employee List'!A:C, 3, FALSE), "Not Found") &amp; " L"</f>
        <v>Jimmy 146 L</v>
      </c>
      <c r="T41" s="165"/>
      <c r="U41" s="165" t="str">
        <f>IFERROR(VLOOKUP(D8, 'Employee List'!A:C, 3, FALSE), "Not Found") &amp; " L"</f>
        <v>David 139 L</v>
      </c>
      <c r="V41" s="166"/>
    </row>
    <row r="42" ht="25.25" customHeight="1" spans="1:22" x14ac:dyDescent="0.25">
      <c r="A42" s="162" t="s">
        <v>421</v>
      </c>
      <c r="B42" s="163"/>
      <c r="C42" s="164" t="str">
        <f>VLOOKUP(D9,'Employee List'!A:C,3)</f>
        <v>Eric 221</v>
      </c>
      <c r="D42" s="165"/>
      <c r="E42" s="165" t="str">
        <f>VLOOKUP(D13,'Employee List'!A:C,3)</f>
        <v>Christopher 295</v>
      </c>
      <c r="F42" s="165"/>
      <c r="G42" s="165"/>
      <c r="H42" s="165"/>
      <c r="I42" s="165"/>
      <c r="J42" s="165"/>
      <c r="K42" s="165" t="str">
        <f>VLOOKUP(D11,'Employee List'!A:C,3)</f>
        <v>Gina 56</v>
      </c>
      <c r="L42" s="165"/>
      <c r="M42" s="165"/>
      <c r="N42" s="166"/>
      <c r="O42" s="164" t="str">
        <f>VLOOKUP(D4,'Employee List'!A:C,3)</f>
        <v>Ezqeuiel 41</v>
      </c>
      <c r="P42" s="165"/>
      <c r="Q42" s="165" t="str">
        <f>VLOOKUP(D5,'Employee List'!A:C,3)</f>
        <v>Ed 273</v>
      </c>
      <c r="R42" s="165"/>
      <c r="S42" s="165" t="str">
        <f>VLOOKUP(D14, 'Employee List'!A:C, 3, FALSE) &amp; " / " &amp; VLOOKUP(D15, 'Employee List'!A:C, 3, FALSE)</f>
        <v>Gabriel 297 / Anand 43</v>
      </c>
      <c r="T42" s="165"/>
      <c r="U42" s="165" t="str">
        <f>IFERROR(VLOOKUP(D10, 'Employee List'!A:C, 3, FALSE), "Not Found") &amp; " L"</f>
        <v>Alyssa 256 L</v>
      </c>
      <c r="V42" s="166"/>
    </row>
    <row r="43" ht="25.25" customHeight="1" spans="1:22" x14ac:dyDescent="0.25">
      <c r="A43" s="162" t="s">
        <v>422</v>
      </c>
      <c r="B43" s="163"/>
      <c r="C43" s="164" t="str">
        <f>VLOOKUP(D10,'Employee List'!A:C,3)</f>
        <v>Alyssa 256</v>
      </c>
      <c r="D43" s="165"/>
      <c r="E43" s="165" t="str">
        <f>VLOOKUP(D14,'Employee List'!A:C,3)</f>
        <v>Gabriel 297</v>
      </c>
      <c r="F43" s="165"/>
      <c r="G43" s="165"/>
      <c r="H43" s="165"/>
      <c r="I43" s="165"/>
      <c r="J43" s="165"/>
      <c r="K43" s="165" t="str">
        <f>VLOOKUP(D15,'Employee List'!A:C,3)</f>
        <v>Anand 43</v>
      </c>
      <c r="L43" s="165"/>
      <c r="M43" s="165"/>
      <c r="N43" s="166"/>
      <c r="O43" s="164" t="str">
        <f>VLOOKUP(D9,'Employee List'!A:C,3)</f>
        <v>Eric 221</v>
      </c>
      <c r="P43" s="165"/>
      <c r="Q43" s="165"/>
      <c r="R43" s="165"/>
      <c r="S43" s="165" t="str">
        <f>IFERROR(VLOOKUP(D11, 'Employee List'!A:C, 3, FALSE), "Not Found") &amp; " L"</f>
        <v>Gina 56 L</v>
      </c>
      <c r="T43" s="165"/>
      <c r="U43" s="165" t="str">
        <f>IFERROR(VLOOKUP(D13, 'Employee List'!A:C, 3, FALSE), "Not Found") &amp; " L"</f>
        <v>Christopher 295 L</v>
      </c>
      <c r="V43" s="166"/>
    </row>
    <row r="44" ht="25.25" customHeight="1" spans="1:22" x14ac:dyDescent="0.25">
      <c r="A44" s="162" t="s">
        <v>423</v>
      </c>
      <c r="B44" s="163"/>
      <c r="C44" s="164" t="str">
        <f>VLOOKUP(D11,'Employee List'!A:C,3)</f>
        <v>Gina 56</v>
      </c>
      <c r="D44" s="165"/>
      <c r="E44" s="165" t="str">
        <f>VLOOKUP(D10,'Employee List'!A:C,3)</f>
        <v>Alyssa 256</v>
      </c>
      <c r="F44" s="165"/>
      <c r="G44" s="165"/>
      <c r="H44" s="165"/>
      <c r="I44" s="165"/>
      <c r="J44" s="165"/>
      <c r="K44" s="165" t="str">
        <f>VLOOKUP(D13,'Employee List'!A:C,3)</f>
        <v>Christopher 295</v>
      </c>
      <c r="L44" s="165"/>
      <c r="M44" s="165"/>
      <c r="N44" s="166"/>
      <c r="O44" s="164" t="str">
        <f>IFERROR(VLOOKUP(D14, 'Employee List'!A:C, 3, FALSE), "Not Found") &amp; " L"</f>
        <v>Gabriel 297 L</v>
      </c>
      <c r="P44" s="165"/>
      <c r="Q44" s="165" t="str">
        <f>IFERROR(VLOOKUP(D15, 'Employee List'!A:C, 3, FALSE), "Not Found") &amp; " L"</f>
        <v>Anand 43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str">
        <f>VLOOKUP(D14,'Employee List'!A:C,3)</f>
        <v>Gabriel 297</v>
      </c>
      <c r="D45" s="165"/>
      <c r="E45" s="165"/>
      <c r="F45" s="165"/>
      <c r="G45" s="165"/>
      <c r="H45" s="165"/>
      <c r="I45" s="165" t="str">
        <f>VLOOKUP(D15,'Employee List'!A:C,3)</f>
        <v>Anand 43</v>
      </c>
      <c r="J45" s="165"/>
      <c r="K45" s="165"/>
      <c r="L45" s="165"/>
      <c r="M45" s="165"/>
      <c r="N45" s="166"/>
      <c r="O45" s="164" t="str">
        <f>VLOOKUP(D11,'Employee List'!A:C,3)</f>
        <v>Gina 56</v>
      </c>
      <c r="P45" s="165"/>
      <c r="Q45" s="165" t="str">
        <f>VLOOKUP(D10,'Employee List'!A:C,3)</f>
        <v>Alyssa 256</v>
      </c>
      <c r="R45" s="165"/>
      <c r="S45" s="165" t="str">
        <f>VLOOKUP(D13,'Employee List'!A:C,3)</f>
        <v>Christopher 295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71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V5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12-3'!B1:C1)</f>
        <v>45629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3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Nicholas Cruzado, PM, B</v>
      </c>
      <c r="B4" s="73"/>
      <c r="C4" s="73"/>
      <c r="D4" s="60">
        <v>193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James Ryan,PM,T,RL,A,B</v>
      </c>
      <c r="B5" s="73"/>
      <c r="C5" s="73"/>
      <c r="D5" s="62">
        <v>38</v>
      </c>
      <c r="E5" s="91">
        <v>7.5</v>
      </c>
      <c r="F5" s="91">
        <v>16</v>
      </c>
      <c r="G5" s="88" t="s">
        <v>400</v>
      </c>
      <c r="H5" s="89">
        <f t="shared" ref="H5:H17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Johnie Smith,PM ,T ,B ,L ,A</v>
      </c>
      <c r="B6" s="73"/>
      <c r="C6" s="73"/>
      <c r="D6" s="62">
        <v>40</v>
      </c>
      <c r="E6" s="91">
        <v>9.5</v>
      </c>
      <c r="F6" s="91">
        <v>18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Jason Balcauski, PM, B</v>
      </c>
      <c r="B7" s="73"/>
      <c r="C7" s="73"/>
      <c r="D7" s="62">
        <v>195</v>
      </c>
      <c r="E7" s="91">
        <v>9.5</v>
      </c>
      <c r="F7" s="91">
        <v>18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Edward Montano, PM</v>
      </c>
      <c r="B8" s="73"/>
      <c r="C8" s="73"/>
      <c r="D8" s="62">
        <v>113</v>
      </c>
      <c r="E8" s="91">
        <v>10</v>
      </c>
      <c r="F8" s="91">
        <v>18.5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Drew Scarborough, PM</v>
      </c>
      <c r="B9" s="73"/>
      <c r="C9" s="73"/>
      <c r="D9" s="62">
        <v>223</v>
      </c>
      <c r="E9" s="91">
        <v>11</v>
      </c>
      <c r="F9" s="91">
        <v>19.5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Danielle Ramsey, PM</v>
      </c>
      <c r="B10" s="73"/>
      <c r="C10" s="73"/>
      <c r="D10" s="62">
        <v>268</v>
      </c>
      <c r="E10" s="91">
        <v>15</v>
      </c>
      <c r="F10" s="91">
        <v>23.5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Mindi Burns, PM</v>
      </c>
      <c r="B11" s="73"/>
      <c r="C11" s="73"/>
      <c r="D11" s="62">
        <v>197</v>
      </c>
      <c r="E11" s="91">
        <v>22.5</v>
      </c>
      <c r="F11" s="91">
        <v>7</v>
      </c>
      <c r="G11" s="88" t="s">
        <v>400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88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110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88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88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88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76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110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110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64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335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8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8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336"/>
      <c r="D21" s="337"/>
      <c r="E21" s="338"/>
      <c r="F21" s="339"/>
      <c r="G21" s="340"/>
      <c r="H21" s="339"/>
      <c r="I21" s="338"/>
      <c r="J21" s="341"/>
      <c r="K21" s="342"/>
      <c r="L21" s="337"/>
      <c r="M21" s="343"/>
      <c r="N21" s="337"/>
      <c r="O21" s="344"/>
      <c r="P21" s="339"/>
      <c r="Q21" s="343"/>
      <c r="R21" s="345"/>
      <c r="S21" s="345"/>
      <c r="T21" s="346"/>
      <c r="U21" s="341"/>
      <c r="V21" s="347"/>
    </row>
    <row r="22" ht="25.25" customHeight="1" spans="1:22" x14ac:dyDescent="0.25">
      <c r="A22" s="225" t="s">
        <v>419</v>
      </c>
      <c r="B22" s="226"/>
      <c r="C22" s="348"/>
      <c r="D22" s="228"/>
      <c r="E22" s="229"/>
      <c r="F22" s="168"/>
      <c r="G22" s="230"/>
      <c r="H22" s="168"/>
      <c r="I22" s="229"/>
      <c r="J22" s="237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348"/>
      <c r="D23" s="228"/>
      <c r="E23" s="229"/>
      <c r="F23" s="168"/>
      <c r="G23" s="230"/>
      <c r="H23" s="168"/>
      <c r="I23" s="229"/>
      <c r="J23" s="237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348"/>
      <c r="D24" s="228"/>
      <c r="E24" s="229"/>
      <c r="F24" s="168"/>
      <c r="G24" s="230"/>
      <c r="H24" s="168"/>
      <c r="I24" s="229"/>
      <c r="J24" s="237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348"/>
      <c r="D25" s="228"/>
      <c r="E25" s="229"/>
      <c r="F25" s="168"/>
      <c r="G25" s="230"/>
      <c r="H25" s="168"/>
      <c r="I25" s="229"/>
      <c r="J25" s="237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348"/>
      <c r="D26" s="228"/>
      <c r="E26" s="229"/>
      <c r="F26" s="168"/>
      <c r="G26" s="230"/>
      <c r="H26" s="168"/>
      <c r="I26" s="229"/>
      <c r="J26" s="237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349"/>
      <c r="D27" s="241"/>
      <c r="E27" s="242"/>
      <c r="F27" s="243"/>
      <c r="G27" s="244"/>
      <c r="H27" s="243"/>
      <c r="I27" s="242"/>
      <c r="J27" s="251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350">
        <f>IF(OR(ISBLANK(F28),ISBLANK(E28),ISBLANK(D28)),"",MOD(F28-E28-0.5,24))</f>
      </c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2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12-3'!B1:C1)</f>
        <v>45629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3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76"/>
      <c r="H36" s="77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76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88"/>
      <c r="H37" s="89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88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258"/>
      <c r="H38" s="259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110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88"/>
      <c r="H39" s="89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88"/>
      <c r="H40" s="89">
        <f t="shared" si="2"/>
      </c>
      <c r="I40" s="90"/>
      <c r="J40" s="113"/>
      <c r="K40" s="149" t="s">
        <v>403</v>
      </c>
      <c r="L40" s="71"/>
      <c r="M40" s="71"/>
      <c r="N40" s="70"/>
      <c r="O40" s="70" t="s">
        <v>433</v>
      </c>
      <c r="P40" s="70"/>
      <c r="Q40" s="190" t="s">
        <v>392</v>
      </c>
      <c r="R40" s="190" t="s">
        <v>393</v>
      </c>
      <c r="S40" s="191" t="s">
        <v>394</v>
      </c>
      <c r="T40" s="192" t="s">
        <v>395</v>
      </c>
      <c r="U40" s="190" t="s">
        <v>396</v>
      </c>
      <c r="V40" s="19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88"/>
      <c r="H41" s="89">
        <f t="shared" si="2"/>
      </c>
      <c r="I41" s="90"/>
      <c r="J41" s="91"/>
      <c r="K41" s="129">
        <f>IF(ISERROR(VLOOKUP(N41,'Employee List'!$A$2:$B$316,2,FALSE)),"",VLOOKUP(N41,'Employee List'!$A$2:$B$316,2,FALSE))</f>
      </c>
      <c r="L41" s="129"/>
      <c r="M41" s="129"/>
      <c r="N41" s="60"/>
      <c r="O41" s="60"/>
      <c r="P41" s="60"/>
      <c r="Q41" s="79"/>
      <c r="R41" s="79"/>
      <c r="S41" s="76"/>
      <c r="T41" s="175">
        <f t="shared" ref="T41:T42" si="4">IF(OR(ISBLANK(Q41),ISBLANK(R41),ISBLANK(N41)),"",MOD(R41-Q41-0.5,24))</f>
      </c>
      <c r="U41" s="78"/>
      <c r="V41" s="79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110"/>
      <c r="H42" s="133">
        <f t="shared" si="2"/>
      </c>
      <c r="I42" s="112"/>
      <c r="J42" s="109"/>
      <c r="K42" s="129">
        <f>IF(ISERROR(VLOOKUP(N42,'Employee List'!$A$2:$B$316,2,FALSE)),"",VLOOKUP(N42,'Employee List'!$A$2:$B$316,2,FALSE))</f>
      </c>
      <c r="L42" s="129"/>
      <c r="M42" s="129"/>
      <c r="N42" s="108"/>
      <c r="O42" s="108"/>
      <c r="P42" s="108"/>
      <c r="Q42" s="109"/>
      <c r="R42" s="109"/>
      <c r="S42" s="110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4"/>
      <c r="K45" s="272" t="s">
        <v>371</v>
      </c>
      <c r="L45" s="273"/>
      <c r="M45" s="274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79" t="s">
        <v>447</v>
      </c>
      <c r="L46" s="280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 objects="1" scenario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9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174">
        <f>('USF 12-1'!B1:C1+3)</f>
        <v>45630</v>
      </c>
      <c r="C1" s="174"/>
      <c r="D1" s="63" t="s">
        <v>386</v>
      </c>
      <c r="E1" s="63"/>
      <c r="F1" s="65" t="s">
        <v>387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4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Joe Douglas,PM,D,B,T,A</v>
      </c>
      <c r="B4" s="73"/>
      <c r="C4" s="73"/>
      <c r="D4" s="60">
        <v>215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8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 t="str">
        <f>IF(ISERROR(VLOOKUP(D5,'Employee List'!$A$2:$B$316,2,FALSE)),"",VLOOKUP(D5,'Employee List'!$A$2:$B$316,2,FALSE))</f>
        <v>Jonathan Peadick, PM, L, T, B</v>
      </c>
      <c r="B5" s="73"/>
      <c r="C5" s="73"/>
      <c r="D5" s="62">
        <v>26</v>
      </c>
      <c r="E5" s="91">
        <v>7</v>
      </c>
      <c r="F5" s="91">
        <v>15.5</v>
      </c>
      <c r="G5" s="88" t="s">
        <v>401</v>
      </c>
      <c r="H5" s="89">
        <f t="shared" ref="H5:H28" si="0">IF(OR(ISBLANK(F5),ISBLANK(E5),ISBLANK(D5)),"",MOD(F5-E5-0.5,24))</f>
        <v>8</v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9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 t="str">
        <f>IF(ISERROR(VLOOKUP(D6,'Employee List'!$A$2:$B$316,2,FALSE)),"",VLOOKUP(D6,'Employee List'!$A$2:$B$316,2,FALSE))</f>
        <v>Lori Ammor, PM, T, RL</v>
      </c>
      <c r="B6" s="73"/>
      <c r="C6" s="73"/>
      <c r="D6" s="62">
        <v>44</v>
      </c>
      <c r="E6" s="91">
        <v>7</v>
      </c>
      <c r="F6" s="91">
        <v>15.5</v>
      </c>
      <c r="G6" s="88" t="s">
        <v>400</v>
      </c>
      <c r="H6" s="89">
        <f t="shared" si="0"/>
        <v>8</v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94"/>
      <c r="T6" s="95">
        <f t="shared" si="1"/>
      </c>
      <c r="U6" s="96"/>
      <c r="V6" s="93"/>
    </row>
    <row r="7" ht="20" customHeight="1" spans="1:22" x14ac:dyDescent="0.25">
      <c r="A7" s="73" t="str">
        <f>IF(ISERROR(VLOOKUP(D7,'Employee List'!$A$2:$B$316,2,FALSE)),"",VLOOKUP(D7,'Employee List'!$A$2:$B$316,2,FALSE))</f>
        <v>Marcus Crowden, PM</v>
      </c>
      <c r="B7" s="73"/>
      <c r="C7" s="73"/>
      <c r="D7" s="62">
        <v>200</v>
      </c>
      <c r="E7" s="91">
        <v>8</v>
      </c>
      <c r="F7" s="91">
        <v>16.5</v>
      </c>
      <c r="G7" s="88" t="s">
        <v>400</v>
      </c>
      <c r="H7" s="89">
        <f t="shared" si="0"/>
        <v>8</v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Darrin Denmark, PM</v>
      </c>
      <c r="B8" s="73"/>
      <c r="C8" s="73"/>
      <c r="D8" s="62">
        <v>230</v>
      </c>
      <c r="E8" s="91">
        <v>9.5</v>
      </c>
      <c r="F8" s="91">
        <v>18</v>
      </c>
      <c r="G8" s="88" t="s">
        <v>400</v>
      </c>
      <c r="H8" s="89">
        <f t="shared" si="0"/>
        <v>8</v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102"/>
      <c r="T8" s="103">
        <f t="shared" si="1"/>
      </c>
      <c r="U8" s="104"/>
      <c r="V8" s="101"/>
    </row>
    <row r="9" ht="20" customHeight="1" spans="1:22" x14ac:dyDescent="0.25">
      <c r="A9" s="73" t="str">
        <f>IF(ISERROR(VLOOKUP(D9,'Employee List'!$A$2:$B$316,2,FALSE)),"",VLOOKUP(D9,'Employee List'!$A$2:$B$316,2,FALSE))</f>
        <v>Jennifer Collier, PM</v>
      </c>
      <c r="B9" s="73"/>
      <c r="C9" s="73"/>
      <c r="D9" s="62">
        <v>206</v>
      </c>
      <c r="E9" s="91">
        <v>9.5</v>
      </c>
      <c r="F9" s="91">
        <v>18</v>
      </c>
      <c r="G9" s="88" t="s">
        <v>400</v>
      </c>
      <c r="H9" s="89">
        <f t="shared" si="0"/>
        <v>8</v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Omar Diaz, PM, B </v>
      </c>
      <c r="B10" s="73"/>
      <c r="C10" s="73"/>
      <c r="D10" s="62">
        <v>154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Douglas Worley, PM, RL, T</v>
      </c>
      <c r="B11" s="73"/>
      <c r="C11" s="73"/>
      <c r="D11" s="62">
        <v>31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62"/>
      <c r="O11" s="62"/>
      <c r="P11" s="62"/>
      <c r="Q11" s="91"/>
      <c r="R11" s="91"/>
      <c r="S11" s="88"/>
      <c r="T11" s="98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Francesca Owens, PM</v>
      </c>
      <c r="B12" s="73"/>
      <c r="C12" s="73"/>
      <c r="D12" s="62">
        <v>168</v>
      </c>
      <c r="E12" s="91">
        <v>12</v>
      </c>
      <c r="F12" s="91">
        <v>20.5</v>
      </c>
      <c r="G12" s="88" t="s">
        <v>400</v>
      </c>
      <c r="H12" s="89">
        <f t="shared" si="0"/>
        <v>8</v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Michael Brockner, PM, T</v>
      </c>
      <c r="B13" s="73"/>
      <c r="C13" s="73"/>
      <c r="D13" s="62">
        <v>235</v>
      </c>
      <c r="E13" s="91">
        <v>14</v>
      </c>
      <c r="F13" s="91">
        <v>22.5</v>
      </c>
      <c r="G13" s="88" t="s">
        <v>400</v>
      </c>
      <c r="H13" s="89">
        <f t="shared" si="0"/>
        <v>8</v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Ada Bobola, PM</v>
      </c>
      <c r="B14" s="73"/>
      <c r="C14" s="73"/>
      <c r="D14" s="62">
        <v>132</v>
      </c>
      <c r="E14" s="91">
        <v>15</v>
      </c>
      <c r="F14" s="91">
        <v>23.5</v>
      </c>
      <c r="G14" s="88" t="s">
        <v>400</v>
      </c>
      <c r="H14" s="89">
        <f t="shared" si="0"/>
        <v>8</v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Jackeline Collazo, PM</v>
      </c>
      <c r="B15" s="73"/>
      <c r="C15" s="73"/>
      <c r="D15" s="62">
        <v>281</v>
      </c>
      <c r="E15" s="91">
        <v>15</v>
      </c>
      <c r="F15" s="91">
        <v>17.5</v>
      </c>
      <c r="G15" s="88" t="s">
        <v>400</v>
      </c>
      <c r="H15" s="89">
        <f t="shared" si="0"/>
        <v>2</v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 t="str">
        <f>IF(ISERROR(VLOOKUP(D16,'Employee List'!$A$2:$B$316,2,FALSE)),"",VLOOKUP(D16,'Employee List'!$A$2:$B$316,2,FALSE))</f>
        <v>Stephanie Santiago, PM</v>
      </c>
      <c r="B16" s="73"/>
      <c r="C16" s="73"/>
      <c r="D16" s="62">
        <v>133</v>
      </c>
      <c r="E16" s="91">
        <v>23</v>
      </c>
      <c r="F16" s="91">
        <v>7.5</v>
      </c>
      <c r="G16" s="88" t="s">
        <v>400</v>
      </c>
      <c r="H16" s="89">
        <f t="shared" si="0"/>
        <v>8</v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2"/>
      <c r="O23" s="311"/>
      <c r="P23" s="311"/>
      <c r="Q23" s="311"/>
      <c r="R23" s="311"/>
      <c r="S23" s="313" t="s">
        <v>395</v>
      </c>
      <c r="T23" s="314">
        <f>SUM(T4:T7,T9:T22)</f>
        <v>0</v>
      </c>
      <c r="U23" s="315">
        <f>SUM(U4:U7,U9:U22)</f>
        <v>0</v>
      </c>
      <c r="V23" s="316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SUM(H4:H28,T8)</f>
        <v>98</v>
      </c>
      <c r="I29" s="315">
        <f>SUM(I4:I28,U8)</f>
        <v>0</v>
      </c>
      <c r="J29" s="314">
        <f>SUM(J4:J28,V8)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Joe 215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Joanthan 26</v>
      </c>
      <c r="P35" s="148"/>
      <c r="Q35" s="318" t="s">
        <v>409</v>
      </c>
      <c r="R35" s="319"/>
      <c r="S35" s="319"/>
      <c r="T35" s="319"/>
      <c r="U35" s="320"/>
      <c r="V35" s="321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79" t="s">
        <v>371</v>
      </c>
      <c r="B37" s="148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322"/>
      <c r="B38" s="323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324" t="s">
        <v>418</v>
      </c>
      <c r="B39" s="325"/>
      <c r="C39" s="164" t="str">
        <f>IF(G6 = "Lead",VLOOKUP(D7,'Employee List'!A:C,3),VLOOKUP(D6,'Employee List'!A:C,3))</f>
        <v>Lori 44</v>
      </c>
      <c r="D39" s="165"/>
      <c r="E39" s="165" t="str">
        <f>VLOOKUP(D5,'Employee List'!A:C,3)</f>
        <v>Joanthan 26</v>
      </c>
      <c r="F39" s="165"/>
      <c r="G39" s="165"/>
      <c r="H39" s="165"/>
      <c r="I39" s="165"/>
      <c r="J39" s="165"/>
      <c r="K39" s="165" t="str">
        <f>VLOOKUP(D4,'Employee List'!A:C,3)</f>
        <v>Joe 215</v>
      </c>
      <c r="L39" s="165"/>
      <c r="M39" s="165"/>
      <c r="N39" s="166"/>
      <c r="O39" s="164" t="str">
        <f>VLOOKUP(D8,'Employee List'!A:C,3)</f>
        <v>Darrin 230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324" t="s">
        <v>419</v>
      </c>
      <c r="B40" s="325"/>
      <c r="C40" s="164" t="str">
        <f>VLOOKUP(D8,'Employee List'!A:C,3)</f>
        <v>Darrin 230</v>
      </c>
      <c r="D40" s="165"/>
      <c r="E40" s="165" t="str">
        <f>IF(G6 = "Lead",VLOOKUP(D7,'Employee List'!A:C,3),VLOOKUP(D6,'Employee List'!A:C,3))</f>
        <v>Lori 44</v>
      </c>
      <c r="F40" s="165"/>
      <c r="G40" s="165"/>
      <c r="H40" s="165"/>
      <c r="I40" s="165"/>
      <c r="J40" s="165"/>
      <c r="K40" s="165" t="str">
        <f>VLOOKUP(D9,'Employee List'!A:C,3)</f>
        <v>Jennifer 206</v>
      </c>
      <c r="L40" s="165"/>
      <c r="M40" s="165"/>
      <c r="N40" s="166"/>
      <c r="O40" s="164" t="str">
        <f>IFERROR(VLOOKUP(D4, 'Employee List'!A:C, 3, FALSE), "Not Found") &amp; " L"</f>
        <v>Joe 215 L</v>
      </c>
      <c r="P40" s="165"/>
      <c r="Q40" s="165" t="str">
        <f>IFERROR(VLOOKUP(D5, 'Employee List'!A:C, 3, FALSE), "Not Found") &amp; " L"</f>
        <v>Joanthan 26 L</v>
      </c>
      <c r="R40" s="165"/>
      <c r="S40" s="165"/>
      <c r="T40" s="165"/>
      <c r="U40" s="165"/>
      <c r="V40" s="166"/>
    </row>
    <row r="41" ht="30" customHeight="1" spans="1:22" x14ac:dyDescent="0.25">
      <c r="A41" s="324" t="s">
        <v>420</v>
      </c>
      <c r="B41" s="325"/>
      <c r="C41" s="164" t="str">
        <f>VLOOKUP(D4,'Employee List'!A:C,3)</f>
        <v>Joe 215</v>
      </c>
      <c r="D41" s="165"/>
      <c r="E41" s="165" t="str">
        <f>VLOOKUP(D10,'Employee List'!A:C,3)</f>
        <v>Omar 154</v>
      </c>
      <c r="F41" s="165"/>
      <c r="G41" s="165"/>
      <c r="H41" s="165"/>
      <c r="I41" s="165"/>
      <c r="J41" s="165"/>
      <c r="K41" s="165" t="str">
        <f>VLOOKUP(D5,'Employee List'!A:C,3)</f>
        <v>Joanthan 26</v>
      </c>
      <c r="L41" s="165"/>
      <c r="M41" s="165"/>
      <c r="N41" s="166"/>
      <c r="O41" s="164" t="str">
        <f>VLOOKUP(D11,'Employee List'!A:C,3)</f>
        <v>Doug 31</v>
      </c>
      <c r="P41" s="165"/>
      <c r="Q41" s="165" t="str">
        <f>IFERROR(VLOOKUP(D9, 'Employee List'!A:C, 3, FALSE), "Not Found") &amp; " L"</f>
        <v>Jennifer 206 L</v>
      </c>
      <c r="R41" s="165"/>
      <c r="S41" s="165" t="str">
        <f>IFERROR(VLOOKUP(D7, 'Employee List'!A:C, 3, FALSE), "Not Found") &amp; " L"</f>
        <v>Marcus 200 L</v>
      </c>
      <c r="T41" s="165"/>
      <c r="U41" s="165" t="str">
        <f>IFERROR(VLOOKUP(D8, 'Employee List'!A:C, 3, FALSE), "Not Found") &amp; " L"</f>
        <v>Darrin 230 L</v>
      </c>
      <c r="V41" s="166"/>
    </row>
    <row r="42" ht="30" customHeight="1" spans="1:22" x14ac:dyDescent="0.25">
      <c r="A42" s="324" t="s">
        <v>421</v>
      </c>
      <c r="B42" s="325"/>
      <c r="C42" s="164" t="str">
        <f>VLOOKUP(D9,'Employee List'!A:C,3)</f>
        <v>Jennifer 206</v>
      </c>
      <c r="D42" s="165"/>
      <c r="E42" s="165" t="str">
        <f>VLOOKUP(D13,'Employee List'!A:C,3)</f>
        <v>Michael 235</v>
      </c>
      <c r="F42" s="165"/>
      <c r="G42" s="165"/>
      <c r="H42" s="165"/>
      <c r="I42" s="165"/>
      <c r="J42" s="165"/>
      <c r="K42" s="165" t="str">
        <f>VLOOKUP(D11,'Employee List'!A:C,3)</f>
        <v>Doug 31</v>
      </c>
      <c r="L42" s="165"/>
      <c r="M42" s="165"/>
      <c r="N42" s="166"/>
      <c r="O42" s="164" t="str">
        <f>VLOOKUP(D4,'Employee List'!A:C,3)</f>
        <v>Joe 215</v>
      </c>
      <c r="P42" s="165"/>
      <c r="Q42" s="165" t="str">
        <f>VLOOKUP(D5,'Employee List'!A:C,3)</f>
        <v>Joanthan 26</v>
      </c>
      <c r="R42" s="165"/>
      <c r="S42" s="165" t="str">
        <f>VLOOKUP(D14, 'Employee List'!A:C, 3, FALSE) &amp; " / " &amp; VLOOKUP(D15, 'Employee List'!A:C, 3, FALSE)</f>
        <v>Ada 132 / Jackeline 281</v>
      </c>
      <c r="T42" s="165"/>
      <c r="U42" s="165" t="str">
        <f>IFERROR(VLOOKUP(D10, 'Employee List'!A:C, 3, FALSE), "Not Found") &amp; " L"</f>
        <v>Omar 154 L</v>
      </c>
      <c r="V42" s="166"/>
    </row>
    <row r="43" ht="30" customHeight="1" spans="1:22" x14ac:dyDescent="0.25">
      <c r="A43" s="324" t="s">
        <v>422</v>
      </c>
      <c r="B43" s="325"/>
      <c r="C43" s="164" t="str">
        <f>VLOOKUP(D10,'Employee List'!A:C,3)</f>
        <v>Omar 154</v>
      </c>
      <c r="D43" s="165"/>
      <c r="E43" s="165" t="str">
        <f>VLOOKUP(D14,'Employee List'!A:C,3)</f>
        <v>Ada 132</v>
      </c>
      <c r="F43" s="165"/>
      <c r="G43" s="165"/>
      <c r="H43" s="165"/>
      <c r="I43" s="165"/>
      <c r="J43" s="165"/>
      <c r="K43" s="165" t="str">
        <f>VLOOKUP(D15,'Employee List'!A:C,3)</f>
        <v>Jackeline 281</v>
      </c>
      <c r="L43" s="165"/>
      <c r="M43" s="165"/>
      <c r="N43" s="166"/>
      <c r="O43" s="164" t="str">
        <f>VLOOKUP(D9,'Employee List'!A:C,3)</f>
        <v>Jennifer 206</v>
      </c>
      <c r="P43" s="165"/>
      <c r="Q43" s="165"/>
      <c r="R43" s="165"/>
      <c r="S43" s="165" t="str">
        <f>IFERROR(VLOOKUP(D11, 'Employee List'!A:C, 3, FALSE), "Not Found") &amp; " L"</f>
        <v>Doug 31 L</v>
      </c>
      <c r="T43" s="165"/>
      <c r="U43" s="165" t="str">
        <f>IFERROR(VLOOKUP(D13, 'Employee List'!A:C, 3, FALSE), "Not Found") &amp; " L"</f>
        <v>Michael 235 L</v>
      </c>
      <c r="V43" s="166"/>
    </row>
    <row r="44" ht="30" customHeight="1" spans="1:22" x14ac:dyDescent="0.25">
      <c r="A44" s="324" t="s">
        <v>423</v>
      </c>
      <c r="B44" s="325"/>
      <c r="C44" s="164" t="str">
        <f>VLOOKUP(D11,'Employee List'!A:C,3)</f>
        <v>Doug 31</v>
      </c>
      <c r="D44" s="165"/>
      <c r="E44" s="165" t="str">
        <f>VLOOKUP(D10,'Employee List'!A:C,3)</f>
        <v>Omar 154</v>
      </c>
      <c r="F44" s="165"/>
      <c r="G44" s="165"/>
      <c r="H44" s="165"/>
      <c r="I44" s="165"/>
      <c r="J44" s="165"/>
      <c r="K44" s="165" t="str">
        <f>VLOOKUP(D13,'Employee List'!A:C,3)</f>
        <v>Michael 235</v>
      </c>
      <c r="L44" s="165"/>
      <c r="M44" s="165"/>
      <c r="N44" s="166"/>
      <c r="O44" s="164" t="str">
        <f>IFERROR(VLOOKUP(D14, 'Employee List'!A:C, 3, FALSE), "Not Found") &amp; " L"</f>
        <v>Ada 132 L</v>
      </c>
      <c r="P44" s="165"/>
      <c r="Q44" s="165" t="str">
        <f>IFERROR(VLOOKUP(D15, 'Employee List'!A:C, 3, FALSE), "Not Found") &amp; " L"</f>
        <v>Jackeline 281 L</v>
      </c>
      <c r="R44" s="165"/>
      <c r="S44" s="165"/>
      <c r="T44" s="165"/>
      <c r="U44" s="165"/>
      <c r="V44" s="166"/>
    </row>
    <row r="45" ht="30" customHeight="1" spans="1:22" x14ac:dyDescent="0.25">
      <c r="A45" s="324" t="s">
        <v>424</v>
      </c>
      <c r="B45" s="325"/>
      <c r="C45" s="164" t="str">
        <f>VLOOKUP(D14,'Employee List'!A:C,3)</f>
        <v>Ada 132</v>
      </c>
      <c r="D45" s="165"/>
      <c r="E45" s="165"/>
      <c r="F45" s="165"/>
      <c r="G45" s="165"/>
      <c r="H45" s="165"/>
      <c r="I45" s="165" t="str">
        <f>VLOOKUP(D15,'Employee List'!A:C,3)</f>
        <v>Jackeline 281</v>
      </c>
      <c r="J45" s="165"/>
      <c r="K45" s="165"/>
      <c r="L45" s="165"/>
      <c r="M45" s="165"/>
      <c r="N45" s="166"/>
      <c r="O45" s="164" t="str">
        <f>VLOOKUP(D11,'Employee List'!A:C,3)</f>
        <v>Doug 31</v>
      </c>
      <c r="P45" s="165"/>
      <c r="Q45" s="165" t="str">
        <f>VLOOKUP(D10,'Employee List'!A:C,3)</f>
        <v>Omar 154</v>
      </c>
      <c r="R45" s="165"/>
      <c r="S45" s="165" t="str">
        <f>VLOOKUP(D13,'Employee List'!A:C,3)</f>
        <v>Michael 235</v>
      </c>
      <c r="T45" s="165"/>
      <c r="U45" s="165"/>
      <c r="V45" s="166"/>
    </row>
    <row r="46" ht="30" customHeight="1" spans="1:22" x14ac:dyDescent="0.25">
      <c r="A46" s="324" t="s">
        <v>425</v>
      </c>
      <c r="B46" s="325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324"/>
      <c r="B47" s="325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326"/>
      <c r="B48" s="327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67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12-4'!B1:C1)</f>
        <v>45630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4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Ezequiel Gonzalez, PM, RL, T, B, A</v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Ed Graham, PM, A</v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Chris Ibbetson L, T, A, B</v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Jimmy Harbilas, PM, B</v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David Cimmino, PM, T</v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Eric Bentz, PM, B, T</v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Alyssa Shriver, PM. T, B</v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Gina Peterson, PM, RL</v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Manny Sanchez, PM, B</v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  <v>8</v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88"/>
      <c r="T12" s="176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Christopher Morgan, PM</v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  <v>8</v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88"/>
      <c r="T13" s="176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Gabriel Archibald, PM, B</v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  <v>8</v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88"/>
      <c r="T14" s="176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Anand Naiken, PM, T, RL, D,A</v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  <v>8</v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88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88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88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88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88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88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110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1"/>
      <c r="O23" s="311"/>
      <c r="P23" s="311"/>
      <c r="Q23" s="311"/>
      <c r="R23" s="311"/>
      <c r="S23" s="313" t="s">
        <v>395</v>
      </c>
      <c r="T23" s="314">
        <f>SUM(T4:T22)</f>
        <v>0</v>
      </c>
      <c r="U23" s="315">
        <f t="shared" ref="U23:V23" si="2">SUM(U4:U22)</f>
        <v>0</v>
      </c>
      <c r="V23" s="316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328" t="s">
        <v>403</v>
      </c>
      <c r="L24" s="329"/>
      <c r="M24" s="329"/>
      <c r="N24" s="153"/>
      <c r="O24" s="153" t="s">
        <v>433</v>
      </c>
      <c r="P24" s="153"/>
      <c r="Q24" s="330" t="s">
        <v>392</v>
      </c>
      <c r="R24" s="330" t="s">
        <v>393</v>
      </c>
      <c r="S24" s="331" t="s">
        <v>394</v>
      </c>
      <c r="T24" s="332" t="s">
        <v>395</v>
      </c>
      <c r="U24" s="125" t="s">
        <v>396</v>
      </c>
      <c r="V24" s="333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3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3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SUM(H4:H28)</f>
        <v>96</v>
      </c>
      <c r="I29" s="315">
        <f>SUM(I4:I28)</f>
        <v>0</v>
      </c>
      <c r="J29" s="314">
        <f>SUM(J4:J28)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Ezqeuiel 41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Ed 273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427</v>
      </c>
      <c r="D37" s="153"/>
      <c r="E37" s="334" t="s">
        <v>428</v>
      </c>
      <c r="F37" s="334"/>
      <c r="G37" s="153" t="s">
        <v>429</v>
      </c>
      <c r="H37" s="153"/>
      <c r="I37" s="153" t="s">
        <v>430</v>
      </c>
      <c r="J37" s="153"/>
      <c r="K37" s="153" t="s">
        <v>431</v>
      </c>
      <c r="L37" s="153"/>
      <c r="M37" s="153" t="s">
        <v>432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25.25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Jimmy 146</v>
      </c>
      <c r="D39" s="165"/>
      <c r="E39" s="165" t="str">
        <f>VLOOKUP(D5,'Employee List'!A:C,3)</f>
        <v>Ed 273</v>
      </c>
      <c r="F39" s="165"/>
      <c r="G39" s="165"/>
      <c r="H39" s="165"/>
      <c r="I39" s="165"/>
      <c r="J39" s="165"/>
      <c r="K39" s="165" t="str">
        <f>VLOOKUP(D4,'Employee List'!A:C,3)</f>
        <v>Ezqeuiel 41</v>
      </c>
      <c r="L39" s="165"/>
      <c r="M39" s="165"/>
      <c r="N39" s="166"/>
      <c r="O39" s="164" t="str">
        <f>VLOOKUP(D8,'Employee List'!A:C,3)</f>
        <v>David 139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str">
        <f>VLOOKUP(D8,'Employee List'!A:C,3)</f>
        <v>David 139</v>
      </c>
      <c r="D40" s="165"/>
      <c r="E40" s="165" t="str">
        <f>IF(G6 = "Lead",VLOOKUP(D7,'Employee List'!A:C,3),VLOOKUP(D6,'Employee List'!A:C,3))</f>
        <v>Jimmy 146</v>
      </c>
      <c r="F40" s="165"/>
      <c r="G40" s="165"/>
      <c r="H40" s="165"/>
      <c r="I40" s="165"/>
      <c r="J40" s="165"/>
      <c r="K40" s="165" t="str">
        <f>VLOOKUP(D9,'Employee List'!A:C,3)</f>
        <v>Eric 221</v>
      </c>
      <c r="L40" s="165"/>
      <c r="M40" s="165"/>
      <c r="N40" s="166"/>
      <c r="O40" s="164" t="str">
        <f>IFERROR(VLOOKUP(D4, 'Employee List'!A:C, 3, FALSE), "Not Found") &amp; " L"</f>
        <v>Ezqeuiel 41 L</v>
      </c>
      <c r="P40" s="165"/>
      <c r="Q40" s="165" t="str">
        <f>IFERROR(VLOOKUP(D5, 'Employee List'!A:C, 3, FALSE), "Not Found") &amp; " L"</f>
        <v>Ed 273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str">
        <f>VLOOKUP(D4,'Employee List'!A:C,3)</f>
        <v>Ezqeuiel 41</v>
      </c>
      <c r="D41" s="165"/>
      <c r="E41" s="165" t="str">
        <f>VLOOKUP(D10,'Employee List'!A:C,3)</f>
        <v>Alyssa 256</v>
      </c>
      <c r="F41" s="165"/>
      <c r="G41" s="165"/>
      <c r="H41" s="165"/>
      <c r="I41" s="165"/>
      <c r="J41" s="165"/>
      <c r="K41" s="165" t="str">
        <f>VLOOKUP(D5,'Employee List'!A:C,3)</f>
        <v>Ed 273</v>
      </c>
      <c r="L41" s="165"/>
      <c r="M41" s="165"/>
      <c r="N41" s="166"/>
      <c r="O41" s="164" t="str">
        <f>VLOOKUP(D11,'Employee List'!A:C,3)</f>
        <v>Gina 56</v>
      </c>
      <c r="P41" s="165"/>
      <c r="Q41" s="165" t="str">
        <f>IFERROR(VLOOKUP(D9, 'Employee List'!A:C, 3, FALSE), "Not Found") &amp; " L"</f>
        <v>Eric 221 L</v>
      </c>
      <c r="R41" s="165"/>
      <c r="S41" s="165" t="str">
        <f>IFERROR(VLOOKUP(D7, 'Employee List'!A:C, 3, FALSE), "Not Found") &amp; " L"</f>
        <v>Jimmy 146 L</v>
      </c>
      <c r="T41" s="165"/>
      <c r="U41" s="165" t="str">
        <f>IFERROR(VLOOKUP(D8, 'Employee List'!A:C, 3, FALSE), "Not Found") &amp; " L"</f>
        <v>David 139 L</v>
      </c>
      <c r="V41" s="166"/>
    </row>
    <row r="42" ht="25.25" customHeight="1" spans="1:22" x14ac:dyDescent="0.25">
      <c r="A42" s="162" t="s">
        <v>421</v>
      </c>
      <c r="B42" s="163"/>
      <c r="C42" s="164" t="str">
        <f>VLOOKUP(D9,'Employee List'!A:C,3)</f>
        <v>Eric 221</v>
      </c>
      <c r="D42" s="165"/>
      <c r="E42" s="165" t="str">
        <f>VLOOKUP(D13,'Employee List'!A:C,3)</f>
        <v>Christopher 295</v>
      </c>
      <c r="F42" s="165"/>
      <c r="G42" s="165"/>
      <c r="H42" s="165"/>
      <c r="I42" s="165"/>
      <c r="J42" s="165"/>
      <c r="K42" s="165" t="str">
        <f>VLOOKUP(D11,'Employee List'!A:C,3)</f>
        <v>Gina 56</v>
      </c>
      <c r="L42" s="165"/>
      <c r="M42" s="165"/>
      <c r="N42" s="166"/>
      <c r="O42" s="164" t="str">
        <f>VLOOKUP(D4,'Employee List'!A:C,3)</f>
        <v>Ezqeuiel 41</v>
      </c>
      <c r="P42" s="165"/>
      <c r="Q42" s="165" t="str">
        <f>VLOOKUP(D5,'Employee List'!A:C,3)</f>
        <v>Ed 273</v>
      </c>
      <c r="R42" s="165"/>
      <c r="S42" s="165" t="str">
        <f>VLOOKUP(D14, 'Employee List'!A:C, 3, FALSE) &amp; " / " &amp; VLOOKUP(D15, 'Employee List'!A:C, 3, FALSE)</f>
        <v>Gabriel 297 / Anand 43</v>
      </c>
      <c r="T42" s="165"/>
      <c r="U42" s="165" t="str">
        <f>IFERROR(VLOOKUP(D10, 'Employee List'!A:C, 3, FALSE), "Not Found") &amp; " L"</f>
        <v>Alyssa 256 L</v>
      </c>
      <c r="V42" s="166"/>
    </row>
    <row r="43" ht="25.25" customHeight="1" spans="1:22" x14ac:dyDescent="0.25">
      <c r="A43" s="162" t="s">
        <v>422</v>
      </c>
      <c r="B43" s="163"/>
      <c r="C43" s="164" t="str">
        <f>VLOOKUP(D10,'Employee List'!A:C,3)</f>
        <v>Alyssa 256</v>
      </c>
      <c r="D43" s="165"/>
      <c r="E43" s="165" t="str">
        <f>VLOOKUP(D14,'Employee List'!A:C,3)</f>
        <v>Gabriel 297</v>
      </c>
      <c r="F43" s="165"/>
      <c r="G43" s="165"/>
      <c r="H43" s="165"/>
      <c r="I43" s="165"/>
      <c r="J43" s="165"/>
      <c r="K43" s="165" t="str">
        <f>VLOOKUP(D15,'Employee List'!A:C,3)</f>
        <v>Anand 43</v>
      </c>
      <c r="L43" s="165"/>
      <c r="M43" s="165"/>
      <c r="N43" s="166"/>
      <c r="O43" s="164" t="str">
        <f>VLOOKUP(D9,'Employee List'!A:C,3)</f>
        <v>Eric 221</v>
      </c>
      <c r="P43" s="165"/>
      <c r="Q43" s="165"/>
      <c r="R43" s="165"/>
      <c r="S43" s="165" t="str">
        <f>IFERROR(VLOOKUP(D11, 'Employee List'!A:C, 3, FALSE), "Not Found") &amp; " L"</f>
        <v>Gina 56 L</v>
      </c>
      <c r="T43" s="165"/>
      <c r="U43" s="165" t="str">
        <f>IFERROR(VLOOKUP(D13, 'Employee List'!A:C, 3, FALSE), "Not Found") &amp; " L"</f>
        <v>Christopher 295 L</v>
      </c>
      <c r="V43" s="166"/>
    </row>
    <row r="44" ht="25.25" customHeight="1" spans="1:22" x14ac:dyDescent="0.25">
      <c r="A44" s="162" t="s">
        <v>423</v>
      </c>
      <c r="B44" s="163"/>
      <c r="C44" s="164" t="str">
        <f>VLOOKUP(D11,'Employee List'!A:C,3)</f>
        <v>Gina 56</v>
      </c>
      <c r="D44" s="165"/>
      <c r="E44" s="165" t="str">
        <f>VLOOKUP(D10,'Employee List'!A:C,3)</f>
        <v>Alyssa 256</v>
      </c>
      <c r="F44" s="165"/>
      <c r="G44" s="165"/>
      <c r="H44" s="165"/>
      <c r="I44" s="165"/>
      <c r="J44" s="165"/>
      <c r="K44" s="165" t="str">
        <f>VLOOKUP(D13,'Employee List'!A:C,3)</f>
        <v>Christopher 295</v>
      </c>
      <c r="L44" s="165"/>
      <c r="M44" s="165"/>
      <c r="N44" s="166"/>
      <c r="O44" s="164" t="str">
        <f>IFERROR(VLOOKUP(D14, 'Employee List'!A:C, 3, FALSE), "Not Found") &amp; " L"</f>
        <v>Gabriel 297 L</v>
      </c>
      <c r="P44" s="165"/>
      <c r="Q44" s="165" t="str">
        <f>IFERROR(VLOOKUP(D15, 'Employee List'!A:C, 3, FALSE), "Not Found") &amp; " L"</f>
        <v>Anand 43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str">
        <f>VLOOKUP(D14,'Employee List'!A:C,3)</f>
        <v>Gabriel 297</v>
      </c>
      <c r="D45" s="165"/>
      <c r="E45" s="165"/>
      <c r="F45" s="165"/>
      <c r="G45" s="165"/>
      <c r="H45" s="165"/>
      <c r="I45" s="165" t="str">
        <f>VLOOKUP(D15,'Employee List'!A:C,3)</f>
        <v>Anand 43</v>
      </c>
      <c r="J45" s="165"/>
      <c r="K45" s="165"/>
      <c r="L45" s="165"/>
      <c r="M45" s="165"/>
      <c r="N45" s="166"/>
      <c r="O45" s="164" t="str">
        <f>VLOOKUP(D11,'Employee List'!A:C,3)</f>
        <v>Gina 56</v>
      </c>
      <c r="P45" s="165"/>
      <c r="Q45" s="165" t="str">
        <f>VLOOKUP(D10,'Employee List'!A:C,3)</f>
        <v>Alyssa 256</v>
      </c>
      <c r="R45" s="165"/>
      <c r="S45" s="165" t="str">
        <f>VLOOKUP(D13,'Employee List'!A:C,3)</f>
        <v>Christopher 295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71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V5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12-4'!B1:C1)</f>
        <v>45630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4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Nicholas Cruzado, PM, B</v>
      </c>
      <c r="B4" s="73"/>
      <c r="C4" s="73"/>
      <c r="D4" s="60">
        <v>193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James Ryan,PM,T,RL,A,B</v>
      </c>
      <c r="B5" s="73"/>
      <c r="C5" s="73"/>
      <c r="D5" s="62">
        <v>38</v>
      </c>
      <c r="E5" s="91">
        <v>7.5</v>
      </c>
      <c r="F5" s="91">
        <v>16</v>
      </c>
      <c r="G5" s="88" t="s">
        <v>400</v>
      </c>
      <c r="H5" s="89">
        <f t="shared" ref="H5:H17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Johnie Smith,PM ,T ,B ,L ,A</v>
      </c>
      <c r="B6" s="73"/>
      <c r="C6" s="73"/>
      <c r="D6" s="62">
        <v>40</v>
      </c>
      <c r="E6" s="91">
        <v>9.5</v>
      </c>
      <c r="F6" s="91">
        <v>18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Jason Balcauski, PM, B</v>
      </c>
      <c r="B7" s="73"/>
      <c r="C7" s="73"/>
      <c r="D7" s="62">
        <v>195</v>
      </c>
      <c r="E7" s="91">
        <v>9.5</v>
      </c>
      <c r="F7" s="91">
        <v>18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Edward Montano, PM</v>
      </c>
      <c r="B8" s="73"/>
      <c r="C8" s="73"/>
      <c r="D8" s="62">
        <v>113</v>
      </c>
      <c r="E8" s="91">
        <v>10</v>
      </c>
      <c r="F8" s="91">
        <v>18.5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Drew Scarborough, PM</v>
      </c>
      <c r="B9" s="73"/>
      <c r="C9" s="73"/>
      <c r="D9" s="62">
        <v>223</v>
      </c>
      <c r="E9" s="91">
        <v>11</v>
      </c>
      <c r="F9" s="91">
        <v>19.5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Danielle Ramsey, PM</v>
      </c>
      <c r="B10" s="73"/>
      <c r="C10" s="73"/>
      <c r="D10" s="62">
        <v>268</v>
      </c>
      <c r="E10" s="91">
        <v>15</v>
      </c>
      <c r="F10" s="91">
        <v>23.5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Mindi Burns, PM</v>
      </c>
      <c r="B11" s="73"/>
      <c r="C11" s="73"/>
      <c r="D11" s="62">
        <v>197</v>
      </c>
      <c r="E11" s="91">
        <v>22.5</v>
      </c>
      <c r="F11" s="91">
        <v>7</v>
      </c>
      <c r="G11" s="88" t="s">
        <v>400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88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110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88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88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88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76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110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110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64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335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8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8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336"/>
      <c r="D21" s="337"/>
      <c r="E21" s="338"/>
      <c r="F21" s="339"/>
      <c r="G21" s="340"/>
      <c r="H21" s="339"/>
      <c r="I21" s="338"/>
      <c r="J21" s="341"/>
      <c r="K21" s="342"/>
      <c r="L21" s="337"/>
      <c r="M21" s="343"/>
      <c r="N21" s="337"/>
      <c r="O21" s="344"/>
      <c r="P21" s="339"/>
      <c r="Q21" s="343"/>
      <c r="R21" s="345"/>
      <c r="S21" s="345"/>
      <c r="T21" s="346"/>
      <c r="U21" s="341"/>
      <c r="V21" s="347"/>
    </row>
    <row r="22" ht="25.25" customHeight="1" spans="1:22" x14ac:dyDescent="0.25">
      <c r="A22" s="225" t="s">
        <v>419</v>
      </c>
      <c r="B22" s="226"/>
      <c r="C22" s="348"/>
      <c r="D22" s="228"/>
      <c r="E22" s="229"/>
      <c r="F22" s="168"/>
      <c r="G22" s="230"/>
      <c r="H22" s="168"/>
      <c r="I22" s="229"/>
      <c r="J22" s="237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348"/>
      <c r="D23" s="228"/>
      <c r="E23" s="229"/>
      <c r="F23" s="168"/>
      <c r="G23" s="230"/>
      <c r="H23" s="168"/>
      <c r="I23" s="229"/>
      <c r="J23" s="237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348"/>
      <c r="D24" s="228"/>
      <c r="E24" s="229"/>
      <c r="F24" s="168"/>
      <c r="G24" s="230"/>
      <c r="H24" s="168"/>
      <c r="I24" s="229"/>
      <c r="J24" s="237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348"/>
      <c r="D25" s="228"/>
      <c r="E25" s="229"/>
      <c r="F25" s="168"/>
      <c r="G25" s="230"/>
      <c r="H25" s="168"/>
      <c r="I25" s="229"/>
      <c r="J25" s="237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348"/>
      <c r="D26" s="228"/>
      <c r="E26" s="229"/>
      <c r="F26" s="168"/>
      <c r="G26" s="230"/>
      <c r="H26" s="168"/>
      <c r="I26" s="229"/>
      <c r="J26" s="237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349"/>
      <c r="D27" s="241"/>
      <c r="E27" s="242"/>
      <c r="F27" s="243"/>
      <c r="G27" s="244"/>
      <c r="H27" s="243"/>
      <c r="I27" s="242"/>
      <c r="J27" s="251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350">
        <f>IF(OR(ISBLANK(F28),ISBLANK(E28),ISBLANK(D28)),"",MOD(F28-E28-0.5,24))</f>
      </c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2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12-4'!B1:C1)</f>
        <v>45630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4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76"/>
      <c r="H36" s="77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76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88"/>
      <c r="H37" s="89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88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258"/>
      <c r="H38" s="259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110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88"/>
      <c r="H39" s="89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88"/>
      <c r="H40" s="89">
        <f t="shared" si="2"/>
      </c>
      <c r="I40" s="90"/>
      <c r="J40" s="113"/>
      <c r="K40" s="149" t="s">
        <v>403</v>
      </c>
      <c r="L40" s="71"/>
      <c r="M40" s="71"/>
      <c r="N40" s="70"/>
      <c r="O40" s="70" t="s">
        <v>433</v>
      </c>
      <c r="P40" s="70"/>
      <c r="Q40" s="190" t="s">
        <v>392</v>
      </c>
      <c r="R40" s="190" t="s">
        <v>393</v>
      </c>
      <c r="S40" s="191" t="s">
        <v>394</v>
      </c>
      <c r="T40" s="192" t="s">
        <v>395</v>
      </c>
      <c r="U40" s="190" t="s">
        <v>396</v>
      </c>
      <c r="V40" s="19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88"/>
      <c r="H41" s="89">
        <f t="shared" si="2"/>
      </c>
      <c r="I41" s="90"/>
      <c r="J41" s="91"/>
      <c r="K41" s="129">
        <f>IF(ISERROR(VLOOKUP(N41,'Employee List'!$A$2:$B$316,2,FALSE)),"",VLOOKUP(N41,'Employee List'!$A$2:$B$316,2,FALSE))</f>
      </c>
      <c r="L41" s="129"/>
      <c r="M41" s="129"/>
      <c r="N41" s="60"/>
      <c r="O41" s="60"/>
      <c r="P41" s="60"/>
      <c r="Q41" s="79"/>
      <c r="R41" s="79"/>
      <c r="S41" s="76"/>
      <c r="T41" s="175">
        <f t="shared" ref="T41:T42" si="4">IF(OR(ISBLANK(Q41),ISBLANK(R41),ISBLANK(N41)),"",MOD(R41-Q41-0.5,24))</f>
      </c>
      <c r="U41" s="78"/>
      <c r="V41" s="79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110"/>
      <c r="H42" s="133">
        <f t="shared" si="2"/>
      </c>
      <c r="I42" s="112"/>
      <c r="J42" s="109"/>
      <c r="K42" s="129">
        <f>IF(ISERROR(VLOOKUP(N42,'Employee List'!$A$2:$B$316,2,FALSE)),"",VLOOKUP(N42,'Employee List'!$A$2:$B$316,2,FALSE))</f>
      </c>
      <c r="L42" s="129"/>
      <c r="M42" s="129"/>
      <c r="N42" s="108"/>
      <c r="O42" s="108"/>
      <c r="P42" s="108"/>
      <c r="Q42" s="109"/>
      <c r="R42" s="109"/>
      <c r="S42" s="110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4"/>
      <c r="K45" s="272" t="s">
        <v>371</v>
      </c>
      <c r="L45" s="273"/>
      <c r="M45" s="274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79" t="s">
        <v>447</v>
      </c>
      <c r="L46" s="280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 objects="1" scenario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9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174">
        <f>('USF 12-1'!B1:C1+4)</f>
        <v>45631</v>
      </c>
      <c r="C1" s="174"/>
      <c r="D1" s="63" t="s">
        <v>386</v>
      </c>
      <c r="E1" s="63"/>
      <c r="F1" s="65" t="s">
        <v>387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5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Joe Douglas,PM,D,B,T,A</v>
      </c>
      <c r="B4" s="73"/>
      <c r="C4" s="73"/>
      <c r="D4" s="60">
        <v>215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8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 t="str">
        <f>IF(ISERROR(VLOOKUP(D5,'Employee List'!$A$2:$B$316,2,FALSE)),"",VLOOKUP(D5,'Employee List'!$A$2:$B$316,2,FALSE))</f>
        <v>Jonathan Peadick, PM, L, T, B</v>
      </c>
      <c r="B5" s="73"/>
      <c r="C5" s="73"/>
      <c r="D5" s="62">
        <v>26</v>
      </c>
      <c r="E5" s="91">
        <v>7</v>
      </c>
      <c r="F5" s="91">
        <v>15.5</v>
      </c>
      <c r="G5" s="88" t="s">
        <v>401</v>
      </c>
      <c r="H5" s="89">
        <f t="shared" ref="H5:H28" si="0">IF(OR(ISBLANK(F5),ISBLANK(E5),ISBLANK(D5)),"",MOD(F5-E5-0.5,24))</f>
        <v>8</v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9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 t="str">
        <f>IF(ISERROR(VLOOKUP(D6,'Employee List'!$A$2:$B$316,2,FALSE)),"",VLOOKUP(D6,'Employee List'!$A$2:$B$316,2,FALSE))</f>
        <v>Lori Ammor, PM, T, RL</v>
      </c>
      <c r="B6" s="73"/>
      <c r="C6" s="73"/>
      <c r="D6" s="62">
        <v>44</v>
      </c>
      <c r="E6" s="91">
        <v>7</v>
      </c>
      <c r="F6" s="91">
        <v>15.5</v>
      </c>
      <c r="G6" s="88" t="s">
        <v>400</v>
      </c>
      <c r="H6" s="89">
        <f t="shared" si="0"/>
        <v>8</v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94"/>
      <c r="T6" s="95">
        <f t="shared" si="1"/>
      </c>
      <c r="U6" s="96"/>
      <c r="V6" s="93"/>
    </row>
    <row r="7" ht="20" customHeight="1" spans="1:22" x14ac:dyDescent="0.25">
      <c r="A7" s="73" t="str">
        <f>IF(ISERROR(VLOOKUP(D7,'Employee List'!$A$2:$B$316,2,FALSE)),"",VLOOKUP(D7,'Employee List'!$A$2:$B$316,2,FALSE))</f>
        <v>Marcus Crowden, PM</v>
      </c>
      <c r="B7" s="73"/>
      <c r="C7" s="73"/>
      <c r="D7" s="62">
        <v>200</v>
      </c>
      <c r="E7" s="91">
        <v>8</v>
      </c>
      <c r="F7" s="91">
        <v>16.5</v>
      </c>
      <c r="G7" s="88" t="s">
        <v>400</v>
      </c>
      <c r="H7" s="89">
        <f t="shared" si="0"/>
        <v>8</v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Darrin Denmark, PM</v>
      </c>
      <c r="B8" s="73"/>
      <c r="C8" s="73"/>
      <c r="D8" s="62">
        <v>230</v>
      </c>
      <c r="E8" s="91">
        <v>9.5</v>
      </c>
      <c r="F8" s="91">
        <v>18</v>
      </c>
      <c r="G8" s="88" t="s">
        <v>400</v>
      </c>
      <c r="H8" s="89">
        <f t="shared" si="0"/>
        <v>8</v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102"/>
      <c r="T8" s="103">
        <f t="shared" si="1"/>
      </c>
      <c r="U8" s="104"/>
      <c r="V8" s="101"/>
    </row>
    <row r="9" ht="20" customHeight="1" spans="1:22" x14ac:dyDescent="0.25">
      <c r="A9" s="73" t="str">
        <f>IF(ISERROR(VLOOKUP(D9,'Employee List'!$A$2:$B$316,2,FALSE)),"",VLOOKUP(D9,'Employee List'!$A$2:$B$316,2,FALSE))</f>
        <v>Jennifer Collier, PM</v>
      </c>
      <c r="B9" s="73"/>
      <c r="C9" s="73"/>
      <c r="D9" s="62">
        <v>206</v>
      </c>
      <c r="E9" s="91">
        <v>9.5</v>
      </c>
      <c r="F9" s="91">
        <v>18</v>
      </c>
      <c r="G9" s="88" t="s">
        <v>400</v>
      </c>
      <c r="H9" s="89">
        <f t="shared" si="0"/>
        <v>8</v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Omar Diaz, PM, B </v>
      </c>
      <c r="B10" s="73"/>
      <c r="C10" s="73"/>
      <c r="D10" s="62">
        <v>154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Douglas Worley, PM, RL, T</v>
      </c>
      <c r="B11" s="73"/>
      <c r="C11" s="73"/>
      <c r="D11" s="62">
        <v>31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62"/>
      <c r="O11" s="62"/>
      <c r="P11" s="62"/>
      <c r="Q11" s="91"/>
      <c r="R11" s="91"/>
      <c r="S11" s="88"/>
      <c r="T11" s="98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Francesca Owens, PM</v>
      </c>
      <c r="B12" s="73"/>
      <c r="C12" s="73"/>
      <c r="D12" s="62">
        <v>168</v>
      </c>
      <c r="E12" s="91">
        <v>12</v>
      </c>
      <c r="F12" s="91">
        <v>20.5</v>
      </c>
      <c r="G12" s="88" t="s">
        <v>400</v>
      </c>
      <c r="H12" s="89">
        <f t="shared" si="0"/>
        <v>8</v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Michael Brockner, PM, T</v>
      </c>
      <c r="B13" s="73"/>
      <c r="C13" s="73"/>
      <c r="D13" s="62">
        <v>235</v>
      </c>
      <c r="E13" s="91">
        <v>14</v>
      </c>
      <c r="F13" s="91">
        <v>22.5</v>
      </c>
      <c r="G13" s="88" t="s">
        <v>400</v>
      </c>
      <c r="H13" s="89">
        <f t="shared" si="0"/>
        <v>8</v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Ada Bobola, PM</v>
      </c>
      <c r="B14" s="73"/>
      <c r="C14" s="73"/>
      <c r="D14" s="62">
        <v>132</v>
      </c>
      <c r="E14" s="91">
        <v>15</v>
      </c>
      <c r="F14" s="91">
        <v>23.5</v>
      </c>
      <c r="G14" s="88" t="s">
        <v>400</v>
      </c>
      <c r="H14" s="89">
        <f t="shared" si="0"/>
        <v>8</v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Jackeline Collazo, PM</v>
      </c>
      <c r="B15" s="73"/>
      <c r="C15" s="73"/>
      <c r="D15" s="62">
        <v>281</v>
      </c>
      <c r="E15" s="91">
        <v>15</v>
      </c>
      <c r="F15" s="91">
        <v>17.5</v>
      </c>
      <c r="G15" s="88" t="s">
        <v>400</v>
      </c>
      <c r="H15" s="89">
        <f t="shared" si="0"/>
        <v>2</v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 t="str">
        <f>IF(ISERROR(VLOOKUP(D16,'Employee List'!$A$2:$B$316,2,FALSE)),"",VLOOKUP(D16,'Employee List'!$A$2:$B$316,2,FALSE))</f>
        <v>Stephanie Santiago, PM</v>
      </c>
      <c r="B16" s="73"/>
      <c r="C16" s="73"/>
      <c r="D16" s="62">
        <v>133</v>
      </c>
      <c r="E16" s="91">
        <v>23</v>
      </c>
      <c r="F16" s="91">
        <v>7.5</v>
      </c>
      <c r="G16" s="88" t="s">
        <v>400</v>
      </c>
      <c r="H16" s="89">
        <f t="shared" si="0"/>
        <v>8</v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2"/>
      <c r="O23" s="311"/>
      <c r="P23" s="311"/>
      <c r="Q23" s="311"/>
      <c r="R23" s="311"/>
      <c r="S23" s="313" t="s">
        <v>395</v>
      </c>
      <c r="T23" s="314">
        <f>SUM(T4:T7,T9:T22)</f>
        <v>0</v>
      </c>
      <c r="U23" s="315">
        <f>SUM(U4:U7,U9:U22)</f>
        <v>0</v>
      </c>
      <c r="V23" s="316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SUM(H4:H28,T8)</f>
        <v>98</v>
      </c>
      <c r="I29" s="315">
        <f>SUM(I4:I28,U8)</f>
        <v>0</v>
      </c>
      <c r="J29" s="314">
        <f>SUM(J4:J28,V8)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Joe 215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Joanthan 26</v>
      </c>
      <c r="P35" s="148"/>
      <c r="Q35" s="318" t="s">
        <v>409</v>
      </c>
      <c r="R35" s="319"/>
      <c r="S35" s="319"/>
      <c r="T35" s="319"/>
      <c r="U35" s="320"/>
      <c r="V35" s="321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79" t="s">
        <v>371</v>
      </c>
      <c r="B37" s="148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322"/>
      <c r="B38" s="323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324" t="s">
        <v>418</v>
      </c>
      <c r="B39" s="325"/>
      <c r="C39" s="164" t="str">
        <f>IF(G6 = "Lead",VLOOKUP(D7,'Employee List'!A:C,3),VLOOKUP(D6,'Employee List'!A:C,3))</f>
        <v>Lori 44</v>
      </c>
      <c r="D39" s="165"/>
      <c r="E39" s="165" t="str">
        <f>VLOOKUP(D5,'Employee List'!A:C,3)</f>
        <v>Joanthan 26</v>
      </c>
      <c r="F39" s="165"/>
      <c r="G39" s="165"/>
      <c r="H39" s="165"/>
      <c r="I39" s="165"/>
      <c r="J39" s="165"/>
      <c r="K39" s="165" t="str">
        <f>VLOOKUP(D4,'Employee List'!A:C,3)</f>
        <v>Joe 215</v>
      </c>
      <c r="L39" s="165"/>
      <c r="M39" s="165"/>
      <c r="N39" s="166"/>
      <c r="O39" s="164" t="str">
        <f>VLOOKUP(D8,'Employee List'!A:C,3)</f>
        <v>Darrin 230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324" t="s">
        <v>419</v>
      </c>
      <c r="B40" s="325"/>
      <c r="C40" s="164" t="str">
        <f>VLOOKUP(D8,'Employee List'!A:C,3)</f>
        <v>Darrin 230</v>
      </c>
      <c r="D40" s="165"/>
      <c r="E40" s="165" t="str">
        <f>IF(G6 = "Lead",VLOOKUP(D7,'Employee List'!A:C,3),VLOOKUP(D6,'Employee List'!A:C,3))</f>
        <v>Lori 44</v>
      </c>
      <c r="F40" s="165"/>
      <c r="G40" s="165"/>
      <c r="H40" s="165"/>
      <c r="I40" s="165"/>
      <c r="J40" s="165"/>
      <c r="K40" s="165" t="str">
        <f>VLOOKUP(D9,'Employee List'!A:C,3)</f>
        <v>Jennifer 206</v>
      </c>
      <c r="L40" s="165"/>
      <c r="M40" s="165"/>
      <c r="N40" s="166"/>
      <c r="O40" s="164" t="str">
        <f>IFERROR(VLOOKUP(D4, 'Employee List'!A:C, 3, FALSE), "Not Found") &amp; " L"</f>
        <v>Joe 215 L</v>
      </c>
      <c r="P40" s="165"/>
      <c r="Q40" s="165" t="str">
        <f>IFERROR(VLOOKUP(D5, 'Employee List'!A:C, 3, FALSE), "Not Found") &amp; " L"</f>
        <v>Joanthan 26 L</v>
      </c>
      <c r="R40" s="165"/>
      <c r="S40" s="165"/>
      <c r="T40" s="165"/>
      <c r="U40" s="165"/>
      <c r="V40" s="166"/>
    </row>
    <row r="41" ht="30" customHeight="1" spans="1:22" x14ac:dyDescent="0.25">
      <c r="A41" s="324" t="s">
        <v>420</v>
      </c>
      <c r="B41" s="325"/>
      <c r="C41" s="164" t="str">
        <f>VLOOKUP(D4,'Employee List'!A:C,3)</f>
        <v>Joe 215</v>
      </c>
      <c r="D41" s="165"/>
      <c r="E41" s="165" t="str">
        <f>VLOOKUP(D10,'Employee List'!A:C,3)</f>
        <v>Omar 154</v>
      </c>
      <c r="F41" s="165"/>
      <c r="G41" s="165"/>
      <c r="H41" s="165"/>
      <c r="I41" s="165"/>
      <c r="J41" s="165"/>
      <c r="K41" s="165" t="str">
        <f>VLOOKUP(D5,'Employee List'!A:C,3)</f>
        <v>Joanthan 26</v>
      </c>
      <c r="L41" s="165"/>
      <c r="M41" s="165"/>
      <c r="N41" s="166"/>
      <c r="O41" s="164" t="str">
        <f>VLOOKUP(D11,'Employee List'!A:C,3)</f>
        <v>Doug 31</v>
      </c>
      <c r="P41" s="165"/>
      <c r="Q41" s="165" t="str">
        <f>IFERROR(VLOOKUP(D9, 'Employee List'!A:C, 3, FALSE), "Not Found") &amp; " L"</f>
        <v>Jennifer 206 L</v>
      </c>
      <c r="R41" s="165"/>
      <c r="S41" s="165" t="str">
        <f>IFERROR(VLOOKUP(D7, 'Employee List'!A:C, 3, FALSE), "Not Found") &amp; " L"</f>
        <v>Marcus 200 L</v>
      </c>
      <c r="T41" s="165"/>
      <c r="U41" s="165" t="str">
        <f>IFERROR(VLOOKUP(D8, 'Employee List'!A:C, 3, FALSE), "Not Found") &amp; " L"</f>
        <v>Darrin 230 L</v>
      </c>
      <c r="V41" s="166"/>
    </row>
    <row r="42" ht="30" customHeight="1" spans="1:22" x14ac:dyDescent="0.25">
      <c r="A42" s="324" t="s">
        <v>421</v>
      </c>
      <c r="B42" s="325"/>
      <c r="C42" s="164" t="str">
        <f>VLOOKUP(D9,'Employee List'!A:C,3)</f>
        <v>Jennifer 206</v>
      </c>
      <c r="D42" s="165"/>
      <c r="E42" s="165" t="str">
        <f>VLOOKUP(D13,'Employee List'!A:C,3)</f>
        <v>Michael 235</v>
      </c>
      <c r="F42" s="165"/>
      <c r="G42" s="165"/>
      <c r="H42" s="165"/>
      <c r="I42" s="165"/>
      <c r="J42" s="165"/>
      <c r="K42" s="165" t="str">
        <f>VLOOKUP(D11,'Employee List'!A:C,3)</f>
        <v>Doug 31</v>
      </c>
      <c r="L42" s="165"/>
      <c r="M42" s="165"/>
      <c r="N42" s="166"/>
      <c r="O42" s="164" t="str">
        <f>VLOOKUP(D4,'Employee List'!A:C,3)</f>
        <v>Joe 215</v>
      </c>
      <c r="P42" s="165"/>
      <c r="Q42" s="165" t="str">
        <f>VLOOKUP(D5,'Employee List'!A:C,3)</f>
        <v>Joanthan 26</v>
      </c>
      <c r="R42" s="165"/>
      <c r="S42" s="165" t="str">
        <f>VLOOKUP(D14, 'Employee List'!A:C, 3, FALSE) &amp; " / " &amp; VLOOKUP(D15, 'Employee List'!A:C, 3, FALSE)</f>
        <v>Ada 132 / Jackeline 281</v>
      </c>
      <c r="T42" s="165"/>
      <c r="U42" s="165" t="str">
        <f>IFERROR(VLOOKUP(D10, 'Employee List'!A:C, 3, FALSE), "Not Found") &amp; " L"</f>
        <v>Omar 154 L</v>
      </c>
      <c r="V42" s="166"/>
    </row>
    <row r="43" ht="30" customHeight="1" spans="1:22" x14ac:dyDescent="0.25">
      <c r="A43" s="324" t="s">
        <v>422</v>
      </c>
      <c r="B43" s="325"/>
      <c r="C43" s="164" t="str">
        <f>VLOOKUP(D10,'Employee List'!A:C,3)</f>
        <v>Omar 154</v>
      </c>
      <c r="D43" s="165"/>
      <c r="E43" s="165" t="str">
        <f>VLOOKUP(D14,'Employee List'!A:C,3)</f>
        <v>Ada 132</v>
      </c>
      <c r="F43" s="165"/>
      <c r="G43" s="165"/>
      <c r="H43" s="165"/>
      <c r="I43" s="165"/>
      <c r="J43" s="165"/>
      <c r="K43" s="165" t="str">
        <f>VLOOKUP(D15,'Employee List'!A:C,3)</f>
        <v>Jackeline 281</v>
      </c>
      <c r="L43" s="165"/>
      <c r="M43" s="165"/>
      <c r="N43" s="166"/>
      <c r="O43" s="164" t="str">
        <f>VLOOKUP(D9,'Employee List'!A:C,3)</f>
        <v>Jennifer 206</v>
      </c>
      <c r="P43" s="165"/>
      <c r="Q43" s="165"/>
      <c r="R43" s="165"/>
      <c r="S43" s="165" t="str">
        <f>IFERROR(VLOOKUP(D11, 'Employee List'!A:C, 3, FALSE), "Not Found") &amp; " L"</f>
        <v>Doug 31 L</v>
      </c>
      <c r="T43" s="165"/>
      <c r="U43" s="165" t="str">
        <f>IFERROR(VLOOKUP(D13, 'Employee List'!A:C, 3, FALSE), "Not Found") &amp; " L"</f>
        <v>Michael 235 L</v>
      </c>
      <c r="V43" s="166"/>
    </row>
    <row r="44" ht="30" customHeight="1" spans="1:22" x14ac:dyDescent="0.25">
      <c r="A44" s="324" t="s">
        <v>423</v>
      </c>
      <c r="B44" s="325"/>
      <c r="C44" s="164" t="str">
        <f>VLOOKUP(D11,'Employee List'!A:C,3)</f>
        <v>Doug 31</v>
      </c>
      <c r="D44" s="165"/>
      <c r="E44" s="165" t="str">
        <f>VLOOKUP(D10,'Employee List'!A:C,3)</f>
        <v>Omar 154</v>
      </c>
      <c r="F44" s="165"/>
      <c r="G44" s="165"/>
      <c r="H44" s="165"/>
      <c r="I44" s="165"/>
      <c r="J44" s="165"/>
      <c r="K44" s="165" t="str">
        <f>VLOOKUP(D13,'Employee List'!A:C,3)</f>
        <v>Michael 235</v>
      </c>
      <c r="L44" s="165"/>
      <c r="M44" s="165"/>
      <c r="N44" s="166"/>
      <c r="O44" s="164" t="str">
        <f>IFERROR(VLOOKUP(D14, 'Employee List'!A:C, 3, FALSE), "Not Found") &amp; " L"</f>
        <v>Ada 132 L</v>
      </c>
      <c r="P44" s="165"/>
      <c r="Q44" s="165" t="str">
        <f>IFERROR(VLOOKUP(D15, 'Employee List'!A:C, 3, FALSE), "Not Found") &amp; " L"</f>
        <v>Jackeline 281 L</v>
      </c>
      <c r="R44" s="165"/>
      <c r="S44" s="165"/>
      <c r="T44" s="165"/>
      <c r="U44" s="165"/>
      <c r="V44" s="166"/>
    </row>
    <row r="45" ht="30" customHeight="1" spans="1:22" x14ac:dyDescent="0.25">
      <c r="A45" s="324" t="s">
        <v>424</v>
      </c>
      <c r="B45" s="325"/>
      <c r="C45" s="164" t="str">
        <f>VLOOKUP(D14,'Employee List'!A:C,3)</f>
        <v>Ada 132</v>
      </c>
      <c r="D45" s="165"/>
      <c r="E45" s="165"/>
      <c r="F45" s="165"/>
      <c r="G45" s="165"/>
      <c r="H45" s="165"/>
      <c r="I45" s="165" t="str">
        <f>VLOOKUP(D15,'Employee List'!A:C,3)</f>
        <v>Jackeline 281</v>
      </c>
      <c r="J45" s="165"/>
      <c r="K45" s="165"/>
      <c r="L45" s="165"/>
      <c r="M45" s="165"/>
      <c r="N45" s="166"/>
      <c r="O45" s="164" t="str">
        <f>VLOOKUP(D11,'Employee List'!A:C,3)</f>
        <v>Doug 31</v>
      </c>
      <c r="P45" s="165"/>
      <c r="Q45" s="165" t="str">
        <f>VLOOKUP(D10,'Employee List'!A:C,3)</f>
        <v>Omar 154</v>
      </c>
      <c r="R45" s="165"/>
      <c r="S45" s="165" t="str">
        <f>VLOOKUP(D13,'Employee List'!A:C,3)</f>
        <v>Michael 235</v>
      </c>
      <c r="T45" s="165"/>
      <c r="U45" s="165"/>
      <c r="V45" s="166"/>
    </row>
    <row r="46" ht="30" customHeight="1" spans="1:22" x14ac:dyDescent="0.25">
      <c r="A46" s="324" t="s">
        <v>425</v>
      </c>
      <c r="B46" s="325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324"/>
      <c r="B47" s="325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326"/>
      <c r="B48" s="327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67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12-5'!B1:C1)</f>
        <v>45631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5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Ezequiel Gonzalez, PM, RL, T, B, A</v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Ed Graham, PM, A</v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Chris Ibbetson L, T, A, B</v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Jimmy Harbilas, PM, B</v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David Cimmino, PM, T</v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Eric Bentz, PM, B, T</v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Alyssa Shriver, PM. T, B</v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Gina Peterson, PM, RL</v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Manny Sanchez, PM, B</v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  <v>8</v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88"/>
      <c r="T12" s="176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Christopher Morgan, PM</v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  <v>8</v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88"/>
      <c r="T13" s="176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Gabriel Archibald, PM, B</v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  <v>8</v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88"/>
      <c r="T14" s="176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Anand Naiken, PM, T, RL, D,A</v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  <v>8</v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88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88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88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88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88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88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110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1"/>
      <c r="O23" s="311"/>
      <c r="P23" s="311"/>
      <c r="Q23" s="311"/>
      <c r="R23" s="311"/>
      <c r="S23" s="313" t="s">
        <v>395</v>
      </c>
      <c r="T23" s="314">
        <f>SUM(T4:T22)</f>
        <v>0</v>
      </c>
      <c r="U23" s="315">
        <f t="shared" ref="U23:V23" si="2">SUM(U4:U22)</f>
        <v>0</v>
      </c>
      <c r="V23" s="316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328" t="s">
        <v>403</v>
      </c>
      <c r="L24" s="329"/>
      <c r="M24" s="329"/>
      <c r="N24" s="153"/>
      <c r="O24" s="153" t="s">
        <v>433</v>
      </c>
      <c r="P24" s="153"/>
      <c r="Q24" s="330" t="s">
        <v>392</v>
      </c>
      <c r="R24" s="330" t="s">
        <v>393</v>
      </c>
      <c r="S24" s="331" t="s">
        <v>394</v>
      </c>
      <c r="T24" s="332" t="s">
        <v>395</v>
      </c>
      <c r="U24" s="125" t="s">
        <v>396</v>
      </c>
      <c r="V24" s="333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3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3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SUM(H4:H28)</f>
        <v>96</v>
      </c>
      <c r="I29" s="315">
        <f>SUM(I4:I28)</f>
        <v>0</v>
      </c>
      <c r="J29" s="314">
        <f>SUM(J4:J28)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Ezqeuiel 41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Ed 273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427</v>
      </c>
      <c r="D37" s="153"/>
      <c r="E37" s="334" t="s">
        <v>428</v>
      </c>
      <c r="F37" s="334"/>
      <c r="G37" s="153" t="s">
        <v>429</v>
      </c>
      <c r="H37" s="153"/>
      <c r="I37" s="153" t="s">
        <v>430</v>
      </c>
      <c r="J37" s="153"/>
      <c r="K37" s="153" t="s">
        <v>431</v>
      </c>
      <c r="L37" s="153"/>
      <c r="M37" s="153" t="s">
        <v>432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25.25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Jimmy 146</v>
      </c>
      <c r="D39" s="165"/>
      <c r="E39" s="165" t="str">
        <f>VLOOKUP(D5,'Employee List'!A:C,3)</f>
        <v>Ed 273</v>
      </c>
      <c r="F39" s="165"/>
      <c r="G39" s="165"/>
      <c r="H39" s="165"/>
      <c r="I39" s="165"/>
      <c r="J39" s="165"/>
      <c r="K39" s="165" t="str">
        <f>VLOOKUP(D4,'Employee List'!A:C,3)</f>
        <v>Ezqeuiel 41</v>
      </c>
      <c r="L39" s="165"/>
      <c r="M39" s="165"/>
      <c r="N39" s="166"/>
      <c r="O39" s="164" t="str">
        <f>VLOOKUP(D8,'Employee List'!A:C,3)</f>
        <v>David 139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str">
        <f>VLOOKUP(D8,'Employee List'!A:C,3)</f>
        <v>David 139</v>
      </c>
      <c r="D40" s="165"/>
      <c r="E40" s="165" t="str">
        <f>IF(G6 = "Lead",VLOOKUP(D7,'Employee List'!A:C,3),VLOOKUP(D6,'Employee List'!A:C,3))</f>
        <v>Jimmy 146</v>
      </c>
      <c r="F40" s="165"/>
      <c r="G40" s="165"/>
      <c r="H40" s="165"/>
      <c r="I40" s="165"/>
      <c r="J40" s="165"/>
      <c r="K40" s="165" t="str">
        <f>VLOOKUP(D9,'Employee List'!A:C,3)</f>
        <v>Eric 221</v>
      </c>
      <c r="L40" s="165"/>
      <c r="M40" s="165"/>
      <c r="N40" s="166"/>
      <c r="O40" s="164" t="str">
        <f>IFERROR(VLOOKUP(D4, 'Employee List'!A:C, 3, FALSE), "Not Found") &amp; " L"</f>
        <v>Ezqeuiel 41 L</v>
      </c>
      <c r="P40" s="165"/>
      <c r="Q40" s="165" t="str">
        <f>IFERROR(VLOOKUP(D5, 'Employee List'!A:C, 3, FALSE), "Not Found") &amp; " L"</f>
        <v>Ed 273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str">
        <f>VLOOKUP(D4,'Employee List'!A:C,3)</f>
        <v>Ezqeuiel 41</v>
      </c>
      <c r="D41" s="165"/>
      <c r="E41" s="165" t="str">
        <f>VLOOKUP(D10,'Employee List'!A:C,3)</f>
        <v>Alyssa 256</v>
      </c>
      <c r="F41" s="165"/>
      <c r="G41" s="165"/>
      <c r="H41" s="165"/>
      <c r="I41" s="165"/>
      <c r="J41" s="165"/>
      <c r="K41" s="165" t="str">
        <f>VLOOKUP(D5,'Employee List'!A:C,3)</f>
        <v>Ed 273</v>
      </c>
      <c r="L41" s="165"/>
      <c r="M41" s="165"/>
      <c r="N41" s="166"/>
      <c r="O41" s="164" t="str">
        <f>VLOOKUP(D11,'Employee List'!A:C,3)</f>
        <v>Gina 56</v>
      </c>
      <c r="P41" s="165"/>
      <c r="Q41" s="165" t="str">
        <f>IFERROR(VLOOKUP(D9, 'Employee List'!A:C, 3, FALSE), "Not Found") &amp; " L"</f>
        <v>Eric 221 L</v>
      </c>
      <c r="R41" s="165"/>
      <c r="S41" s="165" t="str">
        <f>IFERROR(VLOOKUP(D7, 'Employee List'!A:C, 3, FALSE), "Not Found") &amp; " L"</f>
        <v>Jimmy 146 L</v>
      </c>
      <c r="T41" s="165"/>
      <c r="U41" s="165" t="str">
        <f>IFERROR(VLOOKUP(D8, 'Employee List'!A:C, 3, FALSE), "Not Found") &amp; " L"</f>
        <v>David 139 L</v>
      </c>
      <c r="V41" s="166"/>
    </row>
    <row r="42" ht="25.25" customHeight="1" spans="1:22" x14ac:dyDescent="0.25">
      <c r="A42" s="162" t="s">
        <v>421</v>
      </c>
      <c r="B42" s="163"/>
      <c r="C42" s="164" t="str">
        <f>VLOOKUP(D9,'Employee List'!A:C,3)</f>
        <v>Eric 221</v>
      </c>
      <c r="D42" s="165"/>
      <c r="E42" s="165" t="str">
        <f>VLOOKUP(D13,'Employee List'!A:C,3)</f>
        <v>Christopher 295</v>
      </c>
      <c r="F42" s="165"/>
      <c r="G42" s="165"/>
      <c r="H42" s="165"/>
      <c r="I42" s="165"/>
      <c r="J42" s="165"/>
      <c r="K42" s="165" t="str">
        <f>VLOOKUP(D11,'Employee List'!A:C,3)</f>
        <v>Gina 56</v>
      </c>
      <c r="L42" s="165"/>
      <c r="M42" s="165"/>
      <c r="N42" s="166"/>
      <c r="O42" s="164" t="str">
        <f>VLOOKUP(D4,'Employee List'!A:C,3)</f>
        <v>Ezqeuiel 41</v>
      </c>
      <c r="P42" s="165"/>
      <c r="Q42" s="165" t="str">
        <f>VLOOKUP(D5,'Employee List'!A:C,3)</f>
        <v>Ed 273</v>
      </c>
      <c r="R42" s="165"/>
      <c r="S42" s="165" t="str">
        <f>VLOOKUP(D14, 'Employee List'!A:C, 3, FALSE) &amp; " / " &amp; VLOOKUP(D15, 'Employee List'!A:C, 3, FALSE)</f>
        <v>Gabriel 297 / Anand 43</v>
      </c>
      <c r="T42" s="165"/>
      <c r="U42" s="165" t="str">
        <f>IFERROR(VLOOKUP(D10, 'Employee List'!A:C, 3, FALSE), "Not Found") &amp; " L"</f>
        <v>Alyssa 256 L</v>
      </c>
      <c r="V42" s="166"/>
    </row>
    <row r="43" ht="25.25" customHeight="1" spans="1:22" x14ac:dyDescent="0.25">
      <c r="A43" s="162" t="s">
        <v>422</v>
      </c>
      <c r="B43" s="163"/>
      <c r="C43" s="164" t="str">
        <f>VLOOKUP(D10,'Employee List'!A:C,3)</f>
        <v>Alyssa 256</v>
      </c>
      <c r="D43" s="165"/>
      <c r="E43" s="165" t="str">
        <f>VLOOKUP(D14,'Employee List'!A:C,3)</f>
        <v>Gabriel 297</v>
      </c>
      <c r="F43" s="165"/>
      <c r="G43" s="165"/>
      <c r="H43" s="165"/>
      <c r="I43" s="165"/>
      <c r="J43" s="165"/>
      <c r="K43" s="165" t="str">
        <f>VLOOKUP(D15,'Employee List'!A:C,3)</f>
        <v>Anand 43</v>
      </c>
      <c r="L43" s="165"/>
      <c r="M43" s="165"/>
      <c r="N43" s="166"/>
      <c r="O43" s="164" t="str">
        <f>VLOOKUP(D9,'Employee List'!A:C,3)</f>
        <v>Eric 221</v>
      </c>
      <c r="P43" s="165"/>
      <c r="Q43" s="165"/>
      <c r="R43" s="165"/>
      <c r="S43" s="165" t="str">
        <f>IFERROR(VLOOKUP(D11, 'Employee List'!A:C, 3, FALSE), "Not Found") &amp; " L"</f>
        <v>Gina 56 L</v>
      </c>
      <c r="T43" s="165"/>
      <c r="U43" s="165" t="str">
        <f>IFERROR(VLOOKUP(D13, 'Employee List'!A:C, 3, FALSE), "Not Found") &amp; " L"</f>
        <v>Christopher 295 L</v>
      </c>
      <c r="V43" s="166"/>
    </row>
    <row r="44" ht="25.25" customHeight="1" spans="1:22" x14ac:dyDescent="0.25">
      <c r="A44" s="162" t="s">
        <v>423</v>
      </c>
      <c r="B44" s="163"/>
      <c r="C44" s="164" t="str">
        <f>VLOOKUP(D11,'Employee List'!A:C,3)</f>
        <v>Gina 56</v>
      </c>
      <c r="D44" s="165"/>
      <c r="E44" s="165" t="str">
        <f>VLOOKUP(D10,'Employee List'!A:C,3)</f>
        <v>Alyssa 256</v>
      </c>
      <c r="F44" s="165"/>
      <c r="G44" s="165"/>
      <c r="H44" s="165"/>
      <c r="I44" s="165"/>
      <c r="J44" s="165"/>
      <c r="K44" s="165" t="str">
        <f>VLOOKUP(D13,'Employee List'!A:C,3)</f>
        <v>Christopher 295</v>
      </c>
      <c r="L44" s="165"/>
      <c r="M44" s="165"/>
      <c r="N44" s="166"/>
      <c r="O44" s="164" t="str">
        <f>IFERROR(VLOOKUP(D14, 'Employee List'!A:C, 3, FALSE), "Not Found") &amp; " L"</f>
        <v>Gabriel 297 L</v>
      </c>
      <c r="P44" s="165"/>
      <c r="Q44" s="165" t="str">
        <f>IFERROR(VLOOKUP(D15, 'Employee List'!A:C, 3, FALSE), "Not Found") &amp; " L"</f>
        <v>Anand 43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str">
        <f>VLOOKUP(D14,'Employee List'!A:C,3)</f>
        <v>Gabriel 297</v>
      </c>
      <c r="D45" s="165"/>
      <c r="E45" s="165"/>
      <c r="F45" s="165"/>
      <c r="G45" s="165"/>
      <c r="H45" s="165"/>
      <c r="I45" s="165" t="str">
        <f>VLOOKUP(D15,'Employee List'!A:C,3)</f>
        <v>Anand 43</v>
      </c>
      <c r="J45" s="165"/>
      <c r="K45" s="165"/>
      <c r="L45" s="165"/>
      <c r="M45" s="165"/>
      <c r="N45" s="166"/>
      <c r="O45" s="164" t="str">
        <f>VLOOKUP(D11,'Employee List'!A:C,3)</f>
        <v>Gina 56</v>
      </c>
      <c r="P45" s="165"/>
      <c r="Q45" s="165" t="str">
        <f>VLOOKUP(D10,'Employee List'!A:C,3)</f>
        <v>Alyssa 256</v>
      </c>
      <c r="R45" s="165"/>
      <c r="S45" s="165" t="str">
        <f>VLOOKUP(D13,'Employee List'!A:C,3)</f>
        <v>Christopher 295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71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V5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12-5'!B1:C1)</f>
        <v>45631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5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Nicholas Cruzado, PM, B</v>
      </c>
      <c r="B4" s="73"/>
      <c r="C4" s="73"/>
      <c r="D4" s="60">
        <v>193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James Ryan,PM,T,RL,A,B</v>
      </c>
      <c r="B5" s="73"/>
      <c r="C5" s="73"/>
      <c r="D5" s="62">
        <v>38</v>
      </c>
      <c r="E5" s="91">
        <v>7.5</v>
      </c>
      <c r="F5" s="91">
        <v>16</v>
      </c>
      <c r="G5" s="88" t="s">
        <v>400</v>
      </c>
      <c r="H5" s="89">
        <f t="shared" ref="H5:H17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Johnie Smith,PM ,T ,B ,L ,A</v>
      </c>
      <c r="B6" s="73"/>
      <c r="C6" s="73"/>
      <c r="D6" s="62">
        <v>40</v>
      </c>
      <c r="E6" s="91">
        <v>9.5</v>
      </c>
      <c r="F6" s="91">
        <v>18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Jason Balcauski, PM, B</v>
      </c>
      <c r="B7" s="73"/>
      <c r="C7" s="73"/>
      <c r="D7" s="62">
        <v>195</v>
      </c>
      <c r="E7" s="91">
        <v>9.5</v>
      </c>
      <c r="F7" s="91">
        <v>18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Edward Montano, PM</v>
      </c>
      <c r="B8" s="73"/>
      <c r="C8" s="73"/>
      <c r="D8" s="62">
        <v>113</v>
      </c>
      <c r="E8" s="91">
        <v>10</v>
      </c>
      <c r="F8" s="91">
        <v>18.5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Drew Scarborough, PM</v>
      </c>
      <c r="B9" s="73"/>
      <c r="C9" s="73"/>
      <c r="D9" s="62">
        <v>223</v>
      </c>
      <c r="E9" s="91">
        <v>11</v>
      </c>
      <c r="F9" s="91">
        <v>19.5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Danielle Ramsey, PM</v>
      </c>
      <c r="B10" s="73"/>
      <c r="C10" s="73"/>
      <c r="D10" s="62">
        <v>268</v>
      </c>
      <c r="E10" s="91">
        <v>15</v>
      </c>
      <c r="F10" s="91">
        <v>23.5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Mindi Burns, PM</v>
      </c>
      <c r="B11" s="73"/>
      <c r="C11" s="73"/>
      <c r="D11" s="62">
        <v>197</v>
      </c>
      <c r="E11" s="91">
        <v>22.5</v>
      </c>
      <c r="F11" s="91">
        <v>7</v>
      </c>
      <c r="G11" s="88" t="s">
        <v>400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88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110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88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88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88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76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110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110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64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335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8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8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336"/>
      <c r="D21" s="337"/>
      <c r="E21" s="338"/>
      <c r="F21" s="339"/>
      <c r="G21" s="340"/>
      <c r="H21" s="339"/>
      <c r="I21" s="338"/>
      <c r="J21" s="341"/>
      <c r="K21" s="342"/>
      <c r="L21" s="337"/>
      <c r="M21" s="343"/>
      <c r="N21" s="337"/>
      <c r="O21" s="344"/>
      <c r="P21" s="339"/>
      <c r="Q21" s="343"/>
      <c r="R21" s="345"/>
      <c r="S21" s="345"/>
      <c r="T21" s="346"/>
      <c r="U21" s="341"/>
      <c r="V21" s="347"/>
    </row>
    <row r="22" ht="25.25" customHeight="1" spans="1:22" x14ac:dyDescent="0.25">
      <c r="A22" s="225" t="s">
        <v>419</v>
      </c>
      <c r="B22" s="226"/>
      <c r="C22" s="348"/>
      <c r="D22" s="228"/>
      <c r="E22" s="229"/>
      <c r="F22" s="168"/>
      <c r="G22" s="230"/>
      <c r="H22" s="168"/>
      <c r="I22" s="229"/>
      <c r="J22" s="237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348"/>
      <c r="D23" s="228"/>
      <c r="E23" s="229"/>
      <c r="F23" s="168"/>
      <c r="G23" s="230"/>
      <c r="H23" s="168"/>
      <c r="I23" s="229"/>
      <c r="J23" s="237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348"/>
      <c r="D24" s="228"/>
      <c r="E24" s="229"/>
      <c r="F24" s="168"/>
      <c r="G24" s="230"/>
      <c r="H24" s="168"/>
      <c r="I24" s="229"/>
      <c r="J24" s="237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348"/>
      <c r="D25" s="228"/>
      <c r="E25" s="229"/>
      <c r="F25" s="168"/>
      <c r="G25" s="230"/>
      <c r="H25" s="168"/>
      <c r="I25" s="229"/>
      <c r="J25" s="237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348"/>
      <c r="D26" s="228"/>
      <c r="E26" s="229"/>
      <c r="F26" s="168"/>
      <c r="G26" s="230"/>
      <c r="H26" s="168"/>
      <c r="I26" s="229"/>
      <c r="J26" s="237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349"/>
      <c r="D27" s="241"/>
      <c r="E27" s="242"/>
      <c r="F27" s="243"/>
      <c r="G27" s="244"/>
      <c r="H27" s="243"/>
      <c r="I27" s="242"/>
      <c r="J27" s="251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350">
        <f>IF(OR(ISBLANK(F28),ISBLANK(E28),ISBLANK(D28)),"",MOD(F28-E28-0.5,24))</f>
      </c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2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12-5'!B1:C1)</f>
        <v>45631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5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76"/>
      <c r="H36" s="353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76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88"/>
      <c r="H37" s="354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88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258"/>
      <c r="H38" s="355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110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88"/>
      <c r="H39" s="354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88"/>
      <c r="H40" s="354">
        <f t="shared" si="2"/>
      </c>
      <c r="I40" s="90"/>
      <c r="J40" s="113"/>
      <c r="K40" s="149" t="s">
        <v>403</v>
      </c>
      <c r="L40" s="71"/>
      <c r="M40" s="71"/>
      <c r="N40" s="70"/>
      <c r="O40" s="70" t="s">
        <v>433</v>
      </c>
      <c r="P40" s="70"/>
      <c r="Q40" s="190" t="s">
        <v>392</v>
      </c>
      <c r="R40" s="190" t="s">
        <v>393</v>
      </c>
      <c r="S40" s="191" t="s">
        <v>394</v>
      </c>
      <c r="T40" s="192" t="s">
        <v>395</v>
      </c>
      <c r="U40" s="190" t="s">
        <v>396</v>
      </c>
      <c r="V40" s="19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88"/>
      <c r="H41" s="354">
        <f t="shared" si="2"/>
      </c>
      <c r="I41" s="90"/>
      <c r="J41" s="91"/>
      <c r="K41" s="129">
        <f>IF(ISERROR(VLOOKUP(N41,'Employee List'!$A$2:$B$316,2,FALSE)),"",VLOOKUP(N41,'Employee List'!$A$2:$B$316,2,FALSE))</f>
      </c>
      <c r="L41" s="129"/>
      <c r="M41" s="129"/>
      <c r="N41" s="60"/>
      <c r="O41" s="60"/>
      <c r="P41" s="60"/>
      <c r="Q41" s="79"/>
      <c r="R41" s="79"/>
      <c r="S41" s="76"/>
      <c r="T41" s="175">
        <f t="shared" ref="T41:T42" si="4">IF(OR(ISBLANK(Q41),ISBLANK(R41),ISBLANK(N41)),"",MOD(R41-Q41-0.5,24))</f>
      </c>
      <c r="U41" s="78"/>
      <c r="V41" s="79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110"/>
      <c r="H42" s="356">
        <f t="shared" si="2"/>
      </c>
      <c r="I42" s="112"/>
      <c r="J42" s="109"/>
      <c r="K42" s="129">
        <f>IF(ISERROR(VLOOKUP(N42,'Employee List'!$A$2:$B$316,2,FALSE)),"",VLOOKUP(N42,'Employee List'!$A$2:$B$316,2,FALSE))</f>
      </c>
      <c r="L42" s="129"/>
      <c r="M42" s="129"/>
      <c r="N42" s="108"/>
      <c r="O42" s="108"/>
      <c r="P42" s="108"/>
      <c r="Q42" s="109"/>
      <c r="R42" s="109"/>
      <c r="S42" s="110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4"/>
      <c r="K45" s="272" t="s">
        <v>371</v>
      </c>
      <c r="L45" s="273"/>
      <c r="M45" s="274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79" t="s">
        <v>447</v>
      </c>
      <c r="L46" s="280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 objects="1" scenario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9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174">
        <f>('USF 12-1'!B1:C1+5)</f>
        <v>45632</v>
      </c>
      <c r="C1" s="174"/>
      <c r="D1" s="63" t="s">
        <v>386</v>
      </c>
      <c r="E1" s="63"/>
      <c r="F1" s="65" t="s">
        <v>387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6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Joe Douglas,PM,D,B,T,A</v>
      </c>
      <c r="B4" s="73"/>
      <c r="C4" s="73"/>
      <c r="D4" s="60">
        <v>215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8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 t="str">
        <f>IF(ISERROR(VLOOKUP(D5,'Employee List'!$A$2:$B$316,2,FALSE)),"",VLOOKUP(D5,'Employee List'!$A$2:$B$316,2,FALSE))</f>
        <v>Jonathan Peadick, PM, L, T, B</v>
      </c>
      <c r="B5" s="73"/>
      <c r="C5" s="73"/>
      <c r="D5" s="62">
        <v>26</v>
      </c>
      <c r="E5" s="91">
        <v>7</v>
      </c>
      <c r="F5" s="91">
        <v>15.5</v>
      </c>
      <c r="G5" s="88" t="s">
        <v>401</v>
      </c>
      <c r="H5" s="89">
        <f t="shared" ref="H5:H28" si="0">IF(OR(ISBLANK(F5),ISBLANK(E5),ISBLANK(D5)),"",MOD(F5-E5-0.5,24))</f>
        <v>8</v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9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 t="str">
        <f>IF(ISERROR(VLOOKUP(D6,'Employee List'!$A$2:$B$316,2,FALSE)),"",VLOOKUP(D6,'Employee List'!$A$2:$B$316,2,FALSE))</f>
        <v>Lori Ammor, PM, T, RL</v>
      </c>
      <c r="B6" s="73"/>
      <c r="C6" s="73"/>
      <c r="D6" s="62">
        <v>44</v>
      </c>
      <c r="E6" s="91">
        <v>7</v>
      </c>
      <c r="F6" s="91">
        <v>15.5</v>
      </c>
      <c r="G6" s="88" t="s">
        <v>400</v>
      </c>
      <c r="H6" s="89">
        <f t="shared" si="0"/>
        <v>8</v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94"/>
      <c r="T6" s="95">
        <f t="shared" si="1"/>
      </c>
      <c r="U6" s="96"/>
      <c r="V6" s="93"/>
    </row>
    <row r="7" ht="20" customHeight="1" spans="1:22" x14ac:dyDescent="0.25">
      <c r="A7" s="73" t="str">
        <f>IF(ISERROR(VLOOKUP(D7,'Employee List'!$A$2:$B$316,2,FALSE)),"",VLOOKUP(D7,'Employee List'!$A$2:$B$316,2,FALSE))</f>
        <v>Marcus Crowden, PM</v>
      </c>
      <c r="B7" s="73"/>
      <c r="C7" s="73"/>
      <c r="D7" s="62">
        <v>200</v>
      </c>
      <c r="E7" s="91">
        <v>8</v>
      </c>
      <c r="F7" s="91">
        <v>16.5</v>
      </c>
      <c r="G7" s="88" t="s">
        <v>400</v>
      </c>
      <c r="H7" s="89">
        <f t="shared" si="0"/>
        <v>8</v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Darrin Denmark, PM</v>
      </c>
      <c r="B8" s="73"/>
      <c r="C8" s="73"/>
      <c r="D8" s="62">
        <v>230</v>
      </c>
      <c r="E8" s="91">
        <v>9.5</v>
      </c>
      <c r="F8" s="91">
        <v>18</v>
      </c>
      <c r="G8" s="88" t="s">
        <v>400</v>
      </c>
      <c r="H8" s="89">
        <f t="shared" si="0"/>
        <v>8</v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102"/>
      <c r="T8" s="103">
        <f t="shared" si="1"/>
      </c>
      <c r="U8" s="104"/>
      <c r="V8" s="101"/>
    </row>
    <row r="9" ht="20" customHeight="1" spans="1:22" x14ac:dyDescent="0.25">
      <c r="A9" s="73" t="str">
        <f>IF(ISERROR(VLOOKUP(D9,'Employee List'!$A$2:$B$316,2,FALSE)),"",VLOOKUP(D9,'Employee List'!$A$2:$B$316,2,FALSE))</f>
        <v>Jennifer Collier, PM</v>
      </c>
      <c r="B9" s="73"/>
      <c r="C9" s="73"/>
      <c r="D9" s="62">
        <v>206</v>
      </c>
      <c r="E9" s="91">
        <v>9.5</v>
      </c>
      <c r="F9" s="91">
        <v>18</v>
      </c>
      <c r="G9" s="88" t="s">
        <v>400</v>
      </c>
      <c r="H9" s="89">
        <f t="shared" si="0"/>
        <v>8</v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Omar Diaz, PM, B </v>
      </c>
      <c r="B10" s="73"/>
      <c r="C10" s="73"/>
      <c r="D10" s="62">
        <v>154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Douglas Worley, PM, RL, T</v>
      </c>
      <c r="B11" s="73"/>
      <c r="C11" s="73"/>
      <c r="D11" s="62">
        <v>31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62"/>
      <c r="O11" s="62"/>
      <c r="P11" s="62"/>
      <c r="Q11" s="91"/>
      <c r="R11" s="91"/>
      <c r="S11" s="88"/>
      <c r="T11" s="98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Francesca Owens, PM</v>
      </c>
      <c r="B12" s="73"/>
      <c r="C12" s="73"/>
      <c r="D12" s="62">
        <v>168</v>
      </c>
      <c r="E12" s="91">
        <v>12</v>
      </c>
      <c r="F12" s="91">
        <v>20.5</v>
      </c>
      <c r="G12" s="88" t="s">
        <v>400</v>
      </c>
      <c r="H12" s="89">
        <f t="shared" si="0"/>
        <v>8</v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Michael Brockner, PM, T</v>
      </c>
      <c r="B13" s="73"/>
      <c r="C13" s="73"/>
      <c r="D13" s="62">
        <v>235</v>
      </c>
      <c r="E13" s="91">
        <v>14</v>
      </c>
      <c r="F13" s="91">
        <v>22.5</v>
      </c>
      <c r="G13" s="88" t="s">
        <v>400</v>
      </c>
      <c r="H13" s="89">
        <f t="shared" si="0"/>
        <v>8</v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Ada Bobola, PM</v>
      </c>
      <c r="B14" s="73"/>
      <c r="C14" s="73"/>
      <c r="D14" s="62">
        <v>132</v>
      </c>
      <c r="E14" s="91">
        <v>15</v>
      </c>
      <c r="F14" s="91">
        <v>23.5</v>
      </c>
      <c r="G14" s="88" t="s">
        <v>400</v>
      </c>
      <c r="H14" s="89">
        <f t="shared" si="0"/>
        <v>8</v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Jackeline Collazo, PM</v>
      </c>
      <c r="B15" s="73"/>
      <c r="C15" s="73"/>
      <c r="D15" s="62">
        <v>281</v>
      </c>
      <c r="E15" s="91">
        <v>15</v>
      </c>
      <c r="F15" s="91">
        <v>17.5</v>
      </c>
      <c r="G15" s="88" t="s">
        <v>400</v>
      </c>
      <c r="H15" s="89">
        <f t="shared" si="0"/>
        <v>2</v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 t="str">
        <f>IF(ISERROR(VLOOKUP(D16,'Employee List'!$A$2:$B$316,2,FALSE)),"",VLOOKUP(D16,'Employee List'!$A$2:$B$316,2,FALSE))</f>
        <v>Stephanie Santiago, PM</v>
      </c>
      <c r="B16" s="73"/>
      <c r="C16" s="73"/>
      <c r="D16" s="62">
        <v>133</v>
      </c>
      <c r="E16" s="91">
        <v>23</v>
      </c>
      <c r="F16" s="91">
        <v>7.5</v>
      </c>
      <c r="G16" s="88" t="s">
        <v>400</v>
      </c>
      <c r="H16" s="89">
        <f t="shared" si="0"/>
        <v>8</v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2"/>
      <c r="O23" s="311"/>
      <c r="P23" s="311"/>
      <c r="Q23" s="311"/>
      <c r="R23" s="311"/>
      <c r="S23" s="313" t="s">
        <v>395</v>
      </c>
      <c r="T23" s="314">
        <f>SUM(T4:T7,T9:T22)</f>
        <v>0</v>
      </c>
      <c r="U23" s="315">
        <f>SUM(U4:U7,U9:U22)</f>
        <v>0</v>
      </c>
      <c r="V23" s="316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SUM(H4:H28,T8)</f>
        <v>98</v>
      </c>
      <c r="I29" s="315">
        <f>SUM(I4:I28,U8)</f>
        <v>0</v>
      </c>
      <c r="J29" s="314">
        <f>SUM(J4:J28,V8)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Joe 215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Joanthan 26</v>
      </c>
      <c r="P35" s="148"/>
      <c r="Q35" s="318" t="s">
        <v>409</v>
      </c>
      <c r="R35" s="319"/>
      <c r="S35" s="319"/>
      <c r="T35" s="319"/>
      <c r="U35" s="320"/>
      <c r="V35" s="321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79" t="s">
        <v>371</v>
      </c>
      <c r="B37" s="148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322"/>
      <c r="B38" s="323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324" t="s">
        <v>418</v>
      </c>
      <c r="B39" s="325"/>
      <c r="C39" s="164" t="str">
        <f>IF(G6 = "Lead",VLOOKUP(D7,'Employee List'!A:C,3),VLOOKUP(D6,'Employee List'!A:C,3))</f>
        <v>Lori 44</v>
      </c>
      <c r="D39" s="165"/>
      <c r="E39" s="165" t="str">
        <f>VLOOKUP(D5,'Employee List'!A:C,3)</f>
        <v>Joanthan 26</v>
      </c>
      <c r="F39" s="165"/>
      <c r="G39" s="165"/>
      <c r="H39" s="165"/>
      <c r="I39" s="165"/>
      <c r="J39" s="165"/>
      <c r="K39" s="165" t="str">
        <f>VLOOKUP(D4,'Employee List'!A:C,3)</f>
        <v>Joe 215</v>
      </c>
      <c r="L39" s="165"/>
      <c r="M39" s="165"/>
      <c r="N39" s="166"/>
      <c r="O39" s="164" t="str">
        <f>VLOOKUP(D8,'Employee List'!A:C,3)</f>
        <v>Darrin 230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324" t="s">
        <v>419</v>
      </c>
      <c r="B40" s="325"/>
      <c r="C40" s="164" t="str">
        <f>VLOOKUP(D8,'Employee List'!A:C,3)</f>
        <v>Darrin 230</v>
      </c>
      <c r="D40" s="165"/>
      <c r="E40" s="165" t="str">
        <f>IF(G6 = "Lead",VLOOKUP(D7,'Employee List'!A:C,3),VLOOKUP(D6,'Employee List'!A:C,3))</f>
        <v>Lori 44</v>
      </c>
      <c r="F40" s="165"/>
      <c r="G40" s="165"/>
      <c r="H40" s="165"/>
      <c r="I40" s="165"/>
      <c r="J40" s="165"/>
      <c r="K40" s="165" t="str">
        <f>VLOOKUP(D9,'Employee List'!A:C,3)</f>
        <v>Jennifer 206</v>
      </c>
      <c r="L40" s="165"/>
      <c r="M40" s="165"/>
      <c r="N40" s="166"/>
      <c r="O40" s="164" t="str">
        <f>IFERROR(VLOOKUP(D4, 'Employee List'!A:C, 3, FALSE), "Not Found") &amp; " L"</f>
        <v>Joe 215 L</v>
      </c>
      <c r="P40" s="165"/>
      <c r="Q40" s="165" t="str">
        <f>IFERROR(VLOOKUP(D5, 'Employee List'!A:C, 3, FALSE), "Not Found") &amp; " L"</f>
        <v>Joanthan 26 L</v>
      </c>
      <c r="R40" s="165"/>
      <c r="S40" s="165"/>
      <c r="T40" s="165"/>
      <c r="U40" s="165"/>
      <c r="V40" s="166"/>
    </row>
    <row r="41" ht="30" customHeight="1" spans="1:22" x14ac:dyDescent="0.25">
      <c r="A41" s="324" t="s">
        <v>420</v>
      </c>
      <c r="B41" s="325"/>
      <c r="C41" s="164" t="str">
        <f>VLOOKUP(D4,'Employee List'!A:C,3)</f>
        <v>Joe 215</v>
      </c>
      <c r="D41" s="165"/>
      <c r="E41" s="165" t="str">
        <f>VLOOKUP(D10,'Employee List'!A:C,3)</f>
        <v>Omar 154</v>
      </c>
      <c r="F41" s="165"/>
      <c r="G41" s="165"/>
      <c r="H41" s="165"/>
      <c r="I41" s="165"/>
      <c r="J41" s="165"/>
      <c r="K41" s="165" t="str">
        <f>VLOOKUP(D5,'Employee List'!A:C,3)</f>
        <v>Joanthan 26</v>
      </c>
      <c r="L41" s="165"/>
      <c r="M41" s="165"/>
      <c r="N41" s="166"/>
      <c r="O41" s="164" t="str">
        <f>VLOOKUP(D11,'Employee List'!A:C,3)</f>
        <v>Doug 31</v>
      </c>
      <c r="P41" s="165"/>
      <c r="Q41" s="165" t="str">
        <f>IFERROR(VLOOKUP(D9, 'Employee List'!A:C, 3, FALSE), "Not Found") &amp; " L"</f>
        <v>Jennifer 206 L</v>
      </c>
      <c r="R41" s="165"/>
      <c r="S41" s="165" t="str">
        <f>IFERROR(VLOOKUP(D7, 'Employee List'!A:C, 3, FALSE), "Not Found") &amp; " L"</f>
        <v>Marcus 200 L</v>
      </c>
      <c r="T41" s="165"/>
      <c r="U41" s="165" t="str">
        <f>IFERROR(VLOOKUP(D8, 'Employee List'!A:C, 3, FALSE), "Not Found") &amp; " L"</f>
        <v>Darrin 230 L</v>
      </c>
      <c r="V41" s="166"/>
    </row>
    <row r="42" ht="30" customHeight="1" spans="1:22" x14ac:dyDescent="0.25">
      <c r="A42" s="324" t="s">
        <v>421</v>
      </c>
      <c r="B42" s="325"/>
      <c r="C42" s="164" t="str">
        <f>VLOOKUP(D9,'Employee List'!A:C,3)</f>
        <v>Jennifer 206</v>
      </c>
      <c r="D42" s="165"/>
      <c r="E42" s="165" t="str">
        <f>VLOOKUP(D13,'Employee List'!A:C,3)</f>
        <v>Michael 235</v>
      </c>
      <c r="F42" s="165"/>
      <c r="G42" s="165"/>
      <c r="H42" s="165"/>
      <c r="I42" s="165"/>
      <c r="J42" s="165"/>
      <c r="K42" s="165" t="str">
        <f>VLOOKUP(D11,'Employee List'!A:C,3)</f>
        <v>Doug 31</v>
      </c>
      <c r="L42" s="165"/>
      <c r="M42" s="165"/>
      <c r="N42" s="166"/>
      <c r="O42" s="164" t="str">
        <f>VLOOKUP(D4,'Employee List'!A:C,3)</f>
        <v>Joe 215</v>
      </c>
      <c r="P42" s="165"/>
      <c r="Q42" s="165" t="str">
        <f>VLOOKUP(D5,'Employee List'!A:C,3)</f>
        <v>Joanthan 26</v>
      </c>
      <c r="R42" s="165"/>
      <c r="S42" s="165" t="str">
        <f>VLOOKUP(D14, 'Employee List'!A:C, 3, FALSE) &amp; " / " &amp; VLOOKUP(D15, 'Employee List'!A:C, 3, FALSE)</f>
        <v>Ada 132 / Jackeline 281</v>
      </c>
      <c r="T42" s="165"/>
      <c r="U42" s="165" t="str">
        <f>IFERROR(VLOOKUP(D10, 'Employee List'!A:C, 3, FALSE), "Not Found") &amp; " L"</f>
        <v>Omar 154 L</v>
      </c>
      <c r="V42" s="166"/>
    </row>
    <row r="43" ht="30" customHeight="1" spans="1:22" x14ac:dyDescent="0.25">
      <c r="A43" s="324" t="s">
        <v>422</v>
      </c>
      <c r="B43" s="325"/>
      <c r="C43" s="164" t="str">
        <f>VLOOKUP(D10,'Employee List'!A:C,3)</f>
        <v>Omar 154</v>
      </c>
      <c r="D43" s="165"/>
      <c r="E43" s="165" t="str">
        <f>VLOOKUP(D14,'Employee List'!A:C,3)</f>
        <v>Ada 132</v>
      </c>
      <c r="F43" s="165"/>
      <c r="G43" s="165"/>
      <c r="H43" s="165"/>
      <c r="I43" s="165"/>
      <c r="J43" s="165"/>
      <c r="K43" s="165" t="str">
        <f>VLOOKUP(D15,'Employee List'!A:C,3)</f>
        <v>Jackeline 281</v>
      </c>
      <c r="L43" s="165"/>
      <c r="M43" s="165"/>
      <c r="N43" s="166"/>
      <c r="O43" s="164" t="str">
        <f>VLOOKUP(D9,'Employee List'!A:C,3)</f>
        <v>Jennifer 206</v>
      </c>
      <c r="P43" s="165"/>
      <c r="Q43" s="165"/>
      <c r="R43" s="165"/>
      <c r="S43" s="165" t="str">
        <f>IFERROR(VLOOKUP(D11, 'Employee List'!A:C, 3, FALSE), "Not Found") &amp; " L"</f>
        <v>Doug 31 L</v>
      </c>
      <c r="T43" s="165"/>
      <c r="U43" s="165" t="str">
        <f>IFERROR(VLOOKUP(D13, 'Employee List'!A:C, 3, FALSE), "Not Found") &amp; " L"</f>
        <v>Michael 235 L</v>
      </c>
      <c r="V43" s="166"/>
    </row>
    <row r="44" ht="30" customHeight="1" spans="1:22" x14ac:dyDescent="0.25">
      <c r="A44" s="324" t="s">
        <v>423</v>
      </c>
      <c r="B44" s="325"/>
      <c r="C44" s="164" t="str">
        <f>VLOOKUP(D11,'Employee List'!A:C,3)</f>
        <v>Doug 31</v>
      </c>
      <c r="D44" s="165"/>
      <c r="E44" s="165" t="str">
        <f>VLOOKUP(D10,'Employee List'!A:C,3)</f>
        <v>Omar 154</v>
      </c>
      <c r="F44" s="165"/>
      <c r="G44" s="165"/>
      <c r="H44" s="165"/>
      <c r="I44" s="165"/>
      <c r="J44" s="165"/>
      <c r="K44" s="165" t="str">
        <f>VLOOKUP(D13,'Employee List'!A:C,3)</f>
        <v>Michael 235</v>
      </c>
      <c r="L44" s="165"/>
      <c r="M44" s="165"/>
      <c r="N44" s="166"/>
      <c r="O44" s="164" t="str">
        <f>IFERROR(VLOOKUP(D14, 'Employee List'!A:C, 3, FALSE), "Not Found") &amp; " L"</f>
        <v>Ada 132 L</v>
      </c>
      <c r="P44" s="165"/>
      <c r="Q44" s="165" t="str">
        <f>IFERROR(VLOOKUP(D15, 'Employee List'!A:C, 3, FALSE), "Not Found") &amp; " L"</f>
        <v>Jackeline 281 L</v>
      </c>
      <c r="R44" s="165"/>
      <c r="S44" s="165"/>
      <c r="T44" s="165"/>
      <c r="U44" s="165"/>
      <c r="V44" s="166"/>
    </row>
    <row r="45" ht="30" customHeight="1" spans="1:22" x14ac:dyDescent="0.25">
      <c r="A45" s="324" t="s">
        <v>424</v>
      </c>
      <c r="B45" s="325"/>
      <c r="C45" s="164" t="str">
        <f>VLOOKUP(D14,'Employee List'!A:C,3)</f>
        <v>Ada 132</v>
      </c>
      <c r="D45" s="165"/>
      <c r="E45" s="165"/>
      <c r="F45" s="165"/>
      <c r="G45" s="165"/>
      <c r="H45" s="165"/>
      <c r="I45" s="165" t="str">
        <f>VLOOKUP(D15,'Employee List'!A:C,3)</f>
        <v>Jackeline 281</v>
      </c>
      <c r="J45" s="165"/>
      <c r="K45" s="165"/>
      <c r="L45" s="165"/>
      <c r="M45" s="165"/>
      <c r="N45" s="166"/>
      <c r="O45" s="164" t="str">
        <f>VLOOKUP(D11,'Employee List'!A:C,3)</f>
        <v>Doug 31</v>
      </c>
      <c r="P45" s="165"/>
      <c r="Q45" s="165" t="str">
        <f>VLOOKUP(D10,'Employee List'!A:C,3)</f>
        <v>Omar 154</v>
      </c>
      <c r="R45" s="165"/>
      <c r="S45" s="165" t="str">
        <f>VLOOKUP(D13,'Employee List'!A:C,3)</f>
        <v>Michael 235</v>
      </c>
      <c r="T45" s="165"/>
      <c r="U45" s="165"/>
      <c r="V45" s="166"/>
    </row>
    <row r="46" ht="30" customHeight="1" spans="1:22" x14ac:dyDescent="0.25">
      <c r="A46" s="324" t="s">
        <v>425</v>
      </c>
      <c r="B46" s="325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324"/>
      <c r="B47" s="325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326"/>
      <c r="B48" s="327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67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12-6'!B1:C1)</f>
        <v>45632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6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Ezequiel Gonzalez, PM, RL, T, B, A</v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Ed Graham, PM, A</v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Chris Ibbetson L, T, A, B</v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Jimmy Harbilas, PM, B</v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David Cimmino, PM, T</v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Eric Bentz, PM, B, T</v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Alyssa Shriver, PM. T, B</v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Gina Peterson, PM, RL</v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Manny Sanchez, PM, B</v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  <v>8</v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88"/>
      <c r="T12" s="176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Christopher Morgan, PM</v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  <v>8</v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88"/>
      <c r="T13" s="176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Gabriel Archibald, PM, B</v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  <v>8</v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88"/>
      <c r="T14" s="176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Anand Naiken, PM, T, RL, D,A</v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  <v>8</v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88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88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88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88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88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88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110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1"/>
      <c r="O23" s="311"/>
      <c r="P23" s="311"/>
      <c r="Q23" s="311"/>
      <c r="R23" s="311"/>
      <c r="S23" s="313" t="s">
        <v>395</v>
      </c>
      <c r="T23" s="314">
        <f>SUM(T4:T22)</f>
        <v>0</v>
      </c>
      <c r="U23" s="315">
        <f t="shared" ref="U23:V23" si="2">SUM(U4:U22)</f>
        <v>0</v>
      </c>
      <c r="V23" s="316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328" t="s">
        <v>403</v>
      </c>
      <c r="L24" s="329"/>
      <c r="M24" s="329"/>
      <c r="N24" s="153"/>
      <c r="O24" s="153" t="s">
        <v>433</v>
      </c>
      <c r="P24" s="153"/>
      <c r="Q24" s="330" t="s">
        <v>392</v>
      </c>
      <c r="R24" s="330" t="s">
        <v>393</v>
      </c>
      <c r="S24" s="331" t="s">
        <v>394</v>
      </c>
      <c r="T24" s="332" t="s">
        <v>395</v>
      </c>
      <c r="U24" s="125" t="s">
        <v>396</v>
      </c>
      <c r="V24" s="333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3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3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SUM(H4:H28)</f>
        <v>96</v>
      </c>
      <c r="I29" s="315">
        <f>SUM(I4:I28)</f>
        <v>0</v>
      </c>
      <c r="J29" s="314">
        <f>SUM(J4:J28)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Ezqeuiel 41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Ed 273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427</v>
      </c>
      <c r="D37" s="153"/>
      <c r="E37" s="334" t="s">
        <v>428</v>
      </c>
      <c r="F37" s="334"/>
      <c r="G37" s="153" t="s">
        <v>429</v>
      </c>
      <c r="H37" s="153"/>
      <c r="I37" s="153" t="s">
        <v>430</v>
      </c>
      <c r="J37" s="153"/>
      <c r="K37" s="153" t="s">
        <v>431</v>
      </c>
      <c r="L37" s="153"/>
      <c r="M37" s="153" t="s">
        <v>432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25.25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Jimmy 146</v>
      </c>
      <c r="D39" s="165"/>
      <c r="E39" s="165" t="str">
        <f>VLOOKUP(D5,'Employee List'!A:C,3)</f>
        <v>Ed 273</v>
      </c>
      <c r="F39" s="165"/>
      <c r="G39" s="165"/>
      <c r="H39" s="165"/>
      <c r="I39" s="165"/>
      <c r="J39" s="165"/>
      <c r="K39" s="165" t="str">
        <f>VLOOKUP(D4,'Employee List'!A:C,3)</f>
        <v>Ezqeuiel 41</v>
      </c>
      <c r="L39" s="165"/>
      <c r="M39" s="165"/>
      <c r="N39" s="166"/>
      <c r="O39" s="164" t="str">
        <f>VLOOKUP(D8,'Employee List'!A:C,3)</f>
        <v>David 139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str">
        <f>VLOOKUP(D8,'Employee List'!A:C,3)</f>
        <v>David 139</v>
      </c>
      <c r="D40" s="165"/>
      <c r="E40" s="165" t="str">
        <f>IF(G6 = "Lead",VLOOKUP(D7,'Employee List'!A:C,3),VLOOKUP(D6,'Employee List'!A:C,3))</f>
        <v>Jimmy 146</v>
      </c>
      <c r="F40" s="165"/>
      <c r="G40" s="165"/>
      <c r="H40" s="165"/>
      <c r="I40" s="165"/>
      <c r="J40" s="165"/>
      <c r="K40" s="165" t="str">
        <f>VLOOKUP(D9,'Employee List'!A:C,3)</f>
        <v>Eric 221</v>
      </c>
      <c r="L40" s="165"/>
      <c r="M40" s="165"/>
      <c r="N40" s="166"/>
      <c r="O40" s="164" t="str">
        <f>IFERROR(VLOOKUP(D4, 'Employee List'!A:C, 3, FALSE), "Not Found") &amp; " L"</f>
        <v>Ezqeuiel 41 L</v>
      </c>
      <c r="P40" s="165"/>
      <c r="Q40" s="165" t="str">
        <f>IFERROR(VLOOKUP(D5, 'Employee List'!A:C, 3, FALSE), "Not Found") &amp; " L"</f>
        <v>Ed 273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str">
        <f>VLOOKUP(D4,'Employee List'!A:C,3)</f>
        <v>Ezqeuiel 41</v>
      </c>
      <c r="D41" s="165"/>
      <c r="E41" s="165" t="str">
        <f>VLOOKUP(D10,'Employee List'!A:C,3)</f>
        <v>Alyssa 256</v>
      </c>
      <c r="F41" s="165"/>
      <c r="G41" s="165"/>
      <c r="H41" s="165"/>
      <c r="I41" s="165"/>
      <c r="J41" s="165"/>
      <c r="K41" s="165" t="str">
        <f>VLOOKUP(D5,'Employee List'!A:C,3)</f>
        <v>Ed 273</v>
      </c>
      <c r="L41" s="165"/>
      <c r="M41" s="165"/>
      <c r="N41" s="166"/>
      <c r="O41" s="164" t="str">
        <f>VLOOKUP(D11,'Employee List'!A:C,3)</f>
        <v>Gina 56</v>
      </c>
      <c r="P41" s="165"/>
      <c r="Q41" s="165" t="str">
        <f>IFERROR(VLOOKUP(D9, 'Employee List'!A:C, 3, FALSE), "Not Found") &amp; " L"</f>
        <v>Eric 221 L</v>
      </c>
      <c r="R41" s="165"/>
      <c r="S41" s="165" t="str">
        <f>IFERROR(VLOOKUP(D7, 'Employee List'!A:C, 3, FALSE), "Not Found") &amp; " L"</f>
        <v>Jimmy 146 L</v>
      </c>
      <c r="T41" s="165"/>
      <c r="U41" s="165" t="str">
        <f>IFERROR(VLOOKUP(D8, 'Employee List'!A:C, 3, FALSE), "Not Found") &amp; " L"</f>
        <v>David 139 L</v>
      </c>
      <c r="V41" s="166"/>
    </row>
    <row r="42" ht="25.25" customHeight="1" spans="1:22" x14ac:dyDescent="0.25">
      <c r="A42" s="162" t="s">
        <v>421</v>
      </c>
      <c r="B42" s="163"/>
      <c r="C42" s="164" t="str">
        <f>VLOOKUP(D9,'Employee List'!A:C,3)</f>
        <v>Eric 221</v>
      </c>
      <c r="D42" s="165"/>
      <c r="E42" s="165" t="str">
        <f>VLOOKUP(D13,'Employee List'!A:C,3)</f>
        <v>Christopher 295</v>
      </c>
      <c r="F42" s="165"/>
      <c r="G42" s="165"/>
      <c r="H42" s="165"/>
      <c r="I42" s="165"/>
      <c r="J42" s="165"/>
      <c r="K42" s="165" t="str">
        <f>VLOOKUP(D11,'Employee List'!A:C,3)</f>
        <v>Gina 56</v>
      </c>
      <c r="L42" s="165"/>
      <c r="M42" s="165"/>
      <c r="N42" s="166"/>
      <c r="O42" s="164" t="str">
        <f>VLOOKUP(D4,'Employee List'!A:C,3)</f>
        <v>Ezqeuiel 41</v>
      </c>
      <c r="P42" s="165"/>
      <c r="Q42" s="165" t="str">
        <f>VLOOKUP(D5,'Employee List'!A:C,3)</f>
        <v>Ed 273</v>
      </c>
      <c r="R42" s="165"/>
      <c r="S42" s="165" t="str">
        <f>VLOOKUP(D14, 'Employee List'!A:C, 3, FALSE) &amp; " / " &amp; VLOOKUP(D15, 'Employee List'!A:C, 3, FALSE)</f>
        <v>Gabriel 297 / Anand 43</v>
      </c>
      <c r="T42" s="165"/>
      <c r="U42" s="165" t="str">
        <f>IFERROR(VLOOKUP(D10, 'Employee List'!A:C, 3, FALSE), "Not Found") &amp; " L"</f>
        <v>Alyssa 256 L</v>
      </c>
      <c r="V42" s="166"/>
    </row>
    <row r="43" ht="25.25" customHeight="1" spans="1:22" x14ac:dyDescent="0.25">
      <c r="A43" s="162" t="s">
        <v>422</v>
      </c>
      <c r="B43" s="163"/>
      <c r="C43" s="164" t="str">
        <f>VLOOKUP(D10,'Employee List'!A:C,3)</f>
        <v>Alyssa 256</v>
      </c>
      <c r="D43" s="165"/>
      <c r="E43" s="165" t="str">
        <f>VLOOKUP(D14,'Employee List'!A:C,3)</f>
        <v>Gabriel 297</v>
      </c>
      <c r="F43" s="165"/>
      <c r="G43" s="165"/>
      <c r="H43" s="165"/>
      <c r="I43" s="165"/>
      <c r="J43" s="165"/>
      <c r="K43" s="165" t="str">
        <f>VLOOKUP(D15,'Employee List'!A:C,3)</f>
        <v>Anand 43</v>
      </c>
      <c r="L43" s="165"/>
      <c r="M43" s="165"/>
      <c r="N43" s="166"/>
      <c r="O43" s="164" t="str">
        <f>VLOOKUP(D9,'Employee List'!A:C,3)</f>
        <v>Eric 221</v>
      </c>
      <c r="P43" s="165"/>
      <c r="Q43" s="165"/>
      <c r="R43" s="165"/>
      <c r="S43" s="165" t="str">
        <f>IFERROR(VLOOKUP(D11, 'Employee List'!A:C, 3, FALSE), "Not Found") &amp; " L"</f>
        <v>Gina 56 L</v>
      </c>
      <c r="T43" s="165"/>
      <c r="U43" s="165" t="str">
        <f>IFERROR(VLOOKUP(D13, 'Employee List'!A:C, 3, FALSE), "Not Found") &amp; " L"</f>
        <v>Christopher 295 L</v>
      </c>
      <c r="V43" s="166"/>
    </row>
    <row r="44" ht="25.25" customHeight="1" spans="1:22" x14ac:dyDescent="0.25">
      <c r="A44" s="162" t="s">
        <v>423</v>
      </c>
      <c r="B44" s="163"/>
      <c r="C44" s="164" t="str">
        <f>VLOOKUP(D11,'Employee List'!A:C,3)</f>
        <v>Gina 56</v>
      </c>
      <c r="D44" s="165"/>
      <c r="E44" s="165" t="str">
        <f>VLOOKUP(D10,'Employee List'!A:C,3)</f>
        <v>Alyssa 256</v>
      </c>
      <c r="F44" s="165"/>
      <c r="G44" s="165"/>
      <c r="H44" s="165"/>
      <c r="I44" s="165"/>
      <c r="J44" s="165"/>
      <c r="K44" s="165" t="str">
        <f>VLOOKUP(D13,'Employee List'!A:C,3)</f>
        <v>Christopher 295</v>
      </c>
      <c r="L44" s="165"/>
      <c r="M44" s="165"/>
      <c r="N44" s="166"/>
      <c r="O44" s="164" t="str">
        <f>IFERROR(VLOOKUP(D14, 'Employee List'!A:C, 3, FALSE), "Not Found") &amp; " L"</f>
        <v>Gabriel 297 L</v>
      </c>
      <c r="P44" s="165"/>
      <c r="Q44" s="165" t="str">
        <f>IFERROR(VLOOKUP(D15, 'Employee List'!A:C, 3, FALSE), "Not Found") &amp; " L"</f>
        <v>Anand 43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str">
        <f>VLOOKUP(D14,'Employee List'!A:C,3)</f>
        <v>Gabriel 297</v>
      </c>
      <c r="D45" s="165"/>
      <c r="E45" s="165"/>
      <c r="F45" s="165"/>
      <c r="G45" s="165"/>
      <c r="H45" s="165"/>
      <c r="I45" s="165" t="str">
        <f>VLOOKUP(D15,'Employee List'!A:C,3)</f>
        <v>Anand 43</v>
      </c>
      <c r="J45" s="165"/>
      <c r="K45" s="165"/>
      <c r="L45" s="165"/>
      <c r="M45" s="165"/>
      <c r="N45" s="166"/>
      <c r="O45" s="164" t="str">
        <f>VLOOKUP(D11,'Employee List'!A:C,3)</f>
        <v>Gina 56</v>
      </c>
      <c r="P45" s="165"/>
      <c r="Q45" s="165" t="str">
        <f>VLOOKUP(D10,'Employee List'!A:C,3)</f>
        <v>Alyssa 256</v>
      </c>
      <c r="R45" s="165"/>
      <c r="S45" s="165" t="str">
        <f>VLOOKUP(D13,'Employee List'!A:C,3)</f>
        <v>Christopher 295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71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V5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12-6'!B1:C1)</f>
        <v>45632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6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Nicholas Cruzado, PM, B</v>
      </c>
      <c r="B4" s="73"/>
      <c r="C4" s="73"/>
      <c r="D4" s="60">
        <v>193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James Ryan,PM,T,RL,A,B</v>
      </c>
      <c r="B5" s="73"/>
      <c r="C5" s="73"/>
      <c r="D5" s="62">
        <v>38</v>
      </c>
      <c r="E5" s="91">
        <v>7.5</v>
      </c>
      <c r="F5" s="91">
        <v>16</v>
      </c>
      <c r="G5" s="88" t="s">
        <v>400</v>
      </c>
      <c r="H5" s="89">
        <f t="shared" ref="H5:H17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Johnie Smith,PM ,T ,B ,L ,A</v>
      </c>
      <c r="B6" s="73"/>
      <c r="C6" s="73"/>
      <c r="D6" s="62">
        <v>40</v>
      </c>
      <c r="E6" s="91">
        <v>9.5</v>
      </c>
      <c r="F6" s="91">
        <v>18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Jason Balcauski, PM, B</v>
      </c>
      <c r="B7" s="73"/>
      <c r="C7" s="73"/>
      <c r="D7" s="62">
        <v>195</v>
      </c>
      <c r="E7" s="91">
        <v>9.5</v>
      </c>
      <c r="F7" s="91">
        <v>18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Edward Montano, PM</v>
      </c>
      <c r="B8" s="73"/>
      <c r="C8" s="73"/>
      <c r="D8" s="62">
        <v>113</v>
      </c>
      <c r="E8" s="91">
        <v>10</v>
      </c>
      <c r="F8" s="91">
        <v>18.5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Drew Scarborough, PM</v>
      </c>
      <c r="B9" s="73"/>
      <c r="C9" s="73"/>
      <c r="D9" s="62">
        <v>223</v>
      </c>
      <c r="E9" s="91">
        <v>11</v>
      </c>
      <c r="F9" s="91">
        <v>19.5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Danielle Ramsey, PM</v>
      </c>
      <c r="B10" s="73"/>
      <c r="C10" s="73"/>
      <c r="D10" s="62">
        <v>268</v>
      </c>
      <c r="E10" s="91">
        <v>15</v>
      </c>
      <c r="F10" s="91">
        <v>23.5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Mindi Burns, PM</v>
      </c>
      <c r="B11" s="73"/>
      <c r="C11" s="73"/>
      <c r="D11" s="62">
        <v>197</v>
      </c>
      <c r="E11" s="91">
        <v>22.5</v>
      </c>
      <c r="F11" s="91">
        <v>7</v>
      </c>
      <c r="G11" s="88" t="s">
        <v>400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88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110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88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88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88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76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110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110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64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335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8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8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336"/>
      <c r="D21" s="337"/>
      <c r="E21" s="338"/>
      <c r="F21" s="339"/>
      <c r="G21" s="340"/>
      <c r="H21" s="339"/>
      <c r="I21" s="338"/>
      <c r="J21" s="341"/>
      <c r="K21" s="342"/>
      <c r="L21" s="337"/>
      <c r="M21" s="343"/>
      <c r="N21" s="337"/>
      <c r="O21" s="344"/>
      <c r="P21" s="339"/>
      <c r="Q21" s="343"/>
      <c r="R21" s="345"/>
      <c r="S21" s="345"/>
      <c r="T21" s="346"/>
      <c r="U21" s="341"/>
      <c r="V21" s="347"/>
    </row>
    <row r="22" ht="25.25" customHeight="1" spans="1:22" x14ac:dyDescent="0.25">
      <c r="A22" s="225" t="s">
        <v>419</v>
      </c>
      <c r="B22" s="226"/>
      <c r="C22" s="348"/>
      <c r="D22" s="228"/>
      <c r="E22" s="229"/>
      <c r="F22" s="168"/>
      <c r="G22" s="230"/>
      <c r="H22" s="168"/>
      <c r="I22" s="229"/>
      <c r="J22" s="237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348"/>
      <c r="D23" s="228"/>
      <c r="E23" s="229"/>
      <c r="F23" s="168"/>
      <c r="G23" s="230"/>
      <c r="H23" s="168"/>
      <c r="I23" s="229"/>
      <c r="J23" s="237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348"/>
      <c r="D24" s="228"/>
      <c r="E24" s="229"/>
      <c r="F24" s="168"/>
      <c r="G24" s="230"/>
      <c r="H24" s="168"/>
      <c r="I24" s="229"/>
      <c r="J24" s="237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348"/>
      <c r="D25" s="228"/>
      <c r="E25" s="229"/>
      <c r="F25" s="168"/>
      <c r="G25" s="230"/>
      <c r="H25" s="168"/>
      <c r="I25" s="229"/>
      <c r="J25" s="237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348"/>
      <c r="D26" s="228"/>
      <c r="E26" s="229"/>
      <c r="F26" s="168"/>
      <c r="G26" s="230"/>
      <c r="H26" s="168"/>
      <c r="I26" s="229"/>
      <c r="J26" s="237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349"/>
      <c r="D27" s="241"/>
      <c r="E27" s="242"/>
      <c r="F27" s="243"/>
      <c r="G27" s="244"/>
      <c r="H27" s="243"/>
      <c r="I27" s="242"/>
      <c r="J27" s="251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350">
        <f>IF(OR(ISBLANK(F28),ISBLANK(E28),ISBLANK(D28)),"",MOD(F28-E28-0.5,24))</f>
      </c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2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12-6'!B1:C1)</f>
        <v>45632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6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357"/>
      <c r="H36" s="353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76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358"/>
      <c r="H37" s="354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88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359"/>
      <c r="H38" s="355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110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358"/>
      <c r="H39" s="354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358"/>
      <c r="H40" s="354">
        <f t="shared" si="2"/>
      </c>
      <c r="I40" s="90"/>
      <c r="J40" s="113"/>
      <c r="K40" s="149" t="s">
        <v>403</v>
      </c>
      <c r="L40" s="71"/>
      <c r="M40" s="71"/>
      <c r="N40" s="70"/>
      <c r="O40" s="70" t="s">
        <v>433</v>
      </c>
      <c r="P40" s="70"/>
      <c r="Q40" s="190" t="s">
        <v>392</v>
      </c>
      <c r="R40" s="190" t="s">
        <v>393</v>
      </c>
      <c r="S40" s="191" t="s">
        <v>394</v>
      </c>
      <c r="T40" s="192" t="s">
        <v>395</v>
      </c>
      <c r="U40" s="190" t="s">
        <v>396</v>
      </c>
      <c r="V40" s="19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358"/>
      <c r="H41" s="354">
        <f t="shared" si="2"/>
      </c>
      <c r="I41" s="90"/>
      <c r="J41" s="91"/>
      <c r="K41" s="129">
        <f>IF(ISERROR(VLOOKUP(N41,'Employee List'!$A$2:$B$316,2,FALSE)),"",VLOOKUP(N41,'Employee List'!$A$2:$B$316,2,FALSE))</f>
      </c>
      <c r="L41" s="129"/>
      <c r="M41" s="129"/>
      <c r="N41" s="60"/>
      <c r="O41" s="60"/>
      <c r="P41" s="60"/>
      <c r="Q41" s="79"/>
      <c r="R41" s="79"/>
      <c r="S41" s="76"/>
      <c r="T41" s="175">
        <f t="shared" ref="T41:T42" si="4">IF(OR(ISBLANK(Q41),ISBLANK(R41),ISBLANK(N41)),"",MOD(R41-Q41-0.5,24))</f>
      </c>
      <c r="U41" s="78"/>
      <c r="V41" s="79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360"/>
      <c r="H42" s="356">
        <f t="shared" si="2"/>
      </c>
      <c r="I42" s="112"/>
      <c r="J42" s="109"/>
      <c r="K42" s="129">
        <f>IF(ISERROR(VLOOKUP(N42,'Employee List'!$A$2:$B$316,2,FALSE)),"",VLOOKUP(N42,'Employee List'!$A$2:$B$316,2,FALSE))</f>
      </c>
      <c r="L42" s="129"/>
      <c r="M42" s="129"/>
      <c r="N42" s="108"/>
      <c r="O42" s="108"/>
      <c r="P42" s="108"/>
      <c r="Q42" s="109"/>
      <c r="R42" s="109"/>
      <c r="S42" s="110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4"/>
      <c r="K45" s="272" t="s">
        <v>371</v>
      </c>
      <c r="L45" s="273"/>
      <c r="M45" s="274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79" t="s">
        <v>447</v>
      </c>
      <c r="L46" s="280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 objects="1" scenario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9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8"/>
  <sheetViews>
    <sheetView workbookViewId="0" zoomScale="100" zoomScaleNormal="100">
      <selection activeCell="O35" sqref="O35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174">
        <f>('USF 12-1'!B1:C1+6)</f>
        <v>45633</v>
      </c>
      <c r="C1" s="174"/>
      <c r="D1" s="63" t="s">
        <v>386</v>
      </c>
      <c r="E1" s="63"/>
      <c r="F1" s="65" t="s">
        <v>387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7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Joe Douglas,PM,D,B,T,A</v>
      </c>
      <c r="B4" s="73"/>
      <c r="C4" s="73"/>
      <c r="D4" s="60">
        <v>215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8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 t="str">
        <f>IF(ISERROR(VLOOKUP(D5,'Employee List'!$A$2:$B$316,2,FALSE)),"",VLOOKUP(D5,'Employee List'!$A$2:$B$316,2,FALSE))</f>
        <v>Jonathan Peadick, PM, L, T, B</v>
      </c>
      <c r="B5" s="73"/>
      <c r="C5" s="73"/>
      <c r="D5" s="62">
        <v>26</v>
      </c>
      <c r="E5" s="91">
        <v>7</v>
      </c>
      <c r="F5" s="91">
        <v>15.5</v>
      </c>
      <c r="G5" s="88" t="s">
        <v>401</v>
      </c>
      <c r="H5" s="89">
        <f t="shared" ref="H5:H28" si="0">IF(OR(ISBLANK(F5),ISBLANK(E5),ISBLANK(D5)),"",MOD(F5-E5-0.5,24))</f>
        <v>8</v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9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 t="str">
        <f>IF(ISERROR(VLOOKUP(D6,'Employee List'!$A$2:$B$316,2,FALSE)),"",VLOOKUP(D6,'Employee List'!$A$2:$B$316,2,FALSE))</f>
        <v>Lori Ammor, PM, T, RL</v>
      </c>
      <c r="B6" s="73"/>
      <c r="C6" s="73"/>
      <c r="D6" s="62">
        <v>44</v>
      </c>
      <c r="E6" s="91">
        <v>7</v>
      </c>
      <c r="F6" s="91">
        <v>15.5</v>
      </c>
      <c r="G6" s="88" t="s">
        <v>400</v>
      </c>
      <c r="H6" s="89">
        <f t="shared" si="0"/>
        <v>8</v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94"/>
      <c r="T6" s="95">
        <f t="shared" si="1"/>
      </c>
      <c r="U6" s="96"/>
      <c r="V6" s="93"/>
    </row>
    <row r="7" ht="20" customHeight="1" spans="1:22" x14ac:dyDescent="0.25">
      <c r="A7" s="73" t="str">
        <f>IF(ISERROR(VLOOKUP(D7,'Employee List'!$A$2:$B$316,2,FALSE)),"",VLOOKUP(D7,'Employee List'!$A$2:$B$316,2,FALSE))</f>
        <v>Marcus Crowden, PM</v>
      </c>
      <c r="B7" s="73"/>
      <c r="C7" s="73"/>
      <c r="D7" s="62">
        <v>200</v>
      </c>
      <c r="E7" s="91">
        <v>8</v>
      </c>
      <c r="F7" s="91">
        <v>16.5</v>
      </c>
      <c r="G7" s="88" t="s">
        <v>400</v>
      </c>
      <c r="H7" s="89">
        <f t="shared" si="0"/>
        <v>8</v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Darrin Denmark, PM</v>
      </c>
      <c r="B8" s="73"/>
      <c r="C8" s="73"/>
      <c r="D8" s="62">
        <v>230</v>
      </c>
      <c r="E8" s="91">
        <v>9.5</v>
      </c>
      <c r="F8" s="91">
        <v>18</v>
      </c>
      <c r="G8" s="88" t="s">
        <v>400</v>
      </c>
      <c r="H8" s="89">
        <f t="shared" si="0"/>
        <v>8</v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102"/>
      <c r="T8" s="103">
        <f t="shared" si="1"/>
      </c>
      <c r="U8" s="104"/>
      <c r="V8" s="101"/>
    </row>
    <row r="9" ht="20" customHeight="1" spans="1:22" x14ac:dyDescent="0.25">
      <c r="A9" s="73" t="str">
        <f>IF(ISERROR(VLOOKUP(D9,'Employee List'!$A$2:$B$316,2,FALSE)),"",VLOOKUP(D9,'Employee List'!$A$2:$B$316,2,FALSE))</f>
        <v>Jennifer Collier, PM</v>
      </c>
      <c r="B9" s="73"/>
      <c r="C9" s="73"/>
      <c r="D9" s="62">
        <v>206</v>
      </c>
      <c r="E9" s="91">
        <v>9.5</v>
      </c>
      <c r="F9" s="91">
        <v>18</v>
      </c>
      <c r="G9" s="88" t="s">
        <v>400</v>
      </c>
      <c r="H9" s="89">
        <f t="shared" si="0"/>
        <v>8</v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Omar Diaz, PM, B </v>
      </c>
      <c r="B10" s="73"/>
      <c r="C10" s="73"/>
      <c r="D10" s="62">
        <v>154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Douglas Worley, PM, RL, T</v>
      </c>
      <c r="B11" s="73"/>
      <c r="C11" s="73"/>
      <c r="D11" s="62">
        <v>31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62"/>
      <c r="O11" s="62"/>
      <c r="P11" s="62"/>
      <c r="Q11" s="91"/>
      <c r="R11" s="91"/>
      <c r="S11" s="88"/>
      <c r="T11" s="98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Francesca Owens, PM</v>
      </c>
      <c r="B12" s="73"/>
      <c r="C12" s="73"/>
      <c r="D12" s="62">
        <v>168</v>
      </c>
      <c r="E12" s="91">
        <v>12</v>
      </c>
      <c r="F12" s="91">
        <v>20.5</v>
      </c>
      <c r="G12" s="88" t="s">
        <v>400</v>
      </c>
      <c r="H12" s="89">
        <f t="shared" si="0"/>
        <v>8</v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Michael Brockner, PM, T</v>
      </c>
      <c r="B13" s="73"/>
      <c r="C13" s="73"/>
      <c r="D13" s="62">
        <v>235</v>
      </c>
      <c r="E13" s="91">
        <v>14</v>
      </c>
      <c r="F13" s="91">
        <v>22.5</v>
      </c>
      <c r="G13" s="88" t="s">
        <v>400</v>
      </c>
      <c r="H13" s="89">
        <f t="shared" si="0"/>
        <v>8</v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Ada Bobola, PM</v>
      </c>
      <c r="B14" s="73"/>
      <c r="C14" s="73"/>
      <c r="D14" s="62">
        <v>132</v>
      </c>
      <c r="E14" s="91">
        <v>15</v>
      </c>
      <c r="F14" s="91">
        <v>23.5</v>
      </c>
      <c r="G14" s="88" t="s">
        <v>400</v>
      </c>
      <c r="H14" s="89">
        <f t="shared" si="0"/>
        <v>8</v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Jackeline Collazo, PM</v>
      </c>
      <c r="B15" s="73"/>
      <c r="C15" s="73"/>
      <c r="D15" s="62">
        <v>281</v>
      </c>
      <c r="E15" s="91">
        <v>15</v>
      </c>
      <c r="F15" s="91">
        <v>17.5</v>
      </c>
      <c r="G15" s="88" t="s">
        <v>400</v>
      </c>
      <c r="H15" s="89">
        <f t="shared" si="0"/>
        <v>2</v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 t="str">
        <f>IF(ISERROR(VLOOKUP(D16,'Employee List'!$A$2:$B$316,2,FALSE)),"",VLOOKUP(D16,'Employee List'!$A$2:$B$316,2,FALSE))</f>
        <v>Stephanie Santiago, PM</v>
      </c>
      <c r="B16" s="73"/>
      <c r="C16" s="73"/>
      <c r="D16" s="62">
        <v>133</v>
      </c>
      <c r="E16" s="91">
        <v>23</v>
      </c>
      <c r="F16" s="91">
        <v>7.5</v>
      </c>
      <c r="G16" s="88" t="s">
        <v>400</v>
      </c>
      <c r="H16" s="89">
        <f t="shared" si="0"/>
        <v>8</v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2"/>
      <c r="O23" s="311"/>
      <c r="P23" s="311"/>
      <c r="Q23" s="311"/>
      <c r="R23" s="311"/>
      <c r="S23" s="313" t="s">
        <v>395</v>
      </c>
      <c r="T23" s="314">
        <f>SUM(T4:T7,T9:T22)</f>
        <v>0</v>
      </c>
      <c r="U23" s="315">
        <f>SUM(U4:U7,U9:U22)</f>
        <v>0</v>
      </c>
      <c r="V23" s="316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SUM(H4:H28,T8)</f>
        <v>98</v>
      </c>
      <c r="I29" s="315">
        <f>SUM(I4:I28,U8)</f>
        <v>0</v>
      </c>
      <c r="J29" s="314">
        <f>SUM(J4:J28,V8)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Joe 215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Joanthan 26</v>
      </c>
      <c r="P35" s="148"/>
      <c r="Q35" s="318" t="s">
        <v>409</v>
      </c>
      <c r="R35" s="319"/>
      <c r="S35" s="319"/>
      <c r="T35" s="319"/>
      <c r="U35" s="320"/>
      <c r="V35" s="321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79" t="s">
        <v>371</v>
      </c>
      <c r="B37" s="148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322"/>
      <c r="B38" s="323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324" t="s">
        <v>418</v>
      </c>
      <c r="B39" s="325"/>
      <c r="C39" s="164" t="str">
        <f>IF(G6 = "Lead",VLOOKUP(D7,'Employee List'!A:C,3),VLOOKUP(D6,'Employee List'!A:C,3))</f>
        <v>Lori 44</v>
      </c>
      <c r="D39" s="165"/>
      <c r="E39" s="165" t="str">
        <f>VLOOKUP(D5,'Employee List'!A:C,3)</f>
        <v>Joanthan 26</v>
      </c>
      <c r="F39" s="165"/>
      <c r="G39" s="165"/>
      <c r="H39" s="165"/>
      <c r="I39" s="165"/>
      <c r="J39" s="165"/>
      <c r="K39" s="165" t="str">
        <f>VLOOKUP(D4,'Employee List'!A:C,3)</f>
        <v>Joe 215</v>
      </c>
      <c r="L39" s="165"/>
      <c r="M39" s="165"/>
      <c r="N39" s="166"/>
      <c r="O39" s="164" t="str">
        <f>VLOOKUP(D8,'Employee List'!A:C,3)</f>
        <v>Darrin 230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324" t="s">
        <v>419</v>
      </c>
      <c r="B40" s="325"/>
      <c r="C40" s="164" t="str">
        <f>VLOOKUP(D8,'Employee List'!A:C,3)</f>
        <v>Darrin 230</v>
      </c>
      <c r="D40" s="165"/>
      <c r="E40" s="165" t="str">
        <f>IF(G6 = "Lead",VLOOKUP(D7,'Employee List'!A:C,3),VLOOKUP(D6,'Employee List'!A:C,3))</f>
        <v>Lori 44</v>
      </c>
      <c r="F40" s="165"/>
      <c r="G40" s="165"/>
      <c r="H40" s="165"/>
      <c r="I40" s="165"/>
      <c r="J40" s="165"/>
      <c r="K40" s="165" t="str">
        <f>VLOOKUP(D9,'Employee List'!A:C,3)</f>
        <v>Jennifer 206</v>
      </c>
      <c r="L40" s="165"/>
      <c r="M40" s="165"/>
      <c r="N40" s="166"/>
      <c r="O40" s="164" t="str">
        <f>IFERROR(VLOOKUP(D4, 'Employee List'!A:C, 3, FALSE), "Not Found") &amp; " L"</f>
        <v>Joe 215 L</v>
      </c>
      <c r="P40" s="165"/>
      <c r="Q40" s="165" t="str">
        <f>IFERROR(VLOOKUP(D5, 'Employee List'!A:C, 3, FALSE), "Not Found") &amp; " L"</f>
        <v>Joanthan 26 L</v>
      </c>
      <c r="R40" s="165"/>
      <c r="S40" s="165"/>
      <c r="T40" s="165"/>
      <c r="U40" s="165"/>
      <c r="V40" s="166"/>
    </row>
    <row r="41" ht="30" customHeight="1" spans="1:22" x14ac:dyDescent="0.25">
      <c r="A41" s="324" t="s">
        <v>420</v>
      </c>
      <c r="B41" s="325"/>
      <c r="C41" s="164" t="str">
        <f>VLOOKUP(D4,'Employee List'!A:C,3)</f>
        <v>Joe 215</v>
      </c>
      <c r="D41" s="165"/>
      <c r="E41" s="165" t="str">
        <f>VLOOKUP(D10,'Employee List'!A:C,3)</f>
        <v>Omar 154</v>
      </c>
      <c r="F41" s="165"/>
      <c r="G41" s="165"/>
      <c r="H41" s="165"/>
      <c r="I41" s="165"/>
      <c r="J41" s="165"/>
      <c r="K41" s="165" t="str">
        <f>VLOOKUP(D5,'Employee List'!A:C,3)</f>
        <v>Joanthan 26</v>
      </c>
      <c r="L41" s="165"/>
      <c r="M41" s="165"/>
      <c r="N41" s="166"/>
      <c r="O41" s="164" t="str">
        <f>VLOOKUP(D11,'Employee List'!A:C,3)</f>
        <v>Doug 31</v>
      </c>
      <c r="P41" s="165"/>
      <c r="Q41" s="165" t="str">
        <f>IFERROR(VLOOKUP(D9, 'Employee List'!A:C, 3, FALSE), "Not Found") &amp; " L"</f>
        <v>Jennifer 206 L</v>
      </c>
      <c r="R41" s="165"/>
      <c r="S41" s="165" t="str">
        <f>IFERROR(VLOOKUP(D7, 'Employee List'!A:C, 3, FALSE), "Not Found") &amp; " L"</f>
        <v>Marcus 200 L</v>
      </c>
      <c r="T41" s="165"/>
      <c r="U41" s="165" t="str">
        <f>IFERROR(VLOOKUP(D8, 'Employee List'!A:C, 3, FALSE), "Not Found") &amp; " L"</f>
        <v>Darrin 230 L</v>
      </c>
      <c r="V41" s="166"/>
    </row>
    <row r="42" ht="30" customHeight="1" spans="1:22" x14ac:dyDescent="0.25">
      <c r="A42" s="324" t="s">
        <v>421</v>
      </c>
      <c r="B42" s="325"/>
      <c r="C42" s="164" t="str">
        <f>VLOOKUP(D9,'Employee List'!A:C,3)</f>
        <v>Jennifer 206</v>
      </c>
      <c r="D42" s="165"/>
      <c r="E42" s="165" t="str">
        <f>VLOOKUP(D13,'Employee List'!A:C,3)</f>
        <v>Michael 235</v>
      </c>
      <c r="F42" s="165"/>
      <c r="G42" s="165"/>
      <c r="H42" s="165"/>
      <c r="I42" s="165"/>
      <c r="J42" s="165"/>
      <c r="K42" s="165" t="str">
        <f>VLOOKUP(D11,'Employee List'!A:C,3)</f>
        <v>Doug 31</v>
      </c>
      <c r="L42" s="165"/>
      <c r="M42" s="165"/>
      <c r="N42" s="166"/>
      <c r="O42" s="164" t="str">
        <f>VLOOKUP(D4,'Employee List'!A:C,3)</f>
        <v>Joe 215</v>
      </c>
      <c r="P42" s="165"/>
      <c r="Q42" s="165" t="str">
        <f>VLOOKUP(D5,'Employee List'!A:C,3)</f>
        <v>Joanthan 26</v>
      </c>
      <c r="R42" s="165"/>
      <c r="S42" s="165" t="str">
        <f>VLOOKUP(D14, 'Employee List'!A:C, 3, FALSE) &amp; " / " &amp; VLOOKUP(D15, 'Employee List'!A:C, 3, FALSE)</f>
        <v>Ada 132 / Jackeline 281</v>
      </c>
      <c r="T42" s="165"/>
      <c r="U42" s="165" t="str">
        <f>IFERROR(VLOOKUP(D10, 'Employee List'!A:C, 3, FALSE), "Not Found") &amp; " L"</f>
        <v>Omar 154 L</v>
      </c>
      <c r="V42" s="166"/>
    </row>
    <row r="43" ht="30" customHeight="1" spans="1:22" x14ac:dyDescent="0.25">
      <c r="A43" s="324" t="s">
        <v>422</v>
      </c>
      <c r="B43" s="325"/>
      <c r="C43" s="164" t="str">
        <f>VLOOKUP(D10,'Employee List'!A:C,3)</f>
        <v>Omar 154</v>
      </c>
      <c r="D43" s="165"/>
      <c r="E43" s="165" t="str">
        <f>VLOOKUP(D14,'Employee List'!A:C,3)</f>
        <v>Ada 132</v>
      </c>
      <c r="F43" s="165"/>
      <c r="G43" s="165"/>
      <c r="H43" s="165"/>
      <c r="I43" s="165"/>
      <c r="J43" s="165"/>
      <c r="K43" s="165" t="str">
        <f>VLOOKUP(D15,'Employee List'!A:C,3)</f>
        <v>Jackeline 281</v>
      </c>
      <c r="L43" s="165"/>
      <c r="M43" s="165"/>
      <c r="N43" s="166"/>
      <c r="O43" s="164" t="str">
        <f>VLOOKUP(D9,'Employee List'!A:C,3)</f>
        <v>Jennifer 206</v>
      </c>
      <c r="P43" s="165"/>
      <c r="Q43" s="165"/>
      <c r="R43" s="165"/>
      <c r="S43" s="165" t="str">
        <f>IFERROR(VLOOKUP(D11, 'Employee List'!A:C, 3, FALSE), "Not Found") &amp; " L"</f>
        <v>Doug 31 L</v>
      </c>
      <c r="T43" s="165"/>
      <c r="U43" s="165" t="str">
        <f>IFERROR(VLOOKUP(D13, 'Employee List'!A:C, 3, FALSE), "Not Found") &amp; " L"</f>
        <v>Michael 235 L</v>
      </c>
      <c r="V43" s="166"/>
    </row>
    <row r="44" ht="30" customHeight="1" spans="1:22" x14ac:dyDescent="0.25">
      <c r="A44" s="324" t="s">
        <v>423</v>
      </c>
      <c r="B44" s="325"/>
      <c r="C44" s="164" t="str">
        <f>VLOOKUP(D11,'Employee List'!A:C,3)</f>
        <v>Doug 31</v>
      </c>
      <c r="D44" s="165"/>
      <c r="E44" s="165" t="str">
        <f>VLOOKUP(D10,'Employee List'!A:C,3)</f>
        <v>Omar 154</v>
      </c>
      <c r="F44" s="165"/>
      <c r="G44" s="165"/>
      <c r="H44" s="165"/>
      <c r="I44" s="165"/>
      <c r="J44" s="165"/>
      <c r="K44" s="165" t="str">
        <f>VLOOKUP(D13,'Employee List'!A:C,3)</f>
        <v>Michael 235</v>
      </c>
      <c r="L44" s="165"/>
      <c r="M44" s="165"/>
      <c r="N44" s="166"/>
      <c r="O44" s="164" t="str">
        <f>IFERROR(VLOOKUP(D14, 'Employee List'!A:C, 3, FALSE), "Not Found") &amp; " L"</f>
        <v>Ada 132 L</v>
      </c>
      <c r="P44" s="165"/>
      <c r="Q44" s="165" t="str">
        <f>IFERROR(VLOOKUP(D15, 'Employee List'!A:C, 3, FALSE), "Not Found") &amp; " L"</f>
        <v>Jackeline 281 L</v>
      </c>
      <c r="R44" s="165"/>
      <c r="S44" s="165"/>
      <c r="T44" s="165"/>
      <c r="U44" s="165"/>
      <c r="V44" s="166"/>
    </row>
    <row r="45" ht="30" customHeight="1" spans="1:22" x14ac:dyDescent="0.25">
      <c r="A45" s="324" t="s">
        <v>424</v>
      </c>
      <c r="B45" s="325"/>
      <c r="C45" s="164" t="str">
        <f>VLOOKUP(D14,'Employee List'!A:C,3)</f>
        <v>Ada 132</v>
      </c>
      <c r="D45" s="165"/>
      <c r="E45" s="165"/>
      <c r="F45" s="165"/>
      <c r="G45" s="165"/>
      <c r="H45" s="165"/>
      <c r="I45" s="165" t="str">
        <f>VLOOKUP(D15,'Employee List'!A:C,3)</f>
        <v>Jackeline 281</v>
      </c>
      <c r="J45" s="165"/>
      <c r="K45" s="165"/>
      <c r="L45" s="165"/>
      <c r="M45" s="165"/>
      <c r="N45" s="166"/>
      <c r="O45" s="164" t="str">
        <f>VLOOKUP(D11,'Employee List'!A:C,3)</f>
        <v>Doug 31</v>
      </c>
      <c r="P45" s="165"/>
      <c r="Q45" s="165" t="str">
        <f>VLOOKUP(D10,'Employee List'!A:C,3)</f>
        <v>Omar 154</v>
      </c>
      <c r="R45" s="165"/>
      <c r="S45" s="165" t="str">
        <f>VLOOKUP(D13,'Employee List'!A:C,3)</f>
        <v>Michael 235</v>
      </c>
      <c r="T45" s="165"/>
      <c r="U45" s="165"/>
      <c r="V45" s="166"/>
    </row>
    <row r="46" ht="30" customHeight="1" spans="1:22" x14ac:dyDescent="0.25">
      <c r="A46" s="324" t="s">
        <v>425</v>
      </c>
      <c r="B46" s="325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324"/>
      <c r="B47" s="325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326"/>
      <c r="B48" s="327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67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48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12-7'!B1:C1)</f>
        <v>45633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7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Ezequiel Gonzalez, PM, RL, T, B, A</v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Ed Graham, PM, A</v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Chris Ibbetson L, T, A, B</v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Jimmy Harbilas, PM, B</v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David Cimmino, PM, T</v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Eric Bentz, PM, B, T</v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Alyssa Shriver, PM. T, B</v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Gina Peterson, PM, RL</v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 t="str">
        <f>IF(ISERROR(VLOOKUP(D12,'Employee List'!$A$2:$B$316,2,FALSE)),"",VLOOKUP(D12,'Employee List'!$A$2:$B$316,2,FALSE))</f>
        <v>Manny Sanchez, PM, B</v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  <v>8</v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88"/>
      <c r="T12" s="176">
        <f t="shared" si="1"/>
      </c>
      <c r="U12" s="90"/>
      <c r="V12" s="91"/>
    </row>
    <row r="13" ht="20" customHeight="1" spans="1:22" x14ac:dyDescent="0.25">
      <c r="A13" s="73" t="str">
        <f>IF(ISERROR(VLOOKUP(D13,'Employee List'!$A$2:$B$316,2,FALSE)),"",VLOOKUP(D13,'Employee List'!$A$2:$B$316,2,FALSE))</f>
        <v>Christopher Morgan, PM</v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  <v>8</v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88"/>
      <c r="T13" s="176">
        <f t="shared" si="1"/>
      </c>
      <c r="U13" s="90"/>
      <c r="V13" s="91"/>
    </row>
    <row r="14" ht="20" customHeight="1" spans="1:22" x14ac:dyDescent="0.25">
      <c r="A14" s="73" t="str">
        <f>IF(ISERROR(VLOOKUP(D14,'Employee List'!$A$2:$B$316,2,FALSE)),"",VLOOKUP(D14,'Employee List'!$A$2:$B$316,2,FALSE))</f>
        <v>Gabriel Archibald, PM, B</v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  <v>8</v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88"/>
      <c r="T14" s="176">
        <f t="shared" si="1"/>
      </c>
      <c r="U14" s="90"/>
      <c r="V14" s="91"/>
    </row>
    <row r="15" ht="20" customHeight="1" spans="1:22" x14ac:dyDescent="0.25">
      <c r="A15" s="73" t="str">
        <f>IF(ISERROR(VLOOKUP(D15,'Employee List'!$A$2:$B$316,2,FALSE)),"",VLOOKUP(D15,'Employee List'!$A$2:$B$316,2,FALSE))</f>
        <v>Anand Naiken, PM, T, RL, D,A</v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  <v>8</v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88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88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88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88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88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88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110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310"/>
      <c r="L23" s="311"/>
      <c r="M23" s="311"/>
      <c r="N23" s="311"/>
      <c r="O23" s="311"/>
      <c r="P23" s="311"/>
      <c r="Q23" s="311"/>
      <c r="R23" s="311"/>
      <c r="S23" s="313" t="s">
        <v>395</v>
      </c>
      <c r="T23" s="314">
        <f>SUM(T4:T22)</f>
        <v>0</v>
      </c>
      <c r="U23" s="315">
        <f t="shared" ref="U23:V23" si="2">SUM(U4:U22)</f>
        <v>0</v>
      </c>
      <c r="V23" s="316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328" t="s">
        <v>403</v>
      </c>
      <c r="L24" s="329"/>
      <c r="M24" s="329"/>
      <c r="N24" s="153"/>
      <c r="O24" s="153" t="s">
        <v>433</v>
      </c>
      <c r="P24" s="153"/>
      <c r="Q24" s="330" t="s">
        <v>392</v>
      </c>
      <c r="R24" s="330" t="s">
        <v>393</v>
      </c>
      <c r="S24" s="331" t="s">
        <v>394</v>
      </c>
      <c r="T24" s="332" t="s">
        <v>395</v>
      </c>
      <c r="U24" s="125" t="s">
        <v>396</v>
      </c>
      <c r="V24" s="333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3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3"/>
      </c>
      <c r="U28" s="112"/>
      <c r="V28" s="109"/>
    </row>
    <row r="29" ht="20" customHeight="1" spans="1:22" x14ac:dyDescent="0.25">
      <c r="A29" s="310"/>
      <c r="B29" s="311"/>
      <c r="C29" s="311"/>
      <c r="D29" s="311"/>
      <c r="E29" s="135" t="s">
        <v>404</v>
      </c>
      <c r="F29" s="317"/>
      <c r="G29" s="313" t="s">
        <v>395</v>
      </c>
      <c r="H29" s="314">
        <f>SUM(H4:H28)</f>
        <v>96</v>
      </c>
      <c r="I29" s="315">
        <f>SUM(I4:I28)</f>
        <v>0</v>
      </c>
      <c r="J29" s="314">
        <f>SUM(J4:J28)</f>
        <v>0</v>
      </c>
      <c r="K29" s="311"/>
      <c r="L29" s="311"/>
      <c r="M29" s="311"/>
      <c r="N29" s="311"/>
      <c r="O29" s="311"/>
      <c r="P29" s="311"/>
      <c r="Q29" s="311"/>
      <c r="R29" s="311"/>
      <c r="S29" s="313" t="s">
        <v>395</v>
      </c>
      <c r="T29" s="314">
        <f>SUM(T24:T28)</f>
        <v>0</v>
      </c>
      <c r="U29" s="315">
        <f>SUM(U24:U28)</f>
        <v>0</v>
      </c>
      <c r="V29" s="316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str">
        <f>VLOOKUP(D4,'Employee List'!A:C,3)</f>
        <v>Ezqeuiel 41</v>
      </c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 t="str">
        <f>VLOOKUP(D5,'Employee List'!A:C,3)</f>
        <v>Ed 273</v>
      </c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427</v>
      </c>
      <c r="D37" s="153"/>
      <c r="E37" s="334" t="s">
        <v>428</v>
      </c>
      <c r="F37" s="334"/>
      <c r="G37" s="153" t="s">
        <v>429</v>
      </c>
      <c r="H37" s="153"/>
      <c r="I37" s="153" t="s">
        <v>430</v>
      </c>
      <c r="J37" s="153"/>
      <c r="K37" s="153" t="s">
        <v>431</v>
      </c>
      <c r="L37" s="153"/>
      <c r="M37" s="153" t="s">
        <v>432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25.25" customHeight="1" spans="1:22" x14ac:dyDescent="0.25">
      <c r="A39" s="162" t="s">
        <v>418</v>
      </c>
      <c r="B39" s="163"/>
      <c r="C39" s="164" t="str">
        <f>IF(G6 = "Lead",VLOOKUP(D7,'Employee List'!A:C,3),VLOOKUP(D6,'Employee List'!A:C,3))</f>
        <v>Jimmy 146</v>
      </c>
      <c r="D39" s="165"/>
      <c r="E39" s="165" t="str">
        <f>VLOOKUP(D5,'Employee List'!A:C,3)</f>
        <v>Ed 273</v>
      </c>
      <c r="F39" s="165"/>
      <c r="G39" s="165"/>
      <c r="H39" s="165"/>
      <c r="I39" s="165"/>
      <c r="J39" s="165"/>
      <c r="K39" s="165" t="str">
        <f>VLOOKUP(D4,'Employee List'!A:C,3)</f>
        <v>Ezqeuiel 41</v>
      </c>
      <c r="L39" s="165"/>
      <c r="M39" s="165"/>
      <c r="N39" s="166"/>
      <c r="O39" s="164" t="str">
        <f>VLOOKUP(D8,'Employee List'!A:C,3)</f>
        <v>David 139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str">
        <f>VLOOKUP(D8,'Employee List'!A:C,3)</f>
        <v>David 139</v>
      </c>
      <c r="D40" s="165"/>
      <c r="E40" s="165" t="str">
        <f>IF(G6 = "Lead",VLOOKUP(D7,'Employee List'!A:C,3),VLOOKUP(D6,'Employee List'!A:C,3))</f>
        <v>Jimmy 146</v>
      </c>
      <c r="F40" s="165"/>
      <c r="G40" s="165"/>
      <c r="H40" s="165"/>
      <c r="I40" s="165"/>
      <c r="J40" s="165"/>
      <c r="K40" s="165" t="str">
        <f>VLOOKUP(D9,'Employee List'!A:C,3)</f>
        <v>Eric 221</v>
      </c>
      <c r="L40" s="165"/>
      <c r="M40" s="165"/>
      <c r="N40" s="166"/>
      <c r="O40" s="164" t="str">
        <f>IFERROR(VLOOKUP(D4, 'Employee List'!A:C, 3, FALSE), "Not Found") &amp; " L"</f>
        <v>Ezqeuiel 41 L</v>
      </c>
      <c r="P40" s="165"/>
      <c r="Q40" s="165" t="str">
        <f>IFERROR(VLOOKUP(D5, 'Employee List'!A:C, 3, FALSE), "Not Found") &amp; " L"</f>
        <v>Ed 273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str">
        <f>VLOOKUP(D4,'Employee List'!A:C,3)</f>
        <v>Ezqeuiel 41</v>
      </c>
      <c r="D41" s="165"/>
      <c r="E41" s="165" t="str">
        <f>VLOOKUP(D10,'Employee List'!A:C,3)</f>
        <v>Alyssa 256</v>
      </c>
      <c r="F41" s="165"/>
      <c r="G41" s="165"/>
      <c r="H41" s="165"/>
      <c r="I41" s="165"/>
      <c r="J41" s="165"/>
      <c r="K41" s="165" t="str">
        <f>VLOOKUP(D5,'Employee List'!A:C,3)</f>
        <v>Ed 273</v>
      </c>
      <c r="L41" s="165"/>
      <c r="M41" s="165"/>
      <c r="N41" s="166"/>
      <c r="O41" s="164" t="str">
        <f>VLOOKUP(D11,'Employee List'!A:C,3)</f>
        <v>Gina 56</v>
      </c>
      <c r="P41" s="165"/>
      <c r="Q41" s="165" t="str">
        <f>IFERROR(VLOOKUP(D9, 'Employee List'!A:C, 3, FALSE), "Not Found") &amp; " L"</f>
        <v>Eric 221 L</v>
      </c>
      <c r="R41" s="165"/>
      <c r="S41" s="165" t="str">
        <f>IFERROR(VLOOKUP(D7, 'Employee List'!A:C, 3, FALSE), "Not Found") &amp; " L"</f>
        <v>Jimmy 146 L</v>
      </c>
      <c r="T41" s="165"/>
      <c r="U41" s="165" t="str">
        <f>IFERROR(VLOOKUP(D8, 'Employee List'!A:C, 3, FALSE), "Not Found") &amp; " L"</f>
        <v>David 139 L</v>
      </c>
      <c r="V41" s="166"/>
    </row>
    <row r="42" ht="25.25" customHeight="1" spans="1:22" x14ac:dyDescent="0.25">
      <c r="A42" s="162" t="s">
        <v>421</v>
      </c>
      <c r="B42" s="163"/>
      <c r="C42" s="164" t="str">
        <f>VLOOKUP(D9,'Employee List'!A:C,3)</f>
        <v>Eric 221</v>
      </c>
      <c r="D42" s="165"/>
      <c r="E42" s="165" t="str">
        <f>VLOOKUP(D13,'Employee List'!A:C,3)</f>
        <v>Christopher 295</v>
      </c>
      <c r="F42" s="165"/>
      <c r="G42" s="165"/>
      <c r="H42" s="165"/>
      <c r="I42" s="165"/>
      <c r="J42" s="165"/>
      <c r="K42" s="165" t="str">
        <f>VLOOKUP(D11,'Employee List'!A:C,3)</f>
        <v>Gina 56</v>
      </c>
      <c r="L42" s="165"/>
      <c r="M42" s="165"/>
      <c r="N42" s="166"/>
      <c r="O42" s="164" t="str">
        <f>VLOOKUP(D4,'Employee List'!A:C,3)</f>
        <v>Ezqeuiel 41</v>
      </c>
      <c r="P42" s="165"/>
      <c r="Q42" s="165" t="str">
        <f>VLOOKUP(D5,'Employee List'!A:C,3)</f>
        <v>Ed 273</v>
      </c>
      <c r="R42" s="165"/>
      <c r="S42" s="165" t="str">
        <f>VLOOKUP(D14, 'Employee List'!A:C, 3, FALSE) &amp; " / " &amp; VLOOKUP(D15, 'Employee List'!A:C, 3, FALSE)</f>
        <v>Gabriel 297 / Anand 43</v>
      </c>
      <c r="T42" s="165"/>
      <c r="U42" s="165" t="str">
        <f>IFERROR(VLOOKUP(D10, 'Employee List'!A:C, 3, FALSE), "Not Found") &amp; " L"</f>
        <v>Alyssa 256 L</v>
      </c>
      <c r="V42" s="166"/>
    </row>
    <row r="43" ht="25.25" customHeight="1" spans="1:22" x14ac:dyDescent="0.25">
      <c r="A43" s="162" t="s">
        <v>422</v>
      </c>
      <c r="B43" s="163"/>
      <c r="C43" s="164" t="str">
        <f>VLOOKUP(D10,'Employee List'!A:C,3)</f>
        <v>Alyssa 256</v>
      </c>
      <c r="D43" s="165"/>
      <c r="E43" s="165" t="str">
        <f>VLOOKUP(D14,'Employee List'!A:C,3)</f>
        <v>Gabriel 297</v>
      </c>
      <c r="F43" s="165"/>
      <c r="G43" s="165"/>
      <c r="H43" s="165"/>
      <c r="I43" s="165"/>
      <c r="J43" s="165"/>
      <c r="K43" s="165" t="str">
        <f>VLOOKUP(D15,'Employee List'!A:C,3)</f>
        <v>Anand 43</v>
      </c>
      <c r="L43" s="165"/>
      <c r="M43" s="165"/>
      <c r="N43" s="166"/>
      <c r="O43" s="164" t="str">
        <f>VLOOKUP(D9,'Employee List'!A:C,3)</f>
        <v>Eric 221</v>
      </c>
      <c r="P43" s="165"/>
      <c r="Q43" s="165"/>
      <c r="R43" s="165"/>
      <c r="S43" s="165" t="str">
        <f>IFERROR(VLOOKUP(D11, 'Employee List'!A:C, 3, FALSE), "Not Found") &amp; " L"</f>
        <v>Gina 56 L</v>
      </c>
      <c r="T43" s="165"/>
      <c r="U43" s="165" t="str">
        <f>IFERROR(VLOOKUP(D13, 'Employee List'!A:C, 3, FALSE), "Not Found") &amp; " L"</f>
        <v>Christopher 295 L</v>
      </c>
      <c r="V43" s="166"/>
    </row>
    <row r="44" ht="25.25" customHeight="1" spans="1:22" x14ac:dyDescent="0.25">
      <c r="A44" s="162" t="s">
        <v>423</v>
      </c>
      <c r="B44" s="163"/>
      <c r="C44" s="164" t="str">
        <f>VLOOKUP(D11,'Employee List'!A:C,3)</f>
        <v>Gina 56</v>
      </c>
      <c r="D44" s="165"/>
      <c r="E44" s="165" t="str">
        <f>VLOOKUP(D10,'Employee List'!A:C,3)</f>
        <v>Alyssa 256</v>
      </c>
      <c r="F44" s="165"/>
      <c r="G44" s="165"/>
      <c r="H44" s="165"/>
      <c r="I44" s="165"/>
      <c r="J44" s="165"/>
      <c r="K44" s="165" t="str">
        <f>VLOOKUP(D13,'Employee List'!A:C,3)</f>
        <v>Christopher 295</v>
      </c>
      <c r="L44" s="165"/>
      <c r="M44" s="165"/>
      <c r="N44" s="166"/>
      <c r="O44" s="164" t="str">
        <f>IFERROR(VLOOKUP(D14, 'Employee List'!A:C, 3, FALSE), "Not Found") &amp; " L"</f>
        <v>Gabriel 297 L</v>
      </c>
      <c r="P44" s="165"/>
      <c r="Q44" s="165" t="str">
        <f>IFERROR(VLOOKUP(D15, 'Employee List'!A:C, 3, FALSE), "Not Found") &amp; " L"</f>
        <v>Anand 43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str">
        <f>VLOOKUP(D14,'Employee List'!A:C,3)</f>
        <v>Gabriel 297</v>
      </c>
      <c r="D45" s="165"/>
      <c r="E45" s="165"/>
      <c r="F45" s="165"/>
      <c r="G45" s="165"/>
      <c r="H45" s="165"/>
      <c r="I45" s="165" t="str">
        <f>VLOOKUP(D15,'Employee List'!A:C,3)</f>
        <v>Anand 43</v>
      </c>
      <c r="J45" s="165"/>
      <c r="K45" s="165"/>
      <c r="L45" s="165"/>
      <c r="M45" s="165"/>
      <c r="N45" s="166"/>
      <c r="O45" s="164" t="str">
        <f>VLOOKUP(D11,'Employee List'!A:C,3)</f>
        <v>Gina 56</v>
      </c>
      <c r="P45" s="165"/>
      <c r="Q45" s="165" t="str">
        <f>VLOOKUP(D10,'Employee List'!A:C,3)</f>
        <v>Alyssa 256</v>
      </c>
      <c r="R45" s="165"/>
      <c r="S45" s="165" t="str">
        <f>VLOOKUP(D13,'Employee List'!A:C,3)</f>
        <v>Christopher 295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4294967295" scale="71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V50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12-7'!B1:C1)</f>
        <v>45633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7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 t="str">
        <f>IF(ISERROR(VLOOKUP(D4,'Employee List'!$A$2:$B$316,2,FALSE)),"",VLOOKUP(D4,'Employee List'!$A$2:$B$316,2,FALSE))</f>
        <v>Nicholas Cruzado, PM, B</v>
      </c>
      <c r="B4" s="73"/>
      <c r="C4" s="73"/>
      <c r="D4" s="60">
        <v>193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  <v>8</v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 t="str">
        <f>IF(ISERROR(VLOOKUP(D5,'Employee List'!$A$2:$B$316,2,FALSE)),"",VLOOKUP(D5,'Employee List'!$A$2:$B$316,2,FALSE))</f>
        <v>James Ryan,PM,T,RL,A,B</v>
      </c>
      <c r="B5" s="73"/>
      <c r="C5" s="73"/>
      <c r="D5" s="62">
        <v>38</v>
      </c>
      <c r="E5" s="91">
        <v>7.5</v>
      </c>
      <c r="F5" s="91">
        <v>16</v>
      </c>
      <c r="G5" s="88" t="s">
        <v>400</v>
      </c>
      <c r="H5" s="89">
        <f t="shared" ref="H5:H17" si="0">IF(OR(ISBLANK(F5),ISBLANK(E5),ISBLANK(D5)),"",MOD(F5-E5-0.5,24))</f>
        <v>8</v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 t="str">
        <f>IF(ISERROR(VLOOKUP(D6,'Employee List'!$A$2:$B$316,2,FALSE)),"",VLOOKUP(D6,'Employee List'!$A$2:$B$316,2,FALSE))</f>
        <v>Johnie Smith,PM ,T ,B ,L ,A</v>
      </c>
      <c r="B6" s="73"/>
      <c r="C6" s="73"/>
      <c r="D6" s="62">
        <v>40</v>
      </c>
      <c r="E6" s="91">
        <v>9.5</v>
      </c>
      <c r="F6" s="91">
        <v>18</v>
      </c>
      <c r="G6" s="88" t="s">
        <v>401</v>
      </c>
      <c r="H6" s="89">
        <f t="shared" si="0"/>
        <v>8</v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 t="str">
        <f>IF(ISERROR(VLOOKUP(D7,'Employee List'!$A$2:$B$316,2,FALSE)),"",VLOOKUP(D7,'Employee List'!$A$2:$B$316,2,FALSE))</f>
        <v>Jason Balcauski, PM, B</v>
      </c>
      <c r="B7" s="73"/>
      <c r="C7" s="73"/>
      <c r="D7" s="62">
        <v>195</v>
      </c>
      <c r="E7" s="91">
        <v>9.5</v>
      </c>
      <c r="F7" s="91">
        <v>18</v>
      </c>
      <c r="G7" s="88" t="s">
        <v>400</v>
      </c>
      <c r="H7" s="89">
        <f t="shared" si="0"/>
        <v>8</v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 t="str">
        <f>IF(ISERROR(VLOOKUP(D8,'Employee List'!$A$2:$B$316,2,FALSE)),"",VLOOKUP(D8,'Employee List'!$A$2:$B$316,2,FALSE))</f>
        <v>Edward Montano, PM</v>
      </c>
      <c r="B8" s="73"/>
      <c r="C8" s="73"/>
      <c r="D8" s="62">
        <v>113</v>
      </c>
      <c r="E8" s="91">
        <v>10</v>
      </c>
      <c r="F8" s="91">
        <v>18.5</v>
      </c>
      <c r="G8" s="88" t="s">
        <v>400</v>
      </c>
      <c r="H8" s="89">
        <f t="shared" si="0"/>
        <v>8</v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 t="str">
        <f>IF(ISERROR(VLOOKUP(D9,'Employee List'!$A$2:$B$316,2,FALSE)),"",VLOOKUP(D9,'Employee List'!$A$2:$B$316,2,FALSE))</f>
        <v>Drew Scarborough, PM</v>
      </c>
      <c r="B9" s="73"/>
      <c r="C9" s="73"/>
      <c r="D9" s="62">
        <v>223</v>
      </c>
      <c r="E9" s="91">
        <v>11</v>
      </c>
      <c r="F9" s="91">
        <v>19.5</v>
      </c>
      <c r="G9" s="88" t="s">
        <v>400</v>
      </c>
      <c r="H9" s="89">
        <f t="shared" si="0"/>
        <v>8</v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 t="str">
        <f>IF(ISERROR(VLOOKUP(D10,'Employee List'!$A$2:$B$316,2,FALSE)),"",VLOOKUP(D10,'Employee List'!$A$2:$B$316,2,FALSE))</f>
        <v>Danielle Ramsey, PM</v>
      </c>
      <c r="B10" s="73"/>
      <c r="C10" s="73"/>
      <c r="D10" s="62">
        <v>268</v>
      </c>
      <c r="E10" s="91">
        <v>15</v>
      </c>
      <c r="F10" s="91">
        <v>23.5</v>
      </c>
      <c r="G10" s="88" t="s">
        <v>400</v>
      </c>
      <c r="H10" s="89">
        <f t="shared" si="0"/>
        <v>8</v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 t="str">
        <f>IF(ISERROR(VLOOKUP(D11,'Employee List'!$A$2:$B$316,2,FALSE)),"",VLOOKUP(D11,'Employee List'!$A$2:$B$316,2,FALSE))</f>
        <v>Mindi Burns, PM</v>
      </c>
      <c r="B11" s="73"/>
      <c r="C11" s="73"/>
      <c r="D11" s="62">
        <v>197</v>
      </c>
      <c r="E11" s="91">
        <v>22.5</v>
      </c>
      <c r="F11" s="91">
        <v>7</v>
      </c>
      <c r="G11" s="88" t="s">
        <v>400</v>
      </c>
      <c r="H11" s="89">
        <f t="shared" si="0"/>
        <v>8</v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88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110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88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88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88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76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110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110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64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335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8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8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336"/>
      <c r="D21" s="337"/>
      <c r="E21" s="338"/>
      <c r="F21" s="339"/>
      <c r="G21" s="340"/>
      <c r="H21" s="339"/>
      <c r="I21" s="338"/>
      <c r="J21" s="341"/>
      <c r="K21" s="342"/>
      <c r="L21" s="337"/>
      <c r="M21" s="343"/>
      <c r="N21" s="337"/>
      <c r="O21" s="344"/>
      <c r="P21" s="339"/>
      <c r="Q21" s="343"/>
      <c r="R21" s="345"/>
      <c r="S21" s="345"/>
      <c r="T21" s="346"/>
      <c r="U21" s="341"/>
      <c r="V21" s="347"/>
    </row>
    <row r="22" ht="25.25" customHeight="1" spans="1:22" x14ac:dyDescent="0.25">
      <c r="A22" s="225" t="s">
        <v>419</v>
      </c>
      <c r="B22" s="226"/>
      <c r="C22" s="348"/>
      <c r="D22" s="228"/>
      <c r="E22" s="229"/>
      <c r="F22" s="168"/>
      <c r="G22" s="230"/>
      <c r="H22" s="168"/>
      <c r="I22" s="229"/>
      <c r="J22" s="237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348"/>
      <c r="D23" s="228"/>
      <c r="E23" s="229"/>
      <c r="F23" s="168"/>
      <c r="G23" s="230"/>
      <c r="H23" s="168"/>
      <c r="I23" s="229"/>
      <c r="J23" s="237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348"/>
      <c r="D24" s="228"/>
      <c r="E24" s="229"/>
      <c r="F24" s="168"/>
      <c r="G24" s="230"/>
      <c r="H24" s="168"/>
      <c r="I24" s="229"/>
      <c r="J24" s="237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348"/>
      <c r="D25" s="228"/>
      <c r="E25" s="229"/>
      <c r="F25" s="168"/>
      <c r="G25" s="230"/>
      <c r="H25" s="168"/>
      <c r="I25" s="229"/>
      <c r="J25" s="237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348"/>
      <c r="D26" s="228"/>
      <c r="E26" s="229"/>
      <c r="F26" s="168"/>
      <c r="G26" s="230"/>
      <c r="H26" s="168"/>
      <c r="I26" s="229"/>
      <c r="J26" s="237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349"/>
      <c r="D27" s="241"/>
      <c r="E27" s="242"/>
      <c r="F27" s="243"/>
      <c r="G27" s="244"/>
      <c r="H27" s="243"/>
      <c r="I27" s="242"/>
      <c r="J27" s="251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350">
        <f>IF(OR(ISBLANK(F28),ISBLANK(E28),ISBLANK(D28)),"",MOD(F28-E28-0.5,24))</f>
      </c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1"/>
      <c r="M28" s="351"/>
      <c r="N28" s="351"/>
      <c r="O28" s="351"/>
      <c r="P28" s="351"/>
      <c r="Q28" s="351"/>
      <c r="R28" s="351"/>
      <c r="S28" s="351"/>
      <c r="T28" s="351"/>
      <c r="U28" s="351"/>
      <c r="V28" s="352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12-7'!B1:C1)</f>
        <v>45633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7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76"/>
      <c r="H36" s="77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76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88"/>
      <c r="H37" s="89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88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258"/>
      <c r="H38" s="259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110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88"/>
      <c r="H39" s="89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88"/>
      <c r="H40" s="89">
        <f t="shared" si="2"/>
      </c>
      <c r="I40" s="90"/>
      <c r="J40" s="113"/>
      <c r="K40" s="149" t="s">
        <v>403</v>
      </c>
      <c r="L40" s="71"/>
      <c r="M40" s="71"/>
      <c r="N40" s="70"/>
      <c r="O40" s="70" t="s">
        <v>433</v>
      </c>
      <c r="P40" s="70"/>
      <c r="Q40" s="190" t="s">
        <v>392</v>
      </c>
      <c r="R40" s="190" t="s">
        <v>393</v>
      </c>
      <c r="S40" s="191" t="s">
        <v>394</v>
      </c>
      <c r="T40" s="192" t="s">
        <v>395</v>
      </c>
      <c r="U40" s="190" t="s">
        <v>396</v>
      </c>
      <c r="V40" s="19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88"/>
      <c r="H41" s="89">
        <f t="shared" si="2"/>
      </c>
      <c r="I41" s="90"/>
      <c r="J41" s="91"/>
      <c r="K41" s="129">
        <f>IF(ISERROR(VLOOKUP(N41,'Employee List'!$A$2:$B$316,2,FALSE)),"",VLOOKUP(N41,'Employee List'!$A$2:$B$316,2,FALSE))</f>
      </c>
      <c r="L41" s="129"/>
      <c r="M41" s="129"/>
      <c r="N41" s="60"/>
      <c r="O41" s="60"/>
      <c r="P41" s="60"/>
      <c r="Q41" s="79"/>
      <c r="R41" s="79"/>
      <c r="S41" s="76"/>
      <c r="T41" s="175">
        <f t="shared" ref="T41:T42" si="4">IF(OR(ISBLANK(Q41),ISBLANK(R41),ISBLANK(N41)),"",MOD(R41-Q41-0.5,24))</f>
      </c>
      <c r="U41" s="78"/>
      <c r="V41" s="79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110"/>
      <c r="H42" s="133">
        <f t="shared" si="2"/>
      </c>
      <c r="I42" s="112"/>
      <c r="J42" s="109"/>
      <c r="K42" s="129">
        <f>IF(ISERROR(VLOOKUP(N42,'Employee List'!$A$2:$B$316,2,FALSE)),"",VLOOKUP(N42,'Employee List'!$A$2:$B$316,2,FALSE))</f>
      </c>
      <c r="L42" s="129"/>
      <c r="M42" s="129"/>
      <c r="N42" s="108"/>
      <c r="O42" s="108"/>
      <c r="P42" s="108"/>
      <c r="Q42" s="109"/>
      <c r="R42" s="109"/>
      <c r="S42" s="110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4"/>
      <c r="K45" s="272" t="s">
        <v>371</v>
      </c>
      <c r="L45" s="273"/>
      <c r="M45" s="274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79" t="s">
        <v>447</v>
      </c>
      <c r="L46" s="280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 objects="1" scenario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7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 zoomScale="100" zoomScaleNormal="100">
      <selection activeCell="C3" sqref="C3"/>
    </sheetView>
  </sheetViews>
  <sheetFormatPr defaultRowHeight="15" outlineLevelRow="0" outlineLevelCol="0" x14ac:dyDescent="0.2" defaultColWidth="8.83203125"/>
  <cols>
    <col min="1" max="1" width="11.6640625" customWidth="1"/>
    <col min="2" max="2" width="12.6640625" customWidth="1"/>
    <col min="3" max="3" width="12" customWidth="1"/>
    <col min="4" max="4" width="10.5" customWidth="1"/>
    <col min="6" max="7" width="10.6640625" customWidth="1"/>
    <col min="8" max="9" width="8.6640625" customWidth="1"/>
  </cols>
  <sheetData>
    <row r="1" ht="20" customHeight="1" spans="1:1" x14ac:dyDescent="0.25">
      <c r="A1" s="361" t="s">
        <v>379</v>
      </c>
    </row>
    <row r="2" spans="1:16" x14ac:dyDescent="0.25">
      <c r="A2" s="362" t="s">
        <v>390</v>
      </c>
      <c r="B2" s="363" t="s">
        <v>370</v>
      </c>
      <c r="C2" s="363" t="s">
        <v>386</v>
      </c>
      <c r="D2" s="363" t="s">
        <v>457</v>
      </c>
      <c r="E2" s="363" t="s">
        <v>396</v>
      </c>
      <c r="F2" s="363" t="s">
        <v>458</v>
      </c>
      <c r="G2" s="363" t="s">
        <v>459</v>
      </c>
      <c r="H2" s="364" t="s">
        <v>460</v>
      </c>
      <c r="I2" s="365"/>
      <c r="J2" s="365"/>
      <c r="K2" s="365"/>
      <c r="L2" s="365"/>
      <c r="M2" s="365"/>
      <c r="N2" s="365"/>
      <c r="O2" s="365"/>
      <c r="P2" s="366"/>
    </row>
    <row r="3" spans="1:16" x14ac:dyDescent="0.25">
      <c r="A3" s="367" t="s">
        <v>461</v>
      </c>
      <c r="B3" s="368">
        <f>('USF 12-1'!B1:C1)</f>
        <v>45627</v>
      </c>
      <c r="C3" s="62"/>
      <c r="D3" s="62"/>
      <c r="E3" s="369">
        <f>'USF 12-1'!I29</f>
        <v>0</v>
      </c>
      <c r="F3" s="369">
        <f>'USF 12-1'!J29</f>
        <v>0</v>
      </c>
      <c r="G3" s="370">
        <f>IF(OR(ISBLANK(F3),ISBLANK(E3),ISBLANK(D3)),"",SUM(E3+F3,-D3))</f>
      </c>
      <c r="H3" s="371"/>
      <c r="I3" s="372"/>
      <c r="J3" s="372"/>
      <c r="K3" s="372"/>
      <c r="L3" s="372"/>
      <c r="M3" s="372"/>
      <c r="N3" s="372"/>
      <c r="O3" s="372"/>
      <c r="P3" s="373"/>
    </row>
    <row r="4" spans="1:16" x14ac:dyDescent="0.25">
      <c r="A4" s="367" t="s">
        <v>462</v>
      </c>
      <c r="B4" s="368">
        <f>B3+1</f>
        <v>45628</v>
      </c>
      <c r="C4" s="62"/>
      <c r="D4" s="62">
        <v>215</v>
      </c>
      <c r="E4" s="369">
        <v>6.5</v>
      </c>
      <c r="F4" s="369">
        <v>15</v>
      </c>
      <c r="G4" s="370" t="s">
        <v>400</v>
      </c>
      <c r="H4" s="371"/>
      <c r="I4" s="372"/>
      <c r="J4" s="372"/>
      <c r="K4" s="372"/>
      <c r="L4" s="372"/>
      <c r="M4" s="372"/>
      <c r="N4" s="372"/>
      <c r="O4" s="372"/>
      <c r="P4" s="373"/>
    </row>
    <row r="5" spans="1:16" x14ac:dyDescent="0.25">
      <c r="A5" s="367" t="s">
        <v>463</v>
      </c>
      <c r="B5" s="368">
        <f t="shared" ref="B5:B9" si="0">B4+1</f>
        <v>45629</v>
      </c>
      <c r="C5" s="62"/>
      <c r="D5" s="62">
        <v>26</v>
      </c>
      <c r="E5" s="369">
        <v>7</v>
      </c>
      <c r="F5" s="369">
        <v>15.5</v>
      </c>
      <c r="G5" s="370" t="s">
        <v>401</v>
      </c>
      <c r="H5" s="371"/>
      <c r="I5" s="372"/>
      <c r="J5" s="372"/>
      <c r="K5" s="372"/>
      <c r="L5" s="372"/>
      <c r="M5" s="372"/>
      <c r="N5" s="372"/>
      <c r="O5" s="372"/>
      <c r="P5" s="373"/>
    </row>
    <row r="6" spans="1:16" x14ac:dyDescent="0.25">
      <c r="A6" s="367" t="s">
        <v>464</v>
      </c>
      <c r="B6" s="368">
        <f t="shared" si="0"/>
        <v>45630</v>
      </c>
      <c r="C6" s="62"/>
      <c r="D6" s="62">
        <v>44</v>
      </c>
      <c r="E6" s="369">
        <v>7</v>
      </c>
      <c r="F6" s="369">
        <v>15.5</v>
      </c>
      <c r="G6" s="370" t="s">
        <v>400</v>
      </c>
      <c r="H6" s="371"/>
      <c r="I6" s="372"/>
      <c r="J6" s="372"/>
      <c r="K6" s="372"/>
      <c r="L6" s="372"/>
      <c r="M6" s="372"/>
      <c r="N6" s="372"/>
      <c r="O6" s="372"/>
      <c r="P6" s="373"/>
    </row>
    <row r="7" spans="1:16" x14ac:dyDescent="0.25">
      <c r="A7" s="367" t="s">
        <v>465</v>
      </c>
      <c r="B7" s="368">
        <f t="shared" si="0"/>
        <v>45631</v>
      </c>
      <c r="C7" s="62"/>
      <c r="D7" s="62">
        <v>200</v>
      </c>
      <c r="E7" s="369">
        <v>8</v>
      </c>
      <c r="F7" s="369">
        <v>16.5</v>
      </c>
      <c r="G7" s="370" t="s">
        <v>400</v>
      </c>
      <c r="H7" s="371"/>
      <c r="I7" s="372"/>
      <c r="J7" s="372"/>
      <c r="K7" s="372"/>
      <c r="L7" s="372"/>
      <c r="M7" s="372"/>
      <c r="N7" s="372"/>
      <c r="O7" s="372"/>
      <c r="P7" s="373"/>
    </row>
    <row r="8" spans="1:16" x14ac:dyDescent="0.25">
      <c r="A8" s="367" t="s">
        <v>466</v>
      </c>
      <c r="B8" s="368">
        <f t="shared" si="0"/>
        <v>45632</v>
      </c>
      <c r="C8" s="62"/>
      <c r="D8" s="62">
        <v>230</v>
      </c>
      <c r="E8" s="369">
        <v>9.5</v>
      </c>
      <c r="F8" s="369">
        <v>18</v>
      </c>
      <c r="G8" s="370" t="s">
        <v>400</v>
      </c>
      <c r="H8" s="371"/>
      <c r="I8" s="372"/>
      <c r="J8" s="372"/>
      <c r="K8" s="372"/>
      <c r="L8" s="372"/>
      <c r="M8" s="372"/>
      <c r="N8" s="372"/>
      <c r="O8" s="372"/>
      <c r="P8" s="373"/>
    </row>
    <row r="9" spans="1:16" x14ac:dyDescent="0.25">
      <c r="A9" s="367" t="s">
        <v>467</v>
      </c>
      <c r="B9" s="368">
        <f t="shared" si="0"/>
        <v>45633</v>
      </c>
      <c r="C9" s="62"/>
      <c r="D9" s="62">
        <v>206</v>
      </c>
      <c r="E9" s="369">
        <v>9.5</v>
      </c>
      <c r="F9" s="369">
        <v>18</v>
      </c>
      <c r="G9" s="370" t="s">
        <v>400</v>
      </c>
      <c r="H9" s="371"/>
      <c r="I9" s="372"/>
      <c r="J9" s="372"/>
      <c r="K9" s="372"/>
      <c r="L9" s="372"/>
      <c r="M9" s="372"/>
      <c r="N9" s="372"/>
      <c r="O9" s="372"/>
      <c r="P9" s="373"/>
    </row>
    <row r="10" spans="1:7" x14ac:dyDescent="0.25">
      <c r="A10" s="362" t="s">
        <v>468</v>
      </c>
      <c r="B10" s="374"/>
      <c r="C10" s="362"/>
      <c r="D10" s="363">
        <v>154</v>
      </c>
      <c r="E10" s="363">
        <v>11</v>
      </c>
      <c r="F10" s="363">
        <v>19.5</v>
      </c>
      <c r="G10" s="375" t="s">
        <v>400</v>
      </c>
    </row>
    <row r="11" spans="1:7" x14ac:dyDescent="0.25">
      <c r="A11" s="376">
        <v>31</v>
      </c>
      <c r="B11" s="377"/>
      <c r="C11" s="377"/>
      <c r="D11" s="377"/>
      <c r="E11" s="363">
        <v>11.5</v>
      </c>
      <c r="F11">
        <v>20</v>
      </c>
      <c r="G11" t="s">
        <v>401</v>
      </c>
    </row>
    <row r="12" spans="1:7" x14ac:dyDescent="0.25">
      <c r="A12" s="378">
        <v>168</v>
      </c>
      <c r="B12" s="379"/>
      <c r="C12" s="379"/>
      <c r="D12" s="379"/>
      <c r="E12" s="375">
        <v>12</v>
      </c>
      <c r="F12">
        <v>20.5</v>
      </c>
      <c r="G12" t="s">
        <v>400</v>
      </c>
    </row>
    <row r="13" spans="4:7" x14ac:dyDescent="0.25">
      <c r="D13">
        <v>235</v>
      </c>
      <c r="E13">
        <v>14</v>
      </c>
      <c r="F13">
        <v>22.5</v>
      </c>
      <c r="G13" t="s">
        <v>400</v>
      </c>
    </row>
    <row r="14" spans="1:13" x14ac:dyDescent="0.25">
      <c r="A14" s="380" t="s">
        <v>469</v>
      </c>
      <c r="B14" s="380"/>
      <c r="C14" s="381" t="s">
        <v>470</v>
      </c>
      <c r="D14" s="382">
        <v>281</v>
      </c>
      <c r="E14">
        <v>15</v>
      </c>
      <c r="F14" s="367">
        <v>17.5</v>
      </c>
      <c r="G14" s="383" t="s">
        <v>400</v>
      </c>
      <c r="H14" s="383" t="s">
        <v>471</v>
      </c>
      <c r="I14" s="383" t="s">
        <v>472</v>
      </c>
      <c r="J14" s="383" t="s">
        <v>473</v>
      </c>
      <c r="K14" s="383" t="s">
        <v>474</v>
      </c>
      <c r="L14" s="383" t="s">
        <v>475</v>
      </c>
      <c r="M14" s="383" t="s">
        <v>476</v>
      </c>
    </row>
    <row r="15" spans="1:13" x14ac:dyDescent="0.25">
      <c r="A15" s="380"/>
      <c r="B15" s="380"/>
      <c r="C15" s="381"/>
      <c r="D15" s="382"/>
      <c r="E15"/>
      <c r="F15" s="367"/>
      <c r="G15" s="383"/>
      <c r="H15" s="383"/>
      <c r="I15" s="383"/>
      <c r="J15" s="383"/>
      <c r="K15" s="383"/>
      <c r="L15" s="383"/>
      <c r="M15" s="383"/>
    </row>
    <row r="16" spans="1:13" x14ac:dyDescent="0.25">
      <c r="A16" s="367" t="s">
        <v>477</v>
      </c>
      <c r="B16" s="367">
        <f>(E10)</f>
        <v>11</v>
      </c>
      <c r="C16" s="367"/>
      <c r="D16" s="367">
        <v>133</v>
      </c>
      <c r="E16">
        <v>23</v>
      </c>
      <c r="F16" s="384">
        <v>7.5</v>
      </c>
      <c r="G16" s="61" t="s">
        <v>400</v>
      </c>
      <c r="H16" s="61"/>
      <c r="I16" s="61"/>
      <c r="J16" s="61"/>
      <c r="K16" s="61"/>
      <c r="L16" s="61"/>
      <c r="M16" s="385">
        <f>SUM('USF 12-1'!U4:V6)</f>
        <v>0</v>
      </c>
    </row>
    <row r="17" spans="1:13" x14ac:dyDescent="0.25">
      <c r="A17" s="367" t="s">
        <v>478</v>
      </c>
      <c r="B17" s="367">
        <f>(F10)</f>
        <v>19.5</v>
      </c>
      <c r="C17" s="367"/>
      <c r="D17" s="367"/>
      <c r="F17" s="384">
        <f>F16+1</f>
        <v>8.5</v>
      </c>
      <c r="G17" s="61"/>
      <c r="H17" s="61"/>
      <c r="I17" s="61"/>
      <c r="J17" s="61"/>
      <c r="K17" s="61"/>
      <c r="L17" s="61"/>
      <c r="M17" s="385">
        <f>SUM('USF 12-2'!U4:V6)</f>
        <v>0</v>
      </c>
    </row>
    <row r="18" spans="1:13" x14ac:dyDescent="0.25">
      <c r="A18" s="367" t="s">
        <v>479</v>
      </c>
      <c r="B18" s="367">
        <f>SUM(B16:B17)</f>
        <v>30.5</v>
      </c>
      <c r="C18" s="367"/>
      <c r="D18" s="367"/>
      <c r="F18" s="384">
        <f t="shared" ref="F18:F22" si="1">F17+1</f>
        <v>9.5</v>
      </c>
      <c r="G18" s="61"/>
      <c r="H18" s="61"/>
      <c r="I18" s="61"/>
      <c r="J18" s="61"/>
      <c r="K18" s="61"/>
      <c r="L18" s="61"/>
      <c r="M18" s="385">
        <f>SUM('USF 12-3'!U4:V6)</f>
        <v>0</v>
      </c>
    </row>
    <row r="19" spans="3:13" x14ac:dyDescent="0.25">
      <c r="C19" s="367"/>
      <c r="D19" s="367"/>
      <c r="F19" s="384">
        <f t="shared" si="1"/>
        <v>10.5</v>
      </c>
      <c r="G19" s="61"/>
      <c r="H19" s="61"/>
      <c r="I19" s="61"/>
      <c r="J19" s="61"/>
      <c r="K19" s="61"/>
      <c r="L19" s="61"/>
      <c r="M19" s="385">
        <f>SUM('USF 12-4'!U4:V6)</f>
        <v>0</v>
      </c>
    </row>
    <row r="20" spans="3:13" x14ac:dyDescent="0.25">
      <c r="C20" s="367"/>
      <c r="D20" s="367"/>
      <c r="F20" s="384">
        <f t="shared" si="1"/>
        <v>11.5</v>
      </c>
      <c r="G20" s="61"/>
      <c r="H20" s="61"/>
      <c r="I20" s="61"/>
      <c r="J20" s="61"/>
      <c r="K20" s="61"/>
      <c r="L20" s="61"/>
      <c r="M20" s="385">
        <f>SUM('USF 12-5'!U4:V6)</f>
        <v>0</v>
      </c>
    </row>
    <row r="21" spans="3:13" x14ac:dyDescent="0.25">
      <c r="C21" s="367">
        <f>SUM(C16-B16)</f>
        <v>-11</v>
      </c>
      <c r="D21" s="367">
        <f>SUM(D17-B17)</f>
        <v>-19.5</v>
      </c>
      <c r="F21" s="384">
        <f t="shared" si="1"/>
        <v>12.5</v>
      </c>
      <c r="G21" s="61"/>
      <c r="H21" s="61"/>
      <c r="I21" s="61"/>
      <c r="J21" s="61"/>
      <c r="K21" s="61"/>
      <c r="L21" s="61"/>
      <c r="M21" s="385">
        <f>SUM('USF 12-6'!U4:V6)</f>
        <v>0</v>
      </c>
    </row>
    <row r="22" spans="6:13" x14ac:dyDescent="0.25">
      <c r="F22" s="384">
        <f t="shared" si="1"/>
        <v>13.5</v>
      </c>
      <c r="G22" s="61"/>
      <c r="H22" s="61"/>
      <c r="I22" s="61"/>
      <c r="J22" s="61"/>
      <c r="K22" s="61"/>
      <c r="L22" s="61"/>
      <c r="M22" s="385">
        <f>SUM('USF 12-7'!U4:V6)</f>
        <v>0</v>
      </c>
    </row>
    <row r="23" spans="13:13" x14ac:dyDescent="0.25">
      <c r="M23" s="386">
        <f>SUM(M16:M22)</f>
        <v>0</v>
      </c>
    </row>
    <row r="24" spans="6:11" x14ac:dyDescent="0.25">
      <c r="F24" s="387" t="s">
        <v>480</v>
      </c>
      <c r="G24" s="387"/>
      <c r="H24" s="387"/>
      <c r="I24" s="387"/>
      <c r="J24" s="387"/>
      <c r="K24" s="387"/>
    </row>
    <row r="25" spans="6:11" x14ac:dyDescent="0.25">
      <c r="F25" s="387" t="s">
        <v>390</v>
      </c>
      <c r="G25" s="387" t="s">
        <v>370</v>
      </c>
      <c r="H25" s="387" t="s">
        <v>481</v>
      </c>
      <c r="I25" s="387" t="s">
        <v>457</v>
      </c>
      <c r="J25" s="387" t="s">
        <v>459</v>
      </c>
      <c r="K25" s="387"/>
    </row>
    <row r="26" spans="6:11" x14ac:dyDescent="0.25">
      <c r="F26" s="367" t="s">
        <v>462</v>
      </c>
      <c r="G26" s="384">
        <f>B4</f>
        <v>45628</v>
      </c>
      <c r="H26" s="367">
        <f>SUM(E4:F4)</f>
        <v>21.5</v>
      </c>
      <c r="I26" s="367">
        <f>D4</f>
        <v>215</v>
      </c>
      <c r="J26" s="388">
        <f>G4</f>
      </c>
      <c r="K26" s="367"/>
    </row>
    <row r="27" spans="6:11" x14ac:dyDescent="0.25">
      <c r="F27" s="367" t="s">
        <v>463</v>
      </c>
      <c r="G27" s="384">
        <f>G26+1</f>
        <v>45629</v>
      </c>
      <c r="H27" s="367">
        <f t="shared" ref="H27:H31" si="2">SUM(E5:F5)</f>
        <v>22.5</v>
      </c>
      <c r="I27" s="367">
        <f t="shared" ref="I27:I31" si="3">D5</f>
        <v>26</v>
      </c>
      <c r="J27" s="388" t="str">
        <f t="shared" ref="J27:J31" si="4">G5</f>
        <v>LEAD</v>
      </c>
      <c r="K27" s="367"/>
    </row>
    <row r="28" spans="6:11" x14ac:dyDescent="0.25">
      <c r="F28" s="367" t="s">
        <v>464</v>
      </c>
      <c r="G28" s="384">
        <f t="shared" ref="G28:G32" si="5">G27+1</f>
        <v>45630</v>
      </c>
      <c r="H28" s="367">
        <f t="shared" si="2"/>
        <v>22.5</v>
      </c>
      <c r="I28" s="367">
        <f t="shared" si="3"/>
        <v>44</v>
      </c>
      <c r="J28" s="388">
        <f t="shared" si="4"/>
      </c>
      <c r="K28" s="367"/>
    </row>
    <row r="29" spans="6:11" x14ac:dyDescent="0.25">
      <c r="F29" s="367" t="s">
        <v>465</v>
      </c>
      <c r="G29" s="384">
        <f t="shared" si="5"/>
        <v>45631</v>
      </c>
      <c r="H29" s="367">
        <f t="shared" si="2"/>
        <v>24.5</v>
      </c>
      <c r="I29" s="367">
        <f t="shared" si="3"/>
        <v>200</v>
      </c>
      <c r="J29" s="388">
        <f t="shared" si="4"/>
      </c>
      <c r="K29" s="367"/>
    </row>
    <row r="30" spans="6:11" x14ac:dyDescent="0.25">
      <c r="F30" s="367" t="s">
        <v>466</v>
      </c>
      <c r="G30" s="384">
        <f t="shared" si="5"/>
        <v>45632</v>
      </c>
      <c r="H30" s="367">
        <f t="shared" si="2"/>
        <v>27.5</v>
      </c>
      <c r="I30" s="367">
        <f t="shared" si="3"/>
        <v>230</v>
      </c>
      <c r="J30" s="388">
        <f t="shared" si="4"/>
      </c>
      <c r="K30" s="367"/>
    </row>
    <row r="31" spans="6:11" x14ac:dyDescent="0.25">
      <c r="F31" s="367" t="s">
        <v>467</v>
      </c>
      <c r="G31" s="384">
        <f t="shared" si="5"/>
        <v>45633</v>
      </c>
      <c r="H31" s="367">
        <f t="shared" si="2"/>
        <v>27.5</v>
      </c>
      <c r="I31" s="367">
        <f t="shared" si="3"/>
        <v>206</v>
      </c>
      <c r="J31" s="388">
        <f t="shared" si="4"/>
      </c>
      <c r="K31" s="367"/>
    </row>
    <row r="32" spans="6:11" x14ac:dyDescent="0.25">
      <c r="F32" s="389" t="s">
        <v>461</v>
      </c>
      <c r="G32" s="390">
        <f t="shared" si="5"/>
        <v>45634</v>
      </c>
      <c r="H32" s="389"/>
      <c r="I32" s="389"/>
      <c r="J32" s="389"/>
      <c r="K32" s="389"/>
    </row>
    <row r="33" spans="8:10" x14ac:dyDescent="0.25">
      <c r="H33" s="391" t="s">
        <v>482</v>
      </c>
      <c r="I33" s="367"/>
      <c r="J33" s="388">
        <f>SUM(J26:J32)</f>
        <v>0</v>
      </c>
    </row>
    <row r="35" ht="15.75" customHeight="1" spans="1:6" x14ac:dyDescent="0.25">
      <c r="A35" s="367" t="s">
        <v>379</v>
      </c>
      <c r="B35" s="367"/>
      <c r="C35" s="367"/>
      <c r="D35" s="367"/>
      <c r="E35" s="367"/>
      <c r="F35" s="367"/>
    </row>
    <row r="36" ht="15.75" customHeight="1" spans="1:6" x14ac:dyDescent="0.25">
      <c r="A36" s="392" t="s">
        <v>483</v>
      </c>
      <c r="B36" s="393" t="s">
        <v>484</v>
      </c>
      <c r="C36" s="394"/>
      <c r="D36" s="394"/>
      <c r="E36" s="394"/>
      <c r="F36" s="395"/>
    </row>
    <row r="37" spans="1:6" x14ac:dyDescent="0.25">
      <c r="A37" s="396"/>
      <c r="B37" s="397" t="s">
        <v>485</v>
      </c>
      <c r="C37" s="398"/>
      <c r="D37" s="398"/>
      <c r="E37" s="398"/>
      <c r="F37" s="399"/>
    </row>
    <row r="38" ht="15.75" customHeight="1" spans="1:6" x14ac:dyDescent="0.25">
      <c r="A38" s="400" t="s">
        <v>486</v>
      </c>
      <c r="B38" s="401">
        <v>98</v>
      </c>
      <c r="C38" s="402"/>
      <c r="D38" s="402"/>
      <c r="E38" s="402"/>
      <c r="F38" s="403"/>
    </row>
    <row r="39" spans="1:6" x14ac:dyDescent="0.25">
      <c r="A39" s="404"/>
      <c r="B39" s="405" t="s">
        <v>487</v>
      </c>
      <c r="C39" s="406" t="s">
        <v>488</v>
      </c>
      <c r="D39" s="406" t="s">
        <v>489</v>
      </c>
      <c r="E39" s="406" t="s">
        <v>490</v>
      </c>
      <c r="F39" s="407"/>
    </row>
    <row r="40" ht="15.75" customHeight="1" spans="1:6" x14ac:dyDescent="0.25">
      <c r="A40" s="408" t="s">
        <v>491</v>
      </c>
      <c r="B40" s="409">
        <v>101</v>
      </c>
      <c r="C40" s="410">
        <v>101</v>
      </c>
      <c r="D40" s="410">
        <v>101</v>
      </c>
      <c r="E40" s="410">
        <v>101</v>
      </c>
      <c r="F40" s="411"/>
    </row>
    <row r="41" spans="1:6" x14ac:dyDescent="0.25">
      <c r="A41" s="412"/>
      <c r="B41" s="397" t="s">
        <v>492</v>
      </c>
      <c r="C41" s="413" t="s">
        <v>493</v>
      </c>
      <c r="D41" s="413" t="s">
        <v>494</v>
      </c>
      <c r="E41" s="398"/>
      <c r="F41" s="399"/>
    </row>
    <row r="42" spans="1:6" x14ac:dyDescent="0.25">
      <c r="A42" s="414" t="s">
        <v>495</v>
      </c>
      <c r="B42" s="366">
        <v>107</v>
      </c>
      <c r="C42" s="366">
        <v>106</v>
      </c>
      <c r="D42" s="366">
        <v>105</v>
      </c>
      <c r="E42" s="367"/>
      <c r="F42" s="415"/>
    </row>
    <row r="43" ht="15.75" customHeight="1" spans="1:6" x14ac:dyDescent="0.25">
      <c r="A43" s="400" t="s">
        <v>496</v>
      </c>
      <c r="B43" s="401">
        <v>117</v>
      </c>
      <c r="C43" s="401">
        <v>114</v>
      </c>
      <c r="D43" s="401">
        <v>113</v>
      </c>
      <c r="E43" s="402"/>
      <c r="F43" s="403"/>
    </row>
    <row r="44" spans="1:6" x14ac:dyDescent="0.25">
      <c r="A44" s="404"/>
      <c r="B44" s="405" t="s">
        <v>497</v>
      </c>
      <c r="C44" s="406" t="s">
        <v>498</v>
      </c>
      <c r="D44" s="406" t="s">
        <v>499</v>
      </c>
      <c r="E44" s="406"/>
      <c r="F44" s="416"/>
    </row>
    <row r="45" ht="15.75" customHeight="1" spans="1:6" x14ac:dyDescent="0.25">
      <c r="A45" s="408" t="s">
        <v>500</v>
      </c>
      <c r="B45" s="409" t="s">
        <v>501</v>
      </c>
      <c r="C45" s="409" t="s">
        <v>501</v>
      </c>
      <c r="D45" s="409" t="s">
        <v>501</v>
      </c>
      <c r="E45" s="410"/>
      <c r="F45" s="411"/>
    </row>
    <row r="46" spans="1:6" x14ac:dyDescent="0.25">
      <c r="A46" s="412"/>
      <c r="B46" s="397" t="s">
        <v>502</v>
      </c>
      <c r="C46" s="398"/>
      <c r="D46" s="398"/>
      <c r="E46" s="398"/>
      <c r="F46" s="399"/>
    </row>
    <row r="47" spans="1:6" x14ac:dyDescent="0.25">
      <c r="A47" s="417" t="s">
        <v>503</v>
      </c>
      <c r="B47" s="366">
        <v>97</v>
      </c>
      <c r="C47" s="367"/>
      <c r="D47" s="367"/>
      <c r="E47" s="367"/>
      <c r="F47" s="415"/>
    </row>
    <row r="48" ht="15.75" customHeight="1" spans="1:6" x14ac:dyDescent="0.25">
      <c r="A48" s="400" t="s">
        <v>504</v>
      </c>
      <c r="B48" s="401">
        <v>97</v>
      </c>
      <c r="C48" s="402"/>
      <c r="D48" s="402"/>
      <c r="E48" s="402"/>
      <c r="F48" s="403"/>
    </row>
    <row r="49" spans="1:6" x14ac:dyDescent="0.25">
      <c r="A49" s="404"/>
      <c r="B49" s="405" t="s">
        <v>497</v>
      </c>
      <c r="C49" s="406" t="s">
        <v>498</v>
      </c>
      <c r="D49" s="406" t="s">
        <v>499</v>
      </c>
      <c r="E49" s="418"/>
      <c r="F49" s="407"/>
    </row>
    <row r="50" ht="15.75" customHeight="1" spans="1:6" x14ac:dyDescent="0.25">
      <c r="A50" s="408" t="s">
        <v>505</v>
      </c>
      <c r="B50" s="409" t="s">
        <v>506</v>
      </c>
      <c r="C50" s="409" t="s">
        <v>506</v>
      </c>
      <c r="D50" s="410" t="s">
        <v>507</v>
      </c>
      <c r="E50" s="410"/>
      <c r="F50" s="411"/>
    </row>
    <row r="51" spans="1:6" x14ac:dyDescent="0.25">
      <c r="A51" s="412"/>
      <c r="B51" s="397" t="s">
        <v>502</v>
      </c>
      <c r="C51" s="398"/>
      <c r="D51" s="398"/>
      <c r="E51" s="398"/>
      <c r="F51" s="399"/>
    </row>
    <row r="52" ht="15.75" customHeight="1" spans="1:6" x14ac:dyDescent="0.25">
      <c r="A52" s="400" t="s">
        <v>508</v>
      </c>
      <c r="B52" s="401">
        <v>225</v>
      </c>
      <c r="C52" s="402"/>
      <c r="D52" s="402"/>
      <c r="E52" s="402"/>
      <c r="F52" s="403"/>
    </row>
    <row r="53" spans="1:6" x14ac:dyDescent="0.25">
      <c r="A53" s="404"/>
      <c r="B53" s="405" t="s">
        <v>509</v>
      </c>
      <c r="C53" s="406" t="s">
        <v>510</v>
      </c>
      <c r="D53" s="406" t="s">
        <v>511</v>
      </c>
      <c r="E53" s="418"/>
      <c r="F53" s="407"/>
    </row>
    <row r="54" spans="1:6" x14ac:dyDescent="0.25">
      <c r="A54" s="419" t="s">
        <v>512</v>
      </c>
      <c r="B54" s="420">
        <v>225</v>
      </c>
      <c r="C54" s="420">
        <v>225</v>
      </c>
      <c r="D54" s="420">
        <v>225</v>
      </c>
      <c r="E54" s="421"/>
      <c r="F54" s="422"/>
    </row>
    <row r="55" ht="15.75" customHeight="1" spans="1:6" x14ac:dyDescent="0.25">
      <c r="A55" s="408" t="s">
        <v>513</v>
      </c>
      <c r="B55" s="409">
        <v>225</v>
      </c>
      <c r="C55" s="409">
        <v>225</v>
      </c>
      <c r="D55" s="409">
        <v>225</v>
      </c>
      <c r="E55" s="410"/>
      <c r="F55" s="411"/>
    </row>
    <row r="56" spans="1:6" x14ac:dyDescent="0.25">
      <c r="A56" s="412"/>
      <c r="B56" s="423" t="s">
        <v>502</v>
      </c>
      <c r="C56" s="424"/>
      <c r="D56" s="424"/>
      <c r="E56" s="424"/>
      <c r="F56" s="425"/>
    </row>
    <row r="57" spans="1:6" x14ac:dyDescent="0.25">
      <c r="A57" s="426" t="s">
        <v>514</v>
      </c>
      <c r="B57" s="427">
        <v>152</v>
      </c>
      <c r="C57" s="428"/>
      <c r="D57" s="428"/>
      <c r="E57" s="428"/>
      <c r="F57" s="429"/>
    </row>
    <row r="58" spans="1:6" x14ac:dyDescent="0.25">
      <c r="A58" s="417" t="s">
        <v>515</v>
      </c>
      <c r="B58" s="430">
        <v>149</v>
      </c>
      <c r="C58" s="383"/>
      <c r="D58" s="383"/>
      <c r="E58" s="383"/>
      <c r="F58" s="431"/>
    </row>
    <row r="59" ht="15.75" customHeight="1" spans="1:11" x14ac:dyDescent="0.25">
      <c r="A59" s="400" t="s">
        <v>516</v>
      </c>
      <c r="B59" s="432">
        <v>172</v>
      </c>
      <c r="C59" s="433"/>
      <c r="D59" s="433"/>
      <c r="E59" s="433"/>
      <c r="F59" s="434"/>
      <c r="H59" s="53"/>
      <c r="I59" s="53"/>
      <c r="J59" s="53"/>
      <c r="K59" s="53"/>
    </row>
    <row r="60" spans="1:11" x14ac:dyDescent="0.25">
      <c r="A60" s="404"/>
      <c r="B60" s="435" t="s">
        <v>517</v>
      </c>
      <c r="C60" s="436" t="s">
        <v>518</v>
      </c>
      <c r="D60" s="437"/>
      <c r="E60" s="437"/>
      <c r="F60" s="438"/>
      <c r="H60" s="53"/>
      <c r="I60" s="53"/>
      <c r="J60" s="53"/>
      <c r="K60" s="53"/>
    </row>
    <row r="61" ht="15.75" customHeight="1" spans="1:11" x14ac:dyDescent="0.25">
      <c r="A61" s="408" t="s">
        <v>519</v>
      </c>
      <c r="B61" s="439">
        <v>117</v>
      </c>
      <c r="C61" s="439">
        <v>117</v>
      </c>
      <c r="D61" s="440"/>
      <c r="E61" s="440"/>
      <c r="F61" s="441"/>
      <c r="H61" s="53"/>
      <c r="I61" s="53"/>
      <c r="J61" s="53"/>
      <c r="K61" s="53"/>
    </row>
    <row r="62" spans="1:11" x14ac:dyDescent="0.25">
      <c r="A62" s="412"/>
      <c r="B62" s="423" t="s">
        <v>502</v>
      </c>
      <c r="C62" s="424"/>
      <c r="D62" s="424"/>
      <c r="E62" s="424"/>
      <c r="F62" s="425"/>
      <c r="H62" s="53"/>
      <c r="I62" s="53"/>
      <c r="J62" s="53"/>
      <c r="K62" s="53"/>
    </row>
    <row r="63" ht="15.75" customHeight="1" spans="1:11" x14ac:dyDescent="0.25">
      <c r="A63" s="442" t="s">
        <v>520</v>
      </c>
      <c r="B63" s="443">
        <v>136</v>
      </c>
      <c r="C63" s="444"/>
      <c r="D63" s="444"/>
      <c r="E63" s="444"/>
      <c r="F63" s="445"/>
      <c r="H63" s="53"/>
      <c r="I63" s="53"/>
      <c r="J63" s="53"/>
      <c r="K63" s="53"/>
    </row>
    <row r="64" spans="1:11" x14ac:dyDescent="0.25">
      <c r="A64" s="446"/>
      <c r="B64" s="446"/>
      <c r="C64" s="447"/>
      <c r="D64" s="447"/>
      <c r="E64" s="447"/>
      <c r="F64" s="447"/>
      <c r="H64" s="53"/>
      <c r="I64" s="53"/>
      <c r="J64" s="53"/>
      <c r="K64" s="53"/>
    </row>
    <row r="65" spans="1:11" x14ac:dyDescent="0.25">
      <c r="A65" s="446"/>
      <c r="B65" s="446"/>
      <c r="C65" s="447"/>
      <c r="D65" s="447"/>
      <c r="E65" s="447"/>
      <c r="F65" s="447"/>
      <c r="H65" s="53"/>
      <c r="I65" s="53"/>
      <c r="J65" s="53"/>
      <c r="K65" s="53"/>
    </row>
    <row r="66" spans="1:11" x14ac:dyDescent="0.25">
      <c r="A66" s="446"/>
      <c r="B66" s="447"/>
      <c r="C66" s="447"/>
      <c r="D66" s="447"/>
      <c r="E66" s="447"/>
      <c r="F66" s="447"/>
      <c r="H66" s="53"/>
      <c r="I66" s="53"/>
      <c r="J66" s="53"/>
      <c r="K66" s="53"/>
    </row>
    <row r="67" spans="1:11" x14ac:dyDescent="0.25">
      <c r="A67" s="446"/>
      <c r="B67" s="446"/>
      <c r="C67" s="447"/>
      <c r="D67" s="447"/>
      <c r="E67" s="447"/>
      <c r="F67" s="447"/>
      <c r="H67" s="53"/>
      <c r="I67" s="53"/>
      <c r="J67" s="53"/>
      <c r="K67" s="53"/>
    </row>
    <row r="68" spans="1:11" x14ac:dyDescent="0.25">
      <c r="A68" s="446"/>
      <c r="B68" s="446"/>
      <c r="C68" s="447"/>
      <c r="D68" s="447"/>
      <c r="E68" s="447"/>
      <c r="F68" s="447"/>
      <c r="H68" s="53"/>
      <c r="I68" s="53"/>
      <c r="J68" s="53"/>
      <c r="K68" s="53"/>
    </row>
    <row r="69" spans="1:11" x14ac:dyDescent="0.25">
      <c r="A69" s="446"/>
      <c r="B69" s="446"/>
      <c r="C69" s="447"/>
      <c r="D69" s="447"/>
      <c r="E69" s="447"/>
      <c r="F69" s="447"/>
      <c r="H69" s="53"/>
      <c r="I69" s="53"/>
      <c r="J69" s="53"/>
      <c r="K69" s="53"/>
    </row>
    <row r="70" spans="1:11" x14ac:dyDescent="0.25">
      <c r="A70" s="446"/>
      <c r="B70" s="446"/>
      <c r="C70" s="447"/>
      <c r="D70" s="447"/>
      <c r="E70" s="447"/>
      <c r="F70" s="447"/>
      <c r="H70" s="53"/>
      <c r="I70" s="53"/>
      <c r="J70" s="53"/>
      <c r="K70" s="53"/>
    </row>
    <row r="71" spans="1:11" x14ac:dyDescent="0.25">
      <c r="A71" s="446"/>
      <c r="B71" s="446"/>
      <c r="C71" s="447"/>
      <c r="D71" s="447"/>
      <c r="E71" s="447"/>
      <c r="F71" s="447"/>
      <c r="H71" s="53"/>
      <c r="I71" s="53"/>
      <c r="J71" s="53"/>
      <c r="K71" s="53"/>
    </row>
    <row r="72" spans="1:11" x14ac:dyDescent="0.25">
      <c r="A72" s="446"/>
      <c r="B72" s="446"/>
      <c r="C72" s="447"/>
      <c r="D72" s="447"/>
      <c r="E72" s="447"/>
      <c r="F72" s="447"/>
      <c r="H72" s="53"/>
      <c r="I72" s="53"/>
      <c r="J72" s="53"/>
      <c r="K72" s="53"/>
    </row>
    <row r="73" spans="1:11" x14ac:dyDescent="0.25">
      <c r="A73" s="446"/>
      <c r="B73" s="447"/>
      <c r="C73" s="447"/>
      <c r="D73" s="447"/>
      <c r="E73" s="447"/>
      <c r="F73" s="447"/>
      <c r="H73" s="53"/>
      <c r="I73" s="53"/>
      <c r="J73" s="53"/>
      <c r="K73" s="53"/>
    </row>
  </sheetData>
  <sheetProtection sheet="1" selectLockedCells="1"/>
  <mergeCells count="33">
    <mergeCell ref="H2:P2"/>
    <mergeCell ref="H3:P3"/>
    <mergeCell ref="H4:P4"/>
    <mergeCell ref="H5:P5"/>
    <mergeCell ref="H6:P6"/>
    <mergeCell ref="H7:P7"/>
    <mergeCell ref="H8:P8"/>
    <mergeCell ref="H9:P9"/>
    <mergeCell ref="A11:D11"/>
    <mergeCell ref="A12:D12"/>
    <mergeCell ref="A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F24:J24"/>
    <mergeCell ref="H33:I33"/>
    <mergeCell ref="B36:F36"/>
    <mergeCell ref="A64:B64"/>
    <mergeCell ref="A65:B65"/>
    <mergeCell ref="A67:B67"/>
    <mergeCell ref="A68:B68"/>
    <mergeCell ref="A69:B69"/>
    <mergeCell ref="A70:B70"/>
    <mergeCell ref="A71:B71"/>
    <mergeCell ref="A72:B72"/>
  </mergeCells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 zoomScale="100" zoomScaleNormal="100">
      <selection activeCell="G16" sqref="G16"/>
    </sheetView>
  </sheetViews>
  <sheetFormatPr defaultRowHeight="15" outlineLevelRow="0" outlineLevelCol="0" x14ac:dyDescent="0.2" defaultColWidth="8.83203125"/>
  <cols>
    <col min="1" max="1" width="11.6640625" customWidth="1"/>
    <col min="2" max="2" width="12.6640625" customWidth="1"/>
    <col min="3" max="3" width="12" customWidth="1"/>
    <col min="4" max="4" width="10.5" customWidth="1"/>
    <col min="6" max="7" width="10.6640625" customWidth="1"/>
    <col min="8" max="9" width="8.6640625" customWidth="1"/>
  </cols>
  <sheetData>
    <row r="1" ht="20" customHeight="1" spans="1:1" x14ac:dyDescent="0.25">
      <c r="A1" s="361" t="s">
        <v>381</v>
      </c>
    </row>
    <row r="2" spans="1:16" x14ac:dyDescent="0.25">
      <c r="A2" s="362" t="s">
        <v>390</v>
      </c>
      <c r="B2" s="363" t="s">
        <v>370</v>
      </c>
      <c r="C2" s="363" t="s">
        <v>386</v>
      </c>
      <c r="D2" s="363" t="s">
        <v>457</v>
      </c>
      <c r="E2" s="363" t="s">
        <v>396</v>
      </c>
      <c r="F2" s="363" t="s">
        <v>458</v>
      </c>
      <c r="G2" s="363" t="s">
        <v>459</v>
      </c>
      <c r="H2" s="364" t="s">
        <v>460</v>
      </c>
      <c r="I2" s="365"/>
      <c r="J2" s="365"/>
      <c r="K2" s="365"/>
      <c r="L2" s="365"/>
      <c r="M2" s="365"/>
      <c r="N2" s="365"/>
      <c r="O2" s="365"/>
      <c r="P2" s="366"/>
    </row>
    <row r="3" spans="1:16" x14ac:dyDescent="0.25">
      <c r="A3" s="367" t="s">
        <v>461</v>
      </c>
      <c r="B3" s="368">
        <f>USF!B3</f>
        <v>45627</v>
      </c>
      <c r="C3" s="62"/>
      <c r="D3" s="62"/>
      <c r="E3" s="369">
        <f>'IOA 12-1'!I29</f>
        <v>0</v>
      </c>
      <c r="F3" s="369">
        <f>'IOA 12-1'!J29</f>
        <v>0</v>
      </c>
      <c r="G3" s="370">
        <f>IF(OR(ISBLANK(F3),ISBLANK(E3),ISBLANK(D3)),"",SUM(E3+F3,-D3))</f>
      </c>
      <c r="H3" s="371"/>
      <c r="I3" s="372"/>
      <c r="J3" s="372"/>
      <c r="K3" s="372"/>
      <c r="L3" s="372"/>
      <c r="M3" s="372"/>
      <c r="N3" s="372"/>
      <c r="O3" s="372"/>
      <c r="P3" s="373"/>
    </row>
    <row r="4" spans="1:16" x14ac:dyDescent="0.25">
      <c r="A4" s="367" t="s">
        <v>462</v>
      </c>
      <c r="B4" s="368">
        <f>USF!B4</f>
        <v>45628</v>
      </c>
      <c r="C4" s="62"/>
      <c r="D4" s="62">
        <v>41</v>
      </c>
      <c r="E4" s="369">
        <v>6.5</v>
      </c>
      <c r="F4" s="369">
        <v>15</v>
      </c>
      <c r="G4" s="370" t="s">
        <v>400</v>
      </c>
      <c r="H4" s="371"/>
      <c r="I4" s="372"/>
      <c r="J4" s="372"/>
      <c r="K4" s="372"/>
      <c r="L4" s="372"/>
      <c r="M4" s="372"/>
      <c r="N4" s="372"/>
      <c r="O4" s="372"/>
      <c r="P4" s="373"/>
    </row>
    <row r="5" spans="1:16" x14ac:dyDescent="0.25">
      <c r="A5" s="367" t="s">
        <v>463</v>
      </c>
      <c r="B5" s="368">
        <f>USF!B5</f>
        <v>45629</v>
      </c>
      <c r="C5" s="62"/>
      <c r="D5" s="62">
        <v>273</v>
      </c>
      <c r="E5" s="369">
        <v>7</v>
      </c>
      <c r="F5" s="369">
        <v>15.5</v>
      </c>
      <c r="G5" s="370" t="s">
        <v>400</v>
      </c>
      <c r="H5" s="371"/>
      <c r="I5" s="372"/>
      <c r="J5" s="372"/>
      <c r="K5" s="372"/>
      <c r="L5" s="372"/>
      <c r="M5" s="372"/>
      <c r="N5" s="372"/>
      <c r="O5" s="372"/>
      <c r="P5" s="373"/>
    </row>
    <row r="6" spans="1:16" x14ac:dyDescent="0.25">
      <c r="A6" s="367" t="s">
        <v>464</v>
      </c>
      <c r="B6" s="368">
        <f>USF!B6</f>
        <v>45630</v>
      </c>
      <c r="C6" s="62"/>
      <c r="D6" s="62">
        <v>36</v>
      </c>
      <c r="E6" s="369">
        <v>7</v>
      </c>
      <c r="F6" s="369">
        <v>15.5</v>
      </c>
      <c r="G6" s="370" t="s">
        <v>401</v>
      </c>
      <c r="H6" s="371"/>
      <c r="I6" s="372"/>
      <c r="J6" s="372"/>
      <c r="K6" s="372"/>
      <c r="L6" s="372"/>
      <c r="M6" s="372"/>
      <c r="N6" s="372"/>
      <c r="O6" s="372"/>
      <c r="P6" s="373"/>
    </row>
    <row r="7" spans="1:16" x14ac:dyDescent="0.25">
      <c r="A7" s="367" t="s">
        <v>465</v>
      </c>
      <c r="B7" s="368">
        <f>USF!B7</f>
        <v>45631</v>
      </c>
      <c r="C7" s="62"/>
      <c r="D7" s="62">
        <v>146</v>
      </c>
      <c r="E7" s="369">
        <v>7.5</v>
      </c>
      <c r="F7" s="369">
        <v>16</v>
      </c>
      <c r="G7" s="370" t="s">
        <v>400</v>
      </c>
      <c r="H7" s="371"/>
      <c r="I7" s="372"/>
      <c r="J7" s="372"/>
      <c r="K7" s="372"/>
      <c r="L7" s="372"/>
      <c r="M7" s="372"/>
      <c r="N7" s="372"/>
      <c r="O7" s="372"/>
      <c r="P7" s="373"/>
    </row>
    <row r="8" spans="1:16" x14ac:dyDescent="0.25">
      <c r="A8" s="367" t="s">
        <v>466</v>
      </c>
      <c r="B8" s="368">
        <f>USF!B8</f>
        <v>45632</v>
      </c>
      <c r="C8" s="62"/>
      <c r="D8" s="62">
        <v>139</v>
      </c>
      <c r="E8" s="369">
        <v>8</v>
      </c>
      <c r="F8" s="369">
        <v>16.5</v>
      </c>
      <c r="G8" s="370" t="s">
        <v>400</v>
      </c>
      <c r="H8" s="371"/>
      <c r="I8" s="372"/>
      <c r="J8" s="372"/>
      <c r="K8" s="372"/>
      <c r="L8" s="372"/>
      <c r="M8" s="372"/>
      <c r="N8" s="372"/>
      <c r="O8" s="372"/>
      <c r="P8" s="373"/>
    </row>
    <row r="9" spans="1:16" x14ac:dyDescent="0.25">
      <c r="A9" s="367" t="s">
        <v>467</v>
      </c>
      <c r="B9" s="368">
        <f>USF!B9</f>
        <v>45633</v>
      </c>
      <c r="C9" s="62"/>
      <c r="D9" s="62">
        <v>221</v>
      </c>
      <c r="E9" s="369">
        <v>10</v>
      </c>
      <c r="F9" s="369">
        <v>18.5</v>
      </c>
      <c r="G9" s="370" t="s">
        <v>400</v>
      </c>
      <c r="H9" s="371"/>
      <c r="I9" s="372"/>
      <c r="J9" s="372"/>
      <c r="K9" s="372"/>
      <c r="L9" s="372"/>
      <c r="M9" s="372"/>
      <c r="N9" s="372"/>
      <c r="O9" s="372"/>
      <c r="P9" s="373"/>
    </row>
    <row r="10" spans="1:7" x14ac:dyDescent="0.25">
      <c r="A10" s="362" t="s">
        <v>468</v>
      </c>
      <c r="B10" s="374"/>
      <c r="C10" s="362"/>
      <c r="D10" s="363">
        <v>256</v>
      </c>
      <c r="E10" s="363">
        <v>11</v>
      </c>
      <c r="F10" s="363">
        <v>19.5</v>
      </c>
      <c r="G10" s="375" t="s">
        <v>400</v>
      </c>
    </row>
    <row r="11" spans="1:7" x14ac:dyDescent="0.25">
      <c r="A11" s="376">
        <v>56</v>
      </c>
      <c r="B11" s="377"/>
      <c r="C11" s="377"/>
      <c r="D11" s="377"/>
      <c r="E11" s="363">
        <v>11.5</v>
      </c>
      <c r="F11">
        <v>20</v>
      </c>
      <c r="G11" t="s">
        <v>401</v>
      </c>
    </row>
    <row r="12" spans="1:7" x14ac:dyDescent="0.25">
      <c r="A12" s="378">
        <v>166</v>
      </c>
      <c r="B12" s="379"/>
      <c r="C12" s="379"/>
      <c r="D12" s="379"/>
      <c r="E12" s="375">
        <v>12.5</v>
      </c>
      <c r="F12">
        <v>21</v>
      </c>
      <c r="G12" t="s">
        <v>400</v>
      </c>
    </row>
    <row r="13" spans="4:7" x14ac:dyDescent="0.25">
      <c r="D13">
        <v>295</v>
      </c>
      <c r="E13">
        <v>13.5</v>
      </c>
      <c r="F13">
        <v>22</v>
      </c>
      <c r="G13" t="s">
        <v>400</v>
      </c>
    </row>
    <row r="14" spans="1:12" x14ac:dyDescent="0.25">
      <c r="A14" s="380" t="s">
        <v>469</v>
      </c>
      <c r="B14" s="380"/>
      <c r="C14" s="382" t="s">
        <v>521</v>
      </c>
      <c r="D14" s="382">
        <v>43</v>
      </c>
      <c r="E14">
        <v>15</v>
      </c>
      <c r="F14" s="367">
        <v>23.5</v>
      </c>
      <c r="G14" s="383" t="s">
        <v>400</v>
      </c>
      <c r="H14" s="383" t="s">
        <v>522</v>
      </c>
      <c r="I14" s="383" t="s">
        <v>523</v>
      </c>
      <c r="J14" s="383" t="s">
        <v>471</v>
      </c>
      <c r="K14" s="383" t="s">
        <v>385</v>
      </c>
      <c r="L14" s="383" t="s">
        <v>524</v>
      </c>
    </row>
    <row r="15" spans="1:12" x14ac:dyDescent="0.25">
      <c r="A15" s="380"/>
      <c r="B15" s="380"/>
      <c r="C15" s="382"/>
      <c r="D15" s="382"/>
      <c r="E15"/>
      <c r="F15" s="367"/>
      <c r="G15" s="383"/>
      <c r="H15" s="383"/>
      <c r="I15" s="383"/>
      <c r="J15" s="383"/>
      <c r="K15" s="383"/>
      <c r="L15" s="383"/>
    </row>
    <row r="16" spans="1:12" x14ac:dyDescent="0.25">
      <c r="A16" s="367" t="s">
        <v>477</v>
      </c>
      <c r="B16" s="367">
        <f>(E10)</f>
        <v>11</v>
      </c>
      <c r="C16" s="367"/>
      <c r="D16" s="367"/>
      <c r="F16" s="384">
        <f>B3</f>
        <v>45627</v>
      </c>
      <c r="G16" s="61"/>
      <c r="H16" s="61"/>
      <c r="I16" s="61"/>
      <c r="J16" s="61"/>
      <c r="K16" s="61"/>
      <c r="L16" s="61"/>
    </row>
    <row r="17" spans="1:12" x14ac:dyDescent="0.25">
      <c r="A17" s="367" t="s">
        <v>478</v>
      </c>
      <c r="B17" s="367">
        <f>(F10)</f>
        <v>19.5</v>
      </c>
      <c r="C17" s="367"/>
      <c r="D17" s="367"/>
      <c r="F17" s="384">
        <f>F16+1</f>
        <v>45628</v>
      </c>
      <c r="G17" s="61"/>
      <c r="H17" s="61"/>
      <c r="I17" s="61"/>
      <c r="J17" s="61"/>
      <c r="K17" s="61"/>
      <c r="L17" s="61"/>
    </row>
    <row r="18" spans="1:12" x14ac:dyDescent="0.25">
      <c r="A18" s="367" t="s">
        <v>479</v>
      </c>
      <c r="B18" s="367">
        <f>SUM(B16:B17)</f>
        <v>30.5</v>
      </c>
      <c r="C18" s="367"/>
      <c r="D18" s="367"/>
      <c r="F18" s="384">
        <f t="shared" ref="F18:F22" si="0">F17+1</f>
        <v>45629</v>
      </c>
      <c r="G18" s="61"/>
      <c r="H18" s="61"/>
      <c r="I18" s="61"/>
      <c r="J18" s="61"/>
      <c r="K18" s="61"/>
      <c r="L18" s="61"/>
    </row>
    <row r="19" spans="3:12" x14ac:dyDescent="0.25">
      <c r="C19" s="367"/>
      <c r="D19" s="367"/>
      <c r="F19" s="384">
        <f t="shared" si="0"/>
        <v>45630</v>
      </c>
      <c r="G19" s="61"/>
      <c r="H19" s="61"/>
      <c r="I19" s="61"/>
      <c r="J19" s="61"/>
      <c r="K19" s="61"/>
      <c r="L19" s="61"/>
    </row>
    <row r="20" spans="3:12" x14ac:dyDescent="0.25">
      <c r="C20" s="367"/>
      <c r="D20" s="367"/>
      <c r="F20" s="384">
        <f t="shared" si="0"/>
        <v>45631</v>
      </c>
      <c r="G20" s="61"/>
      <c r="H20" s="61"/>
      <c r="I20" s="61"/>
      <c r="J20" s="61"/>
      <c r="K20" s="61"/>
      <c r="L20" s="61"/>
    </row>
    <row r="21" spans="3:12" x14ac:dyDescent="0.25">
      <c r="C21" s="367">
        <f>SUM(C16-B16)</f>
        <v>-11</v>
      </c>
      <c r="D21" s="367">
        <f>SUM(D17-B17)</f>
        <v>-19.5</v>
      </c>
      <c r="F21" s="384">
        <f t="shared" si="0"/>
        <v>45632</v>
      </c>
      <c r="G21" s="61"/>
      <c r="H21" s="61"/>
      <c r="I21" s="61"/>
      <c r="J21" s="61"/>
      <c r="K21" s="61"/>
      <c r="L21" s="61"/>
    </row>
    <row r="22" spans="6:12" x14ac:dyDescent="0.25">
      <c r="F22" s="384">
        <f t="shared" si="0"/>
        <v>45633</v>
      </c>
      <c r="G22" s="61"/>
      <c r="H22" s="61"/>
      <c r="I22" s="61"/>
      <c r="J22" s="61"/>
      <c r="K22" s="61"/>
      <c r="L22" s="61"/>
    </row>
    <row r="24" spans="6:11" x14ac:dyDescent="0.25">
      <c r="F24" s="387" t="s">
        <v>480</v>
      </c>
      <c r="G24" s="387"/>
      <c r="H24" s="387"/>
      <c r="I24" s="387"/>
      <c r="J24" s="387"/>
      <c r="K24" s="387"/>
    </row>
    <row r="25" spans="6:11" x14ac:dyDescent="0.25">
      <c r="F25" s="387" t="s">
        <v>390</v>
      </c>
      <c r="G25" s="387" t="s">
        <v>370</v>
      </c>
      <c r="H25" s="387" t="s">
        <v>481</v>
      </c>
      <c r="I25" s="387" t="s">
        <v>457</v>
      </c>
      <c r="J25" s="387" t="s">
        <v>459</v>
      </c>
      <c r="K25" s="387"/>
    </row>
    <row r="26" spans="6:11" x14ac:dyDescent="0.25">
      <c r="F26" s="367" t="s">
        <v>462</v>
      </c>
      <c r="G26" s="384">
        <f>B4</f>
        <v>45628</v>
      </c>
      <c r="H26" s="367">
        <f>SUM(E4:F4)</f>
        <v>21.5</v>
      </c>
      <c r="I26" s="367">
        <f>D4</f>
        <v>41</v>
      </c>
      <c r="J26" s="388">
        <f>G4</f>
      </c>
      <c r="K26" s="367"/>
    </row>
    <row r="27" spans="6:11" x14ac:dyDescent="0.25">
      <c r="F27" s="367" t="s">
        <v>463</v>
      </c>
      <c r="G27" s="384">
        <f>G26+1</f>
        <v>45629</v>
      </c>
      <c r="H27" s="367">
        <f t="shared" ref="H27:H31" si="1">SUM(E5:F5)</f>
        <v>22.5</v>
      </c>
      <c r="I27" s="367">
        <f t="shared" ref="I27:I31" si="2">D5</f>
        <v>273</v>
      </c>
      <c r="J27" s="388">
        <f t="shared" ref="J27:J31" si="3">G5</f>
      </c>
      <c r="K27" s="367"/>
    </row>
    <row r="28" spans="6:11" x14ac:dyDescent="0.25">
      <c r="F28" s="367" t="s">
        <v>464</v>
      </c>
      <c r="G28" s="384">
        <f t="shared" ref="G28:G32" si="4">G27+1</f>
        <v>45630</v>
      </c>
      <c r="H28" s="367">
        <f t="shared" si="1"/>
        <v>22.5</v>
      </c>
      <c r="I28" s="367">
        <f t="shared" si="2"/>
        <v>36</v>
      </c>
      <c r="J28" s="388" t="str">
        <f t="shared" si="3"/>
        <v>LEAD</v>
      </c>
      <c r="K28" s="367"/>
    </row>
    <row r="29" spans="6:11" x14ac:dyDescent="0.25">
      <c r="F29" s="367" t="s">
        <v>465</v>
      </c>
      <c r="G29" s="384">
        <f t="shared" si="4"/>
        <v>45631</v>
      </c>
      <c r="H29" s="367">
        <f t="shared" si="1"/>
        <v>23.5</v>
      </c>
      <c r="I29" s="367">
        <f t="shared" si="2"/>
        <v>146</v>
      </c>
      <c r="J29" s="388">
        <f t="shared" si="3"/>
      </c>
      <c r="K29" s="367"/>
    </row>
    <row r="30" spans="6:11" x14ac:dyDescent="0.25">
      <c r="F30" s="367" t="s">
        <v>466</v>
      </c>
      <c r="G30" s="384">
        <f t="shared" si="4"/>
        <v>45632</v>
      </c>
      <c r="H30" s="367">
        <f t="shared" si="1"/>
        <v>24.5</v>
      </c>
      <c r="I30" s="367">
        <f t="shared" si="2"/>
        <v>139</v>
      </c>
      <c r="J30" s="388">
        <f t="shared" si="3"/>
      </c>
      <c r="K30" s="367"/>
    </row>
    <row r="31" spans="6:11" x14ac:dyDescent="0.25">
      <c r="F31" s="367" t="s">
        <v>467</v>
      </c>
      <c r="G31" s="384">
        <f t="shared" si="4"/>
        <v>45633</v>
      </c>
      <c r="H31" s="367">
        <f t="shared" si="1"/>
        <v>28.5</v>
      </c>
      <c r="I31" s="367">
        <f t="shared" si="2"/>
        <v>221</v>
      </c>
      <c r="J31" s="388">
        <f t="shared" si="3"/>
      </c>
      <c r="K31" s="367"/>
    </row>
    <row r="32" spans="6:11" x14ac:dyDescent="0.25">
      <c r="F32" s="389" t="s">
        <v>461</v>
      </c>
      <c r="G32" s="390">
        <f t="shared" si="4"/>
        <v>45634</v>
      </c>
      <c r="H32" s="389"/>
      <c r="I32" s="389"/>
      <c r="J32" s="389"/>
      <c r="K32" s="389"/>
    </row>
    <row r="33" spans="8:10" x14ac:dyDescent="0.25">
      <c r="H33" s="391" t="s">
        <v>482</v>
      </c>
      <c r="I33" s="367"/>
      <c r="J33" s="388">
        <f>SUM(J26:J32)</f>
        <v>0</v>
      </c>
    </row>
    <row r="35" ht="15.75" customHeight="1" spans="1:1" x14ac:dyDescent="0.25">
      <c r="A35" t="s">
        <v>381</v>
      </c>
    </row>
    <row r="36" ht="15.75" customHeight="1" spans="1:6" x14ac:dyDescent="0.25">
      <c r="A36" s="392" t="s">
        <v>483</v>
      </c>
      <c r="B36" s="393" t="s">
        <v>525</v>
      </c>
      <c r="C36" s="394"/>
      <c r="D36" s="394"/>
      <c r="E36" s="394"/>
      <c r="F36" s="395"/>
    </row>
    <row r="37" spans="1:6" x14ac:dyDescent="0.25">
      <c r="A37" s="396"/>
      <c r="B37" s="397" t="s">
        <v>485</v>
      </c>
      <c r="C37" s="398"/>
      <c r="D37" s="398"/>
      <c r="E37" s="398"/>
      <c r="F37" s="399"/>
    </row>
    <row r="38" ht="15.75" customHeight="1" spans="1:6" x14ac:dyDescent="0.25">
      <c r="A38" s="400" t="s">
        <v>486</v>
      </c>
      <c r="B38" s="401">
        <v>85</v>
      </c>
      <c r="C38" s="402"/>
      <c r="D38" s="402"/>
      <c r="E38" s="402"/>
      <c r="F38" s="403"/>
    </row>
    <row r="39" spans="1:6" x14ac:dyDescent="0.25">
      <c r="A39" s="404"/>
      <c r="B39" s="405" t="s">
        <v>487</v>
      </c>
      <c r="C39" s="406" t="s">
        <v>488</v>
      </c>
      <c r="D39" s="406" t="s">
        <v>489</v>
      </c>
      <c r="E39" s="406" t="s">
        <v>490</v>
      </c>
      <c r="F39" s="407"/>
    </row>
    <row r="40" ht="15.75" customHeight="1" spans="1:6" x14ac:dyDescent="0.25">
      <c r="A40" s="408" t="s">
        <v>491</v>
      </c>
      <c r="B40" s="409">
        <v>88</v>
      </c>
      <c r="C40" s="410">
        <v>88</v>
      </c>
      <c r="D40" s="410">
        <v>88</v>
      </c>
      <c r="E40" s="410">
        <v>86</v>
      </c>
      <c r="F40" s="411"/>
    </row>
    <row r="41" spans="1:6" x14ac:dyDescent="0.25">
      <c r="A41" s="412"/>
      <c r="B41" s="397" t="s">
        <v>492</v>
      </c>
      <c r="C41" s="413" t="s">
        <v>493</v>
      </c>
      <c r="D41" s="413" t="s">
        <v>494</v>
      </c>
      <c r="E41" s="398"/>
      <c r="F41" s="399"/>
    </row>
    <row r="42" spans="1:6" x14ac:dyDescent="0.25">
      <c r="A42" s="414" t="s">
        <v>495</v>
      </c>
      <c r="B42" s="366" t="s">
        <v>526</v>
      </c>
      <c r="C42" s="367" t="s">
        <v>527</v>
      </c>
      <c r="D42" s="367" t="s">
        <v>528</v>
      </c>
      <c r="E42" s="367"/>
      <c r="F42" s="415"/>
    </row>
    <row r="43" ht="15.75" customHeight="1" spans="1:6" x14ac:dyDescent="0.25">
      <c r="A43" s="400" t="s">
        <v>496</v>
      </c>
      <c r="B43" s="401" t="s">
        <v>529</v>
      </c>
      <c r="C43" s="402" t="s">
        <v>529</v>
      </c>
      <c r="D43" s="402" t="s">
        <v>530</v>
      </c>
      <c r="E43" s="402"/>
      <c r="F43" s="403"/>
    </row>
    <row r="44" spans="1:6" x14ac:dyDescent="0.25">
      <c r="A44" s="404"/>
      <c r="B44" s="405" t="s">
        <v>497</v>
      </c>
      <c r="C44" s="406" t="s">
        <v>498</v>
      </c>
      <c r="D44" s="406" t="s">
        <v>499</v>
      </c>
      <c r="E44" s="406"/>
      <c r="F44" s="416"/>
    </row>
    <row r="45" ht="15.75" customHeight="1" spans="1:6" x14ac:dyDescent="0.25">
      <c r="A45" s="408" t="s">
        <v>500</v>
      </c>
      <c r="B45" s="409">
        <v>121</v>
      </c>
      <c r="C45" s="410" t="s">
        <v>531</v>
      </c>
      <c r="D45" s="410" t="s">
        <v>532</v>
      </c>
      <c r="E45" s="410"/>
      <c r="F45" s="411"/>
    </row>
    <row r="46" spans="1:6" x14ac:dyDescent="0.25">
      <c r="A46" s="412"/>
      <c r="B46" s="397" t="s">
        <v>502</v>
      </c>
      <c r="C46" s="398"/>
      <c r="D46" s="398"/>
      <c r="E46" s="398"/>
      <c r="F46" s="399"/>
    </row>
    <row r="47" spans="1:6" x14ac:dyDescent="0.25">
      <c r="A47" s="417" t="s">
        <v>503</v>
      </c>
      <c r="B47" s="366">
        <v>86</v>
      </c>
      <c r="C47" s="367"/>
      <c r="D47" s="367"/>
      <c r="E47" s="367"/>
      <c r="F47" s="415"/>
    </row>
    <row r="48" ht="15.75" customHeight="1" spans="1:6" x14ac:dyDescent="0.25">
      <c r="A48" s="400" t="s">
        <v>504</v>
      </c>
      <c r="B48" s="401">
        <v>88</v>
      </c>
      <c r="C48" s="402"/>
      <c r="D48" s="402"/>
      <c r="E48" s="402"/>
      <c r="F48" s="403"/>
    </row>
    <row r="49" spans="1:6" x14ac:dyDescent="0.25">
      <c r="A49" s="404"/>
      <c r="B49" s="405" t="s">
        <v>497</v>
      </c>
      <c r="C49" s="406" t="s">
        <v>498</v>
      </c>
      <c r="D49" s="406" t="s">
        <v>499</v>
      </c>
      <c r="E49" s="418"/>
      <c r="F49" s="407"/>
    </row>
    <row r="50" ht="15.75" customHeight="1" spans="1:6" x14ac:dyDescent="0.25">
      <c r="A50" s="408" t="s">
        <v>505</v>
      </c>
      <c r="B50" s="409">
        <v>120</v>
      </c>
      <c r="C50" s="410">
        <v>120</v>
      </c>
      <c r="D50" s="410" t="s">
        <v>533</v>
      </c>
      <c r="E50" s="410"/>
      <c r="F50" s="411"/>
    </row>
    <row r="51" spans="1:6" x14ac:dyDescent="0.25">
      <c r="A51" s="412"/>
      <c r="B51" s="397" t="s">
        <v>502</v>
      </c>
      <c r="C51" s="398"/>
      <c r="D51" s="398"/>
      <c r="E51" s="398"/>
      <c r="F51" s="399"/>
    </row>
    <row r="52" ht="15.75" customHeight="1" spans="1:6" x14ac:dyDescent="0.25">
      <c r="A52" s="400" t="s">
        <v>508</v>
      </c>
      <c r="B52" s="401" t="s">
        <v>534</v>
      </c>
      <c r="C52" s="402"/>
      <c r="D52" s="402"/>
      <c r="E52" s="402"/>
      <c r="F52" s="403"/>
    </row>
    <row r="53" spans="1:6" x14ac:dyDescent="0.25">
      <c r="A53" s="404"/>
      <c r="B53" s="405" t="s">
        <v>509</v>
      </c>
      <c r="C53" s="406" t="s">
        <v>510</v>
      </c>
      <c r="D53" s="406" t="s">
        <v>511</v>
      </c>
      <c r="E53" s="418"/>
      <c r="F53" s="407"/>
    </row>
    <row r="54" spans="1:6" x14ac:dyDescent="0.25">
      <c r="A54" s="419" t="s">
        <v>512</v>
      </c>
      <c r="B54" s="420"/>
      <c r="C54" s="421"/>
      <c r="D54" s="421"/>
      <c r="E54" s="421"/>
      <c r="F54" s="422"/>
    </row>
    <row r="55" ht="15.75" customHeight="1" spans="1:6" x14ac:dyDescent="0.25">
      <c r="A55" s="408" t="s">
        <v>513</v>
      </c>
      <c r="B55" s="409"/>
      <c r="C55" s="410"/>
      <c r="D55" s="410"/>
      <c r="E55" s="410"/>
      <c r="F55" s="411"/>
    </row>
    <row r="56" spans="1:6" x14ac:dyDescent="0.25">
      <c r="A56" s="412"/>
      <c r="B56" s="423" t="s">
        <v>502</v>
      </c>
      <c r="C56" s="424"/>
      <c r="D56" s="424"/>
      <c r="E56" s="424"/>
      <c r="F56" s="425"/>
    </row>
    <row r="57" spans="1:6" x14ac:dyDescent="0.25">
      <c r="A57" s="426" t="s">
        <v>514</v>
      </c>
      <c r="B57" s="427">
        <v>147</v>
      </c>
      <c r="C57" s="428"/>
      <c r="D57" s="428"/>
      <c r="E57" s="428"/>
      <c r="F57" s="429"/>
    </row>
    <row r="58" spans="1:6" x14ac:dyDescent="0.25">
      <c r="A58" s="417" t="s">
        <v>515</v>
      </c>
      <c r="B58" s="430">
        <v>140</v>
      </c>
      <c r="C58" s="383"/>
      <c r="D58" s="383"/>
      <c r="E58" s="383"/>
      <c r="F58" s="431"/>
    </row>
    <row r="59" ht="15.75" customHeight="1" spans="1:6" x14ac:dyDescent="0.25">
      <c r="A59" s="400" t="s">
        <v>516</v>
      </c>
      <c r="B59" s="432"/>
      <c r="C59" s="433"/>
      <c r="D59" s="433"/>
      <c r="E59" s="433"/>
      <c r="F59" s="434"/>
    </row>
    <row r="60" spans="1:6" x14ac:dyDescent="0.25">
      <c r="A60" s="404"/>
      <c r="B60" s="435" t="s">
        <v>517</v>
      </c>
      <c r="C60" s="436" t="s">
        <v>518</v>
      </c>
      <c r="D60" s="437"/>
      <c r="E60" s="437"/>
      <c r="F60" s="438"/>
    </row>
    <row r="61" ht="15.75" customHeight="1" spans="1:6" x14ac:dyDescent="0.25">
      <c r="A61" s="408" t="s">
        <v>519</v>
      </c>
      <c r="B61" s="439"/>
      <c r="C61" s="440"/>
      <c r="D61" s="440"/>
      <c r="E61" s="440"/>
      <c r="F61" s="441"/>
    </row>
    <row r="62" spans="1:6" x14ac:dyDescent="0.25">
      <c r="A62" s="412"/>
      <c r="B62" s="423" t="s">
        <v>502</v>
      </c>
      <c r="C62" s="424"/>
      <c r="D62" s="424"/>
      <c r="E62" s="424"/>
      <c r="F62" s="425"/>
    </row>
    <row r="63" ht="15.75" customHeight="1" spans="1:6" x14ac:dyDescent="0.25">
      <c r="A63" s="442" t="s">
        <v>520</v>
      </c>
      <c r="B63" s="443"/>
      <c r="C63" s="444"/>
      <c r="D63" s="444"/>
      <c r="E63" s="444"/>
      <c r="F63" s="445"/>
    </row>
  </sheetData>
  <sheetProtection sheet="1" selectLockedCells="1"/>
  <mergeCells count="24">
    <mergeCell ref="H2:P2"/>
    <mergeCell ref="H3:P3"/>
    <mergeCell ref="H4:P4"/>
    <mergeCell ref="H5:P5"/>
    <mergeCell ref="H6:P6"/>
    <mergeCell ref="H7:P7"/>
    <mergeCell ref="H8:P8"/>
    <mergeCell ref="H9:P9"/>
    <mergeCell ref="A11:D11"/>
    <mergeCell ref="A12:D12"/>
    <mergeCell ref="A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F24:J24"/>
    <mergeCell ref="H33:I33"/>
    <mergeCell ref="B36:F36"/>
  </mergeCells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 zoomScale="100" zoomScaleNormal="100">
      <selection activeCell="C3" sqref="C3"/>
    </sheetView>
  </sheetViews>
  <sheetFormatPr defaultRowHeight="15" outlineLevelRow="0" outlineLevelCol="0" x14ac:dyDescent="0.2" defaultColWidth="8.83203125"/>
  <cols>
    <col min="1" max="1" width="11.6640625" customWidth="1"/>
    <col min="2" max="2" width="12.6640625" customWidth="1"/>
    <col min="3" max="3" width="12" customWidth="1"/>
    <col min="4" max="4" width="10.5" customWidth="1"/>
    <col min="6" max="7" width="10.6640625" customWidth="1"/>
    <col min="8" max="9" width="8.6640625" customWidth="1"/>
  </cols>
  <sheetData>
    <row r="1" ht="20" customHeight="1" spans="1:1" x14ac:dyDescent="0.25">
      <c r="A1" s="361" t="s">
        <v>384</v>
      </c>
    </row>
    <row r="2" spans="1:16" x14ac:dyDescent="0.25">
      <c r="A2" s="362" t="s">
        <v>390</v>
      </c>
      <c r="B2" s="363" t="s">
        <v>370</v>
      </c>
      <c r="C2" s="363" t="s">
        <v>386</v>
      </c>
      <c r="D2" s="363" t="s">
        <v>457</v>
      </c>
      <c r="E2" s="363" t="s">
        <v>396</v>
      </c>
      <c r="F2" s="363" t="s">
        <v>458</v>
      </c>
      <c r="G2" s="363" t="s">
        <v>459</v>
      </c>
      <c r="H2" s="448" t="s">
        <v>460</v>
      </c>
      <c r="I2" s="372"/>
      <c r="J2" s="372"/>
      <c r="K2" s="372"/>
      <c r="L2" s="372"/>
      <c r="M2" s="372"/>
      <c r="N2" s="372"/>
      <c r="O2" s="372"/>
      <c r="P2" s="373"/>
    </row>
    <row r="3" spans="1:16" x14ac:dyDescent="0.25">
      <c r="A3" s="367" t="s">
        <v>461</v>
      </c>
      <c r="B3" s="368">
        <f>USF!B3</f>
        <v>45627</v>
      </c>
      <c r="C3" s="62"/>
      <c r="D3" s="62"/>
      <c r="E3" s="369">
        <f>'VB-CW 12-1'!I43</f>
        <v>0</v>
      </c>
      <c r="F3" s="369">
        <f>'VB-CW 12-1'!J43</f>
        <v>0</v>
      </c>
      <c r="G3" s="370">
        <f>IF(OR(ISBLANK(F3),ISBLANK(E3),ISBLANK(D3)),"",SUM(E3+F3,-D3))</f>
      </c>
      <c r="H3" s="371"/>
      <c r="I3" s="372"/>
      <c r="J3" s="372"/>
      <c r="K3" s="372"/>
      <c r="L3" s="372"/>
      <c r="M3" s="372"/>
      <c r="N3" s="372"/>
      <c r="O3" s="372"/>
      <c r="P3" s="373"/>
    </row>
    <row r="4" spans="1:16" x14ac:dyDescent="0.25">
      <c r="A4" s="367" t="s">
        <v>462</v>
      </c>
      <c r="B4" s="368">
        <f>USF!B4</f>
        <v>45628</v>
      </c>
      <c r="C4" s="62"/>
      <c r="D4" s="62">
        <v>47</v>
      </c>
      <c r="E4" s="369">
        <v>7</v>
      </c>
      <c r="F4" s="369">
        <v>15.5</v>
      </c>
      <c r="G4" s="370" t="s">
        <v>400</v>
      </c>
      <c r="H4" s="371"/>
      <c r="I4" s="372"/>
      <c r="J4" s="372"/>
      <c r="K4" s="372"/>
      <c r="L4" s="372"/>
      <c r="M4" s="372"/>
      <c r="N4" s="372"/>
      <c r="O4" s="372"/>
      <c r="P4" s="373"/>
    </row>
    <row r="5" spans="1:16" x14ac:dyDescent="0.25">
      <c r="A5" s="367" t="s">
        <v>463</v>
      </c>
      <c r="B5" s="368">
        <f>USF!B5</f>
        <v>45629</v>
      </c>
      <c r="C5" s="62"/>
      <c r="D5" s="62">
        <v>295</v>
      </c>
      <c r="E5" s="369">
        <v>7.5</v>
      </c>
      <c r="F5" s="369">
        <v>16</v>
      </c>
      <c r="G5" s="370" t="s">
        <v>400</v>
      </c>
      <c r="H5" s="371"/>
      <c r="I5" s="372"/>
      <c r="J5" s="372"/>
      <c r="K5" s="372"/>
      <c r="L5" s="372"/>
      <c r="M5" s="372"/>
      <c r="N5" s="372"/>
      <c r="O5" s="372"/>
      <c r="P5" s="373"/>
    </row>
    <row r="6" spans="1:16" x14ac:dyDescent="0.25">
      <c r="A6" s="367" t="s">
        <v>464</v>
      </c>
      <c r="B6" s="368">
        <f>USF!B6</f>
        <v>45630</v>
      </c>
      <c r="C6" s="62"/>
      <c r="D6" s="62">
        <v>30</v>
      </c>
      <c r="E6" s="369">
        <v>11</v>
      </c>
      <c r="F6" s="369">
        <v>19.5</v>
      </c>
      <c r="G6" s="370" t="s">
        <v>401</v>
      </c>
      <c r="H6" s="371"/>
      <c r="I6" s="372"/>
      <c r="J6" s="372"/>
      <c r="K6" s="372"/>
      <c r="L6" s="372"/>
      <c r="M6" s="372"/>
      <c r="N6" s="372"/>
      <c r="O6" s="372"/>
      <c r="P6" s="373"/>
    </row>
    <row r="7" spans="1:16" x14ac:dyDescent="0.25">
      <c r="A7" s="367" t="s">
        <v>465</v>
      </c>
      <c r="B7" s="368">
        <f>USF!B7</f>
        <v>45631</v>
      </c>
      <c r="C7" s="62"/>
      <c r="D7" s="62">
        <v>269</v>
      </c>
      <c r="E7" s="369">
        <v>16.5</v>
      </c>
      <c r="F7" s="369">
        <v>1</v>
      </c>
      <c r="G7" s="370" t="s">
        <v>400</v>
      </c>
      <c r="H7" s="371"/>
      <c r="I7" s="372"/>
      <c r="J7" s="372"/>
      <c r="K7" s="372"/>
      <c r="L7" s="372"/>
      <c r="M7" s="372"/>
      <c r="N7" s="372"/>
      <c r="O7" s="372"/>
      <c r="P7" s="373"/>
    </row>
    <row r="8" spans="1:16" x14ac:dyDescent="0.25">
      <c r="A8" s="367" t="s">
        <v>466</v>
      </c>
      <c r="B8" s="368">
        <f>USF!B8</f>
        <v>45632</v>
      </c>
      <c r="C8" s="62"/>
      <c r="D8" s="62">
        <v>267</v>
      </c>
      <c r="E8" s="369">
        <v>16.5</v>
      </c>
      <c r="F8" s="369">
        <v>1</v>
      </c>
      <c r="G8" s="370" t="s">
        <v>400</v>
      </c>
      <c r="H8" s="371"/>
      <c r="I8" s="372"/>
      <c r="J8" s="372"/>
      <c r="K8" s="372"/>
      <c r="L8" s="372"/>
      <c r="M8" s="372"/>
      <c r="N8" s="372"/>
      <c r="O8" s="372"/>
      <c r="P8" s="373"/>
    </row>
    <row r="9" spans="1:16" x14ac:dyDescent="0.25">
      <c r="A9" s="367" t="s">
        <v>467</v>
      </c>
      <c r="B9" s="368">
        <f>USF!B9</f>
        <v>45633</v>
      </c>
      <c r="C9" s="62"/>
      <c r="D9" s="62">
        <v>279</v>
      </c>
      <c r="E9" s="369">
        <v>18.5</v>
      </c>
      <c r="F9" s="369">
        <v>23</v>
      </c>
      <c r="G9" s="370" t="s">
        <v>400</v>
      </c>
      <c r="H9" s="371"/>
      <c r="I9" s="372"/>
      <c r="J9" s="372"/>
      <c r="K9" s="372"/>
      <c r="L9" s="372"/>
      <c r="M9" s="372"/>
      <c r="N9" s="372"/>
      <c r="O9" s="372"/>
      <c r="P9" s="373"/>
    </row>
    <row r="10" spans="1:7" x14ac:dyDescent="0.25">
      <c r="A10" s="362" t="s">
        <v>468</v>
      </c>
      <c r="B10" s="374"/>
      <c r="C10" s="362"/>
      <c r="D10" s="363">
        <v>117</v>
      </c>
      <c r="E10" s="363">
        <v>18.5</v>
      </c>
      <c r="F10" s="363">
        <v>23</v>
      </c>
      <c r="G10" s="375" t="s">
        <v>400</v>
      </c>
    </row>
    <row r="11" spans="1:5" x14ac:dyDescent="0.25">
      <c r="A11" s="376" t="s">
        <v>535</v>
      </c>
      <c r="B11" s="377"/>
      <c r="C11" s="377"/>
      <c r="D11" s="377"/>
      <c r="E11" s="363">
        <f>SUM(D3:D9)</f>
        <v>1187</v>
      </c>
    </row>
    <row r="12" spans="1:5" x14ac:dyDescent="0.25">
      <c r="A12" s="378" t="s">
        <v>536</v>
      </c>
      <c r="B12" s="379"/>
      <c r="C12" s="379"/>
      <c r="D12" s="379"/>
      <c r="E12" s="375">
        <f>SUM(G3:G9)</f>
        <v>0</v>
      </c>
    </row>
    <row r="14" spans="1:13" x14ac:dyDescent="0.25">
      <c r="A14" s="380" t="s">
        <v>469</v>
      </c>
      <c r="B14" s="380"/>
      <c r="C14" s="381" t="s">
        <v>521</v>
      </c>
      <c r="D14" s="382" t="s">
        <v>537</v>
      </c>
      <c r="F14" s="367"/>
      <c r="G14" s="383" t="s">
        <v>523</v>
      </c>
      <c r="H14" s="383" t="s">
        <v>473</v>
      </c>
      <c r="I14" s="383"/>
      <c r="J14" s="383"/>
      <c r="K14" s="383"/>
      <c r="L14" s="53"/>
      <c r="M14" s="53"/>
    </row>
    <row r="15" spans="1:13" x14ac:dyDescent="0.25">
      <c r="A15" s="380"/>
      <c r="B15" s="380"/>
      <c r="C15" s="381"/>
      <c r="D15" s="382"/>
      <c r="E15"/>
      <c r="F15" s="367"/>
      <c r="G15" s="383"/>
      <c r="H15" s="383"/>
      <c r="I15" s="383"/>
      <c r="J15" s="383"/>
      <c r="K15" s="383"/>
      <c r="L15" s="53"/>
      <c r="M15" s="53"/>
    </row>
    <row r="16" spans="1:11" x14ac:dyDescent="0.25">
      <c r="A16" s="367" t="s">
        <v>477</v>
      </c>
      <c r="B16" s="367">
        <f>(E10)</f>
        <v>18.5</v>
      </c>
      <c r="C16" s="367"/>
      <c r="D16" s="367"/>
      <c r="F16" s="384">
        <f>B3</f>
        <v>45627</v>
      </c>
      <c r="G16" s="61"/>
      <c r="H16" s="61"/>
      <c r="I16" s="61"/>
      <c r="J16" s="61"/>
      <c r="K16" s="61"/>
    </row>
    <row r="17" spans="1:11" x14ac:dyDescent="0.25">
      <c r="A17" s="367" t="s">
        <v>478</v>
      </c>
      <c r="B17" s="367">
        <f>(F10)</f>
        <v>23</v>
      </c>
      <c r="C17" s="367"/>
      <c r="D17" s="367"/>
      <c r="F17" s="384">
        <f>F16+1</f>
        <v>45628</v>
      </c>
      <c r="G17" s="61"/>
      <c r="H17" s="61"/>
      <c r="I17" s="61"/>
      <c r="J17" s="61"/>
      <c r="K17" s="61"/>
    </row>
    <row r="18" spans="1:11" x14ac:dyDescent="0.25">
      <c r="A18" s="367" t="s">
        <v>479</v>
      </c>
      <c r="B18" s="367">
        <f>SUM(B16:B17)</f>
        <v>41.5</v>
      </c>
      <c r="C18" s="367"/>
      <c r="D18" s="367"/>
      <c r="F18" s="384">
        <f t="shared" ref="F18:F22" si="0">F17+1</f>
        <v>45629</v>
      </c>
      <c r="G18" s="61"/>
      <c r="H18" s="61"/>
      <c r="I18" s="61"/>
      <c r="J18" s="61"/>
      <c r="K18" s="61"/>
    </row>
    <row r="19" spans="3:11" x14ac:dyDescent="0.25">
      <c r="C19" s="367"/>
      <c r="D19" s="367"/>
      <c r="F19" s="384">
        <f t="shared" si="0"/>
        <v>45630</v>
      </c>
      <c r="G19" s="61"/>
      <c r="H19" s="61"/>
      <c r="I19" s="61"/>
      <c r="J19" s="61"/>
      <c r="K19" s="61"/>
    </row>
    <row r="20" spans="3:11" x14ac:dyDescent="0.25">
      <c r="C20" s="367"/>
      <c r="D20" s="367"/>
      <c r="F20" s="384">
        <f t="shared" si="0"/>
        <v>45631</v>
      </c>
      <c r="G20" s="61"/>
      <c r="H20" s="61"/>
      <c r="I20" s="61"/>
      <c r="J20" s="61"/>
      <c r="K20" s="61"/>
    </row>
    <row r="21" spans="3:11" x14ac:dyDescent="0.25">
      <c r="C21" s="367">
        <f>SUM(C16-B16)</f>
        <v>-18.5</v>
      </c>
      <c r="D21" s="367">
        <f>SUM(D17-B17)</f>
        <v>-23</v>
      </c>
      <c r="F21" s="384">
        <f t="shared" si="0"/>
        <v>45632</v>
      </c>
      <c r="G21" s="61"/>
      <c r="H21" s="61"/>
      <c r="I21" s="61"/>
      <c r="J21" s="61"/>
      <c r="K21" s="61"/>
    </row>
    <row r="22" spans="6:11" x14ac:dyDescent="0.25">
      <c r="F22" s="384">
        <f t="shared" si="0"/>
        <v>45633</v>
      </c>
      <c r="G22" s="61"/>
      <c r="H22" s="61"/>
      <c r="I22" s="61"/>
      <c r="J22" s="61"/>
      <c r="K22" s="61"/>
    </row>
    <row r="24" spans="6:11" x14ac:dyDescent="0.25">
      <c r="F24" s="387" t="s">
        <v>480</v>
      </c>
      <c r="G24" s="387"/>
      <c r="H24" s="387"/>
      <c r="I24" s="387"/>
      <c r="J24" s="387"/>
      <c r="K24" s="387"/>
    </row>
    <row r="25" spans="6:11" x14ac:dyDescent="0.25">
      <c r="F25" s="387" t="s">
        <v>390</v>
      </c>
      <c r="G25" s="387" t="s">
        <v>370</v>
      </c>
      <c r="H25" s="387" t="s">
        <v>481</v>
      </c>
      <c r="I25" s="387" t="s">
        <v>457</v>
      </c>
      <c r="J25" s="387" t="s">
        <v>459</v>
      </c>
      <c r="K25" s="387"/>
    </row>
    <row r="26" spans="6:11" x14ac:dyDescent="0.25">
      <c r="F26" s="367" t="s">
        <v>462</v>
      </c>
      <c r="G26" s="384">
        <f>B4</f>
        <v>45628</v>
      </c>
      <c r="H26" s="367">
        <f>SUM(E4:F4)</f>
        <v>22.5</v>
      </c>
      <c r="I26" s="367">
        <f>D4</f>
        <v>47</v>
      </c>
      <c r="J26" s="388">
        <f>G4</f>
      </c>
      <c r="K26" s="367"/>
    </row>
    <row r="27" spans="6:11" x14ac:dyDescent="0.25">
      <c r="F27" s="367" t="s">
        <v>463</v>
      </c>
      <c r="G27" s="384">
        <f>G26+1</f>
        <v>45629</v>
      </c>
      <c r="H27" s="367">
        <f t="shared" ref="H27:H31" si="1">SUM(E5:F5)</f>
        <v>23.5</v>
      </c>
      <c r="I27" s="367">
        <f t="shared" ref="I27:I31" si="2">D5</f>
        <v>295</v>
      </c>
      <c r="J27" s="388">
        <f t="shared" ref="J27:J31" si="3">G5</f>
      </c>
      <c r="K27" s="367"/>
    </row>
    <row r="28" spans="6:11" x14ac:dyDescent="0.25">
      <c r="F28" s="367" t="s">
        <v>464</v>
      </c>
      <c r="G28" s="384">
        <f t="shared" ref="G28:G32" si="4">G27+1</f>
        <v>45630</v>
      </c>
      <c r="H28" s="367">
        <f t="shared" si="1"/>
        <v>30.5</v>
      </c>
      <c r="I28" s="367">
        <f t="shared" si="2"/>
        <v>30</v>
      </c>
      <c r="J28" s="388" t="str">
        <f t="shared" si="3"/>
        <v>LEAD</v>
      </c>
      <c r="K28" s="367"/>
    </row>
    <row r="29" spans="6:11" x14ac:dyDescent="0.25">
      <c r="F29" s="367" t="s">
        <v>465</v>
      </c>
      <c r="G29" s="384">
        <f t="shared" si="4"/>
        <v>45631</v>
      </c>
      <c r="H29" s="367">
        <f t="shared" si="1"/>
        <v>17.5</v>
      </c>
      <c r="I29" s="367">
        <f t="shared" si="2"/>
        <v>269</v>
      </c>
      <c r="J29" s="388">
        <f t="shared" si="3"/>
      </c>
      <c r="K29" s="367"/>
    </row>
    <row r="30" spans="6:11" x14ac:dyDescent="0.25">
      <c r="F30" s="367" t="s">
        <v>466</v>
      </c>
      <c r="G30" s="384">
        <f t="shared" si="4"/>
        <v>45632</v>
      </c>
      <c r="H30" s="367">
        <f t="shared" si="1"/>
        <v>17.5</v>
      </c>
      <c r="I30" s="367">
        <f t="shared" si="2"/>
        <v>267</v>
      </c>
      <c r="J30" s="388">
        <f t="shared" si="3"/>
      </c>
      <c r="K30" s="367"/>
    </row>
    <row r="31" spans="6:11" x14ac:dyDescent="0.25">
      <c r="F31" s="367" t="s">
        <v>467</v>
      </c>
      <c r="G31" s="384">
        <f t="shared" si="4"/>
        <v>45633</v>
      </c>
      <c r="H31" s="367">
        <f t="shared" si="1"/>
        <v>41.5</v>
      </c>
      <c r="I31" s="367">
        <f t="shared" si="2"/>
        <v>279</v>
      </c>
      <c r="J31" s="388">
        <f t="shared" si="3"/>
      </c>
      <c r="K31" s="367"/>
    </row>
    <row r="32" spans="6:11" x14ac:dyDescent="0.25">
      <c r="F32" s="389" t="s">
        <v>461</v>
      </c>
      <c r="G32" s="390">
        <f t="shared" si="4"/>
        <v>45634</v>
      </c>
      <c r="H32" s="389"/>
      <c r="I32" s="389"/>
      <c r="J32" s="389"/>
      <c r="K32" s="389"/>
    </row>
    <row r="33" spans="8:10" x14ac:dyDescent="0.25">
      <c r="H33" s="391" t="s">
        <v>482</v>
      </c>
      <c r="I33" s="367"/>
      <c r="J33" s="388">
        <f>SUM(J26:J31)</f>
        <v>0</v>
      </c>
    </row>
    <row r="37" spans="1:8" x14ac:dyDescent="0.25">
      <c r="A37" s="449" t="s">
        <v>384</v>
      </c>
      <c r="B37" s="450" t="s">
        <v>461</v>
      </c>
      <c r="C37" s="450" t="s">
        <v>462</v>
      </c>
      <c r="D37" s="450" t="s">
        <v>463</v>
      </c>
      <c r="E37" s="450" t="s">
        <v>464</v>
      </c>
      <c r="F37" s="450" t="s">
        <v>465</v>
      </c>
      <c r="G37" s="450" t="s">
        <v>466</v>
      </c>
      <c r="H37" s="450" t="s">
        <v>467</v>
      </c>
    </row>
    <row r="38" spans="2:8" x14ac:dyDescent="0.25">
      <c r="B38" s="53">
        <v>37</v>
      </c>
      <c r="C38" s="53">
        <v>37</v>
      </c>
      <c r="D38" s="53">
        <v>37</v>
      </c>
      <c r="E38" s="53">
        <v>37</v>
      </c>
      <c r="F38" s="53">
        <v>37</v>
      </c>
      <c r="G38" s="53">
        <v>45</v>
      </c>
      <c r="H38" s="53">
        <v>45</v>
      </c>
    </row>
    <row r="40" spans="1:5" x14ac:dyDescent="0.25">
      <c r="A40" s="367" t="s">
        <v>538</v>
      </c>
      <c r="B40" s="383">
        <v>8</v>
      </c>
      <c r="C40" s="367" t="s">
        <v>539</v>
      </c>
      <c r="D40" s="367"/>
      <c r="E40" s="367"/>
    </row>
    <row r="41" spans="1:5" x14ac:dyDescent="0.25">
      <c r="A41" s="367" t="s">
        <v>540</v>
      </c>
      <c r="B41" s="383">
        <v>45</v>
      </c>
      <c r="C41" s="367" t="s">
        <v>541</v>
      </c>
      <c r="D41" s="367"/>
      <c r="E41" s="367"/>
    </row>
    <row r="42" spans="1:5" x14ac:dyDescent="0.25">
      <c r="A42" s="367" t="s">
        <v>542</v>
      </c>
      <c r="B42" s="383">
        <v>32</v>
      </c>
      <c r="C42" s="367" t="s">
        <v>541</v>
      </c>
      <c r="D42" s="367"/>
      <c r="E42" s="367"/>
    </row>
    <row r="43" spans="1:5" x14ac:dyDescent="0.25">
      <c r="A43" s="367" t="s">
        <v>473</v>
      </c>
      <c r="B43" s="383">
        <v>64</v>
      </c>
      <c r="C43" s="367" t="s">
        <v>541</v>
      </c>
      <c r="D43" s="367"/>
      <c r="E43" s="367"/>
    </row>
  </sheetData>
  <sheetProtection sheet="1" selectLockedCells="1"/>
  <mergeCells count="28">
    <mergeCell ref="H2:P2"/>
    <mergeCell ref="H3:P3"/>
    <mergeCell ref="H4:P4"/>
    <mergeCell ref="H5:P5"/>
    <mergeCell ref="H6:P6"/>
    <mergeCell ref="H7:P7"/>
    <mergeCell ref="H8:P8"/>
    <mergeCell ref="H9:P9"/>
    <mergeCell ref="A11:D11"/>
    <mergeCell ref="A12:D12"/>
    <mergeCell ref="A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F24:J24"/>
    <mergeCell ref="H33:I33"/>
    <mergeCell ref="C40:E40"/>
    <mergeCell ref="C41:E41"/>
    <mergeCell ref="C42:E42"/>
    <mergeCell ref="C43:E43"/>
  </mergeCells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 zoomScale="100" zoomScaleNormal="100">
      <selection activeCell="C3" sqref="C3"/>
    </sheetView>
  </sheetViews>
  <sheetFormatPr defaultRowHeight="15" outlineLevelRow="0" outlineLevelCol="0" x14ac:dyDescent="0.2" defaultColWidth="8.83203125"/>
  <cols>
    <col min="1" max="1" width="11.6640625" customWidth="1"/>
    <col min="2" max="2" width="12.6640625" customWidth="1"/>
    <col min="3" max="3" width="12" customWidth="1"/>
    <col min="4" max="4" width="10.5" customWidth="1"/>
    <col min="6" max="6" width="9.5" customWidth="1"/>
    <col min="7" max="7" width="10.6640625" customWidth="1"/>
    <col min="8" max="9" width="8.6640625" customWidth="1"/>
  </cols>
  <sheetData>
    <row r="1" ht="20" customHeight="1" spans="1:1" x14ac:dyDescent="0.25">
      <c r="A1" s="361" t="s">
        <v>383</v>
      </c>
    </row>
    <row r="2" spans="1:16" x14ac:dyDescent="0.25">
      <c r="A2" s="362" t="s">
        <v>390</v>
      </c>
      <c r="B2" s="363" t="s">
        <v>370</v>
      </c>
      <c r="C2" s="363" t="s">
        <v>386</v>
      </c>
      <c r="D2" s="363" t="s">
        <v>457</v>
      </c>
      <c r="E2" s="363" t="s">
        <v>396</v>
      </c>
      <c r="F2" s="363" t="s">
        <v>458</v>
      </c>
      <c r="G2" s="363" t="s">
        <v>459</v>
      </c>
      <c r="H2" s="364" t="s">
        <v>460</v>
      </c>
      <c r="I2" s="365"/>
      <c r="J2" s="365"/>
      <c r="K2" s="365"/>
      <c r="L2" s="365"/>
      <c r="M2" s="365"/>
      <c r="N2" s="365"/>
      <c r="O2" s="365"/>
      <c r="P2" s="366"/>
    </row>
    <row r="3" spans="1:16" x14ac:dyDescent="0.25">
      <c r="A3" s="367" t="s">
        <v>461</v>
      </c>
      <c r="B3" s="368">
        <f>USF!B3</f>
        <v>45627</v>
      </c>
      <c r="C3" s="62"/>
      <c r="D3" s="62"/>
      <c r="E3" s="369">
        <f>'VB-CW 12-1'!I18</f>
        <v>0</v>
      </c>
      <c r="F3" s="369">
        <f>'VB-CW 12-1'!J18</f>
        <v>0</v>
      </c>
      <c r="G3" s="370">
        <f>IF(OR(ISBLANK(F3),ISBLANK(E3),ISBLANK(D3)),"",SUM(E3+F3,-D3))</f>
      </c>
      <c r="H3" s="371"/>
      <c r="I3" s="372"/>
      <c r="J3" s="372"/>
      <c r="K3" s="372"/>
      <c r="L3" s="372"/>
      <c r="M3" s="372"/>
      <c r="N3" s="372"/>
      <c r="O3" s="372"/>
      <c r="P3" s="373"/>
    </row>
    <row r="4" spans="1:16" x14ac:dyDescent="0.25">
      <c r="A4" s="367" t="s">
        <v>462</v>
      </c>
      <c r="B4" s="368">
        <f>USF!B4</f>
        <v>45628</v>
      </c>
      <c r="C4" s="62"/>
      <c r="D4" s="62">
        <v>193</v>
      </c>
      <c r="E4" s="369">
        <v>6.5</v>
      </c>
      <c r="F4" s="369">
        <v>15</v>
      </c>
      <c r="G4" s="370" t="s">
        <v>400</v>
      </c>
      <c r="H4" s="371"/>
      <c r="I4" s="372"/>
      <c r="J4" s="372"/>
      <c r="K4" s="372"/>
      <c r="L4" s="372"/>
      <c r="M4" s="372"/>
      <c r="N4" s="372"/>
      <c r="O4" s="372"/>
      <c r="P4" s="373"/>
    </row>
    <row r="5" spans="1:16" x14ac:dyDescent="0.25">
      <c r="A5" s="367" t="s">
        <v>463</v>
      </c>
      <c r="B5" s="368">
        <f>USF!B5</f>
        <v>45629</v>
      </c>
      <c r="C5" s="62"/>
      <c r="D5" s="62">
        <v>38</v>
      </c>
      <c r="E5" s="369">
        <v>7.5</v>
      </c>
      <c r="F5" s="369">
        <v>16</v>
      </c>
      <c r="G5" s="370" t="s">
        <v>400</v>
      </c>
      <c r="H5" s="371"/>
      <c r="I5" s="372"/>
      <c r="J5" s="372"/>
      <c r="K5" s="372"/>
      <c r="L5" s="372"/>
      <c r="M5" s="372"/>
      <c r="N5" s="372"/>
      <c r="O5" s="372"/>
      <c r="P5" s="373"/>
    </row>
    <row r="6" spans="1:16" x14ac:dyDescent="0.25">
      <c r="A6" s="367" t="s">
        <v>464</v>
      </c>
      <c r="B6" s="368">
        <f>USF!B6</f>
        <v>45630</v>
      </c>
      <c r="C6" s="62"/>
      <c r="D6" s="62">
        <v>40</v>
      </c>
      <c r="E6" s="369">
        <v>9.5</v>
      </c>
      <c r="F6" s="369">
        <v>18</v>
      </c>
      <c r="G6" s="370" t="s">
        <v>401</v>
      </c>
      <c r="H6" s="371"/>
      <c r="I6" s="372"/>
      <c r="J6" s="372"/>
      <c r="K6" s="372"/>
      <c r="L6" s="372"/>
      <c r="M6" s="372"/>
      <c r="N6" s="372"/>
      <c r="O6" s="372"/>
      <c r="P6" s="373"/>
    </row>
    <row r="7" spans="1:16" x14ac:dyDescent="0.25">
      <c r="A7" s="367" t="s">
        <v>465</v>
      </c>
      <c r="B7" s="368">
        <f>USF!B7</f>
        <v>45631</v>
      </c>
      <c r="C7" s="62"/>
      <c r="D7" s="62">
        <v>195</v>
      </c>
      <c r="E7" s="369">
        <v>9.5</v>
      </c>
      <c r="F7" s="369">
        <v>18</v>
      </c>
      <c r="G7" s="370" t="s">
        <v>400</v>
      </c>
      <c r="H7" s="371"/>
      <c r="I7" s="372"/>
      <c r="J7" s="372"/>
      <c r="K7" s="372"/>
      <c r="L7" s="372"/>
      <c r="M7" s="372"/>
      <c r="N7" s="372"/>
      <c r="O7" s="372"/>
      <c r="P7" s="373"/>
    </row>
    <row r="8" spans="1:16" x14ac:dyDescent="0.25">
      <c r="A8" s="367" t="s">
        <v>466</v>
      </c>
      <c r="B8" s="368">
        <f>USF!B8</f>
        <v>45632</v>
      </c>
      <c r="C8" s="62"/>
      <c r="D8" s="62">
        <v>113</v>
      </c>
      <c r="E8" s="369">
        <v>10</v>
      </c>
      <c r="F8" s="369">
        <v>18.5</v>
      </c>
      <c r="G8" s="370" t="s">
        <v>400</v>
      </c>
      <c r="H8" s="371"/>
      <c r="I8" s="372"/>
      <c r="J8" s="372"/>
      <c r="K8" s="372"/>
      <c r="L8" s="372"/>
      <c r="M8" s="372"/>
      <c r="N8" s="372"/>
      <c r="O8" s="372"/>
      <c r="P8" s="373"/>
    </row>
    <row r="9" spans="1:16" x14ac:dyDescent="0.25">
      <c r="A9" s="367" t="s">
        <v>467</v>
      </c>
      <c r="B9" s="368">
        <f>USF!B9</f>
        <v>45633</v>
      </c>
      <c r="C9" s="62"/>
      <c r="D9" s="62">
        <v>223</v>
      </c>
      <c r="E9" s="369">
        <v>11</v>
      </c>
      <c r="F9" s="369">
        <v>19.5</v>
      </c>
      <c r="G9" s="370" t="s">
        <v>400</v>
      </c>
      <c r="H9" s="371"/>
      <c r="I9" s="372"/>
      <c r="J9" s="372"/>
      <c r="K9" s="372"/>
      <c r="L9" s="372"/>
      <c r="M9" s="372"/>
      <c r="N9" s="372"/>
      <c r="O9" s="372"/>
      <c r="P9" s="373"/>
    </row>
    <row r="10" spans="1:7" x14ac:dyDescent="0.25">
      <c r="A10" s="362" t="s">
        <v>468</v>
      </c>
      <c r="B10" s="374"/>
      <c r="C10" s="362"/>
      <c r="D10" s="363">
        <v>268</v>
      </c>
      <c r="E10" s="363">
        <v>15</v>
      </c>
      <c r="F10" s="363">
        <v>23.5</v>
      </c>
      <c r="G10" s="375" t="s">
        <v>400</v>
      </c>
    </row>
    <row r="11" spans="1:7" x14ac:dyDescent="0.25">
      <c r="A11" s="376">
        <v>197</v>
      </c>
      <c r="B11" s="377"/>
      <c r="C11" s="377"/>
      <c r="D11" s="377"/>
      <c r="E11" s="363">
        <v>22.5</v>
      </c>
      <c r="F11">
        <v>7</v>
      </c>
      <c r="G11" t="s">
        <v>400</v>
      </c>
    </row>
    <row r="12" spans="1:5" x14ac:dyDescent="0.25">
      <c r="A12" s="378" t="s">
        <v>536</v>
      </c>
      <c r="B12" s="379"/>
      <c r="C12" s="379"/>
      <c r="D12" s="379"/>
      <c r="E12" s="375">
        <f>SUM(G3:G9)</f>
        <v>0</v>
      </c>
    </row>
    <row r="14" spans="1:13" x14ac:dyDescent="0.25">
      <c r="A14" s="380" t="s">
        <v>469</v>
      </c>
      <c r="B14" s="380"/>
      <c r="C14" s="381" t="s">
        <v>543</v>
      </c>
      <c r="D14" s="382" t="s">
        <v>544</v>
      </c>
      <c r="L14" s="53"/>
      <c r="M14" s="53"/>
    </row>
    <row r="15" spans="1:13" x14ac:dyDescent="0.25">
      <c r="A15" s="380"/>
      <c r="B15" s="380"/>
      <c r="C15" s="381"/>
      <c r="D15" s="382"/>
      <c r="E15"/>
      <c r="F15" s="387" t="s">
        <v>480</v>
      </c>
      <c r="G15" s="387"/>
      <c r="H15" s="387"/>
      <c r="I15" s="387"/>
      <c r="J15" s="387"/>
      <c r="K15" s="387"/>
      <c r="L15" s="53"/>
      <c r="M15" s="53"/>
    </row>
    <row r="16" spans="1:11" x14ac:dyDescent="0.25">
      <c r="A16" s="367" t="s">
        <v>477</v>
      </c>
      <c r="B16" s="367">
        <f>(E10)</f>
        <v>15</v>
      </c>
      <c r="C16" s="367"/>
      <c r="D16" s="367"/>
      <c r="F16" s="387" t="s">
        <v>390</v>
      </c>
      <c r="G16" s="387" t="s">
        <v>370</v>
      </c>
      <c r="H16" s="387" t="s">
        <v>481</v>
      </c>
      <c r="I16" s="387" t="s">
        <v>457</v>
      </c>
      <c r="J16" s="387" t="s">
        <v>459</v>
      </c>
      <c r="K16" s="387"/>
    </row>
    <row r="17" spans="1:11" x14ac:dyDescent="0.25">
      <c r="A17" s="367" t="s">
        <v>478</v>
      </c>
      <c r="B17" s="367">
        <f>(F10)</f>
        <v>23.5</v>
      </c>
      <c r="C17" s="367"/>
      <c r="D17" s="367"/>
      <c r="F17" s="367" t="s">
        <v>462</v>
      </c>
      <c r="G17" s="384">
        <f>B4</f>
        <v>45628</v>
      </c>
      <c r="H17" s="367">
        <f t="shared" ref="H17:H22" si="0">SUM(E4:F4)</f>
        <v>21.5</v>
      </c>
      <c r="I17" s="367">
        <f t="shared" ref="I17:I22" si="1">D4</f>
        <v>193</v>
      </c>
      <c r="J17" s="388">
        <f t="shared" ref="J17:J22" si="2">G4</f>
      </c>
      <c r="K17" s="367"/>
    </row>
    <row r="18" spans="1:11" x14ac:dyDescent="0.25">
      <c r="A18" s="367" t="s">
        <v>479</v>
      </c>
      <c r="B18" s="367">
        <f>SUM(B16:B17)</f>
        <v>38.5</v>
      </c>
      <c r="C18" s="367"/>
      <c r="D18" s="367"/>
      <c r="F18" s="367" t="s">
        <v>463</v>
      </c>
      <c r="G18" s="384">
        <f>G17+1</f>
        <v>45629</v>
      </c>
      <c r="H18" s="367">
        <f t="shared" si="0"/>
        <v>23.5</v>
      </c>
      <c r="I18" s="367">
        <f t="shared" si="1"/>
        <v>38</v>
      </c>
      <c r="J18" s="388">
        <f t="shared" si="2"/>
      </c>
      <c r="K18" s="367"/>
    </row>
    <row r="19" spans="3:11" x14ac:dyDescent="0.25">
      <c r="C19" s="367"/>
      <c r="D19" s="367"/>
      <c r="F19" s="367" t="s">
        <v>464</v>
      </c>
      <c r="G19" s="384">
        <f t="shared" ref="G19:G23" si="3">G18+1</f>
        <v>45630</v>
      </c>
      <c r="H19" s="367">
        <f t="shared" si="0"/>
        <v>27.5</v>
      </c>
      <c r="I19" s="367">
        <f t="shared" si="1"/>
        <v>40</v>
      </c>
      <c r="J19" s="388" t="str">
        <f t="shared" si="2"/>
        <v>LEAD</v>
      </c>
      <c r="K19" s="367"/>
    </row>
    <row r="20" spans="3:11" x14ac:dyDescent="0.25">
      <c r="C20" s="367"/>
      <c r="D20" s="367"/>
      <c r="F20" s="367" t="s">
        <v>465</v>
      </c>
      <c r="G20" s="384">
        <f t="shared" si="3"/>
        <v>45631</v>
      </c>
      <c r="H20" s="367">
        <f t="shared" si="0"/>
        <v>27.5</v>
      </c>
      <c r="I20" s="367">
        <f t="shared" si="1"/>
        <v>195</v>
      </c>
      <c r="J20" s="388">
        <f t="shared" si="2"/>
      </c>
      <c r="K20" s="367"/>
    </row>
    <row r="21" spans="3:11" x14ac:dyDescent="0.25">
      <c r="C21" s="367">
        <f>SUM(C16-B16)</f>
        <v>-15</v>
      </c>
      <c r="D21" s="367">
        <f>SUM(D17-B17)</f>
        <v>-23.5</v>
      </c>
      <c r="F21" s="367" t="s">
        <v>466</v>
      </c>
      <c r="G21" s="384">
        <f t="shared" si="3"/>
        <v>45632</v>
      </c>
      <c r="H21" s="367">
        <f t="shared" si="0"/>
        <v>28.5</v>
      </c>
      <c r="I21" s="367">
        <f t="shared" si="1"/>
        <v>113</v>
      </c>
      <c r="J21" s="388">
        <f t="shared" si="2"/>
      </c>
      <c r="K21" s="367"/>
    </row>
    <row r="22" spans="6:11" x14ac:dyDescent="0.25">
      <c r="F22" s="367" t="s">
        <v>467</v>
      </c>
      <c r="G22" s="384">
        <f t="shared" si="3"/>
        <v>45633</v>
      </c>
      <c r="H22" s="367">
        <f t="shared" si="0"/>
        <v>30.5</v>
      </c>
      <c r="I22" s="367">
        <f t="shared" si="1"/>
        <v>223</v>
      </c>
      <c r="J22" s="388">
        <f t="shared" si="2"/>
      </c>
      <c r="K22" s="367"/>
    </row>
    <row r="23" spans="6:11" x14ac:dyDescent="0.25">
      <c r="F23" s="389" t="s">
        <v>461</v>
      </c>
      <c r="G23" s="390">
        <f t="shared" si="3"/>
        <v>45634</v>
      </c>
      <c r="H23" s="389"/>
      <c r="I23" s="389"/>
      <c r="J23" s="389"/>
      <c r="K23" s="389"/>
    </row>
    <row r="24" spans="8:10" x14ac:dyDescent="0.25">
      <c r="H24" s="391" t="s">
        <v>482</v>
      </c>
      <c r="I24" s="367"/>
      <c r="J24" s="388">
        <f>SUM(J17:J22)</f>
        <v>0</v>
      </c>
    </row>
    <row r="26" spans="1:5" x14ac:dyDescent="0.25">
      <c r="A26" s="367" t="s">
        <v>545</v>
      </c>
      <c r="B26" s="367"/>
      <c r="C26" s="367" t="s">
        <v>546</v>
      </c>
      <c r="D26" s="367"/>
      <c r="E26" s="367"/>
    </row>
    <row r="27" ht="15.75" customHeight="1" spans="1:5" x14ac:dyDescent="0.25">
      <c r="A27" s="451" t="s">
        <v>483</v>
      </c>
      <c r="B27" s="451" t="s">
        <v>383</v>
      </c>
      <c r="C27" s="451" t="s">
        <v>547</v>
      </c>
      <c r="D27" s="452"/>
      <c r="E27" s="428"/>
    </row>
    <row r="28" ht="15.75" customHeight="1" spans="1:5" x14ac:dyDescent="0.25">
      <c r="A28" s="58"/>
      <c r="B28" s="58" t="s">
        <v>548</v>
      </c>
      <c r="C28" s="58" t="s">
        <v>549</v>
      </c>
      <c r="D28" s="58"/>
      <c r="E28" s="428"/>
    </row>
    <row r="29" spans="1:5" x14ac:dyDescent="0.25">
      <c r="A29" s="421" t="s">
        <v>550</v>
      </c>
      <c r="B29" s="421">
        <v>63</v>
      </c>
      <c r="C29" s="421">
        <v>63</v>
      </c>
      <c r="D29" s="421"/>
      <c r="E29" s="453"/>
    </row>
    <row r="30" spans="1:5" x14ac:dyDescent="0.25">
      <c r="A30" s="367" t="s">
        <v>551</v>
      </c>
      <c r="B30" s="367">
        <v>70</v>
      </c>
      <c r="C30" s="367">
        <v>71</v>
      </c>
      <c r="D30" s="367"/>
      <c r="E30" s="428"/>
    </row>
    <row r="31" spans="1:5" x14ac:dyDescent="0.25">
      <c r="A31" s="421"/>
      <c r="B31" s="421" t="s">
        <v>552</v>
      </c>
      <c r="C31" s="421" t="s">
        <v>553</v>
      </c>
      <c r="D31" s="421" t="s">
        <v>554</v>
      </c>
      <c r="E31" s="453"/>
    </row>
    <row r="32" spans="1:5" x14ac:dyDescent="0.25">
      <c r="A32" s="367" t="s">
        <v>555</v>
      </c>
      <c r="B32" s="367">
        <v>80</v>
      </c>
      <c r="C32" s="367">
        <v>76</v>
      </c>
      <c r="D32" s="367">
        <v>80</v>
      </c>
      <c r="E32" s="428"/>
    </row>
    <row r="33" spans="1:5" x14ac:dyDescent="0.25">
      <c r="A33" s="421"/>
      <c r="B33" s="421" t="s">
        <v>556</v>
      </c>
      <c r="C33" s="421" t="s">
        <v>554</v>
      </c>
      <c r="D33" s="421"/>
      <c r="E33" s="453"/>
    </row>
    <row r="34" spans="1:5" x14ac:dyDescent="0.25">
      <c r="A34" s="367" t="s">
        <v>557</v>
      </c>
      <c r="B34" s="367">
        <v>78</v>
      </c>
      <c r="C34" s="367">
        <v>79</v>
      </c>
      <c r="D34" s="367"/>
      <c r="E34" s="428"/>
    </row>
    <row r="35" spans="1:5" x14ac:dyDescent="0.25">
      <c r="A35" s="421"/>
      <c r="B35" s="421" t="s">
        <v>502</v>
      </c>
      <c r="C35" s="421"/>
      <c r="D35" s="421"/>
      <c r="E35" s="453"/>
    </row>
    <row r="36" spans="1:5" x14ac:dyDescent="0.25">
      <c r="A36" s="367" t="s">
        <v>495</v>
      </c>
      <c r="B36" s="367">
        <v>79</v>
      </c>
      <c r="C36" s="367"/>
      <c r="D36" s="367"/>
      <c r="E36" s="428"/>
    </row>
    <row r="37" spans="1:5" x14ac:dyDescent="0.25">
      <c r="A37" s="421" t="s">
        <v>496</v>
      </c>
      <c r="B37" s="421">
        <v>110</v>
      </c>
      <c r="C37" s="453"/>
      <c r="D37" s="453"/>
      <c r="E37" s="453"/>
    </row>
    <row r="38" spans="1:5" x14ac:dyDescent="0.25">
      <c r="A38" s="454" t="s">
        <v>558</v>
      </c>
      <c r="B38" s="454">
        <v>109</v>
      </c>
      <c r="C38" s="428"/>
      <c r="D38" s="428"/>
      <c r="E38" s="428"/>
    </row>
    <row r="39" spans="1:5" x14ac:dyDescent="0.25">
      <c r="A39" s="421"/>
      <c r="B39" s="421"/>
      <c r="C39" s="453"/>
      <c r="D39" s="453"/>
      <c r="E39" s="453"/>
    </row>
    <row r="40" spans="1:5" x14ac:dyDescent="0.25">
      <c r="A40" s="454" t="s">
        <v>559</v>
      </c>
      <c r="B40" s="454">
        <v>40</v>
      </c>
      <c r="C40" s="428"/>
      <c r="D40" s="428"/>
      <c r="E40" s="428"/>
    </row>
    <row r="41" spans="1:5" x14ac:dyDescent="0.25">
      <c r="A41" s="421"/>
      <c r="B41" s="421"/>
      <c r="C41" s="453"/>
      <c r="D41" s="453"/>
      <c r="E41" s="453"/>
    </row>
    <row r="42" spans="1:5" x14ac:dyDescent="0.25">
      <c r="A42" s="454"/>
      <c r="B42" s="454"/>
      <c r="C42" s="428"/>
      <c r="D42" s="428"/>
      <c r="E42" s="428"/>
    </row>
  </sheetData>
  <sheetProtection sheet="1" selectLockedCells="1" objects="1" scenarios="1"/>
  <mergeCells count="19">
    <mergeCell ref="H2:P2"/>
    <mergeCell ref="H3:P3"/>
    <mergeCell ref="H4:P4"/>
    <mergeCell ref="H5:P5"/>
    <mergeCell ref="H6:P6"/>
    <mergeCell ref="H7:P7"/>
    <mergeCell ref="H8:P8"/>
    <mergeCell ref="H9:P9"/>
    <mergeCell ref="A11:D11"/>
    <mergeCell ref="A12:D12"/>
    <mergeCell ref="A14:B15"/>
    <mergeCell ref="C14:C15"/>
    <mergeCell ref="D14:D15"/>
    <mergeCell ref="E14:E15"/>
    <mergeCell ref="F15:J15"/>
    <mergeCell ref="L14:L15"/>
    <mergeCell ref="M14:M15"/>
    <mergeCell ref="H24:I24"/>
    <mergeCell ref="A26:B26"/>
  </mergeCells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 zoomScale="100" zoomScaleNormal="100">
      <pane ySplit="1" topLeftCell="A2" activePane="bottomLeft" state="frozen"/>
      <selection pane="bottomLeft" activeCell="B2" sqref="B2"/>
    </sheetView>
  </sheetViews>
  <sheetFormatPr defaultRowHeight="15" outlineLevelRow="0" outlineLevelCol="0" x14ac:dyDescent="0.2" defaultColWidth="9.33203125"/>
  <cols>
    <col min="1" max="1" width="28.6640625" customWidth="1"/>
    <col min="2" max="2" width="6.6640625" customWidth="1"/>
    <col min="3" max="4" width="9.33203125" style="53" customWidth="1"/>
    <col min="5" max="5" width="11.5" style="53" customWidth="1"/>
    <col min="6" max="6" width="9.33203125" style="53" customWidth="1"/>
    <col min="7" max="7" width="11.5" style="53" customWidth="1"/>
    <col min="8" max="8" width="20.6640625" customWidth="1"/>
    <col min="9" max="9" width="13.33203125" customWidth="1"/>
    <col min="10" max="10" width="10.6640625" customWidth="1"/>
    <col min="11" max="11" width="45.6640625" customWidth="1"/>
  </cols>
  <sheetData>
    <row r="1" ht="30.75" customHeight="1" spans="1:11" x14ac:dyDescent="0.25">
      <c r="A1" s="54" t="s">
        <v>369</v>
      </c>
      <c r="B1" s="55"/>
      <c r="C1" s="56" t="s">
        <v>370</v>
      </c>
      <c r="D1" s="56" t="s">
        <v>371</v>
      </c>
      <c r="E1" s="56" t="s">
        <v>372</v>
      </c>
      <c r="F1" s="56" t="s">
        <v>373</v>
      </c>
      <c r="G1" s="56" t="s">
        <v>374</v>
      </c>
      <c r="H1" s="56" t="s">
        <v>375</v>
      </c>
      <c r="I1" s="57" t="s">
        <v>376</v>
      </c>
      <c r="J1" s="57" t="s">
        <v>377</v>
      </c>
      <c r="K1" s="56" t="s">
        <v>378</v>
      </c>
    </row>
    <row r="2" spans="1:19" x14ac:dyDescent="0.25">
      <c r="A2" s="58">
        <f>IF(ISERROR(VLOOKUP(B2,'Employee List'!$A$2:$B$316,2,FALSE)),"",VLOOKUP(B2,'Employee List'!$A$2:$B$316,2,FALSE))</f>
      </c>
      <c r="B2" s="59"/>
      <c r="C2" s="60"/>
      <c r="D2" s="60"/>
      <c r="E2" s="60"/>
      <c r="F2" s="60"/>
      <c r="G2" s="60"/>
      <c r="H2" s="59"/>
      <c r="I2" s="60" t="str">
        <f>$S$3</f>
        <v>No</v>
      </c>
      <c r="J2" s="59"/>
      <c r="K2" s="59"/>
      <c r="R2" t="s">
        <v>379</v>
      </c>
      <c r="S2" t="s">
        <v>380</v>
      </c>
    </row>
    <row r="3" spans="1:19" x14ac:dyDescent="0.25">
      <c r="A3" s="58">
        <f>IF(ISERROR(VLOOKUP(B3,'Employee List'!$A$2:$B$316,2,FALSE)),"",VLOOKUP(B3,'Employee List'!$A$2:$B$316,2,FALSE))</f>
      </c>
      <c r="B3" s="61"/>
      <c r="C3" s="62"/>
      <c r="D3" s="62"/>
      <c r="E3" s="62"/>
      <c r="F3" s="62"/>
      <c r="G3" s="62"/>
      <c r="H3" s="61"/>
      <c r="I3" s="60" t="str">
        <f t="shared" ref="I3:I60" si="0">$S$3</f>
        <v>No</v>
      </c>
      <c r="J3" s="61"/>
      <c r="K3" s="61"/>
      <c r="R3" t="s">
        <v>381</v>
      </c>
      <c r="S3" t="s">
        <v>382</v>
      </c>
    </row>
    <row r="4" spans="1:18" x14ac:dyDescent="0.25">
      <c r="A4" s="58">
        <f>IF(ISERROR(VLOOKUP(B4,'Employee List'!$A$2:$B$316,2,FALSE)),"",VLOOKUP(B4,'Employee List'!$A$2:$B$316,2,FALSE))</f>
      </c>
      <c r="B4" s="61"/>
      <c r="C4" s="62"/>
      <c r="D4" s="62"/>
      <c r="E4" s="62"/>
      <c r="F4" s="62"/>
      <c r="G4" s="62"/>
      <c r="H4" s="61"/>
      <c r="I4" s="60" t="s">
        <v>382</v>
      </c>
      <c r="J4" s="61"/>
      <c r="K4" s="61"/>
      <c r="R4" t="s">
        <v>383</v>
      </c>
    </row>
    <row r="5" spans="1:18" x14ac:dyDescent="0.25">
      <c r="A5" s="58">
        <f>IF(ISERROR(VLOOKUP(B5,'Employee List'!$A$2:$B$316,2,FALSE)),"",VLOOKUP(B5,'Employee List'!$A$2:$B$316,2,FALSE))</f>
      </c>
      <c r="B5" s="61"/>
      <c r="C5" s="62"/>
      <c r="D5" s="62"/>
      <c r="E5" s="62"/>
      <c r="F5" s="62"/>
      <c r="G5" s="62"/>
      <c r="H5" s="61"/>
      <c r="I5" s="60" t="str">
        <f t="shared" si="0"/>
        <v>No</v>
      </c>
      <c r="J5" s="61"/>
      <c r="K5" s="61"/>
      <c r="R5" t="s">
        <v>384</v>
      </c>
    </row>
    <row r="6" spans="1:18" x14ac:dyDescent="0.25">
      <c r="A6" s="58">
        <f>IF(ISERROR(VLOOKUP(B6,'Employee List'!$A$2:$B$316,2,FALSE)),"",VLOOKUP(B6,'Employee List'!$A$2:$B$316,2,FALSE))</f>
      </c>
      <c r="B6" s="61"/>
      <c r="C6" s="62"/>
      <c r="D6" s="62"/>
      <c r="E6" s="62"/>
      <c r="F6" s="62"/>
      <c r="G6" s="62"/>
      <c r="H6" s="61"/>
      <c r="I6" s="60" t="str">
        <f t="shared" si="0"/>
        <v>No</v>
      </c>
      <c r="J6" s="61"/>
      <c r="K6" s="61"/>
      <c r="R6" t="s">
        <v>385</v>
      </c>
    </row>
    <row r="7" spans="1:11" x14ac:dyDescent="0.25">
      <c r="A7" s="58">
        <f>IF(ISERROR(VLOOKUP(B7,'Employee List'!$A$2:$B$316,2,FALSE)),"",VLOOKUP(B7,'Employee List'!$A$2:$B$316,2,FALSE))</f>
      </c>
      <c r="B7" s="61"/>
      <c r="C7" s="62"/>
      <c r="D7" s="62"/>
      <c r="E7" s="62"/>
      <c r="F7" s="62"/>
      <c r="G7" s="62"/>
      <c r="H7" s="61"/>
      <c r="I7" s="60" t="s">
        <v>382</v>
      </c>
      <c r="J7" s="61"/>
      <c r="K7" s="61"/>
    </row>
    <row r="8" spans="1:11" x14ac:dyDescent="0.25">
      <c r="A8" s="58">
        <f>IF(ISERROR(VLOOKUP(B8,'Employee List'!$A$2:$B$316,2,FALSE)),"",VLOOKUP(B8,'Employee List'!$A$2:$B$316,2,FALSE))</f>
      </c>
      <c r="B8" s="61"/>
      <c r="C8" s="62"/>
      <c r="D8" s="62"/>
      <c r="E8" s="62"/>
      <c r="F8" s="62"/>
      <c r="G8" s="62"/>
      <c r="H8" s="61"/>
      <c r="I8" s="60" t="str">
        <f t="shared" si="0"/>
        <v>No</v>
      </c>
      <c r="J8" s="61"/>
      <c r="K8" s="61"/>
    </row>
    <row r="9" spans="1:11" x14ac:dyDescent="0.25">
      <c r="A9" s="58">
        <f>IF(ISERROR(VLOOKUP(B9,'Employee List'!$A$2:$B$316,2,FALSE)),"",VLOOKUP(B9,'Employee List'!$A$2:$B$316,2,FALSE))</f>
      </c>
      <c r="B9" s="61"/>
      <c r="C9" s="62"/>
      <c r="D9" s="62"/>
      <c r="E9" s="62"/>
      <c r="F9" s="62"/>
      <c r="G9" s="62"/>
      <c r="H9" s="61"/>
      <c r="I9" s="60" t="str">
        <f t="shared" si="0"/>
        <v>No</v>
      </c>
      <c r="J9" s="61"/>
      <c r="K9" s="61"/>
    </row>
    <row r="10" spans="1:11" x14ac:dyDescent="0.25">
      <c r="A10" s="58">
        <f>IF(ISERROR(VLOOKUP(B10,'Employee List'!$A$2:$B$316,2,FALSE)),"",VLOOKUP(B10,'Employee List'!$A$2:$B$316,2,FALSE))</f>
      </c>
      <c r="B10" s="61"/>
      <c r="C10" s="62"/>
      <c r="D10" s="62"/>
      <c r="E10" s="62"/>
      <c r="F10" s="62"/>
      <c r="G10" s="62"/>
      <c r="H10" s="61"/>
      <c r="I10" s="60" t="str">
        <f t="shared" si="0"/>
        <v>No</v>
      </c>
      <c r="J10" s="61"/>
      <c r="K10" s="61"/>
    </row>
    <row r="11" spans="1:11" x14ac:dyDescent="0.25">
      <c r="A11" s="58">
        <f>IF(ISERROR(VLOOKUP(B11,'Employee List'!$A$2:$B$316,2,FALSE)),"",VLOOKUP(B11,'Employee List'!$A$2:$B$316,2,FALSE))</f>
      </c>
      <c r="B11" s="61"/>
      <c r="C11" s="62"/>
      <c r="D11" s="62"/>
      <c r="E11" s="62"/>
      <c r="F11" s="62"/>
      <c r="G11" s="62"/>
      <c r="H11" s="61"/>
      <c r="I11" s="60" t="s">
        <v>382</v>
      </c>
      <c r="J11" s="61"/>
      <c r="K11" s="61"/>
    </row>
    <row r="12" spans="1:11" x14ac:dyDescent="0.25">
      <c r="A12" s="58">
        <f>IF(ISERROR(VLOOKUP(B12,'Employee List'!$A$2:$B$316,2,FALSE)),"",VLOOKUP(B12,'Employee List'!$A$2:$B$316,2,FALSE))</f>
      </c>
      <c r="B12" s="61"/>
      <c r="C12" s="62"/>
      <c r="D12" s="62"/>
      <c r="E12" s="62"/>
      <c r="F12" s="62"/>
      <c r="G12" s="62"/>
      <c r="H12" s="61"/>
      <c r="I12" s="60" t="s">
        <v>382</v>
      </c>
      <c r="J12" s="61"/>
      <c r="K12" s="61"/>
    </row>
    <row r="13" spans="1:11" x14ac:dyDescent="0.25">
      <c r="A13" s="58">
        <f>IF(ISERROR(VLOOKUP(B13,'Employee List'!$A$2:$B$316,2,FALSE)),"",VLOOKUP(B13,'Employee List'!$A$2:$B$316,2,FALSE))</f>
      </c>
      <c r="B13" s="61"/>
      <c r="C13" s="62"/>
      <c r="D13" s="62"/>
      <c r="E13" s="62"/>
      <c r="F13" s="62"/>
      <c r="G13" s="62"/>
      <c r="H13" s="61"/>
      <c r="I13" s="60" t="str">
        <f t="shared" si="0"/>
        <v>No</v>
      </c>
      <c r="J13" s="61"/>
      <c r="K13" s="61"/>
    </row>
    <row r="14" spans="1:11" x14ac:dyDescent="0.25">
      <c r="A14" s="58">
        <f>IF(ISERROR(VLOOKUP(B14,'Employee List'!$A$2:$B$316,2,FALSE)),"",VLOOKUP(B14,'Employee List'!$A$2:$B$316,2,FALSE))</f>
      </c>
      <c r="B14" s="61"/>
      <c r="C14" s="62"/>
      <c r="D14" s="62"/>
      <c r="E14" s="62"/>
      <c r="F14" s="62"/>
      <c r="G14" s="62"/>
      <c r="H14" s="61"/>
      <c r="I14" s="60" t="str">
        <f t="shared" si="0"/>
        <v>No</v>
      </c>
      <c r="J14" s="61"/>
      <c r="K14" s="61"/>
    </row>
    <row r="15" spans="1:11" x14ac:dyDescent="0.25">
      <c r="A15" s="58">
        <f>IF(ISERROR(VLOOKUP(B15,'Employee List'!$A$2:$B$316,2,FALSE)),"",VLOOKUP(B15,'Employee List'!$A$2:$B$316,2,FALSE))</f>
      </c>
      <c r="B15" s="61"/>
      <c r="C15" s="62"/>
      <c r="D15" s="62"/>
      <c r="E15" s="62"/>
      <c r="F15" s="62"/>
      <c r="G15" s="62"/>
      <c r="H15" s="61"/>
      <c r="I15" s="60" t="str">
        <f t="shared" si="0"/>
        <v>No</v>
      </c>
      <c r="J15" s="61"/>
      <c r="K15" s="61"/>
    </row>
    <row r="16" spans="1:11" x14ac:dyDescent="0.25">
      <c r="A16" s="58">
        <f>IF(ISERROR(VLOOKUP(B16,'Employee List'!$A$2:$B$316,2,FALSE)),"",VLOOKUP(B16,'Employee List'!$A$2:$B$316,2,FALSE))</f>
      </c>
      <c r="B16" s="61"/>
      <c r="C16" s="62"/>
      <c r="D16" s="62"/>
      <c r="E16" s="62"/>
      <c r="F16" s="62"/>
      <c r="G16" s="62"/>
      <c r="H16" s="61"/>
      <c r="I16" s="60" t="str">
        <f t="shared" si="0"/>
        <v>No</v>
      </c>
      <c r="J16" s="61"/>
      <c r="K16" s="61"/>
    </row>
    <row r="17" spans="1:11" x14ac:dyDescent="0.25">
      <c r="A17" s="58">
        <f>IF(ISERROR(VLOOKUP(B17,'Employee List'!$A$2:$B$316,2,FALSE)),"",VLOOKUP(B17,'Employee List'!$A$2:$B$316,2,FALSE))</f>
      </c>
      <c r="B17" s="61"/>
      <c r="C17" s="62"/>
      <c r="D17" s="62"/>
      <c r="E17" s="62"/>
      <c r="F17" s="62"/>
      <c r="G17" s="62"/>
      <c r="H17" s="61"/>
      <c r="I17" s="60" t="str">
        <f t="shared" si="0"/>
        <v>No</v>
      </c>
      <c r="J17" s="61"/>
      <c r="K17" s="61"/>
    </row>
    <row r="18" spans="1:11" x14ac:dyDescent="0.25">
      <c r="A18" s="58">
        <f>IF(ISERROR(VLOOKUP(B18,'Employee List'!$A$2:$B$316,2,FALSE)),"",VLOOKUP(B18,'Employee List'!$A$2:$B$316,2,FALSE))</f>
      </c>
      <c r="B18" s="61"/>
      <c r="C18" s="62"/>
      <c r="D18" s="62"/>
      <c r="E18" s="62"/>
      <c r="F18" s="62"/>
      <c r="G18" s="62"/>
      <c r="H18" s="61"/>
      <c r="I18" s="60" t="str">
        <f t="shared" si="0"/>
        <v>No</v>
      </c>
      <c r="J18" s="61"/>
      <c r="K18" s="61"/>
    </row>
    <row r="19" spans="1:11" x14ac:dyDescent="0.25">
      <c r="A19" s="58">
        <f>IF(ISERROR(VLOOKUP(B19,'Employee List'!$A$2:$B$316,2,FALSE)),"",VLOOKUP(B19,'Employee List'!$A$2:$B$316,2,FALSE))</f>
      </c>
      <c r="B19" s="61"/>
      <c r="C19" s="62"/>
      <c r="D19" s="62"/>
      <c r="E19" s="62"/>
      <c r="F19" s="62"/>
      <c r="G19" s="62"/>
      <c r="H19" s="61"/>
      <c r="I19" s="60" t="str">
        <f t="shared" si="0"/>
        <v>No</v>
      </c>
      <c r="J19" s="61"/>
      <c r="K19" s="61"/>
    </row>
    <row r="20" spans="1:11" x14ac:dyDescent="0.25">
      <c r="A20" s="58">
        <f>IF(ISERROR(VLOOKUP(B20,'Employee List'!$A$2:$B$316,2,FALSE)),"",VLOOKUP(B20,'Employee List'!$A$2:$B$316,2,FALSE))</f>
      </c>
      <c r="B20" s="61"/>
      <c r="C20" s="62"/>
      <c r="D20" s="62"/>
      <c r="E20" s="62"/>
      <c r="F20" s="62"/>
      <c r="G20" s="62"/>
      <c r="H20" s="61"/>
      <c r="I20" s="60" t="str">
        <f t="shared" si="0"/>
        <v>No</v>
      </c>
      <c r="J20" s="61"/>
      <c r="K20" s="61"/>
    </row>
    <row r="21" spans="1:11" x14ac:dyDescent="0.25">
      <c r="A21" s="58">
        <f>IF(ISERROR(VLOOKUP(B21,'Employee List'!$A$2:$B$316,2,FALSE)),"",VLOOKUP(B21,'Employee List'!$A$2:$B$316,2,FALSE))</f>
      </c>
      <c r="B21" s="61"/>
      <c r="C21" s="62"/>
      <c r="D21" s="62"/>
      <c r="E21" s="62"/>
      <c r="F21" s="62"/>
      <c r="G21" s="62"/>
      <c r="H21" s="61"/>
      <c r="I21" s="60" t="str">
        <f t="shared" si="0"/>
        <v>No</v>
      </c>
      <c r="J21" s="61"/>
      <c r="K21" s="61"/>
    </row>
    <row r="22" spans="1:11" x14ac:dyDescent="0.25">
      <c r="A22" s="58">
        <f>IF(ISERROR(VLOOKUP(B22,'Employee List'!$A$2:$B$316,2,FALSE)),"",VLOOKUP(B22,'Employee List'!$A$2:$B$316,2,FALSE))</f>
      </c>
      <c r="B22" s="61"/>
      <c r="C22" s="62"/>
      <c r="D22" s="62"/>
      <c r="E22" s="62"/>
      <c r="F22" s="62"/>
      <c r="G22" s="62"/>
      <c r="H22" s="61"/>
      <c r="I22" s="60" t="str">
        <f t="shared" si="0"/>
        <v>No</v>
      </c>
      <c r="J22" s="61"/>
      <c r="K22" s="61"/>
    </row>
    <row r="23" spans="1:11" x14ac:dyDescent="0.25">
      <c r="A23" s="58">
        <f>IF(ISERROR(VLOOKUP(B23,'Employee List'!$A$2:$B$316,2,FALSE)),"",VLOOKUP(B23,'Employee List'!$A$2:$B$316,2,FALSE))</f>
      </c>
      <c r="B23" s="61"/>
      <c r="C23" s="62"/>
      <c r="D23" s="62"/>
      <c r="E23" s="62"/>
      <c r="F23" s="62"/>
      <c r="G23" s="62"/>
      <c r="H23" s="61"/>
      <c r="I23" s="60" t="str">
        <f t="shared" si="0"/>
        <v>No</v>
      </c>
      <c r="J23" s="61"/>
      <c r="K23" s="61"/>
    </row>
    <row r="24" spans="1:11" x14ac:dyDescent="0.25">
      <c r="A24" s="58">
        <f>IF(ISERROR(VLOOKUP(B24,'Employee List'!$A$2:$B$316,2,FALSE)),"",VLOOKUP(B24,'Employee List'!$A$2:$B$316,2,FALSE))</f>
      </c>
      <c r="B24" s="61"/>
      <c r="C24" s="62"/>
      <c r="D24" s="62"/>
      <c r="E24" s="62"/>
      <c r="F24" s="62"/>
      <c r="G24" s="62"/>
      <c r="H24" s="61"/>
      <c r="I24" s="60" t="str">
        <f t="shared" si="0"/>
        <v>No</v>
      </c>
      <c r="J24" s="61"/>
      <c r="K24" s="61"/>
    </row>
    <row r="25" spans="1:11" x14ac:dyDescent="0.25">
      <c r="A25" s="58">
        <f>IF(ISERROR(VLOOKUP(B25,'Employee List'!$A$2:$B$316,2,FALSE)),"",VLOOKUP(B25,'Employee List'!$A$2:$B$316,2,FALSE))</f>
      </c>
      <c r="B25" s="61"/>
      <c r="C25" s="62"/>
      <c r="D25" s="62"/>
      <c r="E25" s="62"/>
      <c r="F25" s="62"/>
      <c r="G25" s="62"/>
      <c r="H25" s="61"/>
      <c r="I25" s="60" t="str">
        <f t="shared" si="0"/>
        <v>No</v>
      </c>
      <c r="J25" s="61"/>
      <c r="K25" s="61"/>
    </row>
    <row r="26" spans="1:11" x14ac:dyDescent="0.25">
      <c r="A26" s="58">
        <f>IF(ISERROR(VLOOKUP(B26,'Employee List'!$A$2:$B$316,2,FALSE)),"",VLOOKUP(B26,'Employee List'!$A$2:$B$316,2,FALSE))</f>
      </c>
      <c r="B26" s="61"/>
      <c r="C26" s="62"/>
      <c r="D26" s="62"/>
      <c r="E26" s="62"/>
      <c r="F26" s="62"/>
      <c r="G26" s="62"/>
      <c r="H26" s="61"/>
      <c r="I26" s="60" t="str">
        <f t="shared" si="0"/>
        <v>No</v>
      </c>
      <c r="J26" s="61"/>
      <c r="K26" s="61"/>
    </row>
    <row r="27" spans="1:11" x14ac:dyDescent="0.25">
      <c r="A27" s="58">
        <f>IF(ISERROR(VLOOKUP(B27,'Employee List'!$A$2:$B$316,2,FALSE)),"",VLOOKUP(B27,'Employee List'!$A$2:$B$316,2,FALSE))</f>
      </c>
      <c r="B27" s="61"/>
      <c r="C27" s="62"/>
      <c r="D27" s="62"/>
      <c r="E27" s="62"/>
      <c r="F27" s="62"/>
      <c r="G27" s="62"/>
      <c r="H27" s="61"/>
      <c r="I27" s="60" t="str">
        <f t="shared" si="0"/>
        <v>No</v>
      </c>
      <c r="J27" s="61"/>
      <c r="K27" s="61"/>
    </row>
    <row r="28" spans="1:11" x14ac:dyDescent="0.25">
      <c r="A28" s="58">
        <f>IF(ISERROR(VLOOKUP(B28,'Employee List'!$A$2:$B$316,2,FALSE)),"",VLOOKUP(B28,'Employee List'!$A$2:$B$316,2,FALSE))</f>
      </c>
      <c r="B28" s="61"/>
      <c r="C28" s="62"/>
      <c r="D28" s="62"/>
      <c r="E28" s="62"/>
      <c r="F28" s="62"/>
      <c r="G28" s="62"/>
      <c r="H28" s="61"/>
      <c r="I28" s="60" t="str">
        <f t="shared" si="0"/>
        <v>No</v>
      </c>
      <c r="J28" s="61"/>
      <c r="K28" s="61"/>
    </row>
    <row r="29" spans="1:11" x14ac:dyDescent="0.25">
      <c r="A29" s="58">
        <f>IF(ISERROR(VLOOKUP(B29,'Employee List'!$A$2:$B$316,2,FALSE)),"",VLOOKUP(B29,'Employee List'!$A$2:$B$316,2,FALSE))</f>
      </c>
      <c r="B29" s="61"/>
      <c r="C29" s="62"/>
      <c r="D29" s="62"/>
      <c r="E29" s="62"/>
      <c r="F29" s="62"/>
      <c r="G29" s="62"/>
      <c r="H29" s="61"/>
      <c r="I29" s="60" t="str">
        <f t="shared" si="0"/>
        <v>No</v>
      </c>
      <c r="J29" s="61"/>
      <c r="K29" s="61"/>
    </row>
    <row r="30" spans="1:11" x14ac:dyDescent="0.25">
      <c r="A30" s="58">
        <f>IF(ISERROR(VLOOKUP(B30,'Employee List'!$A$2:$B$316,2,FALSE)),"",VLOOKUP(B30,'Employee List'!$A$2:$B$316,2,FALSE))</f>
      </c>
      <c r="B30" s="61"/>
      <c r="C30" s="62"/>
      <c r="D30" s="62"/>
      <c r="E30" s="62"/>
      <c r="F30" s="62"/>
      <c r="G30" s="62"/>
      <c r="H30" s="61"/>
      <c r="I30" s="60" t="str">
        <f t="shared" si="0"/>
        <v>No</v>
      </c>
      <c r="J30" s="61"/>
      <c r="K30" s="61"/>
    </row>
    <row r="31" spans="1:11" x14ac:dyDescent="0.25">
      <c r="A31" s="58">
        <f>IF(ISERROR(VLOOKUP(B31,'Employee List'!$A$2:$B$316,2,FALSE)),"",VLOOKUP(B31,'Employee List'!$A$2:$B$316,2,FALSE))</f>
      </c>
      <c r="B31" s="61"/>
      <c r="C31" s="62"/>
      <c r="D31" s="62"/>
      <c r="E31" s="62"/>
      <c r="F31" s="62"/>
      <c r="G31" s="62"/>
      <c r="H31" s="61"/>
      <c r="I31" s="60" t="str">
        <f t="shared" si="0"/>
        <v>No</v>
      </c>
      <c r="J31" s="61"/>
      <c r="K31" s="61"/>
    </row>
    <row r="32" spans="1:11" x14ac:dyDescent="0.25">
      <c r="A32" s="58">
        <f>IF(ISERROR(VLOOKUP(B32,'Employee List'!$A$2:$B$316,2,FALSE)),"",VLOOKUP(B32,'Employee List'!$A$2:$B$316,2,FALSE))</f>
      </c>
      <c r="B32" s="61"/>
      <c r="C32" s="62"/>
      <c r="D32" s="62"/>
      <c r="E32" s="62"/>
      <c r="F32" s="62"/>
      <c r="G32" s="62"/>
      <c r="H32" s="61"/>
      <c r="I32" s="60" t="str">
        <f t="shared" si="0"/>
        <v>No</v>
      </c>
      <c r="J32" s="61"/>
      <c r="K32" s="61"/>
    </row>
    <row r="33" spans="1:11" x14ac:dyDescent="0.25">
      <c r="A33" s="58">
        <f>IF(ISERROR(VLOOKUP(B33,'Employee List'!$A$2:$B$316,2,FALSE)),"",VLOOKUP(B33,'Employee List'!$A$2:$B$316,2,FALSE))</f>
      </c>
      <c r="B33" s="61"/>
      <c r="C33" s="62"/>
      <c r="D33" s="62"/>
      <c r="E33" s="62"/>
      <c r="F33" s="62"/>
      <c r="G33" s="62"/>
      <c r="H33" s="61"/>
      <c r="I33" s="60" t="str">
        <f t="shared" si="0"/>
        <v>No</v>
      </c>
      <c r="J33" s="61"/>
      <c r="K33" s="61"/>
    </row>
    <row r="34" spans="1:11" x14ac:dyDescent="0.25">
      <c r="A34" s="58">
        <f>IF(ISERROR(VLOOKUP(B34,'Employee List'!$A$2:$B$316,2,FALSE)),"",VLOOKUP(B34,'Employee List'!$A$2:$B$316,2,FALSE))</f>
      </c>
      <c r="B34" s="61"/>
      <c r="C34" s="62"/>
      <c r="D34" s="62"/>
      <c r="E34" s="62"/>
      <c r="F34" s="62"/>
      <c r="G34" s="62"/>
      <c r="H34" s="61"/>
      <c r="I34" s="60" t="str">
        <f t="shared" si="0"/>
        <v>No</v>
      </c>
      <c r="J34" s="61"/>
      <c r="K34" s="61"/>
    </row>
    <row r="35" spans="1:11" x14ac:dyDescent="0.25">
      <c r="A35" s="58">
        <f>IF(ISERROR(VLOOKUP(B35,'Employee List'!$A$2:$B$316,2,FALSE)),"",VLOOKUP(B35,'Employee List'!$A$2:$B$316,2,FALSE))</f>
      </c>
      <c r="B35" s="61"/>
      <c r="C35" s="62"/>
      <c r="D35" s="62"/>
      <c r="E35" s="62"/>
      <c r="F35" s="62"/>
      <c r="G35" s="62"/>
      <c r="H35" s="61"/>
      <c r="I35" s="60" t="str">
        <f t="shared" si="0"/>
        <v>No</v>
      </c>
      <c r="J35" s="61"/>
      <c r="K35" s="61"/>
    </row>
    <row r="36" spans="1:11" x14ac:dyDescent="0.25">
      <c r="A36" s="58">
        <f>IF(ISERROR(VLOOKUP(B36,'Employee List'!$A$2:$B$316,2,FALSE)),"",VLOOKUP(B36,'Employee List'!$A$2:$B$316,2,FALSE))</f>
      </c>
      <c r="B36" s="61"/>
      <c r="C36" s="62"/>
      <c r="D36" s="62"/>
      <c r="E36" s="62"/>
      <c r="F36" s="62"/>
      <c r="G36" s="62"/>
      <c r="H36" s="61"/>
      <c r="I36" s="60" t="str">
        <f t="shared" si="0"/>
        <v>No</v>
      </c>
      <c r="J36" s="61"/>
      <c r="K36" s="61"/>
    </row>
    <row r="37" spans="1:11" x14ac:dyDescent="0.25">
      <c r="A37" s="58">
        <f>IF(ISERROR(VLOOKUP(B37,'Employee List'!$A$2:$B$316,2,FALSE)),"",VLOOKUP(B37,'Employee List'!$A$2:$B$316,2,FALSE))</f>
      </c>
      <c r="B37" s="61"/>
      <c r="C37" s="62"/>
      <c r="D37" s="62"/>
      <c r="E37" s="62"/>
      <c r="F37" s="62"/>
      <c r="G37" s="62"/>
      <c r="H37" s="61"/>
      <c r="I37" s="60" t="str">
        <f t="shared" si="0"/>
        <v>No</v>
      </c>
      <c r="J37" s="61"/>
      <c r="K37" s="61"/>
    </row>
    <row r="38" spans="1:11" x14ac:dyDescent="0.25">
      <c r="A38" s="58">
        <f>IF(ISERROR(VLOOKUP(B38,'Employee List'!$A$2:$B$316,2,FALSE)),"",VLOOKUP(B38,'Employee List'!$A$2:$B$316,2,FALSE))</f>
      </c>
      <c r="B38" s="61"/>
      <c r="C38" s="62"/>
      <c r="D38" s="62"/>
      <c r="E38" s="62"/>
      <c r="F38" s="62"/>
      <c r="G38" s="62"/>
      <c r="H38" s="61"/>
      <c r="I38" s="60" t="str">
        <f t="shared" si="0"/>
        <v>No</v>
      </c>
      <c r="J38" s="61"/>
      <c r="K38" s="61"/>
    </row>
    <row r="39" spans="1:11" x14ac:dyDescent="0.25">
      <c r="A39" s="58">
        <f>IF(ISERROR(VLOOKUP(B39,'Employee List'!$A$2:$B$316,2,FALSE)),"",VLOOKUP(B39,'Employee List'!$A$2:$B$316,2,FALSE))</f>
      </c>
      <c r="B39" s="61"/>
      <c r="C39" s="62"/>
      <c r="D39" s="62"/>
      <c r="E39" s="62"/>
      <c r="F39" s="62"/>
      <c r="G39" s="62"/>
      <c r="H39" s="61"/>
      <c r="I39" s="60" t="str">
        <f t="shared" si="0"/>
        <v>No</v>
      </c>
      <c r="J39" s="61"/>
      <c r="K39" s="61"/>
    </row>
    <row r="40" spans="1:11" x14ac:dyDescent="0.25">
      <c r="A40" s="58">
        <f>IF(ISERROR(VLOOKUP(B40,'Employee List'!$A$2:$B$316,2,FALSE)),"",VLOOKUP(B40,'Employee List'!$A$2:$B$316,2,FALSE))</f>
      </c>
      <c r="B40" s="61"/>
      <c r="C40" s="62"/>
      <c r="D40" s="62"/>
      <c r="E40" s="62"/>
      <c r="F40" s="62"/>
      <c r="G40" s="62"/>
      <c r="H40" s="61"/>
      <c r="I40" s="60" t="str">
        <f t="shared" si="0"/>
        <v>No</v>
      </c>
      <c r="J40" s="61"/>
      <c r="K40" s="61"/>
    </row>
    <row r="41" spans="1:11" x14ac:dyDescent="0.25">
      <c r="A41" s="58">
        <f>IF(ISERROR(VLOOKUP(B41,'Employee List'!$A$2:$B$316,2,FALSE)),"",VLOOKUP(B41,'Employee List'!$A$2:$B$316,2,FALSE))</f>
      </c>
      <c r="B41" s="61"/>
      <c r="C41" s="62"/>
      <c r="D41" s="62"/>
      <c r="E41" s="62"/>
      <c r="F41" s="62"/>
      <c r="G41" s="62"/>
      <c r="H41" s="61"/>
      <c r="I41" s="60" t="str">
        <f t="shared" si="0"/>
        <v>No</v>
      </c>
      <c r="J41" s="61"/>
      <c r="K41" s="61"/>
    </row>
    <row r="42" spans="1:11" x14ac:dyDescent="0.25">
      <c r="A42" s="58">
        <f>IF(ISERROR(VLOOKUP(B42,'Employee List'!$A$2:$B$316,2,FALSE)),"",VLOOKUP(B42,'Employee List'!$A$2:$B$316,2,FALSE))</f>
      </c>
      <c r="B42" s="61"/>
      <c r="C42" s="62"/>
      <c r="D42" s="62"/>
      <c r="E42" s="62"/>
      <c r="F42" s="62"/>
      <c r="G42" s="62"/>
      <c r="H42" s="61"/>
      <c r="I42" s="60" t="str">
        <f t="shared" si="0"/>
        <v>No</v>
      </c>
      <c r="J42" s="61"/>
      <c r="K42" s="61"/>
    </row>
    <row r="43" spans="1:11" x14ac:dyDescent="0.25">
      <c r="A43" s="58">
        <f>IF(ISERROR(VLOOKUP(B43,'Employee List'!$A$2:$B$316,2,FALSE)),"",VLOOKUP(B43,'Employee List'!$A$2:$B$316,2,FALSE))</f>
      </c>
      <c r="B43" s="61"/>
      <c r="C43" s="62"/>
      <c r="D43" s="62"/>
      <c r="E43" s="62"/>
      <c r="F43" s="62"/>
      <c r="G43" s="62"/>
      <c r="H43" s="61"/>
      <c r="I43" s="60" t="str">
        <f t="shared" si="0"/>
        <v>No</v>
      </c>
      <c r="J43" s="61"/>
      <c r="K43" s="61"/>
    </row>
    <row r="44" spans="1:11" x14ac:dyDescent="0.25">
      <c r="A44" s="58">
        <f>IF(ISERROR(VLOOKUP(B44,'Employee List'!$A$2:$B$316,2,FALSE)),"",VLOOKUP(B44,'Employee List'!$A$2:$B$316,2,FALSE))</f>
      </c>
      <c r="B44" s="61"/>
      <c r="C44" s="62"/>
      <c r="D44" s="62"/>
      <c r="E44" s="62"/>
      <c r="F44" s="62"/>
      <c r="G44" s="62"/>
      <c r="H44" s="61"/>
      <c r="I44" s="60" t="str">
        <f t="shared" si="0"/>
        <v>No</v>
      </c>
      <c r="J44" s="61"/>
      <c r="K44" s="61"/>
    </row>
    <row r="45" spans="1:11" x14ac:dyDescent="0.25">
      <c r="A45" s="58">
        <f>IF(ISERROR(VLOOKUP(B45,'Employee List'!$A$2:$B$316,2,FALSE)),"",VLOOKUP(B45,'Employee List'!$A$2:$B$316,2,FALSE))</f>
      </c>
      <c r="B45" s="61"/>
      <c r="C45" s="62"/>
      <c r="D45" s="62"/>
      <c r="E45" s="62"/>
      <c r="F45" s="62"/>
      <c r="G45" s="62"/>
      <c r="H45" s="61"/>
      <c r="I45" s="60" t="str">
        <f t="shared" si="0"/>
        <v>No</v>
      </c>
      <c r="J45" s="61"/>
      <c r="K45" s="61"/>
    </row>
    <row r="46" spans="1:11" x14ac:dyDescent="0.25">
      <c r="A46" s="58">
        <f>IF(ISERROR(VLOOKUP(B46,'Employee List'!$A$2:$B$316,2,FALSE)),"",VLOOKUP(B46,'Employee List'!$A$2:$B$316,2,FALSE))</f>
      </c>
      <c r="B46" s="61"/>
      <c r="C46" s="62"/>
      <c r="D46" s="62"/>
      <c r="E46" s="62"/>
      <c r="F46" s="62"/>
      <c r="G46" s="62"/>
      <c r="H46" s="61"/>
      <c r="I46" s="60" t="str">
        <f t="shared" si="0"/>
        <v>No</v>
      </c>
      <c r="J46" s="61"/>
      <c r="K46" s="61"/>
    </row>
    <row r="47" spans="1:11" x14ac:dyDescent="0.25">
      <c r="A47" s="58">
        <f>IF(ISERROR(VLOOKUP(B47,'Employee List'!$A$2:$B$316,2,FALSE)),"",VLOOKUP(B47,'Employee List'!$A$2:$B$316,2,FALSE))</f>
      </c>
      <c r="B47" s="61"/>
      <c r="C47" s="62"/>
      <c r="D47" s="62"/>
      <c r="E47" s="62"/>
      <c r="F47" s="62"/>
      <c r="G47" s="62"/>
      <c r="H47" s="61"/>
      <c r="I47" s="60" t="str">
        <f t="shared" si="0"/>
        <v>No</v>
      </c>
      <c r="J47" s="61"/>
      <c r="K47" s="61"/>
    </row>
    <row r="48" spans="1:11" x14ac:dyDescent="0.25">
      <c r="A48" s="58">
        <f>IF(ISERROR(VLOOKUP(B48,'Employee List'!$A$2:$B$316,2,FALSE)),"",VLOOKUP(B48,'Employee List'!$A$2:$B$316,2,FALSE))</f>
      </c>
      <c r="B48" s="61"/>
      <c r="C48" s="62"/>
      <c r="D48" s="62"/>
      <c r="E48" s="62"/>
      <c r="F48" s="62"/>
      <c r="G48" s="62"/>
      <c r="H48" s="61"/>
      <c r="I48" s="60" t="str">
        <f t="shared" si="0"/>
        <v>No</v>
      </c>
      <c r="J48" s="61"/>
      <c r="K48" s="61"/>
    </row>
    <row r="49" spans="1:11" x14ac:dyDescent="0.25">
      <c r="A49" s="58">
        <f>IF(ISERROR(VLOOKUP(B49,'Employee List'!$A$2:$B$316,2,FALSE)),"",VLOOKUP(B49,'Employee List'!$A$2:$B$316,2,FALSE))</f>
      </c>
      <c r="B49" s="61"/>
      <c r="C49" s="62"/>
      <c r="D49" s="62"/>
      <c r="E49" s="62"/>
      <c r="F49" s="62"/>
      <c r="G49" s="62"/>
      <c r="H49" s="61"/>
      <c r="I49" s="60" t="str">
        <f t="shared" si="0"/>
        <v>No</v>
      </c>
      <c r="J49" s="61"/>
      <c r="K49" s="61"/>
    </row>
    <row r="50" spans="1:11" x14ac:dyDescent="0.25">
      <c r="A50" s="58">
        <f>IF(ISERROR(VLOOKUP(B50,'Employee List'!$A$2:$B$316,2,FALSE)),"",VLOOKUP(B50,'Employee List'!$A$2:$B$316,2,FALSE))</f>
      </c>
      <c r="B50" s="61"/>
      <c r="C50" s="62"/>
      <c r="D50" s="62"/>
      <c r="E50" s="62"/>
      <c r="F50" s="62"/>
      <c r="G50" s="62"/>
      <c r="H50" s="61"/>
      <c r="I50" s="60" t="str">
        <f t="shared" si="0"/>
        <v>No</v>
      </c>
      <c r="J50" s="61"/>
      <c r="K50" s="61"/>
    </row>
    <row r="51" spans="1:11" x14ac:dyDescent="0.25">
      <c r="A51" s="58">
        <f>IF(ISERROR(VLOOKUP(B51,'Employee List'!$A$2:$B$316,2,FALSE)),"",VLOOKUP(B51,'Employee List'!$A$2:$B$316,2,FALSE))</f>
      </c>
      <c r="B51" s="61"/>
      <c r="C51" s="62"/>
      <c r="D51" s="62"/>
      <c r="E51" s="62"/>
      <c r="F51" s="62"/>
      <c r="G51" s="62"/>
      <c r="H51" s="61"/>
      <c r="I51" s="60" t="str">
        <f t="shared" si="0"/>
        <v>No</v>
      </c>
      <c r="J51" s="61"/>
      <c r="K51" s="61"/>
    </row>
    <row r="52" spans="1:11" x14ac:dyDescent="0.25">
      <c r="A52" s="58">
        <f>IF(ISERROR(VLOOKUP(B52,'Employee List'!$A$2:$B$316,2,FALSE)),"",VLOOKUP(B52,'Employee List'!$A$2:$B$316,2,FALSE))</f>
      </c>
      <c r="B52" s="61"/>
      <c r="C52" s="62"/>
      <c r="D52" s="62"/>
      <c r="E52" s="62"/>
      <c r="F52" s="62"/>
      <c r="G52" s="62"/>
      <c r="H52" s="61"/>
      <c r="I52" s="60" t="str">
        <f t="shared" si="0"/>
        <v>No</v>
      </c>
      <c r="J52" s="61"/>
      <c r="K52" s="61"/>
    </row>
    <row r="53" spans="1:11" x14ac:dyDescent="0.25">
      <c r="A53" s="58">
        <f>IF(ISERROR(VLOOKUP(B53,'Employee List'!$A$2:$B$316,2,FALSE)),"",VLOOKUP(B53,'Employee List'!$A$2:$B$316,2,FALSE))</f>
      </c>
      <c r="B53" s="61"/>
      <c r="C53" s="62"/>
      <c r="D53" s="62"/>
      <c r="E53" s="62"/>
      <c r="F53" s="62"/>
      <c r="G53" s="62"/>
      <c r="H53" s="61"/>
      <c r="I53" s="60" t="str">
        <f t="shared" si="0"/>
        <v>No</v>
      </c>
      <c r="J53" s="61"/>
      <c r="K53" s="61"/>
    </row>
    <row r="54" spans="1:11" x14ac:dyDescent="0.25">
      <c r="A54" s="58">
        <f>IF(ISERROR(VLOOKUP(B54,'Employee List'!$A$2:$B$316,2,FALSE)),"",VLOOKUP(B54,'Employee List'!$A$2:$B$316,2,FALSE))</f>
      </c>
      <c r="B54" s="61"/>
      <c r="C54" s="62"/>
      <c r="D54" s="62"/>
      <c r="E54" s="62"/>
      <c r="F54" s="62"/>
      <c r="G54" s="62"/>
      <c r="H54" s="61"/>
      <c r="I54" s="60" t="str">
        <f t="shared" si="0"/>
        <v>No</v>
      </c>
      <c r="J54" s="61"/>
      <c r="K54" s="61"/>
    </row>
    <row r="55" spans="1:11" x14ac:dyDescent="0.25">
      <c r="A55" s="58">
        <f>IF(ISERROR(VLOOKUP(B55,'Employee List'!$A$2:$B$316,2,FALSE)),"",VLOOKUP(B55,'Employee List'!$A$2:$B$316,2,FALSE))</f>
      </c>
      <c r="B55" s="61"/>
      <c r="C55" s="62"/>
      <c r="D55" s="62"/>
      <c r="E55" s="62"/>
      <c r="F55" s="62"/>
      <c r="G55" s="62"/>
      <c r="H55" s="61"/>
      <c r="I55" s="60" t="str">
        <f t="shared" si="0"/>
        <v>No</v>
      </c>
      <c r="J55" s="61"/>
      <c r="K55" s="61"/>
    </row>
    <row r="56" spans="1:11" x14ac:dyDescent="0.25">
      <c r="A56" s="58">
        <f>IF(ISERROR(VLOOKUP(B56,'Employee List'!$A$2:$B$316,2,FALSE)),"",VLOOKUP(B56,'Employee List'!$A$2:$B$316,2,FALSE))</f>
      </c>
      <c r="B56" s="61"/>
      <c r="C56" s="62"/>
      <c r="D56" s="62"/>
      <c r="E56" s="62"/>
      <c r="F56" s="62"/>
      <c r="G56" s="62"/>
      <c r="H56" s="61"/>
      <c r="I56" s="60" t="str">
        <f t="shared" si="0"/>
        <v>No</v>
      </c>
      <c r="J56" s="61"/>
      <c r="K56" s="61"/>
    </row>
    <row r="57" spans="1:11" x14ac:dyDescent="0.25">
      <c r="A57" s="58">
        <f>IF(ISERROR(VLOOKUP(B57,'Employee List'!$A$2:$B$316,2,FALSE)),"",VLOOKUP(B57,'Employee List'!$A$2:$B$316,2,FALSE))</f>
      </c>
      <c r="B57" s="61"/>
      <c r="C57" s="62"/>
      <c r="D57" s="62"/>
      <c r="E57" s="62"/>
      <c r="F57" s="62"/>
      <c r="G57" s="62"/>
      <c r="H57" s="61"/>
      <c r="I57" s="60" t="str">
        <f t="shared" si="0"/>
        <v>No</v>
      </c>
      <c r="J57" s="61"/>
      <c r="K57" s="61"/>
    </row>
    <row r="58" spans="1:11" x14ac:dyDescent="0.25">
      <c r="A58" s="58">
        <f>IF(ISERROR(VLOOKUP(B58,'Employee List'!$A$2:$B$316,2,FALSE)),"",VLOOKUP(B58,'Employee List'!$A$2:$B$316,2,FALSE))</f>
      </c>
      <c r="B58" s="61"/>
      <c r="C58" s="62"/>
      <c r="D58" s="62"/>
      <c r="E58" s="62"/>
      <c r="F58" s="62"/>
      <c r="G58" s="62"/>
      <c r="H58" s="61"/>
      <c r="I58" s="60" t="str">
        <f t="shared" si="0"/>
        <v>No</v>
      </c>
      <c r="J58" s="61"/>
      <c r="K58" s="61"/>
    </row>
    <row r="59" spans="1:11" x14ac:dyDescent="0.25">
      <c r="A59" s="58">
        <f>IF(ISERROR(VLOOKUP(B59,'Employee List'!$A$2:$B$316,2,FALSE)),"",VLOOKUP(B59,'Employee List'!$A$2:$B$316,2,FALSE))</f>
      </c>
      <c r="B59" s="61"/>
      <c r="C59" s="62"/>
      <c r="D59" s="62"/>
      <c r="E59" s="62"/>
      <c r="F59" s="62"/>
      <c r="G59" s="62"/>
      <c r="H59" s="61"/>
      <c r="I59" s="60" t="str">
        <f t="shared" si="0"/>
        <v>No</v>
      </c>
      <c r="J59" s="61"/>
      <c r="K59" s="61"/>
    </row>
    <row r="60" spans="1:11" x14ac:dyDescent="0.25">
      <c r="A60" s="58">
        <f>IF(ISERROR(VLOOKUP(B60,'Employee List'!$A$2:$B$316,2,FALSE)),"",VLOOKUP(B60,'Employee List'!$A$2:$B$316,2,FALSE))</f>
      </c>
      <c r="B60" s="61"/>
      <c r="C60" s="62"/>
      <c r="D60" s="62"/>
      <c r="E60" s="62"/>
      <c r="F60" s="62"/>
      <c r="G60" s="62"/>
      <c r="H60" s="61"/>
      <c r="I60" s="60" t="str">
        <f t="shared" si="0"/>
        <v>No</v>
      </c>
      <c r="J60" s="61"/>
      <c r="K60" s="61"/>
    </row>
  </sheetData>
  <sheetProtection sheet="1" selectLockedCells="1" objects="1" scenarios="1"/>
  <dataValidations count="2">
    <dataValidation type="list" allowBlank="1" showInputMessage="1" showErrorMessage="1" sqref="I10:I60">
      <formula1>$S$2:$S$3</formula1>
    </dataValidation>
    <dataValidation type="list" allowBlank="1" showInputMessage="1" showErrorMessage="1" sqref="I2:I60">
      <formula1>$S$2:$S$3</formula1>
    </dataValidation>
  </dataValidations>
  <pageMargins left="0.7" right="0.7" top="0.75" bottom="0.75" header="0.3" footer="0.3"/>
  <pageSetup orientation="portrait" horizontalDpi="4294967295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 zoomScale="100" zoomScaleNormal="100">
      <selection activeCell="D2" sqref="D2"/>
    </sheetView>
  </sheetViews>
  <sheetFormatPr defaultRowHeight="15" outlineLevelRow="0" outlineLevelCol="0" x14ac:dyDescent="0.2" defaultColWidth="8.83203125"/>
  <cols>
    <col min="1" max="1" width="10.5" customWidth="1"/>
    <col min="2" max="2" width="25.6640625" customWidth="1"/>
    <col min="3" max="3" width="29.33203125" customWidth="1"/>
    <col min="4" max="4" width="7.5" customWidth="1"/>
    <col min="5" max="5" width="15.6640625" customWidth="1"/>
    <col min="6" max="6" width="12.33203125" customWidth="1"/>
    <col min="7" max="7" width="23.6640625" customWidth="1"/>
  </cols>
  <sheetData>
    <row r="1" ht="30" customHeight="1" spans="1:8" x14ac:dyDescent="0.25">
      <c r="A1" t="s">
        <v>563</v>
      </c>
      <c r="B1" t="s">
        <v>564</v>
      </c>
      <c r="C1" t="s">
        <v>565</v>
      </c>
      <c r="D1" t="s">
        <v>566</v>
      </c>
      <c r="E1" s="455" t="s">
        <v>567</v>
      </c>
      <c r="F1" t="s">
        <v>568</v>
      </c>
      <c r="G1" t="s">
        <v>569</v>
      </c>
      <c r="H1" t="s">
        <v>570</v>
      </c>
    </row>
    <row r="2" spans="1:8" x14ac:dyDescent="0.25">
      <c r="A2" s="2"/>
      <c r="B2" s="2"/>
      <c r="C2" s="456">
        <f>IF(ISERROR(VLOOKUP(D2,'Employee List'!$A$2:$B$316,2,FALSE)),"",VLOOKUP(D2,'Employee List'!$A$2:$B$316,2,FALSE))</f>
      </c>
      <c r="D2" s="2"/>
      <c r="E2" s="2"/>
      <c r="F2" s="2"/>
      <c r="G2" s="2"/>
      <c r="H2" s="2"/>
    </row>
    <row r="3" spans="1:8" x14ac:dyDescent="0.25">
      <c r="A3" s="2"/>
      <c r="B3" s="2"/>
      <c r="C3" s="456">
        <f>IF(ISERROR(VLOOKUP(D3,'Employee List'!$A$2:$B$316,2,FALSE)),"",VLOOKUP(D3,'Employee List'!$A$2:$B$316,2,FALSE))</f>
      </c>
      <c r="D3" s="2"/>
      <c r="E3" s="2"/>
      <c r="F3" s="2"/>
      <c r="G3" s="2"/>
      <c r="H3" s="2"/>
    </row>
    <row r="4" spans="1:8" x14ac:dyDescent="0.25">
      <c r="A4" s="2"/>
      <c r="B4" s="2"/>
      <c r="C4" s="456">
        <f>IF(ISERROR(VLOOKUP(D4,'Employee List'!$A$2:$B$316,2,FALSE)),"",VLOOKUP(D4,'Employee List'!$A$2:$B$316,2,FALSE))</f>
      </c>
      <c r="D4" s="2"/>
      <c r="E4" s="2"/>
      <c r="F4" s="2"/>
      <c r="G4" s="2"/>
      <c r="H4" s="2"/>
    </row>
    <row r="5" spans="1:8" x14ac:dyDescent="0.25">
      <c r="A5" s="2"/>
      <c r="B5" s="2"/>
      <c r="C5" s="456">
        <f>IF(ISERROR(VLOOKUP(D5,'Employee List'!$A$2:$B$316,2,FALSE)),"",VLOOKUP(D5,'Employee List'!$A$2:$B$316,2,FALSE))</f>
      </c>
      <c r="D5" s="2"/>
      <c r="E5" s="2"/>
      <c r="F5" s="2"/>
      <c r="G5" s="2"/>
      <c r="H5" s="2"/>
    </row>
    <row r="6" spans="1:8" x14ac:dyDescent="0.25">
      <c r="A6" s="2"/>
      <c r="B6" s="2"/>
      <c r="C6" s="456">
        <f>IF(ISERROR(VLOOKUP(D6,'Employee List'!$A$2:$B$316,2,FALSE)),"",VLOOKUP(D6,'Employee List'!$A$2:$B$316,2,FALSE))</f>
      </c>
      <c r="D6" s="2"/>
      <c r="E6" s="2"/>
      <c r="F6" s="2"/>
      <c r="G6" s="2"/>
      <c r="H6" s="2"/>
    </row>
    <row r="7" spans="1:8" x14ac:dyDescent="0.25">
      <c r="A7" s="2"/>
      <c r="B7" s="2"/>
      <c r="C7" s="456">
        <f>IF(ISERROR(VLOOKUP(D7,'Employee List'!$A$2:$B$316,2,FALSE)),"",VLOOKUP(D7,'Employee List'!$A$2:$B$316,2,FALSE))</f>
      </c>
      <c r="D7" s="2"/>
      <c r="E7" s="2"/>
      <c r="F7" s="2"/>
      <c r="G7" s="2"/>
      <c r="H7" s="2"/>
    </row>
    <row r="8" spans="1:8" x14ac:dyDescent="0.25">
      <c r="A8" s="2"/>
      <c r="B8" s="2"/>
      <c r="C8" s="456">
        <f>IF(ISERROR(VLOOKUP(D8,'Employee List'!$A$2:$B$316,2,FALSE)),"",VLOOKUP(D8,'Employee List'!$A$2:$B$316,2,FALSE))</f>
      </c>
      <c r="D8" s="2"/>
      <c r="E8" s="2"/>
      <c r="F8" s="2"/>
      <c r="G8" s="2"/>
      <c r="H8" s="2"/>
    </row>
    <row r="9" spans="1:8" x14ac:dyDescent="0.25">
      <c r="A9" s="2"/>
      <c r="B9" s="2"/>
      <c r="C9" s="456">
        <f>IF(ISERROR(VLOOKUP(D9,'Employee List'!$A$2:$B$316,2,FALSE)),"",VLOOKUP(D9,'Employee List'!$A$2:$B$316,2,FALSE))</f>
      </c>
      <c r="D9" s="2"/>
      <c r="E9" s="2"/>
      <c r="F9" s="2"/>
      <c r="G9" s="2"/>
      <c r="H9" s="2"/>
    </row>
    <row r="10" spans="1:8" x14ac:dyDescent="0.25">
      <c r="A10" s="2"/>
      <c r="B10" s="2"/>
      <c r="C10" s="456">
        <f>IF(ISERROR(VLOOKUP(D10,'Employee List'!$A$2:$B$316,2,FALSE)),"",VLOOKUP(D10,'Employee List'!$A$2:$B$316,2,FALSE))</f>
      </c>
      <c r="D10" s="2"/>
      <c r="E10" s="2"/>
      <c r="F10" s="2"/>
      <c r="G10" s="2"/>
      <c r="H10" s="2"/>
    </row>
    <row r="11" spans="1:8" x14ac:dyDescent="0.25">
      <c r="A11" s="2"/>
      <c r="B11" s="2"/>
      <c r="C11" s="456">
        <f>IF(ISERROR(VLOOKUP(D11,'Employee List'!$A$2:$B$316,2,FALSE)),"",VLOOKUP(D11,'Employee List'!$A$2:$B$316,2,FALSE))</f>
      </c>
      <c r="D11" s="2"/>
      <c r="E11" s="2"/>
      <c r="F11" s="2"/>
      <c r="G11" s="2"/>
      <c r="H11" s="2"/>
    </row>
    <row r="12" spans="1:8" x14ac:dyDescent="0.25">
      <c r="A12" s="2"/>
      <c r="B12" s="2"/>
      <c r="C12" s="456">
        <f>IF(ISERROR(VLOOKUP(D12,'Employee List'!$A$2:$B$316,2,FALSE)),"",VLOOKUP(D12,'Employee List'!$A$2:$B$316,2,FALSE))</f>
      </c>
      <c r="D12" s="2"/>
      <c r="E12" s="2"/>
      <c r="F12" s="2"/>
      <c r="G12" s="2"/>
      <c r="H12" s="2"/>
    </row>
    <row r="13" spans="1:8" x14ac:dyDescent="0.25">
      <c r="A13" s="2"/>
      <c r="B13" s="2"/>
      <c r="C13" s="456">
        <f>IF(ISERROR(VLOOKUP(D13,'Employee List'!$A$2:$B$316,2,FALSE)),"",VLOOKUP(D13,'Employee List'!$A$2:$B$316,2,FALSE))</f>
      </c>
      <c r="D13" s="2"/>
      <c r="E13" s="2"/>
      <c r="F13" s="2"/>
      <c r="G13" s="2"/>
      <c r="H13" s="2"/>
    </row>
    <row r="14" spans="1:8" x14ac:dyDescent="0.25">
      <c r="A14" s="2"/>
      <c r="B14" s="2"/>
      <c r="C14" s="456">
        <f>IF(ISERROR(VLOOKUP(D14,'Employee List'!$A$2:$B$316,2,FALSE)),"",VLOOKUP(D14,'Employee List'!$A$2:$B$316,2,FALSE))</f>
      </c>
      <c r="D14" s="2"/>
      <c r="E14" s="2"/>
      <c r="F14" s="2"/>
      <c r="G14" s="2"/>
      <c r="H14" s="2"/>
    </row>
    <row r="15" spans="1:8" x14ac:dyDescent="0.25">
      <c r="A15" s="2"/>
      <c r="B15" s="2"/>
      <c r="C15" s="456">
        <f>IF(ISERROR(VLOOKUP(D15,'Employee List'!$A$2:$B$316,2,FALSE)),"",VLOOKUP(D15,'Employee List'!$A$2:$B$316,2,FALSE))</f>
      </c>
      <c r="D15" s="2"/>
      <c r="E15" s="2"/>
      <c r="F15" s="2"/>
      <c r="G15" s="2"/>
      <c r="H15" s="2"/>
    </row>
    <row r="16" spans="1:8" x14ac:dyDescent="0.25">
      <c r="A16" s="2"/>
      <c r="B16" s="2"/>
      <c r="C16" s="456">
        <f>IF(ISERROR(VLOOKUP(D16,'Employee List'!$A$2:$B$316,2,FALSE)),"",VLOOKUP(D16,'Employee List'!$A$2:$B$316,2,FALSE))</f>
      </c>
      <c r="D16" s="2"/>
      <c r="E16" s="2"/>
      <c r="F16" s="2"/>
      <c r="G16" s="2"/>
      <c r="H16" s="2"/>
    </row>
    <row r="17" spans="5:6" x14ac:dyDescent="0.25">
      <c r="E17" t="s">
        <v>479</v>
      </c>
      <c r="F17">
        <f>SUM(F2:F16)</f>
        <v>0</v>
      </c>
    </row>
  </sheetData>
  <sheetProtection sheet="1" selectLockedCells="1" objects="1" scenarios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48"/>
  <sheetViews>
    <sheetView workbookViewId="0" zoomScale="100" zoomScaleNormal="100">
      <selection activeCell="D4" sqref="D4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12-1'!B1:C1)</f>
        <v>45627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1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6"/>
  <sheetViews>
    <sheetView workbookViewId="0" zoomScale="100" zoomScaleNormal="100">
      <selection activeCell="B310" sqref="B310"/>
    </sheetView>
  </sheetViews>
  <sheetFormatPr defaultRowHeight="15" outlineLevelRow="0" outlineLevelCol="0" x14ac:dyDescent="0.2" defaultColWidth="9.33203125"/>
  <cols>
    <col min="1" max="1" width="5.33203125" style="1" customWidth="1"/>
    <col min="2" max="2" width="48.6640625" style="1" customWidth="1"/>
    <col min="3" max="3" width="25.6640625" style="2" customWidth="1"/>
    <col min="4" max="16384" width="9.33203125" style="2" customWidth="1"/>
  </cols>
  <sheetData>
    <row r="1" ht="20" customHeight="1" spans="1:6" x14ac:dyDescent="0.25">
      <c r="A1" s="3">
        <v>1</v>
      </c>
      <c r="B1" s="4" t="s">
        <v>0</v>
      </c>
      <c r="F1" s="5" t="s">
        <v>1</v>
      </c>
    </row>
    <row r="2" ht="20" customHeight="1" spans="1:2" x14ac:dyDescent="0.25">
      <c r="A2" s="6">
        <v>2</v>
      </c>
      <c r="B2" s="7" t="s">
        <v>2</v>
      </c>
    </row>
    <row r="3" ht="20" customHeight="1" spans="1:2" x14ac:dyDescent="0.25">
      <c r="A3" s="6">
        <v>3</v>
      </c>
      <c r="B3" s="7" t="s">
        <v>3</v>
      </c>
    </row>
    <row r="4" ht="20" customHeight="1" spans="1:2" x14ac:dyDescent="0.25">
      <c r="A4" s="6">
        <v>4</v>
      </c>
      <c r="B4" s="7" t="s">
        <v>4</v>
      </c>
    </row>
    <row r="5" ht="20" customHeight="1" spans="1:2" x14ac:dyDescent="0.25">
      <c r="A5" s="6">
        <v>5</v>
      </c>
      <c r="B5" s="7" t="s">
        <v>5</v>
      </c>
    </row>
    <row r="6" ht="20" customHeight="1" spans="1:2" x14ac:dyDescent="0.25">
      <c r="A6" s="8">
        <v>6</v>
      </c>
      <c r="B6" s="9" t="s">
        <v>6</v>
      </c>
    </row>
    <row r="7" ht="20" customHeight="1" spans="1:2" x14ac:dyDescent="0.25">
      <c r="A7" s="6">
        <v>7</v>
      </c>
      <c r="B7" s="7" t="s">
        <v>7</v>
      </c>
    </row>
    <row r="8" ht="20" customHeight="1" spans="1:2" x14ac:dyDescent="0.25">
      <c r="A8" s="6">
        <v>8</v>
      </c>
      <c r="B8" s="10" t="s">
        <v>8</v>
      </c>
    </row>
    <row r="9" ht="20" customHeight="1" spans="1:2" x14ac:dyDescent="0.25">
      <c r="A9" s="6">
        <v>9</v>
      </c>
      <c r="B9" s="10" t="s">
        <v>9</v>
      </c>
    </row>
    <row r="10" ht="20" customHeight="1" spans="1:2" x14ac:dyDescent="0.25">
      <c r="A10" s="6">
        <v>11</v>
      </c>
      <c r="B10" s="7" t="s">
        <v>10</v>
      </c>
    </row>
    <row r="11" ht="20" customHeight="1" spans="1:2" x14ac:dyDescent="0.25">
      <c r="A11" s="6">
        <v>12</v>
      </c>
      <c r="B11" s="11" t="s">
        <v>11</v>
      </c>
    </row>
    <row r="12" ht="20" customHeight="1" spans="1:2" x14ac:dyDescent="0.25">
      <c r="A12" s="6">
        <v>13</v>
      </c>
      <c r="B12" s="7" t="s">
        <v>12</v>
      </c>
    </row>
    <row r="13" ht="20" customHeight="1" spans="1:2" x14ac:dyDescent="0.25">
      <c r="A13" s="6">
        <v>14</v>
      </c>
      <c r="B13" s="11" t="s">
        <v>13</v>
      </c>
    </row>
    <row r="14" ht="20" customHeight="1" spans="1:2" x14ac:dyDescent="0.25">
      <c r="A14" s="6">
        <v>15</v>
      </c>
      <c r="B14" s="7" t="s">
        <v>14</v>
      </c>
    </row>
    <row r="15" ht="20" customHeight="1" spans="1:2" x14ac:dyDescent="0.25">
      <c r="A15" s="6">
        <v>16</v>
      </c>
      <c r="B15" s="7"/>
    </row>
    <row r="16" ht="20" customHeight="1" spans="1:2" x14ac:dyDescent="0.25">
      <c r="A16" s="6">
        <v>17</v>
      </c>
      <c r="B16" s="7"/>
    </row>
    <row r="17" ht="20" customHeight="1" spans="1:2" x14ac:dyDescent="0.25">
      <c r="A17" s="6">
        <v>18</v>
      </c>
      <c r="B17" s="7"/>
    </row>
    <row r="18" ht="20" customHeight="1" spans="1:2" x14ac:dyDescent="0.25">
      <c r="A18" s="6">
        <v>19</v>
      </c>
      <c r="B18" s="7"/>
    </row>
    <row r="19" ht="20" customHeight="1" spans="1:2" x14ac:dyDescent="0.25">
      <c r="A19" s="12">
        <v>20</v>
      </c>
      <c r="B19" s="13"/>
    </row>
    <row r="20" ht="20" customHeight="1" spans="1:2" x14ac:dyDescent="0.25">
      <c r="A20" s="12">
        <v>21</v>
      </c>
      <c r="B20" s="13"/>
    </row>
    <row r="21" ht="20" customHeight="1" spans="1:2" x14ac:dyDescent="0.25">
      <c r="A21" s="12">
        <v>22</v>
      </c>
      <c r="B21" s="13"/>
    </row>
    <row r="22" ht="20" customHeight="1" spans="1:3" x14ac:dyDescent="0.25">
      <c r="A22" s="12">
        <v>23</v>
      </c>
      <c r="B22" s="14" t="s">
        <v>15</v>
      </c>
      <c r="C22" s="2" t="s">
        <v>16</v>
      </c>
    </row>
    <row r="23" ht="20" customHeight="1" spans="1:2" x14ac:dyDescent="0.25">
      <c r="A23" s="12">
        <v>24</v>
      </c>
      <c r="B23" s="13"/>
    </row>
    <row r="24" ht="20" customHeight="1" spans="1:2" x14ac:dyDescent="0.25">
      <c r="A24" s="12">
        <v>25</v>
      </c>
      <c r="B24" s="14" t="s">
        <v>17</v>
      </c>
    </row>
    <row r="25" ht="20" customHeight="1" spans="1:3" x14ac:dyDescent="0.25">
      <c r="A25" s="12">
        <v>26</v>
      </c>
      <c r="B25" s="14" t="s">
        <v>18</v>
      </c>
      <c r="C25" s="2" t="s">
        <v>19</v>
      </c>
    </row>
    <row r="26" ht="20" customHeight="1" spans="1:3" x14ac:dyDescent="0.25">
      <c r="A26" s="12">
        <v>27</v>
      </c>
      <c r="B26" s="14" t="s">
        <v>20</v>
      </c>
      <c r="C26" s="2" t="s">
        <v>21</v>
      </c>
    </row>
    <row r="27" ht="20" customHeight="1" spans="1:3" x14ac:dyDescent="0.25">
      <c r="A27" s="12">
        <v>28</v>
      </c>
      <c r="B27" s="14" t="s">
        <v>22</v>
      </c>
      <c r="C27" s="2" t="s">
        <v>23</v>
      </c>
    </row>
    <row r="28" ht="20" customHeight="1" spans="1:3" x14ac:dyDescent="0.25">
      <c r="A28" s="12">
        <v>29</v>
      </c>
      <c r="B28" s="15" t="s">
        <v>24</v>
      </c>
      <c r="C28" s="2" t="s">
        <v>25</v>
      </c>
    </row>
    <row r="29" ht="20" customHeight="1" spans="1:3" x14ac:dyDescent="0.25">
      <c r="A29" s="12">
        <v>30</v>
      </c>
      <c r="B29" s="14" t="s">
        <v>26</v>
      </c>
      <c r="C29" s="2" t="s">
        <v>27</v>
      </c>
    </row>
    <row r="30" ht="20" customHeight="1" spans="1:3" x14ac:dyDescent="0.25">
      <c r="A30" s="16">
        <v>31</v>
      </c>
      <c r="B30" s="17" t="s">
        <v>28</v>
      </c>
      <c r="C30" s="2" t="s">
        <v>29</v>
      </c>
    </row>
    <row r="31" ht="20" customHeight="1" spans="1:3" x14ac:dyDescent="0.25">
      <c r="A31" s="16">
        <v>32</v>
      </c>
      <c r="B31" s="18" t="s">
        <v>30</v>
      </c>
      <c r="C31" s="2" t="s">
        <v>31</v>
      </c>
    </row>
    <row r="32" ht="20" customHeight="1" spans="1:3" x14ac:dyDescent="0.25">
      <c r="A32" s="16">
        <v>33</v>
      </c>
      <c r="B32" s="19" t="s">
        <v>32</v>
      </c>
      <c r="C32" s="2" t="s">
        <v>33</v>
      </c>
    </row>
    <row r="33" ht="20" customHeight="1" spans="1:3" x14ac:dyDescent="0.25">
      <c r="A33" s="20">
        <v>34</v>
      </c>
      <c r="B33" s="21" t="s">
        <v>34</v>
      </c>
      <c r="C33" s="2" t="s">
        <v>35</v>
      </c>
    </row>
    <row r="34" ht="20" customHeight="1" spans="1:3" x14ac:dyDescent="0.25">
      <c r="A34" s="20">
        <v>35</v>
      </c>
      <c r="B34" s="22" t="s">
        <v>36</v>
      </c>
      <c r="C34" s="2" t="s">
        <v>37</v>
      </c>
    </row>
    <row r="35" ht="20" customHeight="1" spans="1:3" x14ac:dyDescent="0.25">
      <c r="A35" s="16">
        <v>36</v>
      </c>
      <c r="B35" s="19" t="s">
        <v>38</v>
      </c>
      <c r="C35" s="2" t="s">
        <v>39</v>
      </c>
    </row>
    <row r="36" ht="20" customHeight="1" spans="1:3" x14ac:dyDescent="0.25">
      <c r="A36" s="16">
        <v>37</v>
      </c>
      <c r="B36" s="19" t="s">
        <v>40</v>
      </c>
      <c r="C36" s="2" t="s">
        <v>41</v>
      </c>
    </row>
    <row r="37" ht="20" customHeight="1" spans="1:3" x14ac:dyDescent="0.25">
      <c r="A37" s="16">
        <v>38</v>
      </c>
      <c r="B37" s="19" t="s">
        <v>42</v>
      </c>
      <c r="C37" s="2" t="s">
        <v>43</v>
      </c>
    </row>
    <row r="38" ht="20" customHeight="1" spans="1:3" x14ac:dyDescent="0.25">
      <c r="A38" s="16">
        <v>39</v>
      </c>
      <c r="B38" s="18" t="s">
        <v>44</v>
      </c>
      <c r="C38" s="2" t="s">
        <v>45</v>
      </c>
    </row>
    <row r="39" ht="20" customHeight="1" spans="1:3" x14ac:dyDescent="0.25">
      <c r="A39" s="16">
        <v>40</v>
      </c>
      <c r="B39" s="18" t="s">
        <v>46</v>
      </c>
      <c r="C39" s="2" t="s">
        <v>47</v>
      </c>
    </row>
    <row r="40" ht="20" customHeight="1" spans="1:3" x14ac:dyDescent="0.25">
      <c r="A40" s="16">
        <v>41</v>
      </c>
      <c r="B40" s="17" t="s">
        <v>48</v>
      </c>
      <c r="C40" s="2" t="s">
        <v>49</v>
      </c>
    </row>
    <row r="41" ht="20" customHeight="1" spans="1:3" x14ac:dyDescent="0.25">
      <c r="A41" s="16">
        <v>42</v>
      </c>
      <c r="B41" s="18" t="s">
        <v>50</v>
      </c>
      <c r="C41" s="2" t="s">
        <v>51</v>
      </c>
    </row>
    <row r="42" ht="20" customHeight="1" spans="1:3" x14ac:dyDescent="0.25">
      <c r="A42" s="16">
        <v>43</v>
      </c>
      <c r="B42" s="18" t="s">
        <v>52</v>
      </c>
      <c r="C42" s="2" t="s">
        <v>53</v>
      </c>
    </row>
    <row r="43" ht="20" customHeight="1" spans="1:3" x14ac:dyDescent="0.25">
      <c r="A43" s="16">
        <v>44</v>
      </c>
      <c r="B43" s="19" t="s">
        <v>54</v>
      </c>
      <c r="C43" s="2" t="s">
        <v>55</v>
      </c>
    </row>
    <row r="44" ht="20" customHeight="1" spans="1:3" x14ac:dyDescent="0.25">
      <c r="A44" s="16">
        <v>45</v>
      </c>
      <c r="B44" s="23" t="s">
        <v>56</v>
      </c>
      <c r="C44" s="2" t="s">
        <v>57</v>
      </c>
    </row>
    <row r="45" ht="20" customHeight="1" spans="1:3" x14ac:dyDescent="0.25">
      <c r="A45" s="16">
        <v>46</v>
      </c>
      <c r="B45" s="19" t="s">
        <v>58</v>
      </c>
      <c r="C45" s="2" t="s">
        <v>59</v>
      </c>
    </row>
    <row r="46" ht="20" customHeight="1" spans="1:3" x14ac:dyDescent="0.25">
      <c r="A46" s="16">
        <v>47</v>
      </c>
      <c r="B46" s="19" t="s">
        <v>60</v>
      </c>
      <c r="C46" s="2" t="s">
        <v>61</v>
      </c>
    </row>
    <row r="47" ht="20" customHeight="1" spans="1:3" x14ac:dyDescent="0.25">
      <c r="A47" s="16">
        <v>48</v>
      </c>
      <c r="B47" s="19" t="s">
        <v>62</v>
      </c>
      <c r="C47" s="2" t="s">
        <v>63</v>
      </c>
    </row>
    <row r="48" ht="20" customHeight="1" spans="1:3" x14ac:dyDescent="0.25">
      <c r="A48" s="16">
        <v>49</v>
      </c>
      <c r="B48" s="19" t="s">
        <v>64</v>
      </c>
      <c r="C48" s="2" t="s">
        <v>65</v>
      </c>
    </row>
    <row r="49" ht="20" customHeight="1" spans="1:3" x14ac:dyDescent="0.25">
      <c r="A49" s="24">
        <v>50</v>
      </c>
      <c r="B49" s="25" t="s">
        <v>66</v>
      </c>
      <c r="C49" s="2" t="s">
        <v>67</v>
      </c>
    </row>
    <row r="50" ht="20" customHeight="1" spans="1:3" x14ac:dyDescent="0.25">
      <c r="A50" s="24">
        <v>52</v>
      </c>
      <c r="B50" s="26" t="s">
        <v>68</v>
      </c>
      <c r="C50" s="27" t="s">
        <v>69</v>
      </c>
    </row>
    <row r="51" ht="20" customHeight="1" spans="1:3" x14ac:dyDescent="0.25">
      <c r="A51" s="24">
        <v>53</v>
      </c>
      <c r="B51" s="26" t="s">
        <v>70</v>
      </c>
      <c r="C51" s="27" t="s">
        <v>71</v>
      </c>
    </row>
    <row r="52" ht="20" customHeight="1" spans="1:3" x14ac:dyDescent="0.25">
      <c r="A52" s="24">
        <v>54</v>
      </c>
      <c r="B52" s="26" t="s">
        <v>72</v>
      </c>
      <c r="C52" s="27" t="s">
        <v>73</v>
      </c>
    </row>
    <row r="53" ht="20" customHeight="1" spans="1:3" x14ac:dyDescent="0.25">
      <c r="A53" s="24">
        <v>55</v>
      </c>
      <c r="B53" s="26" t="s">
        <v>74</v>
      </c>
      <c r="C53" s="27" t="s">
        <v>75</v>
      </c>
    </row>
    <row r="54" ht="20" customHeight="1" spans="1:3" x14ac:dyDescent="0.25">
      <c r="A54" s="24">
        <v>56</v>
      </c>
      <c r="B54" s="26" t="s">
        <v>76</v>
      </c>
      <c r="C54" s="27" t="s">
        <v>77</v>
      </c>
    </row>
    <row r="55" ht="20" customHeight="1" spans="1:3" x14ac:dyDescent="0.25">
      <c r="A55" s="24">
        <v>57</v>
      </c>
      <c r="B55" s="26"/>
      <c r="C55" s="27"/>
    </row>
    <row r="56" ht="20" customHeight="1" spans="1:3" x14ac:dyDescent="0.25">
      <c r="A56" s="24">
        <v>58</v>
      </c>
      <c r="B56" s="26"/>
      <c r="C56" s="27"/>
    </row>
    <row r="57" ht="20" customHeight="1" spans="1:3" x14ac:dyDescent="0.25">
      <c r="A57" s="24">
        <v>59</v>
      </c>
      <c r="B57" s="26"/>
      <c r="C57" s="27"/>
    </row>
    <row r="58" ht="20" customHeight="1" spans="1:3" x14ac:dyDescent="0.25">
      <c r="A58" s="24">
        <v>60</v>
      </c>
      <c r="B58" s="26"/>
      <c r="C58" s="27"/>
    </row>
    <row r="59" ht="20" customHeight="1" spans="1:3" x14ac:dyDescent="0.25">
      <c r="A59" s="24">
        <v>61</v>
      </c>
      <c r="B59" s="26"/>
      <c r="C59" s="27"/>
    </row>
    <row r="60" ht="20" customHeight="1" spans="1:3" x14ac:dyDescent="0.25">
      <c r="A60" s="24">
        <v>62</v>
      </c>
      <c r="B60" s="26"/>
      <c r="C60" s="27"/>
    </row>
    <row r="61" ht="20" customHeight="1" spans="1:3" x14ac:dyDescent="0.25">
      <c r="A61" s="24">
        <v>63</v>
      </c>
      <c r="B61" s="26"/>
      <c r="C61" s="27"/>
    </row>
    <row r="62" ht="20" customHeight="1" spans="1:3" x14ac:dyDescent="0.25">
      <c r="A62" s="24">
        <v>64</v>
      </c>
      <c r="B62" s="26"/>
      <c r="C62" s="27"/>
    </row>
    <row r="63" ht="20" customHeight="1" spans="1:3" x14ac:dyDescent="0.25">
      <c r="A63" s="24">
        <v>65</v>
      </c>
      <c r="B63" s="26"/>
      <c r="C63" s="27"/>
    </row>
    <row r="64" ht="20" customHeight="1" spans="1:3" x14ac:dyDescent="0.25">
      <c r="A64" s="24">
        <v>66</v>
      </c>
      <c r="B64" s="26"/>
      <c r="C64" s="27"/>
    </row>
    <row r="65" ht="20" customHeight="1" spans="1:3" x14ac:dyDescent="0.25">
      <c r="A65" s="24">
        <v>67</v>
      </c>
      <c r="B65" s="26"/>
      <c r="C65" s="27"/>
    </row>
    <row r="66" ht="20" customHeight="1" spans="1:3" x14ac:dyDescent="0.25">
      <c r="A66" s="24">
        <v>68</v>
      </c>
      <c r="B66" s="26"/>
      <c r="C66" s="27"/>
    </row>
    <row r="67" ht="20" customHeight="1" spans="1:3" x14ac:dyDescent="0.25">
      <c r="A67" s="24">
        <v>69</v>
      </c>
      <c r="B67" s="26"/>
      <c r="C67" s="27"/>
    </row>
    <row r="68" ht="20" customHeight="1" spans="1:3" x14ac:dyDescent="0.25">
      <c r="A68" s="24">
        <v>70</v>
      </c>
      <c r="B68" s="26"/>
      <c r="C68" s="27"/>
    </row>
    <row r="69" ht="20" customHeight="1" spans="1:3" x14ac:dyDescent="0.25">
      <c r="A69" s="24">
        <v>71</v>
      </c>
      <c r="B69" s="26"/>
      <c r="C69" s="27"/>
    </row>
    <row r="70" ht="20" customHeight="1" spans="1:3" x14ac:dyDescent="0.25">
      <c r="A70" s="24">
        <v>72</v>
      </c>
      <c r="B70" s="26"/>
      <c r="C70" s="27"/>
    </row>
    <row r="71" ht="20" customHeight="1" spans="1:3" x14ac:dyDescent="0.25">
      <c r="A71" s="24">
        <v>73</v>
      </c>
      <c r="B71" s="26"/>
      <c r="C71" s="27"/>
    </row>
    <row r="72" ht="20" customHeight="1" spans="1:3" x14ac:dyDescent="0.25">
      <c r="A72" s="24">
        <v>74</v>
      </c>
      <c r="B72" s="26"/>
      <c r="C72" s="27"/>
    </row>
    <row r="73" ht="20" customHeight="1" spans="1:3" x14ac:dyDescent="0.25">
      <c r="A73" s="24">
        <v>75</v>
      </c>
      <c r="B73" s="26"/>
      <c r="C73" s="27"/>
    </row>
    <row r="74" ht="20" customHeight="1" spans="1:3" x14ac:dyDescent="0.25">
      <c r="A74" s="28">
        <v>111</v>
      </c>
      <c r="B74" s="29" t="s">
        <v>78</v>
      </c>
      <c r="C74" s="2" t="s">
        <v>79</v>
      </c>
    </row>
    <row r="75" ht="20" customHeight="1" spans="1:3" x14ac:dyDescent="0.25">
      <c r="A75" s="28">
        <v>112</v>
      </c>
      <c r="B75" s="30" t="s">
        <v>80</v>
      </c>
      <c r="C75" s="2" t="s">
        <v>81</v>
      </c>
    </row>
    <row r="76" ht="20" customHeight="1" spans="1:3" x14ac:dyDescent="0.25">
      <c r="A76" s="31">
        <v>113</v>
      </c>
      <c r="B76" s="30" t="s">
        <v>82</v>
      </c>
      <c r="C76" s="2" t="s">
        <v>83</v>
      </c>
    </row>
    <row r="77" ht="20" customHeight="1" spans="1:3" x14ac:dyDescent="0.25">
      <c r="A77" s="28">
        <v>114</v>
      </c>
      <c r="B77" s="30" t="s">
        <v>84</v>
      </c>
      <c r="C77" s="2" t="s">
        <v>85</v>
      </c>
    </row>
    <row r="78" ht="20" customHeight="1" spans="1:2" x14ac:dyDescent="0.25">
      <c r="A78" s="28">
        <v>115</v>
      </c>
      <c r="B78" s="32" t="s">
        <v>86</v>
      </c>
    </row>
    <row r="79" ht="20" customHeight="1" spans="1:2" x14ac:dyDescent="0.25">
      <c r="A79" s="28">
        <v>116</v>
      </c>
      <c r="B79" s="32"/>
    </row>
    <row r="80" ht="20" customHeight="1" spans="1:3" x14ac:dyDescent="0.25">
      <c r="A80" s="28">
        <v>117</v>
      </c>
      <c r="B80" s="30" t="s">
        <v>87</v>
      </c>
      <c r="C80" s="2" t="s">
        <v>88</v>
      </c>
    </row>
    <row r="81" ht="20" customHeight="1" spans="1:3" x14ac:dyDescent="0.25">
      <c r="A81" s="28">
        <v>118</v>
      </c>
      <c r="B81" s="33" t="s">
        <v>89</v>
      </c>
      <c r="C81" s="2" t="s">
        <v>90</v>
      </c>
    </row>
    <row r="82" ht="20" customHeight="1" spans="1:3" x14ac:dyDescent="0.25">
      <c r="A82" s="28">
        <v>119</v>
      </c>
      <c r="B82" s="30" t="s">
        <v>91</v>
      </c>
      <c r="C82" s="2" t="s">
        <v>92</v>
      </c>
    </row>
    <row r="83" ht="20" customHeight="1" spans="1:2" x14ac:dyDescent="0.25">
      <c r="A83" s="28">
        <v>120</v>
      </c>
      <c r="B83" s="32" t="s">
        <v>93</v>
      </c>
    </row>
    <row r="84" ht="20" customHeight="1" spans="1:3" x14ac:dyDescent="0.25">
      <c r="A84" s="31">
        <v>121</v>
      </c>
      <c r="B84" s="30" t="s">
        <v>94</v>
      </c>
      <c r="C84" s="2" t="s">
        <v>95</v>
      </c>
    </row>
    <row r="85" ht="20" customHeight="1" spans="1:2" x14ac:dyDescent="0.25">
      <c r="A85" s="28">
        <v>122</v>
      </c>
      <c r="B85" s="32" t="s">
        <v>96</v>
      </c>
    </row>
    <row r="86" ht="20" customHeight="1" spans="1:3" x14ac:dyDescent="0.25">
      <c r="A86" s="28">
        <v>123</v>
      </c>
      <c r="B86" s="30" t="s">
        <v>97</v>
      </c>
      <c r="C86" s="2" t="s">
        <v>98</v>
      </c>
    </row>
    <row r="87" ht="20" customHeight="1" spans="1:3" x14ac:dyDescent="0.25">
      <c r="A87" s="28">
        <v>124</v>
      </c>
      <c r="B87" s="30" t="s">
        <v>99</v>
      </c>
      <c r="C87" s="2" t="s">
        <v>100</v>
      </c>
    </row>
    <row r="88" ht="20" customHeight="1" spans="1:3" x14ac:dyDescent="0.25">
      <c r="A88" s="28">
        <v>125</v>
      </c>
      <c r="B88" s="30" t="s">
        <v>101</v>
      </c>
      <c r="C88" s="2" t="s">
        <v>102</v>
      </c>
    </row>
    <row r="89" ht="20" customHeight="1" spans="1:2" x14ac:dyDescent="0.25">
      <c r="A89" s="28">
        <v>126</v>
      </c>
      <c r="B89" s="32"/>
    </row>
    <row r="90" ht="20" customHeight="1" spans="1:3" x14ac:dyDescent="0.25">
      <c r="A90" s="28">
        <v>127</v>
      </c>
      <c r="B90" s="30" t="s">
        <v>103</v>
      </c>
      <c r="C90" s="2" t="s">
        <v>104</v>
      </c>
    </row>
    <row r="91" ht="20" customHeight="1" spans="1:2" x14ac:dyDescent="0.25">
      <c r="A91" s="28">
        <v>128</v>
      </c>
      <c r="B91" s="32"/>
    </row>
    <row r="92" ht="20" customHeight="1" spans="1:3" x14ac:dyDescent="0.25">
      <c r="A92" s="28">
        <v>129</v>
      </c>
      <c r="B92" s="30" t="s">
        <v>105</v>
      </c>
      <c r="C92" s="2" t="s">
        <v>106</v>
      </c>
    </row>
    <row r="93" ht="20" customHeight="1" spans="1:3" x14ac:dyDescent="0.25">
      <c r="A93" s="28">
        <v>130</v>
      </c>
      <c r="B93" s="30" t="s">
        <v>107</v>
      </c>
      <c r="C93" s="2" t="s">
        <v>108</v>
      </c>
    </row>
    <row r="94" ht="20" customHeight="1" spans="1:3" x14ac:dyDescent="0.25">
      <c r="A94" s="31">
        <v>131</v>
      </c>
      <c r="B94" s="30" t="s">
        <v>109</v>
      </c>
      <c r="C94" s="2" t="s">
        <v>110</v>
      </c>
    </row>
    <row r="95" ht="20" customHeight="1" spans="1:3" x14ac:dyDescent="0.25">
      <c r="A95" s="31">
        <v>132</v>
      </c>
      <c r="B95" s="30" t="s">
        <v>111</v>
      </c>
      <c r="C95" s="2" t="s">
        <v>112</v>
      </c>
    </row>
    <row r="96" ht="20" customHeight="1" spans="1:3" x14ac:dyDescent="0.25">
      <c r="A96" s="28">
        <v>133</v>
      </c>
      <c r="B96" s="30" t="s">
        <v>113</v>
      </c>
      <c r="C96" s="2" t="s">
        <v>114</v>
      </c>
    </row>
    <row r="97" ht="20" customHeight="1" spans="1:3" x14ac:dyDescent="0.25">
      <c r="A97" s="28">
        <v>134</v>
      </c>
      <c r="B97" s="30" t="s">
        <v>115</v>
      </c>
      <c r="C97" s="2" t="s">
        <v>116</v>
      </c>
    </row>
    <row r="98" ht="20" customHeight="1" spans="1:2" x14ac:dyDescent="0.25">
      <c r="A98" s="28">
        <v>135</v>
      </c>
      <c r="B98" s="32"/>
    </row>
    <row r="99" ht="20" customHeight="1" spans="1:3" x14ac:dyDescent="0.25">
      <c r="A99" s="28">
        <v>136</v>
      </c>
      <c r="B99" s="30" t="s">
        <v>117</v>
      </c>
      <c r="C99" s="2" t="s">
        <v>118</v>
      </c>
    </row>
    <row r="100" ht="20" customHeight="1" spans="1:3" x14ac:dyDescent="0.25">
      <c r="A100" s="28">
        <v>137</v>
      </c>
      <c r="B100" s="29" t="s">
        <v>119</v>
      </c>
      <c r="C100" s="2" t="s">
        <v>120</v>
      </c>
    </row>
    <row r="101" ht="20" customHeight="1" spans="1:3" x14ac:dyDescent="0.25">
      <c r="A101" s="28">
        <v>138</v>
      </c>
      <c r="B101" s="30" t="s">
        <v>121</v>
      </c>
      <c r="C101" s="2" t="s">
        <v>122</v>
      </c>
    </row>
    <row r="102" ht="20" customHeight="1" spans="1:3" x14ac:dyDescent="0.25">
      <c r="A102" s="28">
        <v>139</v>
      </c>
      <c r="B102" s="30" t="s">
        <v>123</v>
      </c>
      <c r="C102" s="2" t="s">
        <v>124</v>
      </c>
    </row>
    <row r="103" ht="20" customHeight="1" spans="1:2" x14ac:dyDescent="0.25">
      <c r="A103" s="34">
        <v>140</v>
      </c>
      <c r="B103" s="32" t="s">
        <v>125</v>
      </c>
    </row>
    <row r="104" ht="20" customHeight="1" spans="1:3" x14ac:dyDescent="0.25">
      <c r="A104" s="28">
        <v>141</v>
      </c>
      <c r="B104" s="30" t="s">
        <v>126</v>
      </c>
      <c r="C104" s="2" t="s">
        <v>127</v>
      </c>
    </row>
    <row r="105" ht="20" customHeight="1" spans="1:2" x14ac:dyDescent="0.25">
      <c r="A105" s="28">
        <v>142</v>
      </c>
      <c r="B105" s="32"/>
    </row>
    <row r="106" ht="20" customHeight="1" spans="1:3" x14ac:dyDescent="0.25">
      <c r="A106" s="28">
        <v>143</v>
      </c>
      <c r="B106" s="30" t="s">
        <v>128</v>
      </c>
      <c r="C106" s="35" t="s">
        <v>129</v>
      </c>
    </row>
    <row r="107" ht="20" customHeight="1" spans="1:3" x14ac:dyDescent="0.25">
      <c r="A107" s="28">
        <v>144</v>
      </c>
      <c r="B107" s="30" t="s">
        <v>130</v>
      </c>
      <c r="C107" s="2" t="s">
        <v>131</v>
      </c>
    </row>
    <row r="108" ht="20" customHeight="1" spans="1:2" x14ac:dyDescent="0.25">
      <c r="A108" s="34">
        <v>145</v>
      </c>
      <c r="B108" s="32" t="s">
        <v>132</v>
      </c>
    </row>
    <row r="109" ht="20" customHeight="1" spans="1:3" x14ac:dyDescent="0.25">
      <c r="A109" s="28">
        <v>146</v>
      </c>
      <c r="B109" s="30" t="s">
        <v>133</v>
      </c>
      <c r="C109" s="2" t="s">
        <v>134</v>
      </c>
    </row>
    <row r="110" ht="20" customHeight="1" spans="1:3" x14ac:dyDescent="0.25">
      <c r="A110" s="28">
        <v>147</v>
      </c>
      <c r="B110" s="30" t="s">
        <v>135</v>
      </c>
      <c r="C110" s="2" t="s">
        <v>136</v>
      </c>
    </row>
    <row r="111" ht="20" customHeight="1" spans="1:2" x14ac:dyDescent="0.25">
      <c r="A111" s="28">
        <v>148</v>
      </c>
      <c r="B111" s="32"/>
    </row>
    <row r="112" ht="20" customHeight="1" spans="1:3" x14ac:dyDescent="0.25">
      <c r="A112" s="28">
        <v>149</v>
      </c>
      <c r="B112" s="30" t="s">
        <v>137</v>
      </c>
      <c r="C112" s="2" t="s">
        <v>138</v>
      </c>
    </row>
    <row r="113" ht="20" customHeight="1" spans="1:3" x14ac:dyDescent="0.25">
      <c r="A113" s="28">
        <v>150</v>
      </c>
      <c r="B113" s="29" t="s">
        <v>139</v>
      </c>
      <c r="C113" s="2" t="s">
        <v>140</v>
      </c>
    </row>
    <row r="114" ht="20" customHeight="1" spans="1:3" x14ac:dyDescent="0.25">
      <c r="A114" s="28">
        <v>151</v>
      </c>
      <c r="B114" s="36" t="s">
        <v>141</v>
      </c>
      <c r="C114" s="2" t="s">
        <v>142</v>
      </c>
    </row>
    <row r="115" ht="20" customHeight="1" spans="1:3" x14ac:dyDescent="0.25">
      <c r="A115" s="28">
        <v>152</v>
      </c>
      <c r="B115" s="30" t="s">
        <v>143</v>
      </c>
      <c r="C115" s="2" t="s">
        <v>144</v>
      </c>
    </row>
    <row r="116" ht="20" customHeight="1" spans="1:2" x14ac:dyDescent="0.25">
      <c r="A116" s="28">
        <v>153</v>
      </c>
      <c r="B116" s="30"/>
    </row>
    <row r="117" ht="20" customHeight="1" spans="1:3" x14ac:dyDescent="0.25">
      <c r="A117" s="28">
        <v>154</v>
      </c>
      <c r="B117" s="30" t="s">
        <v>145</v>
      </c>
      <c r="C117" s="2" t="s">
        <v>146</v>
      </c>
    </row>
    <row r="118" ht="20" customHeight="1" spans="1:3" x14ac:dyDescent="0.25">
      <c r="A118" s="28">
        <v>155</v>
      </c>
      <c r="B118" s="30" t="s">
        <v>147</v>
      </c>
      <c r="C118" s="2" t="s">
        <v>148</v>
      </c>
    </row>
    <row r="119" ht="20" customHeight="1" spans="1:3" x14ac:dyDescent="0.25">
      <c r="A119" s="28">
        <v>156</v>
      </c>
      <c r="B119" s="30" t="s">
        <v>149</v>
      </c>
      <c r="C119" s="2" t="s">
        <v>150</v>
      </c>
    </row>
    <row r="120" ht="20" customHeight="1" spans="1:3" x14ac:dyDescent="0.25">
      <c r="A120" s="28">
        <v>157</v>
      </c>
      <c r="B120" s="36" t="s">
        <v>151</v>
      </c>
      <c r="C120" s="2" t="s">
        <v>152</v>
      </c>
    </row>
    <row r="121" ht="20" customHeight="1" spans="1:3" x14ac:dyDescent="0.25">
      <c r="A121" s="31">
        <v>158</v>
      </c>
      <c r="B121" s="30" t="s">
        <v>153</v>
      </c>
      <c r="C121" s="2" t="s">
        <v>154</v>
      </c>
    </row>
    <row r="122" ht="20" customHeight="1" spans="1:3" x14ac:dyDescent="0.25">
      <c r="A122" s="28">
        <v>159</v>
      </c>
      <c r="B122" s="30" t="s">
        <v>155</v>
      </c>
      <c r="C122" s="2" t="s">
        <v>156</v>
      </c>
    </row>
    <row r="123" ht="20" customHeight="1" spans="1:3" x14ac:dyDescent="0.25">
      <c r="A123" s="28">
        <v>160</v>
      </c>
      <c r="B123" s="32" t="s">
        <v>157</v>
      </c>
      <c r="C123" s="2" t="s">
        <v>158</v>
      </c>
    </row>
    <row r="124" ht="20" customHeight="1" spans="1:2" x14ac:dyDescent="0.25">
      <c r="A124" s="28">
        <v>161</v>
      </c>
      <c r="B124" s="32" t="s">
        <v>159</v>
      </c>
    </row>
    <row r="125" ht="20" customHeight="1" spans="1:3" x14ac:dyDescent="0.25">
      <c r="A125" s="28">
        <v>162</v>
      </c>
      <c r="B125" s="30" t="s">
        <v>160</v>
      </c>
      <c r="C125" s="2" t="s">
        <v>161</v>
      </c>
    </row>
    <row r="126" ht="20" customHeight="1" spans="1:3" x14ac:dyDescent="0.25">
      <c r="A126" s="28">
        <v>163</v>
      </c>
      <c r="B126" s="30" t="s">
        <v>162</v>
      </c>
      <c r="C126" s="2" t="s">
        <v>163</v>
      </c>
    </row>
    <row r="127" ht="20" customHeight="1" spans="1:3" x14ac:dyDescent="0.25">
      <c r="A127" s="28">
        <v>164</v>
      </c>
      <c r="B127" s="30" t="s">
        <v>164</v>
      </c>
      <c r="C127" s="2" t="s">
        <v>165</v>
      </c>
    </row>
    <row r="128" ht="20" customHeight="1" spans="1:2" x14ac:dyDescent="0.25">
      <c r="A128" s="28">
        <v>165</v>
      </c>
      <c r="B128" s="32"/>
    </row>
    <row r="129" ht="20" customHeight="1" spans="1:3" x14ac:dyDescent="0.25">
      <c r="A129" s="28">
        <v>166</v>
      </c>
      <c r="B129" s="30" t="s">
        <v>166</v>
      </c>
      <c r="C129" s="2" t="s">
        <v>167</v>
      </c>
    </row>
    <row r="130" ht="20" customHeight="1" spans="1:3" x14ac:dyDescent="0.25">
      <c r="A130" s="28">
        <v>167</v>
      </c>
      <c r="B130" s="30" t="s">
        <v>168</v>
      </c>
      <c r="C130" s="2" t="s">
        <v>169</v>
      </c>
    </row>
    <row r="131" ht="20" customHeight="1" spans="1:3" x14ac:dyDescent="0.25">
      <c r="A131" s="28">
        <v>168</v>
      </c>
      <c r="B131" s="30" t="s">
        <v>170</v>
      </c>
      <c r="C131" s="2" t="s">
        <v>171</v>
      </c>
    </row>
    <row r="132" ht="20" customHeight="1" spans="1:2" x14ac:dyDescent="0.25">
      <c r="A132" s="28">
        <v>169</v>
      </c>
      <c r="B132" s="32"/>
    </row>
    <row r="133" ht="20" customHeight="1" spans="1:3" x14ac:dyDescent="0.25">
      <c r="A133" s="28">
        <v>170</v>
      </c>
      <c r="B133" s="30" t="s">
        <v>172</v>
      </c>
      <c r="C133" s="2" t="s">
        <v>173</v>
      </c>
    </row>
    <row r="134" ht="20" customHeight="1" spans="1:3" x14ac:dyDescent="0.25">
      <c r="A134" s="31">
        <v>171</v>
      </c>
      <c r="B134" s="30" t="s">
        <v>174</v>
      </c>
      <c r="C134" s="2" t="s">
        <v>175</v>
      </c>
    </row>
    <row r="135" ht="20" customHeight="1" spans="1:2" x14ac:dyDescent="0.25">
      <c r="A135" s="34">
        <v>172</v>
      </c>
      <c r="B135" s="32" t="s">
        <v>176</v>
      </c>
    </row>
    <row r="136" ht="20" customHeight="1" spans="1:2" x14ac:dyDescent="0.25">
      <c r="A136" s="28">
        <v>173</v>
      </c>
      <c r="B136" s="32"/>
    </row>
    <row r="137" ht="20" customHeight="1" spans="1:3" x14ac:dyDescent="0.25">
      <c r="A137" s="28">
        <v>174</v>
      </c>
      <c r="B137" s="30" t="s">
        <v>177</v>
      </c>
      <c r="C137" s="2" t="s">
        <v>178</v>
      </c>
    </row>
    <row r="138" ht="20" customHeight="1" spans="1:3" x14ac:dyDescent="0.25">
      <c r="A138" s="28">
        <v>175</v>
      </c>
      <c r="B138" s="30" t="s">
        <v>179</v>
      </c>
      <c r="C138" s="2" t="s">
        <v>180</v>
      </c>
    </row>
    <row r="139" ht="20" customHeight="1" spans="1:3" x14ac:dyDescent="0.25">
      <c r="A139" s="28">
        <v>176</v>
      </c>
      <c r="B139" s="32" t="s">
        <v>181</v>
      </c>
      <c r="C139" s="2" t="s">
        <v>182</v>
      </c>
    </row>
    <row r="140" ht="20" customHeight="1" spans="1:3" x14ac:dyDescent="0.25">
      <c r="A140" s="28">
        <v>177</v>
      </c>
      <c r="B140" s="30" t="s">
        <v>183</v>
      </c>
      <c r="C140" s="2" t="s">
        <v>184</v>
      </c>
    </row>
    <row r="141" ht="20" customHeight="1" spans="1:3" x14ac:dyDescent="0.25">
      <c r="A141" s="28">
        <v>178</v>
      </c>
      <c r="B141" s="30" t="s">
        <v>185</v>
      </c>
      <c r="C141" s="2" t="s">
        <v>186</v>
      </c>
    </row>
    <row r="142" ht="20" customHeight="1" spans="1:3" x14ac:dyDescent="0.25">
      <c r="A142" s="28">
        <v>179</v>
      </c>
      <c r="B142" s="33" t="s">
        <v>187</v>
      </c>
      <c r="C142" s="2" t="s">
        <v>188</v>
      </c>
    </row>
    <row r="143" ht="20" customHeight="1" spans="1:3" x14ac:dyDescent="0.25">
      <c r="A143" s="28">
        <v>180</v>
      </c>
      <c r="B143" s="32" t="s">
        <v>189</v>
      </c>
      <c r="C143" s="2" t="s">
        <v>190</v>
      </c>
    </row>
    <row r="144" ht="20" customHeight="1" spans="1:3" x14ac:dyDescent="0.25">
      <c r="A144" s="28">
        <v>181</v>
      </c>
      <c r="B144" s="29" t="s">
        <v>191</v>
      </c>
      <c r="C144" s="2" t="s">
        <v>192</v>
      </c>
    </row>
    <row r="145" ht="20" customHeight="1" spans="1:3" x14ac:dyDescent="0.25">
      <c r="A145" s="28">
        <v>182</v>
      </c>
      <c r="B145" s="30" t="s">
        <v>193</v>
      </c>
      <c r="C145" s="2" t="s">
        <v>194</v>
      </c>
    </row>
    <row r="146" ht="20" customHeight="1" spans="1:3" x14ac:dyDescent="0.25">
      <c r="A146" s="28">
        <v>183</v>
      </c>
      <c r="B146" s="29" t="s">
        <v>195</v>
      </c>
      <c r="C146" s="2" t="s">
        <v>196</v>
      </c>
    </row>
    <row r="147" ht="20" customHeight="1" spans="1:3" x14ac:dyDescent="0.25">
      <c r="A147" s="28">
        <v>184</v>
      </c>
      <c r="B147" s="37" t="s">
        <v>197</v>
      </c>
      <c r="C147" s="2" t="s">
        <v>198</v>
      </c>
    </row>
    <row r="148" ht="20" customHeight="1" spans="1:2" x14ac:dyDescent="0.25">
      <c r="A148" s="28">
        <v>185</v>
      </c>
      <c r="B148" s="32"/>
    </row>
    <row r="149" ht="20" customHeight="1" spans="1:3" x14ac:dyDescent="0.25">
      <c r="A149" s="28">
        <v>186</v>
      </c>
      <c r="B149" s="30" t="s">
        <v>199</v>
      </c>
      <c r="C149" s="2" t="s">
        <v>200</v>
      </c>
    </row>
    <row r="150" ht="20" customHeight="1" spans="1:3" x14ac:dyDescent="0.25">
      <c r="A150" s="28">
        <v>187</v>
      </c>
      <c r="B150" s="30" t="s">
        <v>201</v>
      </c>
      <c r="C150" s="2" t="s">
        <v>202</v>
      </c>
    </row>
    <row r="151" ht="20" customHeight="1" spans="1:3" x14ac:dyDescent="0.25">
      <c r="A151" s="28">
        <v>188</v>
      </c>
      <c r="B151" s="4" t="s">
        <v>203</v>
      </c>
      <c r="C151" s="2" t="s">
        <v>204</v>
      </c>
    </row>
    <row r="152" ht="20" customHeight="1" spans="1:3" x14ac:dyDescent="0.25">
      <c r="A152" s="28">
        <v>189</v>
      </c>
      <c r="B152" s="32" t="s">
        <v>205</v>
      </c>
      <c r="C152" s="2" t="s">
        <v>206</v>
      </c>
    </row>
    <row r="153" ht="20" customHeight="1" spans="1:3" x14ac:dyDescent="0.25">
      <c r="A153" s="31">
        <v>190</v>
      </c>
      <c r="B153" s="30" t="s">
        <v>207</v>
      </c>
      <c r="C153" s="2" t="s">
        <v>208</v>
      </c>
    </row>
    <row r="154" ht="20" customHeight="1" spans="1:2" x14ac:dyDescent="0.25">
      <c r="A154" s="28">
        <v>191</v>
      </c>
      <c r="B154" s="32"/>
    </row>
    <row r="155" ht="20" customHeight="1" spans="1:3" x14ac:dyDescent="0.25">
      <c r="A155" s="28">
        <v>192</v>
      </c>
      <c r="B155" s="30" t="s">
        <v>209</v>
      </c>
      <c r="C155" s="2" t="s">
        <v>210</v>
      </c>
    </row>
    <row r="156" ht="20" customHeight="1" spans="1:3" x14ac:dyDescent="0.25">
      <c r="A156" s="28">
        <v>193</v>
      </c>
      <c r="B156" s="30" t="s">
        <v>211</v>
      </c>
      <c r="C156" s="2" t="s">
        <v>212</v>
      </c>
    </row>
    <row r="157" ht="20" customHeight="1" spans="1:2" x14ac:dyDescent="0.25">
      <c r="A157" s="28">
        <v>194</v>
      </c>
      <c r="B157" s="32"/>
    </row>
    <row r="158" ht="20" customHeight="1" spans="1:3" x14ac:dyDescent="0.25">
      <c r="A158" s="28">
        <v>195</v>
      </c>
      <c r="B158" s="30" t="s">
        <v>213</v>
      </c>
      <c r="C158" s="2" t="s">
        <v>214</v>
      </c>
    </row>
    <row r="159" ht="20" customHeight="1" spans="1:3" x14ac:dyDescent="0.25">
      <c r="A159" s="28">
        <v>196</v>
      </c>
      <c r="B159" s="30" t="s">
        <v>215</v>
      </c>
      <c r="C159" s="2" t="s">
        <v>216</v>
      </c>
    </row>
    <row r="160" ht="20" customHeight="1" spans="1:3" x14ac:dyDescent="0.25">
      <c r="A160" s="28">
        <v>197</v>
      </c>
      <c r="B160" s="30" t="s">
        <v>217</v>
      </c>
      <c r="C160" s="2" t="s">
        <v>218</v>
      </c>
    </row>
    <row r="161" ht="20" customHeight="1" spans="1:3" x14ac:dyDescent="0.25">
      <c r="A161" s="28">
        <v>198</v>
      </c>
      <c r="B161" s="29" t="s">
        <v>219</v>
      </c>
      <c r="C161" s="2" t="s">
        <v>220</v>
      </c>
    </row>
    <row r="162" ht="20" customHeight="1" spans="1:3" x14ac:dyDescent="0.25">
      <c r="A162" s="28">
        <v>200</v>
      </c>
      <c r="B162" s="33" t="s">
        <v>221</v>
      </c>
      <c r="C162" s="2" t="s">
        <v>222</v>
      </c>
    </row>
    <row r="163" ht="20" customHeight="1" spans="1:2" x14ac:dyDescent="0.25">
      <c r="A163" s="31">
        <v>201</v>
      </c>
      <c r="B163" s="32"/>
    </row>
    <row r="164" ht="20" customHeight="1" spans="1:3" x14ac:dyDescent="0.25">
      <c r="A164" s="28">
        <v>202</v>
      </c>
      <c r="B164" s="30" t="s">
        <v>223</v>
      </c>
      <c r="C164" s="2" t="s">
        <v>224</v>
      </c>
    </row>
    <row r="165" ht="20" customHeight="1" spans="1:3" x14ac:dyDescent="0.25">
      <c r="A165" s="28">
        <v>203</v>
      </c>
      <c r="B165" s="30" t="s">
        <v>225</v>
      </c>
      <c r="C165" s="2" t="s">
        <v>226</v>
      </c>
    </row>
    <row r="166" ht="20" customHeight="1" spans="1:2" x14ac:dyDescent="0.25">
      <c r="A166" s="28">
        <v>204</v>
      </c>
      <c r="B166" s="32" t="s">
        <v>227</v>
      </c>
    </row>
    <row r="167" ht="20" customHeight="1" spans="1:3" x14ac:dyDescent="0.25">
      <c r="A167" s="28">
        <v>205</v>
      </c>
      <c r="B167" s="30" t="s">
        <v>228</v>
      </c>
      <c r="C167" s="2" t="s">
        <v>229</v>
      </c>
    </row>
    <row r="168" ht="20" customHeight="1" spans="1:3" x14ac:dyDescent="0.25">
      <c r="A168" s="31">
        <v>206</v>
      </c>
      <c r="B168" s="30" t="s">
        <v>230</v>
      </c>
      <c r="C168" s="2" t="s">
        <v>231</v>
      </c>
    </row>
    <row r="169" ht="20" customHeight="1" spans="1:2" x14ac:dyDescent="0.25">
      <c r="A169" s="28">
        <v>207</v>
      </c>
      <c r="B169" s="32" t="s">
        <v>232</v>
      </c>
    </row>
    <row r="170" ht="20" customHeight="1" spans="1:3" x14ac:dyDescent="0.25">
      <c r="A170" s="28">
        <v>208</v>
      </c>
      <c r="B170" s="30" t="s">
        <v>233</v>
      </c>
      <c r="C170" s="2" t="s">
        <v>234</v>
      </c>
    </row>
    <row r="171" ht="20" customHeight="1" spans="1:3" x14ac:dyDescent="0.25">
      <c r="A171" s="28">
        <v>209</v>
      </c>
      <c r="B171" s="30" t="s">
        <v>235</v>
      </c>
      <c r="C171" s="2" t="s">
        <v>236</v>
      </c>
    </row>
    <row r="172" ht="20" customHeight="1" spans="1:3" x14ac:dyDescent="0.25">
      <c r="A172" s="28">
        <v>210</v>
      </c>
      <c r="B172" s="30" t="s">
        <v>237</v>
      </c>
      <c r="C172" s="2" t="s">
        <v>238</v>
      </c>
    </row>
    <row r="173" ht="20" customHeight="1" spans="1:3" x14ac:dyDescent="0.25">
      <c r="A173" s="28">
        <v>211</v>
      </c>
      <c r="B173" s="30" t="s">
        <v>239</v>
      </c>
      <c r="C173" s="2" t="s">
        <v>240</v>
      </c>
    </row>
    <row r="174" ht="20" customHeight="1" spans="1:2" x14ac:dyDescent="0.25">
      <c r="A174" s="28">
        <v>212</v>
      </c>
      <c r="B174" s="32"/>
    </row>
    <row r="175" ht="20" customHeight="1" spans="1:3" x14ac:dyDescent="0.25">
      <c r="A175" s="28">
        <v>213</v>
      </c>
      <c r="B175" s="30" t="s">
        <v>241</v>
      </c>
      <c r="C175" s="2" t="s">
        <v>242</v>
      </c>
    </row>
    <row r="176" ht="20" customHeight="1" spans="1:2" x14ac:dyDescent="0.25">
      <c r="A176" s="28">
        <v>214</v>
      </c>
      <c r="B176" s="32"/>
    </row>
    <row r="177" ht="20" customHeight="1" spans="1:3" x14ac:dyDescent="0.25">
      <c r="A177" s="28">
        <v>215</v>
      </c>
      <c r="B177" s="30" t="s">
        <v>243</v>
      </c>
      <c r="C177" s="2" t="s">
        <v>244</v>
      </c>
    </row>
    <row r="178" ht="20" customHeight="1" spans="1:2" x14ac:dyDescent="0.25">
      <c r="A178" s="28">
        <v>216</v>
      </c>
      <c r="B178" s="32"/>
    </row>
    <row r="179" ht="20" customHeight="1" spans="1:3" x14ac:dyDescent="0.25">
      <c r="A179" s="28">
        <v>217</v>
      </c>
      <c r="B179" s="30" t="s">
        <v>245</v>
      </c>
      <c r="C179" s="2" t="s">
        <v>246</v>
      </c>
    </row>
    <row r="180" ht="20" customHeight="1" spans="1:2" x14ac:dyDescent="0.25">
      <c r="A180" s="28">
        <v>218</v>
      </c>
      <c r="B180" s="32"/>
    </row>
    <row r="181" ht="20" customHeight="1" spans="1:3" x14ac:dyDescent="0.25">
      <c r="A181" s="28">
        <v>219</v>
      </c>
      <c r="B181" s="30" t="s">
        <v>247</v>
      </c>
      <c r="C181" s="2" t="s">
        <v>248</v>
      </c>
    </row>
    <row r="182" ht="20" customHeight="1" spans="1:3" x14ac:dyDescent="0.25">
      <c r="A182" s="28">
        <v>220</v>
      </c>
      <c r="B182" s="30" t="s">
        <v>249</v>
      </c>
      <c r="C182" s="2" t="s">
        <v>250</v>
      </c>
    </row>
    <row r="183" ht="20" customHeight="1" spans="1:3" x14ac:dyDescent="0.25">
      <c r="A183" s="28">
        <v>221</v>
      </c>
      <c r="B183" s="30" t="s">
        <v>251</v>
      </c>
      <c r="C183" s="2" t="s">
        <v>252</v>
      </c>
    </row>
    <row r="184" ht="20" customHeight="1" spans="1:2" x14ac:dyDescent="0.25">
      <c r="A184" s="31">
        <v>222</v>
      </c>
      <c r="B184" s="38"/>
    </row>
    <row r="185" ht="20" customHeight="1" spans="1:3" x14ac:dyDescent="0.25">
      <c r="A185" s="28">
        <v>223</v>
      </c>
      <c r="B185" s="33" t="s">
        <v>253</v>
      </c>
      <c r="C185" s="2" t="s">
        <v>254</v>
      </c>
    </row>
    <row r="186" ht="20" customHeight="1" spans="1:3" x14ac:dyDescent="0.25">
      <c r="A186" s="28">
        <v>224</v>
      </c>
      <c r="B186" s="30" t="s">
        <v>255</v>
      </c>
      <c r="C186" s="2" t="s">
        <v>256</v>
      </c>
    </row>
    <row r="187" ht="20" customHeight="1" spans="1:3" x14ac:dyDescent="0.25">
      <c r="A187" s="39">
        <v>225</v>
      </c>
      <c r="B187" s="4" t="s">
        <v>257</v>
      </c>
      <c r="C187" s="2" t="s">
        <v>258</v>
      </c>
    </row>
    <row r="188" ht="20" customHeight="1" spans="1:2" x14ac:dyDescent="0.25">
      <c r="A188" s="28">
        <v>226</v>
      </c>
      <c r="B188" s="30"/>
    </row>
    <row r="189" ht="20" customHeight="1" spans="1:3" x14ac:dyDescent="0.25">
      <c r="A189" s="28">
        <v>227</v>
      </c>
      <c r="B189" s="30" t="s">
        <v>259</v>
      </c>
      <c r="C189" s="2" t="s">
        <v>260</v>
      </c>
    </row>
    <row r="190" ht="20" customHeight="1" spans="1:3" x14ac:dyDescent="0.25">
      <c r="A190" s="28">
        <v>228</v>
      </c>
      <c r="B190" s="30" t="s">
        <v>261</v>
      </c>
      <c r="C190" s="2" t="s">
        <v>262</v>
      </c>
    </row>
    <row r="191" ht="20" customHeight="1" spans="1:5" x14ac:dyDescent="0.25">
      <c r="A191" s="28">
        <v>229</v>
      </c>
      <c r="B191" s="32"/>
      <c r="E191" s="35"/>
    </row>
    <row r="192" ht="20" customHeight="1" spans="1:5" x14ac:dyDescent="0.25">
      <c r="A192" s="28">
        <v>230</v>
      </c>
      <c r="B192" s="33" t="s">
        <v>263</v>
      </c>
      <c r="C192" s="2" t="s">
        <v>264</v>
      </c>
      <c r="E192" s="35"/>
    </row>
    <row r="193" ht="20" customHeight="1" spans="1:2" x14ac:dyDescent="0.25">
      <c r="A193" s="28">
        <v>231</v>
      </c>
      <c r="B193" s="32"/>
    </row>
    <row r="194" ht="20" customHeight="1" spans="1:3" x14ac:dyDescent="0.25">
      <c r="A194" s="28">
        <v>232</v>
      </c>
      <c r="B194" s="30" t="s">
        <v>265</v>
      </c>
      <c r="C194" s="2" t="s">
        <v>266</v>
      </c>
    </row>
    <row r="195" ht="20" customHeight="1" spans="1:2" x14ac:dyDescent="0.25">
      <c r="A195" s="28">
        <v>233</v>
      </c>
      <c r="B195" s="32"/>
    </row>
    <row r="196" ht="20" customHeight="1" spans="1:3" x14ac:dyDescent="0.25">
      <c r="A196" s="31">
        <v>234</v>
      </c>
      <c r="B196" s="30" t="s">
        <v>267</v>
      </c>
      <c r="C196" s="2" t="s">
        <v>268</v>
      </c>
    </row>
    <row r="197" ht="20" customHeight="1" spans="1:3" x14ac:dyDescent="0.25">
      <c r="A197" s="28">
        <v>235</v>
      </c>
      <c r="B197" s="30" t="s">
        <v>269</v>
      </c>
      <c r="C197" s="2" t="s">
        <v>270</v>
      </c>
    </row>
    <row r="198" ht="20" customHeight="1" spans="1:2" x14ac:dyDescent="0.25">
      <c r="A198" s="28">
        <v>236</v>
      </c>
      <c r="B198" s="32" t="s">
        <v>271</v>
      </c>
    </row>
    <row r="199" ht="20" customHeight="1" spans="1:3" x14ac:dyDescent="0.25">
      <c r="A199" s="28">
        <v>237</v>
      </c>
      <c r="B199" s="30" t="s">
        <v>272</v>
      </c>
      <c r="C199" s="2" t="s">
        <v>273</v>
      </c>
    </row>
    <row r="200" ht="20" customHeight="1" spans="1:3" x14ac:dyDescent="0.25">
      <c r="A200" s="28">
        <v>238</v>
      </c>
      <c r="B200" s="30" t="s">
        <v>274</v>
      </c>
      <c r="C200" s="2" t="s">
        <v>275</v>
      </c>
    </row>
    <row r="201" ht="20" customHeight="1" spans="1:3" x14ac:dyDescent="0.25">
      <c r="A201" s="28">
        <v>239</v>
      </c>
      <c r="B201" s="30" t="s">
        <v>276</v>
      </c>
      <c r="C201" s="2" t="s">
        <v>277</v>
      </c>
    </row>
    <row r="202" ht="20" customHeight="1" spans="1:2" x14ac:dyDescent="0.25">
      <c r="A202" s="34">
        <v>240</v>
      </c>
      <c r="B202" s="32" t="s">
        <v>278</v>
      </c>
    </row>
    <row r="203" ht="20" customHeight="1" spans="1:3" x14ac:dyDescent="0.25">
      <c r="A203" s="28">
        <v>241</v>
      </c>
      <c r="B203" s="30" t="s">
        <v>279</v>
      </c>
      <c r="C203" s="2" t="s">
        <v>280</v>
      </c>
    </row>
    <row r="204" ht="20" customHeight="1" spans="1:3" x14ac:dyDescent="0.25">
      <c r="A204" s="28">
        <v>242</v>
      </c>
      <c r="B204" s="33" t="s">
        <v>281</v>
      </c>
      <c r="C204" s="2" t="s">
        <v>282</v>
      </c>
    </row>
    <row r="205" ht="20" customHeight="1" spans="1:3" x14ac:dyDescent="0.25">
      <c r="A205" s="28">
        <v>243</v>
      </c>
      <c r="B205" s="30" t="s">
        <v>283</v>
      </c>
      <c r="C205" s="2" t="s">
        <v>284</v>
      </c>
    </row>
    <row r="206" ht="20" customHeight="1" spans="1:3" x14ac:dyDescent="0.25">
      <c r="A206" s="28">
        <v>244</v>
      </c>
      <c r="B206" s="30" t="s">
        <v>285</v>
      </c>
      <c r="C206" s="2" t="s">
        <v>286</v>
      </c>
    </row>
    <row r="207" ht="20" customHeight="1" spans="1:3" x14ac:dyDescent="0.25">
      <c r="A207" s="39">
        <v>245</v>
      </c>
      <c r="B207" s="40" t="s">
        <v>287</v>
      </c>
      <c r="C207" s="2" t="s">
        <v>288</v>
      </c>
    </row>
    <row r="208" ht="20" customHeight="1" spans="1:2" x14ac:dyDescent="0.25">
      <c r="A208" s="28">
        <v>246</v>
      </c>
      <c r="B208" s="32"/>
    </row>
    <row r="209" ht="20" customHeight="1" spans="1:3" x14ac:dyDescent="0.25">
      <c r="A209" s="28">
        <v>247</v>
      </c>
      <c r="B209" s="30" t="s">
        <v>289</v>
      </c>
      <c r="C209" s="2" t="s">
        <v>290</v>
      </c>
    </row>
    <row r="210" ht="20" customHeight="1" spans="1:3" x14ac:dyDescent="0.25">
      <c r="A210" s="28">
        <v>248</v>
      </c>
      <c r="B210" s="30" t="s">
        <v>291</v>
      </c>
      <c r="C210" s="2" t="s">
        <v>292</v>
      </c>
    </row>
    <row r="211" ht="20" customHeight="1" spans="1:2" x14ac:dyDescent="0.25">
      <c r="A211" s="31">
        <v>249</v>
      </c>
      <c r="B211" s="32" t="s">
        <v>293</v>
      </c>
    </row>
    <row r="212" ht="20" customHeight="1" spans="1:2" x14ac:dyDescent="0.25">
      <c r="A212" s="41">
        <v>250</v>
      </c>
      <c r="B212" s="42" t="s">
        <v>294</v>
      </c>
    </row>
    <row r="213" ht="20" customHeight="1" spans="1:3" x14ac:dyDescent="0.25">
      <c r="A213" s="28">
        <v>251</v>
      </c>
      <c r="B213" s="30" t="s">
        <v>295</v>
      </c>
      <c r="C213" s="2" t="s">
        <v>296</v>
      </c>
    </row>
    <row r="214" ht="20" customHeight="1" spans="1:3" x14ac:dyDescent="0.25">
      <c r="A214" s="31">
        <v>252</v>
      </c>
      <c r="B214" s="33" t="s">
        <v>297</v>
      </c>
      <c r="C214" s="2" t="s">
        <v>298</v>
      </c>
    </row>
    <row r="215" ht="20" customHeight="1" spans="1:2" x14ac:dyDescent="0.25">
      <c r="A215" s="28">
        <v>253</v>
      </c>
      <c r="B215" s="32" t="s">
        <v>299</v>
      </c>
    </row>
    <row r="216" ht="20" customHeight="1" spans="1:3" x14ac:dyDescent="0.25">
      <c r="A216" s="28">
        <v>254</v>
      </c>
      <c r="B216" s="30" t="s">
        <v>300</v>
      </c>
      <c r="C216" s="2" t="s">
        <v>301</v>
      </c>
    </row>
    <row r="217" ht="20" customHeight="1" spans="1:3" x14ac:dyDescent="0.25">
      <c r="A217" s="28">
        <v>255</v>
      </c>
      <c r="B217" s="30" t="s">
        <v>302</v>
      </c>
      <c r="C217" s="2" t="s">
        <v>303</v>
      </c>
    </row>
    <row r="218" ht="20" customHeight="1" spans="1:3" x14ac:dyDescent="0.25">
      <c r="A218" s="28">
        <v>256</v>
      </c>
      <c r="B218" s="30" t="s">
        <v>304</v>
      </c>
      <c r="C218" s="2" t="s">
        <v>305</v>
      </c>
    </row>
    <row r="219" ht="20" customHeight="1" spans="1:3" x14ac:dyDescent="0.25">
      <c r="A219" s="28">
        <v>257</v>
      </c>
      <c r="B219" s="29" t="s">
        <v>306</v>
      </c>
      <c r="C219" s="2" t="s">
        <v>307</v>
      </c>
    </row>
    <row r="220" ht="20" customHeight="1" spans="1:3" x14ac:dyDescent="0.25">
      <c r="A220" s="28">
        <v>258</v>
      </c>
      <c r="B220" s="30" t="s">
        <v>308</v>
      </c>
      <c r="C220" s="2" t="s">
        <v>309</v>
      </c>
    </row>
    <row r="221" ht="20" customHeight="1" spans="1:2" x14ac:dyDescent="0.25">
      <c r="A221" s="28">
        <v>259</v>
      </c>
      <c r="B221" s="32" t="s">
        <v>310</v>
      </c>
    </row>
    <row r="222" ht="20" customHeight="1" spans="1:3" x14ac:dyDescent="0.25">
      <c r="A222" s="43">
        <v>260</v>
      </c>
      <c r="B222" s="30" t="s">
        <v>311</v>
      </c>
      <c r="C222" s="2" t="s">
        <v>312</v>
      </c>
    </row>
    <row r="223" ht="20" customHeight="1" spans="1:3" x14ac:dyDescent="0.25">
      <c r="A223" s="43">
        <v>261</v>
      </c>
      <c r="B223" s="29" t="s">
        <v>313</v>
      </c>
      <c r="C223" s="2" t="s">
        <v>314</v>
      </c>
    </row>
    <row r="224" ht="20" customHeight="1" spans="1:3" x14ac:dyDescent="0.25">
      <c r="A224" s="43">
        <v>262</v>
      </c>
      <c r="B224" s="30" t="s">
        <v>315</v>
      </c>
      <c r="C224" s="2" t="s">
        <v>316</v>
      </c>
    </row>
    <row r="225" ht="20" customHeight="1" spans="1:2" x14ac:dyDescent="0.25">
      <c r="A225" s="28">
        <v>263</v>
      </c>
      <c r="B225" s="44"/>
    </row>
    <row r="226" ht="20" customHeight="1" spans="1:3" x14ac:dyDescent="0.25">
      <c r="A226" s="3">
        <v>264</v>
      </c>
      <c r="B226" s="4" t="s">
        <v>317</v>
      </c>
      <c r="C226" s="2" t="s">
        <v>318</v>
      </c>
    </row>
    <row r="227" ht="20" customHeight="1" spans="1:3" x14ac:dyDescent="0.25">
      <c r="A227" s="3">
        <v>265</v>
      </c>
      <c r="B227" s="4" t="s">
        <v>319</v>
      </c>
      <c r="C227" s="2" t="s">
        <v>320</v>
      </c>
    </row>
    <row r="228" ht="20" customHeight="1" spans="1:3" x14ac:dyDescent="0.25">
      <c r="A228" s="3">
        <v>266</v>
      </c>
      <c r="B228" s="4" t="s">
        <v>321</v>
      </c>
      <c r="C228" s="2" t="s">
        <v>322</v>
      </c>
    </row>
    <row r="229" ht="20" customHeight="1" spans="1:3" x14ac:dyDescent="0.25">
      <c r="A229" s="43">
        <v>267</v>
      </c>
      <c r="B229" s="4" t="s">
        <v>323</v>
      </c>
      <c r="C229" s="2" t="s">
        <v>324</v>
      </c>
    </row>
    <row r="230" ht="20" customHeight="1" spans="1:3" x14ac:dyDescent="0.25">
      <c r="A230" s="3">
        <v>268</v>
      </c>
      <c r="B230" s="4" t="s">
        <v>325</v>
      </c>
      <c r="C230" s="2" t="s">
        <v>326</v>
      </c>
    </row>
    <row r="231" ht="20" customHeight="1" spans="1:3" x14ac:dyDescent="0.25">
      <c r="A231" s="45">
        <v>269</v>
      </c>
      <c r="B231" s="46" t="s">
        <v>327</v>
      </c>
      <c r="C231" s="2" t="s">
        <v>328</v>
      </c>
    </row>
    <row r="232" ht="20" customHeight="1" spans="1:3" x14ac:dyDescent="0.25">
      <c r="A232" s="45">
        <v>270</v>
      </c>
      <c r="B232" s="46" t="s">
        <v>329</v>
      </c>
      <c r="C232" s="2" t="s">
        <v>330</v>
      </c>
    </row>
    <row r="233" ht="20" customHeight="1" spans="1:2" x14ac:dyDescent="0.25">
      <c r="A233" s="45">
        <v>271</v>
      </c>
      <c r="B233" s="47" t="s">
        <v>331</v>
      </c>
    </row>
    <row r="234" ht="20" customHeight="1" spans="1:2" x14ac:dyDescent="0.25">
      <c r="A234" s="45">
        <v>272</v>
      </c>
      <c r="B234" s="47"/>
    </row>
    <row r="235" ht="20" customHeight="1" spans="1:3" x14ac:dyDescent="0.25">
      <c r="A235" s="45">
        <v>273</v>
      </c>
      <c r="B235" s="48" t="s">
        <v>332</v>
      </c>
      <c r="C235" s="2" t="s">
        <v>333</v>
      </c>
    </row>
    <row r="236" ht="20" customHeight="1" spans="1:2" x14ac:dyDescent="0.25">
      <c r="A236" s="45">
        <v>274</v>
      </c>
      <c r="B236" s="47"/>
    </row>
    <row r="237" ht="20" customHeight="1" spans="1:3" x14ac:dyDescent="0.25">
      <c r="A237" s="45">
        <v>275</v>
      </c>
      <c r="B237" s="46" t="s">
        <v>334</v>
      </c>
      <c r="C237" s="2" t="s">
        <v>335</v>
      </c>
    </row>
    <row r="238" ht="20" customHeight="1" spans="1:2" x14ac:dyDescent="0.25">
      <c r="A238" s="3">
        <v>276</v>
      </c>
      <c r="B238" s="44"/>
    </row>
    <row r="239" ht="20" customHeight="1" spans="1:3" x14ac:dyDescent="0.25">
      <c r="A239" s="3">
        <v>277</v>
      </c>
      <c r="B239" s="49" t="s">
        <v>336</v>
      </c>
      <c r="C239" s="2" t="s">
        <v>337</v>
      </c>
    </row>
    <row r="240" ht="20" customHeight="1" spans="1:2" x14ac:dyDescent="0.25">
      <c r="A240" s="3">
        <v>278</v>
      </c>
      <c r="B240" s="49"/>
    </row>
    <row r="241" ht="20" customHeight="1" spans="1:3" x14ac:dyDescent="0.25">
      <c r="A241" s="3">
        <v>279</v>
      </c>
      <c r="B241" s="49" t="s">
        <v>338</v>
      </c>
      <c r="C241" s="2" t="s">
        <v>339</v>
      </c>
    </row>
    <row r="242" ht="20" customHeight="1" spans="1:3" x14ac:dyDescent="0.25">
      <c r="A242" s="43">
        <v>280</v>
      </c>
      <c r="B242" s="30" t="s">
        <v>340</v>
      </c>
      <c r="C242" s="2" t="s">
        <v>341</v>
      </c>
    </row>
    <row r="243" ht="17.25" customHeight="1" spans="1:3" x14ac:dyDescent="0.25">
      <c r="A243" s="50">
        <v>281</v>
      </c>
      <c r="B243" s="49" t="s">
        <v>342</v>
      </c>
      <c r="C243" s="2" t="s">
        <v>343</v>
      </c>
    </row>
    <row r="244" spans="1:3" x14ac:dyDescent="0.25">
      <c r="A244" s="50">
        <v>282</v>
      </c>
      <c r="B244" s="51" t="s">
        <v>344</v>
      </c>
      <c r="C244" s="2" t="s">
        <v>345</v>
      </c>
    </row>
    <row r="245" spans="1:3" x14ac:dyDescent="0.25">
      <c r="A245" s="50">
        <v>283</v>
      </c>
      <c r="B245" s="51" t="s">
        <v>346</v>
      </c>
      <c r="C245" s="2" t="s">
        <v>347</v>
      </c>
    </row>
    <row r="246" spans="1:2" x14ac:dyDescent="0.25">
      <c r="A246" s="50">
        <v>284</v>
      </c>
      <c r="B246" s="52"/>
    </row>
    <row r="247" spans="1:3" x14ac:dyDescent="0.25">
      <c r="A247" s="50">
        <v>285</v>
      </c>
      <c r="B247" s="49" t="s">
        <v>348</v>
      </c>
      <c r="C247" s="2" t="s">
        <v>349</v>
      </c>
    </row>
    <row r="248" spans="1:2" x14ac:dyDescent="0.25">
      <c r="A248" s="50">
        <v>286</v>
      </c>
      <c r="B248" s="52" t="s">
        <v>350</v>
      </c>
    </row>
    <row r="249" spans="1:3" x14ac:dyDescent="0.25">
      <c r="A249" s="50">
        <v>287</v>
      </c>
      <c r="B249" s="49" t="s">
        <v>351</v>
      </c>
      <c r="C249" s="2" t="s">
        <v>352</v>
      </c>
    </row>
    <row r="250" spans="1:2" x14ac:dyDescent="0.25">
      <c r="A250" s="50">
        <v>288</v>
      </c>
      <c r="B250" s="52" t="s">
        <v>353</v>
      </c>
    </row>
    <row r="251" spans="1:3" x14ac:dyDescent="0.25">
      <c r="A251" s="50">
        <v>289</v>
      </c>
      <c r="B251" s="51" t="s">
        <v>354</v>
      </c>
      <c r="C251" s="2" t="s">
        <v>355</v>
      </c>
    </row>
    <row r="252" spans="1:2" x14ac:dyDescent="0.25">
      <c r="A252" s="50">
        <v>290</v>
      </c>
      <c r="B252" s="52"/>
    </row>
    <row r="253" spans="1:3" x14ac:dyDescent="0.25">
      <c r="A253" s="50">
        <v>291</v>
      </c>
      <c r="B253" s="51" t="s">
        <v>356</v>
      </c>
      <c r="C253" s="2" t="s">
        <v>357</v>
      </c>
    </row>
    <row r="254" spans="1:3" x14ac:dyDescent="0.25">
      <c r="A254" s="50">
        <v>292</v>
      </c>
      <c r="B254" s="51" t="s">
        <v>358</v>
      </c>
      <c r="C254" s="2" t="s">
        <v>359</v>
      </c>
    </row>
    <row r="255" spans="1:2" x14ac:dyDescent="0.25">
      <c r="A255" s="50">
        <v>293</v>
      </c>
      <c r="B255" s="52" t="s">
        <v>360</v>
      </c>
    </row>
    <row r="256" spans="1:2" x14ac:dyDescent="0.25">
      <c r="A256" s="50">
        <v>294</v>
      </c>
      <c r="B256" s="51"/>
    </row>
    <row r="257" spans="1:3" x14ac:dyDescent="0.25">
      <c r="A257" s="50">
        <v>295</v>
      </c>
      <c r="B257" s="51" t="s">
        <v>361</v>
      </c>
      <c r="C257" s="2" t="s">
        <v>362</v>
      </c>
    </row>
    <row r="258" spans="1:2" x14ac:dyDescent="0.25">
      <c r="A258" s="50">
        <v>296</v>
      </c>
      <c r="B258" s="51"/>
    </row>
    <row r="259" spans="1:3" x14ac:dyDescent="0.25">
      <c r="A259" s="50">
        <v>297</v>
      </c>
      <c r="B259" s="51" t="s">
        <v>363</v>
      </c>
      <c r="C259" s="2" t="s">
        <v>364</v>
      </c>
    </row>
    <row r="260" spans="1:2" x14ac:dyDescent="0.25">
      <c r="A260" s="50">
        <v>298</v>
      </c>
      <c r="B260" s="51"/>
    </row>
    <row r="261" spans="1:3" x14ac:dyDescent="0.25">
      <c r="A261" s="50">
        <v>299</v>
      </c>
      <c r="B261" s="49" t="s">
        <v>365</v>
      </c>
      <c r="C261" s="2" t="s">
        <v>366</v>
      </c>
    </row>
    <row r="262" spans="1:2" x14ac:dyDescent="0.25">
      <c r="A262" s="50">
        <v>300</v>
      </c>
      <c r="B262" s="49"/>
    </row>
    <row r="263" spans="1:2" x14ac:dyDescent="0.25">
      <c r="A263" s="50">
        <v>301</v>
      </c>
      <c r="B263" s="49"/>
    </row>
    <row r="264" spans="1:2" x14ac:dyDescent="0.25">
      <c r="A264" s="50">
        <v>302</v>
      </c>
      <c r="B264" s="49"/>
    </row>
    <row r="265" spans="1:2" x14ac:dyDescent="0.25">
      <c r="A265" s="50">
        <v>303</v>
      </c>
      <c r="B265" s="49"/>
    </row>
    <row r="266" spans="1:2" x14ac:dyDescent="0.25">
      <c r="A266" s="50">
        <v>304</v>
      </c>
      <c r="B266" s="49"/>
    </row>
    <row r="267" spans="1:2" x14ac:dyDescent="0.25">
      <c r="A267" s="50">
        <v>305</v>
      </c>
      <c r="B267" s="49"/>
    </row>
    <row r="268" spans="1:2" x14ac:dyDescent="0.25">
      <c r="A268" s="50">
        <v>306</v>
      </c>
      <c r="B268" s="49"/>
    </row>
    <row r="269" spans="1:2" x14ac:dyDescent="0.25">
      <c r="A269" s="50">
        <v>307</v>
      </c>
      <c r="B269" s="49"/>
    </row>
    <row r="270" spans="1:2" x14ac:dyDescent="0.25">
      <c r="A270" s="50">
        <v>308</v>
      </c>
      <c r="B270" s="49"/>
    </row>
    <row r="271" spans="1:2" x14ac:dyDescent="0.25">
      <c r="A271" s="50">
        <v>309</v>
      </c>
      <c r="B271" s="49"/>
    </row>
    <row r="272" spans="1:2" x14ac:dyDescent="0.25">
      <c r="A272" s="50">
        <v>310</v>
      </c>
      <c r="B272" s="49"/>
    </row>
    <row r="273" spans="1:2" x14ac:dyDescent="0.25">
      <c r="A273" s="50">
        <v>311</v>
      </c>
      <c r="B273" s="49"/>
    </row>
    <row r="274" spans="1:2" x14ac:dyDescent="0.25">
      <c r="A274" s="50">
        <v>312</v>
      </c>
      <c r="B274" s="49"/>
    </row>
    <row r="275" spans="1:2" x14ac:dyDescent="0.25">
      <c r="A275" s="50">
        <v>313</v>
      </c>
      <c r="B275" s="49"/>
    </row>
    <row r="276" spans="1:2" x14ac:dyDescent="0.25">
      <c r="A276" s="50">
        <v>314</v>
      </c>
      <c r="B276" s="49"/>
    </row>
    <row r="277" spans="1:2" x14ac:dyDescent="0.25">
      <c r="A277" s="50">
        <v>315</v>
      </c>
      <c r="B277" s="49"/>
    </row>
    <row r="278" spans="1:2" x14ac:dyDescent="0.25">
      <c r="A278" s="50">
        <v>316</v>
      </c>
      <c r="B278" s="49"/>
    </row>
    <row r="279" spans="1:2" x14ac:dyDescent="0.25">
      <c r="A279" s="50">
        <v>317</v>
      </c>
      <c r="B279" s="49"/>
    </row>
    <row r="280" spans="1:2" x14ac:dyDescent="0.25">
      <c r="A280" s="50">
        <v>318</v>
      </c>
      <c r="B280" s="49"/>
    </row>
    <row r="281" spans="1:2" x14ac:dyDescent="0.25">
      <c r="A281" s="50">
        <v>319</v>
      </c>
      <c r="B281" s="49"/>
    </row>
    <row r="282" spans="1:2" x14ac:dyDescent="0.25">
      <c r="A282" s="50">
        <v>320</v>
      </c>
      <c r="B282" s="49"/>
    </row>
    <row r="283" spans="1:2" x14ac:dyDescent="0.25">
      <c r="A283" s="50">
        <v>321</v>
      </c>
      <c r="B283" s="49"/>
    </row>
    <row r="284" spans="1:2" x14ac:dyDescent="0.25">
      <c r="A284" s="50">
        <v>322</v>
      </c>
      <c r="B284" s="49"/>
    </row>
    <row r="285" spans="1:2" x14ac:dyDescent="0.25">
      <c r="A285" s="50">
        <v>323</v>
      </c>
      <c r="B285" s="49"/>
    </row>
    <row r="286" spans="1:2" x14ac:dyDescent="0.25">
      <c r="A286" s="50">
        <v>324</v>
      </c>
      <c r="B286" s="49"/>
    </row>
    <row r="287" spans="1:2" x14ac:dyDescent="0.25">
      <c r="A287" s="50">
        <v>325</v>
      </c>
      <c r="B287" s="49"/>
    </row>
    <row r="288" spans="1:2" x14ac:dyDescent="0.25">
      <c r="A288" s="50">
        <v>326</v>
      </c>
      <c r="B288" s="49"/>
    </row>
    <row r="289" spans="1:2" x14ac:dyDescent="0.25">
      <c r="A289" s="50">
        <v>327</v>
      </c>
      <c r="B289" s="49"/>
    </row>
    <row r="290" spans="1:2" x14ac:dyDescent="0.25">
      <c r="A290" s="50">
        <v>328</v>
      </c>
      <c r="B290" s="49"/>
    </row>
    <row r="291" spans="1:2" x14ac:dyDescent="0.25">
      <c r="A291" s="50">
        <v>329</v>
      </c>
      <c r="B291" s="49"/>
    </row>
    <row r="292" spans="1:2" x14ac:dyDescent="0.25">
      <c r="A292" s="50">
        <v>330</v>
      </c>
      <c r="B292" s="49"/>
    </row>
    <row r="293" spans="1:2" x14ac:dyDescent="0.25">
      <c r="A293" s="50">
        <v>331</v>
      </c>
      <c r="B293" s="49"/>
    </row>
    <row r="294" spans="1:2" x14ac:dyDescent="0.25">
      <c r="A294" s="50">
        <v>332</v>
      </c>
      <c r="B294" s="49"/>
    </row>
    <row r="295" spans="1:2" x14ac:dyDescent="0.25">
      <c r="A295" s="50">
        <v>333</v>
      </c>
      <c r="B295" s="49"/>
    </row>
    <row r="296" spans="1:2" x14ac:dyDescent="0.25">
      <c r="A296" s="50">
        <v>334</v>
      </c>
      <c r="B296" s="49"/>
    </row>
    <row r="297" spans="1:2" x14ac:dyDescent="0.25">
      <c r="A297" s="50">
        <v>335</v>
      </c>
      <c r="B297" s="49"/>
    </row>
    <row r="298" spans="1:2" x14ac:dyDescent="0.25">
      <c r="A298" s="50">
        <v>336</v>
      </c>
      <c r="B298" s="49"/>
    </row>
    <row r="299" spans="1:2" x14ac:dyDescent="0.25">
      <c r="A299" s="50">
        <v>337</v>
      </c>
      <c r="B299" s="49"/>
    </row>
    <row r="300" spans="1:2" x14ac:dyDescent="0.25">
      <c r="A300" s="50">
        <v>338</v>
      </c>
      <c r="B300" s="49"/>
    </row>
    <row r="301" spans="1:2" x14ac:dyDescent="0.25">
      <c r="A301" s="50">
        <v>339</v>
      </c>
      <c r="B301" s="49"/>
    </row>
    <row r="302" spans="1:2" x14ac:dyDescent="0.25">
      <c r="A302" s="50">
        <v>340</v>
      </c>
      <c r="B302" s="49"/>
    </row>
    <row r="303" spans="1:2" x14ac:dyDescent="0.25">
      <c r="A303" s="50">
        <v>341</v>
      </c>
      <c r="B303" s="49"/>
    </row>
    <row r="304" spans="1:2" x14ac:dyDescent="0.25">
      <c r="A304" s="50">
        <v>342</v>
      </c>
      <c r="B304" s="49"/>
    </row>
    <row r="305" spans="1:2" x14ac:dyDescent="0.25">
      <c r="A305" s="50">
        <v>343</v>
      </c>
      <c r="B305" s="49"/>
    </row>
    <row r="306" spans="1:2" x14ac:dyDescent="0.25">
      <c r="A306" s="50">
        <v>344</v>
      </c>
      <c r="B306" s="49"/>
    </row>
    <row r="307" spans="1:2" x14ac:dyDescent="0.25">
      <c r="A307" s="50">
        <v>345</v>
      </c>
      <c r="B307" s="49"/>
    </row>
    <row r="308" spans="1:2" x14ac:dyDescent="0.25">
      <c r="A308" s="50">
        <v>346</v>
      </c>
      <c r="B308" s="49"/>
    </row>
    <row r="309" spans="1:2" x14ac:dyDescent="0.25">
      <c r="A309" s="50">
        <v>347</v>
      </c>
      <c r="B309" s="49"/>
    </row>
    <row r="310" spans="1:2" x14ac:dyDescent="0.25">
      <c r="A310" s="50">
        <v>348</v>
      </c>
      <c r="B310" s="49"/>
    </row>
    <row r="311" spans="1:2" x14ac:dyDescent="0.25">
      <c r="A311" s="50">
        <v>349</v>
      </c>
      <c r="B311" s="49"/>
    </row>
    <row r="312" spans="1:2" x14ac:dyDescent="0.25">
      <c r="A312" s="50">
        <v>350</v>
      </c>
      <c r="B312" s="51"/>
    </row>
    <row r="313" spans="1:2" x14ac:dyDescent="0.25">
      <c r="A313" s="50"/>
      <c r="B313" s="51"/>
    </row>
    <row r="314" spans="1:2" x14ac:dyDescent="0.25">
      <c r="A314" s="50" t="s">
        <v>367</v>
      </c>
      <c r="B314" s="51" t="s">
        <v>368</v>
      </c>
    </row>
    <row r="315" spans="1:2" x14ac:dyDescent="0.25">
      <c r="A315" s="50"/>
      <c r="B315" s="51"/>
    </row>
    <row r="316" spans="1:2" x14ac:dyDescent="0.25">
      <c r="A316" s="50"/>
      <c r="B316" s="51"/>
    </row>
  </sheetData>
  <sheetProtection sheet="1" objects="1" scenarios="1"/>
  <pageMargins left="0.25" right="0.25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V48"/>
  <sheetViews>
    <sheetView workbookViewId="0" zoomScale="100" zoomScaleNormal="100">
      <selection activeCell="N8" sqref="N8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12-2'!B1:C1)</f>
        <v>45628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2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48"/>
  <sheetViews>
    <sheetView workbookViewId="0" zoomScale="100" zoomScaleNormal="100">
      <selection activeCell="N8" sqref="N8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12-3'!B1:C1)</f>
        <v>45629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3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V48"/>
  <sheetViews>
    <sheetView workbookViewId="0" zoomScale="100" zoomScaleNormal="100">
      <selection activeCell="N9" sqref="N9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12-4'!B1:C1)</f>
        <v>45630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4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48"/>
  <sheetViews>
    <sheetView workbookViewId="0" zoomScale="100" zoomScaleNormal="100">
      <selection activeCell="C37" sqref="C37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12-5'!B1:C1)</f>
        <v>45631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5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V48"/>
  <sheetViews>
    <sheetView workbookViewId="0" zoomScale="100" zoomScaleNormal="100">
      <selection activeCell="C37" sqref="C37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12-6'!B1:C1)</f>
        <v>45632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6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48"/>
  <sheetViews>
    <sheetView workbookViewId="0" zoomScale="100" zoomScaleNormal="100">
      <selection activeCell="C37" sqref="C37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456</v>
      </c>
      <c r="B1" s="64">
        <f>('USF 12-7'!B1:C1)</f>
        <v>45633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7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/>
      <c r="E4" s="75"/>
      <c r="F4" s="75"/>
      <c r="G4" s="76"/>
      <c r="H4" s="77">
        <f>IF(OR(ISBLANK(F4),ISBLANK(E4),ISBLANK(D4)),"",MOD(F4-E4-0.5,24))</f>
      </c>
      <c r="I4" s="78"/>
      <c r="J4" s="79"/>
      <c r="K4" s="290">
        <f>IF(ISERROR(VLOOKUP(N4,'Employee List'!$A$2:$B$316,2,FALSE)),"",VLOOKUP(N4,'Employee List'!$A$2:$B$316,2,FALSE))</f>
      </c>
      <c r="L4" s="290"/>
      <c r="M4" s="290"/>
      <c r="N4" s="291"/>
      <c r="O4" s="291"/>
      <c r="P4" s="291"/>
      <c r="Q4" s="292"/>
      <c r="R4" s="292"/>
      <c r="S4" s="293"/>
      <c r="T4" s="294">
        <f>IF(OR(ISBLANK(Q4),ISBLANK(R4),ISBLANK(N4)),"",MOD(R4-Q4-0.5,24))</f>
      </c>
      <c r="U4" s="295"/>
      <c r="V4" s="29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/>
      <c r="E5" s="87"/>
      <c r="F5" s="87"/>
      <c r="G5" s="88"/>
      <c r="H5" s="89">
        <f t="shared" ref="H5:H28" si="0">IF(OR(ISBLANK(F5),ISBLANK(E5),ISBLANK(D5)),"",MOD(F5-E5-0.5,24))</f>
      </c>
      <c r="I5" s="90"/>
      <c r="J5" s="91"/>
      <c r="K5" s="290">
        <f>IF(ISERROR(VLOOKUP(N5,'Employee List'!$A$2:$B$316,2,FALSE)),"",VLOOKUP(N5,'Employee List'!$A$2:$B$316,2,FALSE))</f>
      </c>
      <c r="L5" s="290"/>
      <c r="M5" s="290"/>
      <c r="N5" s="296"/>
      <c r="O5" s="296"/>
      <c r="P5" s="296"/>
      <c r="Q5" s="297"/>
      <c r="R5" s="297"/>
      <c r="S5" s="298"/>
      <c r="T5" s="299">
        <f t="shared" ref="T5:T22" si="1">IF(OR(ISBLANK(Q5),ISBLANK(R5),ISBLANK(N5)),"",MOD(R5-Q5-0.5,24))</f>
      </c>
      <c r="U5" s="300"/>
      <c r="V5" s="297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/>
      <c r="E6" s="87"/>
      <c r="F6" s="87"/>
      <c r="G6" s="88"/>
      <c r="H6" s="89">
        <f t="shared" si="0"/>
      </c>
      <c r="I6" s="90"/>
      <c r="J6" s="91"/>
      <c r="K6" s="290">
        <f>IF(ISERROR(VLOOKUP(N6,'Employee List'!$A$2:$B$316,2,FALSE)),"",VLOOKUP(N6,'Employee List'!$A$2:$B$316,2,FALSE))</f>
      </c>
      <c r="L6" s="290"/>
      <c r="M6" s="290"/>
      <c r="N6" s="296"/>
      <c r="O6" s="296"/>
      <c r="P6" s="296"/>
      <c r="Q6" s="297"/>
      <c r="R6" s="297"/>
      <c r="S6" s="298"/>
      <c r="T6" s="299">
        <f t="shared" si="1"/>
      </c>
      <c r="U6" s="300"/>
      <c r="V6" s="297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/>
      <c r="E7" s="87"/>
      <c r="F7" s="87"/>
      <c r="G7" s="88"/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/>
      <c r="E8" s="87"/>
      <c r="F8" s="87"/>
      <c r="G8" s="88"/>
      <c r="H8" s="89">
        <f t="shared" si="0"/>
      </c>
      <c r="I8" s="90"/>
      <c r="J8" s="91"/>
      <c r="K8" s="97">
        <f>IF(ISERROR(VLOOKUP(N8,'Employee List'!$A$2:$B$316,2,FALSE)),"",VLOOKUP(N8,'Employee List'!$A$2:$B$316,2,FALSE))</f>
      </c>
      <c r="L8" s="97"/>
      <c r="M8" s="97"/>
      <c r="N8" s="105"/>
      <c r="O8" s="105"/>
      <c r="P8" s="105"/>
      <c r="Q8" s="106"/>
      <c r="R8" s="106"/>
      <c r="S8" s="107"/>
      <c r="T8" s="301">
        <f t="shared" si="1"/>
      </c>
      <c r="U8" s="302"/>
      <c r="V8" s="106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/>
      <c r="E9" s="87"/>
      <c r="F9" s="87"/>
      <c r="G9" s="88"/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/>
      <c r="E10" s="87"/>
      <c r="F10" s="87"/>
      <c r="G10" s="88"/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/>
      <c r="E11" s="87"/>
      <c r="F11" s="87"/>
      <c r="G11" s="88"/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/>
      <c r="E12" s="87"/>
      <c r="F12" s="87"/>
      <c r="G12" s="88"/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/>
      <c r="E13" s="87"/>
      <c r="F13" s="87"/>
      <c r="G13" s="88"/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/>
      <c r="E14" s="87"/>
      <c r="F14" s="87"/>
      <c r="G14" s="88"/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/>
      <c r="E15" s="87"/>
      <c r="F15" s="87"/>
      <c r="G15" s="88"/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/>
      <c r="E16" s="87"/>
      <c r="F16" s="87"/>
      <c r="G16" s="88"/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>SUM(U4:U22)</f>
        <v>0</v>
      </c>
      <c r="V23" s="120">
        <f>SUM(V4:V22)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/>
      <c r="E35" s="148"/>
      <c r="F35" s="149" t="s">
        <v>407</v>
      </c>
      <c r="G35" s="71"/>
      <c r="H35" s="71"/>
      <c r="I35" s="147"/>
      <c r="J35" s="148"/>
      <c r="K35" s="146" t="s">
        <v>408</v>
      </c>
      <c r="L35" s="70"/>
      <c r="M35" s="70"/>
      <c r="N35" s="70"/>
      <c r="O35" s="147"/>
      <c r="P35" s="148"/>
      <c r="Q35" s="149" t="s">
        <v>409</v>
      </c>
      <c r="R35" s="71"/>
      <c r="S35" s="71"/>
      <c r="T35" s="71"/>
      <c r="U35" s="147"/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  <c r="O39" s="164"/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67"/>
      <c r="P40" s="168"/>
      <c r="Q40" s="165"/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  <c r="O41" s="164"/>
      <c r="P41" s="165"/>
      <c r="Q41" s="165"/>
      <c r="R41" s="165"/>
      <c r="S41" s="165"/>
      <c r="T41" s="165"/>
      <c r="U41" s="165"/>
      <c r="V41" s="166"/>
    </row>
    <row r="42" ht="30" customHeight="1" spans="1:22" x14ac:dyDescent="0.25">
      <c r="A42" s="162" t="s">
        <v>421</v>
      </c>
      <c r="B42" s="163"/>
      <c r="C42" s="164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  <c r="O42" s="164"/>
      <c r="P42" s="165"/>
      <c r="Q42" s="165"/>
      <c r="R42" s="165"/>
      <c r="S42" s="165"/>
      <c r="T42" s="165"/>
      <c r="U42" s="165"/>
      <c r="V42" s="166"/>
    </row>
    <row r="43" ht="30" customHeight="1" spans="1:22" x14ac:dyDescent="0.25">
      <c r="A43" s="162" t="s">
        <v>422</v>
      </c>
      <c r="B43" s="163"/>
      <c r="C43" s="164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  <c r="O43" s="164"/>
      <c r="P43" s="165"/>
      <c r="Q43" s="165"/>
      <c r="R43" s="165"/>
      <c r="S43" s="165"/>
      <c r="T43" s="165"/>
      <c r="U43" s="165"/>
      <c r="V43" s="166"/>
    </row>
    <row r="44" ht="30" customHeight="1" spans="1:22" x14ac:dyDescent="0.25">
      <c r="A44" s="162" t="s">
        <v>423</v>
      </c>
      <c r="B44" s="163"/>
      <c r="C44" s="164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  <c r="O44" s="164"/>
      <c r="P44" s="165"/>
      <c r="Q44" s="165"/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  <c r="O45" s="164"/>
      <c r="P45" s="165"/>
      <c r="Q45" s="165"/>
      <c r="R45" s="165"/>
      <c r="S45" s="165"/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 zoomScale="100" zoomScaleNormal="100">
      <selection activeCell="B3" sqref="B3"/>
    </sheetView>
  </sheetViews>
  <sheetFormatPr defaultRowHeight="15" outlineLevelRow="0" outlineLevelCol="0" x14ac:dyDescent="0.2" defaultColWidth="8.83203125"/>
  <cols>
    <col min="1" max="1" width="11.6640625" customWidth="1"/>
    <col min="2" max="2" width="12.6640625" customWidth="1"/>
    <col min="3" max="3" width="12" customWidth="1"/>
    <col min="4" max="4" width="10.5" customWidth="1"/>
    <col min="6" max="7" width="10.6640625" customWidth="1"/>
    <col min="8" max="9" width="8.6640625" customWidth="1"/>
  </cols>
  <sheetData>
    <row r="1" ht="20" customHeight="1" spans="1:1" x14ac:dyDescent="0.25">
      <c r="A1" s="361" t="s">
        <v>456</v>
      </c>
    </row>
    <row r="2" spans="1:16" x14ac:dyDescent="0.25">
      <c r="A2" s="362" t="s">
        <v>390</v>
      </c>
      <c r="B2" s="363" t="s">
        <v>370</v>
      </c>
      <c r="C2" s="363" t="s">
        <v>386</v>
      </c>
      <c r="D2" s="363" t="s">
        <v>457</v>
      </c>
      <c r="E2" s="363" t="s">
        <v>396</v>
      </c>
      <c r="F2" s="363" t="s">
        <v>458</v>
      </c>
      <c r="G2" s="363" t="s">
        <v>459</v>
      </c>
      <c r="H2" s="364" t="s">
        <v>460</v>
      </c>
      <c r="I2" s="365"/>
      <c r="J2" s="365"/>
      <c r="K2" s="365"/>
      <c r="L2" s="365"/>
      <c r="M2" s="365"/>
      <c r="N2" s="365"/>
      <c r="O2" s="365"/>
      <c r="P2" s="366"/>
    </row>
    <row r="3" spans="1:16" x14ac:dyDescent="0.25">
      <c r="A3" s="367" t="s">
        <v>461</v>
      </c>
      <c r="B3" s="368">
        <f>USF!B3</f>
        <v>45627</v>
      </c>
      <c r="C3" s="62"/>
      <c r="D3" s="62"/>
      <c r="E3" s="369">
        <f>'EPIC 12-1'!I29</f>
        <v>0</v>
      </c>
      <c r="F3" s="369">
        <f>'EPIC 12-1'!J29</f>
        <v>0</v>
      </c>
      <c r="G3" s="370">
        <f>IF(OR(ISBLANK(F3),ISBLANK(E3),ISBLANK(D3)),"",SUM(E3+F3,-D3))</f>
      </c>
      <c r="H3" s="371"/>
      <c r="I3" s="372"/>
      <c r="J3" s="372"/>
      <c r="K3" s="372"/>
      <c r="L3" s="372"/>
      <c r="M3" s="372"/>
      <c r="N3" s="372"/>
      <c r="O3" s="372"/>
      <c r="P3" s="373"/>
    </row>
    <row r="4" spans="1:16" x14ac:dyDescent="0.25">
      <c r="A4" s="367" t="s">
        <v>462</v>
      </c>
      <c r="B4" s="368">
        <f>B3+1</f>
        <v>45628</v>
      </c>
      <c r="C4" s="62"/>
      <c r="D4" s="62"/>
      <c r="E4" s="369">
        <f>'EPIC 12-2'!I29</f>
        <v>0</v>
      </c>
      <c r="F4" s="369">
        <f>'EPIC 12-2'!J29</f>
        <v>0</v>
      </c>
      <c r="G4" s="370">
        <f t="shared" ref="G4:G9" si="0">IF(OR(ISBLANK(F4),ISBLANK(E4),ISBLANK(D4)),"",SUM(E4+F4,-D4))</f>
      </c>
      <c r="H4" s="371"/>
      <c r="I4" s="372"/>
      <c r="J4" s="372"/>
      <c r="K4" s="372"/>
      <c r="L4" s="372"/>
      <c r="M4" s="372"/>
      <c r="N4" s="372"/>
      <c r="O4" s="372"/>
      <c r="P4" s="373"/>
    </row>
    <row r="5" spans="1:16" x14ac:dyDescent="0.25">
      <c r="A5" s="367" t="s">
        <v>463</v>
      </c>
      <c r="B5" s="368">
        <f t="shared" ref="B5:B9" si="1">B4+1</f>
        <v>45629</v>
      </c>
      <c r="C5" s="62"/>
      <c r="D5" s="62"/>
      <c r="E5" s="369">
        <f>'EPIC 12-3'!I29</f>
        <v>0</v>
      </c>
      <c r="F5" s="369">
        <f>'EPIC 12-3'!J29</f>
        <v>0</v>
      </c>
      <c r="G5" s="370">
        <f t="shared" si="0"/>
      </c>
      <c r="H5" s="371"/>
      <c r="I5" s="372"/>
      <c r="J5" s="372"/>
      <c r="K5" s="372"/>
      <c r="L5" s="372"/>
      <c r="M5" s="372"/>
      <c r="N5" s="372"/>
      <c r="O5" s="372"/>
      <c r="P5" s="373"/>
    </row>
    <row r="6" spans="1:16" x14ac:dyDescent="0.25">
      <c r="A6" s="367" t="s">
        <v>464</v>
      </c>
      <c r="B6" s="368">
        <f t="shared" si="1"/>
        <v>45630</v>
      </c>
      <c r="C6" s="62"/>
      <c r="D6" s="62"/>
      <c r="E6" s="369">
        <f>'EPIC 12-4'!I29</f>
        <v>0</v>
      </c>
      <c r="F6" s="369">
        <f>'EPIC 12-4'!J29</f>
        <v>0</v>
      </c>
      <c r="G6" s="370">
        <f t="shared" si="0"/>
      </c>
      <c r="H6" s="371"/>
      <c r="I6" s="372"/>
      <c r="J6" s="372"/>
      <c r="K6" s="372"/>
      <c r="L6" s="372"/>
      <c r="M6" s="372"/>
      <c r="N6" s="372"/>
      <c r="O6" s="372"/>
      <c r="P6" s="373"/>
    </row>
    <row r="7" spans="1:16" x14ac:dyDescent="0.25">
      <c r="A7" s="367" t="s">
        <v>465</v>
      </c>
      <c r="B7" s="368">
        <f t="shared" si="1"/>
        <v>45631</v>
      </c>
      <c r="C7" s="62"/>
      <c r="D7" s="62"/>
      <c r="E7" s="369">
        <f>'EPIC 12-5'!I29</f>
        <v>0</v>
      </c>
      <c r="F7" s="369">
        <f>'EPIC 12-5'!J29</f>
        <v>0</v>
      </c>
      <c r="G7" s="370">
        <f t="shared" si="0"/>
      </c>
      <c r="H7" s="371"/>
      <c r="I7" s="372"/>
      <c r="J7" s="372"/>
      <c r="K7" s="372"/>
      <c r="L7" s="372"/>
      <c r="M7" s="372"/>
      <c r="N7" s="372"/>
      <c r="O7" s="372"/>
      <c r="P7" s="373"/>
    </row>
    <row r="8" spans="1:16" x14ac:dyDescent="0.25">
      <c r="A8" s="367" t="s">
        <v>466</v>
      </c>
      <c r="B8" s="368">
        <f t="shared" si="1"/>
        <v>45632</v>
      </c>
      <c r="C8" s="62"/>
      <c r="D8" s="62"/>
      <c r="E8" s="369">
        <f>'EPIC 12-6'!I29</f>
        <v>0</v>
      </c>
      <c r="F8" s="369">
        <f>'EPIC 12-6'!J29</f>
        <v>0</v>
      </c>
      <c r="G8" s="370">
        <f t="shared" si="0"/>
      </c>
      <c r="H8" s="371"/>
      <c r="I8" s="372"/>
      <c r="J8" s="372"/>
      <c r="K8" s="372"/>
      <c r="L8" s="372"/>
      <c r="M8" s="372"/>
      <c r="N8" s="372"/>
      <c r="O8" s="372"/>
      <c r="P8" s="373"/>
    </row>
    <row r="9" spans="1:16" x14ac:dyDescent="0.25">
      <c r="A9" s="367" t="s">
        <v>467</v>
      </c>
      <c r="B9" s="368">
        <f t="shared" si="1"/>
        <v>45633</v>
      </c>
      <c r="C9" s="62"/>
      <c r="D9" s="62"/>
      <c r="E9" s="369">
        <f>'EPIC 12-7'!I29</f>
        <v>0</v>
      </c>
      <c r="F9" s="369">
        <f>'EPIC 12-7'!J29</f>
        <v>0</v>
      </c>
      <c r="G9" s="370">
        <f t="shared" si="0"/>
      </c>
      <c r="H9" s="371"/>
      <c r="I9" s="372"/>
      <c r="J9" s="372"/>
      <c r="K9" s="372"/>
      <c r="L9" s="372"/>
      <c r="M9" s="372"/>
      <c r="N9" s="372"/>
      <c r="O9" s="372"/>
      <c r="P9" s="373"/>
    </row>
    <row r="10" spans="1:7" x14ac:dyDescent="0.25">
      <c r="A10" s="362" t="s">
        <v>468</v>
      </c>
      <c r="B10" s="374"/>
      <c r="C10" s="362"/>
      <c r="D10" s="363">
        <f>SUM(D3:D9)</f>
        <v>0</v>
      </c>
      <c r="E10" s="363">
        <f>SUM(E3:E9)</f>
        <v>0</v>
      </c>
      <c r="F10" s="363">
        <f>SUM(F3:F9)</f>
        <v>0</v>
      </c>
      <c r="G10" s="375">
        <f>SUM(G3:G9)</f>
        <v>0</v>
      </c>
    </row>
    <row r="11" spans="1:5" x14ac:dyDescent="0.25">
      <c r="A11" s="376" t="s">
        <v>560</v>
      </c>
      <c r="B11" s="377"/>
      <c r="C11" s="377"/>
      <c r="D11" s="377"/>
      <c r="E11" s="363">
        <f>SUM(D3:D9)</f>
        <v>0</v>
      </c>
    </row>
    <row r="12" spans="1:5" x14ac:dyDescent="0.25">
      <c r="A12" s="378" t="s">
        <v>536</v>
      </c>
      <c r="B12" s="379"/>
      <c r="C12" s="379"/>
      <c r="D12" s="379"/>
      <c r="E12" s="375">
        <f>SUM(G3:G9)</f>
        <v>0</v>
      </c>
    </row>
    <row r="14" spans="1:13" x14ac:dyDescent="0.25">
      <c r="A14" s="380" t="s">
        <v>469</v>
      </c>
      <c r="B14" s="380"/>
      <c r="C14" s="381" t="s">
        <v>470</v>
      </c>
      <c r="D14" s="382" t="s">
        <v>561</v>
      </c>
      <c r="F14" s="367"/>
      <c r="G14" s="383"/>
      <c r="H14" s="383"/>
      <c r="I14" s="383"/>
      <c r="J14" s="383"/>
      <c r="K14" s="383" t="s">
        <v>474</v>
      </c>
      <c r="L14" s="383" t="s">
        <v>475</v>
      </c>
      <c r="M14" s="383" t="s">
        <v>476</v>
      </c>
    </row>
    <row r="15" spans="1:13" x14ac:dyDescent="0.25">
      <c r="A15" s="380"/>
      <c r="B15" s="380"/>
      <c r="C15" s="381"/>
      <c r="D15" s="382"/>
      <c r="E15"/>
      <c r="F15" s="367"/>
      <c r="G15" s="383"/>
      <c r="H15" s="383"/>
      <c r="I15" s="383"/>
      <c r="J15" s="383"/>
      <c r="K15" s="383"/>
      <c r="L15" s="383"/>
      <c r="M15" s="383"/>
    </row>
    <row r="16" spans="1:13" x14ac:dyDescent="0.25">
      <c r="A16" s="367" t="s">
        <v>477</v>
      </c>
      <c r="B16" s="367">
        <f>(E10)</f>
        <v>0</v>
      </c>
      <c r="C16" s="367"/>
      <c r="D16" s="367"/>
      <c r="F16" s="384">
        <f>B3</f>
        <v>45627</v>
      </c>
      <c r="G16" s="61"/>
      <c r="H16" s="61"/>
      <c r="I16" s="61"/>
      <c r="J16" s="61"/>
      <c r="K16" s="61"/>
      <c r="L16" s="61"/>
      <c r="M16" s="385">
        <f>SUM('EPIC 12-1'!U4:V6)</f>
        <v>0</v>
      </c>
    </row>
    <row r="17" spans="1:13" x14ac:dyDescent="0.25">
      <c r="A17" s="367" t="s">
        <v>478</v>
      </c>
      <c r="B17" s="367">
        <f>(F10)</f>
        <v>0</v>
      </c>
      <c r="C17" s="367"/>
      <c r="D17" s="367"/>
      <c r="F17" s="384">
        <f>F16+1</f>
        <v>45628</v>
      </c>
      <c r="G17" s="61"/>
      <c r="H17" s="61"/>
      <c r="I17" s="61"/>
      <c r="J17" s="61"/>
      <c r="K17" s="61"/>
      <c r="L17" s="61"/>
      <c r="M17" s="385">
        <f>SUM('EPIC 12-2'!U4:V6)</f>
        <v>0</v>
      </c>
    </row>
    <row r="18" spans="1:13" x14ac:dyDescent="0.25">
      <c r="A18" s="367" t="s">
        <v>479</v>
      </c>
      <c r="B18" s="367">
        <f>SUM(B16:B17)</f>
        <v>0</v>
      </c>
      <c r="C18" s="367"/>
      <c r="D18" s="367"/>
      <c r="F18" s="384">
        <f t="shared" ref="F18:F22" si="2">F17+1</f>
        <v>45629</v>
      </c>
      <c r="G18" s="61"/>
      <c r="H18" s="61"/>
      <c r="I18" s="61"/>
      <c r="J18" s="61"/>
      <c r="K18" s="61"/>
      <c r="L18" s="61"/>
      <c r="M18" s="385">
        <f>SUM('EPIC 12-3'!U4:V6)</f>
        <v>0</v>
      </c>
    </row>
    <row r="19" spans="3:13" x14ac:dyDescent="0.25">
      <c r="C19" s="367"/>
      <c r="D19" s="367"/>
      <c r="F19" s="384">
        <f t="shared" si="2"/>
        <v>45630</v>
      </c>
      <c r="G19" s="61"/>
      <c r="H19" s="61"/>
      <c r="I19" s="61"/>
      <c r="J19" s="61"/>
      <c r="K19" s="61"/>
      <c r="L19" s="61"/>
      <c r="M19" s="385">
        <f>SUM('EPIC 12-4'!U4:V6)</f>
        <v>0</v>
      </c>
    </row>
    <row r="20" spans="3:13" x14ac:dyDescent="0.25">
      <c r="C20" s="367"/>
      <c r="D20" s="367"/>
      <c r="F20" s="384">
        <f t="shared" si="2"/>
        <v>45631</v>
      </c>
      <c r="G20" s="61"/>
      <c r="H20" s="61"/>
      <c r="I20" s="61"/>
      <c r="J20" s="61"/>
      <c r="K20" s="61"/>
      <c r="L20" s="61"/>
      <c r="M20" s="385">
        <f>SUM('EPIC 12-5'!U4:V6)</f>
        <v>0</v>
      </c>
    </row>
    <row r="21" spans="3:13" x14ac:dyDescent="0.25">
      <c r="C21" s="367">
        <f>SUM(C16-B16)</f>
        <v>0</v>
      </c>
      <c r="D21" s="367">
        <f>SUM(D17-B17)</f>
        <v>0</v>
      </c>
      <c r="F21" s="384">
        <f t="shared" si="2"/>
        <v>45632</v>
      </c>
      <c r="G21" s="61"/>
      <c r="H21" s="61"/>
      <c r="I21" s="61"/>
      <c r="J21" s="61"/>
      <c r="K21" s="61"/>
      <c r="L21" s="61"/>
      <c r="M21" s="385">
        <f>SUM('EPIC 12-6'!U4:V6)</f>
        <v>0</v>
      </c>
    </row>
    <row r="22" spans="6:13" x14ac:dyDescent="0.25">
      <c r="F22" s="384">
        <f t="shared" si="2"/>
        <v>45633</v>
      </c>
      <c r="G22" s="61"/>
      <c r="H22" s="61"/>
      <c r="I22" s="61"/>
      <c r="J22" s="61"/>
      <c r="K22" s="61"/>
      <c r="L22" s="61"/>
      <c r="M22" s="385">
        <f>SUM('EPIC 12-7'!U4:V6)</f>
        <v>0</v>
      </c>
    </row>
    <row r="23" spans="13:13" x14ac:dyDescent="0.25">
      <c r="M23" s="386">
        <f>SUM(M16:M22)</f>
        <v>0</v>
      </c>
    </row>
    <row r="24" spans="6:11" x14ac:dyDescent="0.25">
      <c r="F24" s="387" t="s">
        <v>480</v>
      </c>
      <c r="G24" s="387"/>
      <c r="H24" s="387"/>
      <c r="I24" s="387"/>
      <c r="J24" s="387"/>
      <c r="K24" s="387"/>
    </row>
    <row r="25" spans="6:11" x14ac:dyDescent="0.25">
      <c r="F25" s="387" t="s">
        <v>390</v>
      </c>
      <c r="G25" s="387" t="s">
        <v>370</v>
      </c>
      <c r="H25" s="387" t="s">
        <v>481</v>
      </c>
      <c r="I25" s="387" t="s">
        <v>457</v>
      </c>
      <c r="J25" s="387" t="s">
        <v>459</v>
      </c>
      <c r="K25" s="387"/>
    </row>
    <row r="26" spans="6:11" x14ac:dyDescent="0.25">
      <c r="F26" s="367" t="s">
        <v>462</v>
      </c>
      <c r="G26" s="384">
        <f>B4</f>
        <v>45628</v>
      </c>
      <c r="H26" s="367">
        <f>SUM(E4:F4)</f>
        <v>0</v>
      </c>
      <c r="I26" s="367">
        <f>D4</f>
        <v>0</v>
      </c>
      <c r="J26" s="388">
        <f>G4</f>
      </c>
      <c r="K26" s="367"/>
    </row>
    <row r="27" spans="6:11" x14ac:dyDescent="0.25">
      <c r="F27" s="367" t="s">
        <v>463</v>
      </c>
      <c r="G27" s="384">
        <f>G26+1</f>
        <v>45629</v>
      </c>
      <c r="H27" s="367">
        <f t="shared" ref="H27:H31" si="3">SUM(E5:F5)</f>
        <v>0</v>
      </c>
      <c r="I27" s="367">
        <f t="shared" ref="I27:I31" si="4">D5</f>
        <v>0</v>
      </c>
      <c r="J27" s="388">
        <f t="shared" ref="J27:J31" si="5">G5</f>
      </c>
      <c r="K27" s="367"/>
    </row>
    <row r="28" spans="6:11" x14ac:dyDescent="0.25">
      <c r="F28" s="367" t="s">
        <v>464</v>
      </c>
      <c r="G28" s="384">
        <f t="shared" ref="G28:G32" si="6">G27+1</f>
        <v>45630</v>
      </c>
      <c r="H28" s="367">
        <f t="shared" si="3"/>
        <v>0</v>
      </c>
      <c r="I28" s="367">
        <f t="shared" si="4"/>
        <v>0</v>
      </c>
      <c r="J28" s="388">
        <f t="shared" si="5"/>
      </c>
      <c r="K28" s="367"/>
    </row>
    <row r="29" spans="6:11" x14ac:dyDescent="0.25">
      <c r="F29" s="367" t="s">
        <v>465</v>
      </c>
      <c r="G29" s="384">
        <f t="shared" si="6"/>
        <v>45631</v>
      </c>
      <c r="H29" s="367">
        <f t="shared" si="3"/>
        <v>0</v>
      </c>
      <c r="I29" s="367">
        <f t="shared" si="4"/>
        <v>0</v>
      </c>
      <c r="J29" s="388">
        <f t="shared" si="5"/>
      </c>
      <c r="K29" s="367"/>
    </row>
    <row r="30" spans="6:11" x14ac:dyDescent="0.25">
      <c r="F30" s="367" t="s">
        <v>466</v>
      </c>
      <c r="G30" s="384">
        <f t="shared" si="6"/>
        <v>45632</v>
      </c>
      <c r="H30" s="367">
        <f t="shared" si="3"/>
        <v>0</v>
      </c>
      <c r="I30" s="367">
        <f t="shared" si="4"/>
        <v>0</v>
      </c>
      <c r="J30" s="388">
        <f t="shared" si="5"/>
      </c>
      <c r="K30" s="367"/>
    </row>
    <row r="31" spans="6:11" x14ac:dyDescent="0.25">
      <c r="F31" s="367" t="s">
        <v>467</v>
      </c>
      <c r="G31" s="384">
        <f t="shared" si="6"/>
        <v>45633</v>
      </c>
      <c r="H31" s="367">
        <f t="shared" si="3"/>
        <v>0</v>
      </c>
      <c r="I31" s="367">
        <f t="shared" si="4"/>
        <v>0</v>
      </c>
      <c r="J31" s="388">
        <f t="shared" si="5"/>
      </c>
      <c r="K31" s="367"/>
    </row>
    <row r="32" spans="6:11" x14ac:dyDescent="0.25">
      <c r="F32" s="389" t="s">
        <v>461</v>
      </c>
      <c r="G32" s="390">
        <f t="shared" si="6"/>
        <v>45634</v>
      </c>
      <c r="H32" s="389"/>
      <c r="I32" s="389"/>
      <c r="J32" s="389"/>
      <c r="K32" s="389"/>
    </row>
    <row r="33" spans="8:10" x14ac:dyDescent="0.25">
      <c r="H33" s="391" t="s">
        <v>482</v>
      </c>
      <c r="I33" s="367"/>
      <c r="J33" s="388">
        <f>SUM(J26:J32)</f>
        <v>0</v>
      </c>
    </row>
    <row r="35" ht="15.75" customHeight="1" spans="1:6" x14ac:dyDescent="0.25">
      <c r="A35" s="367" t="s">
        <v>456</v>
      </c>
      <c r="B35" s="367"/>
      <c r="C35" s="367"/>
      <c r="D35" s="367"/>
      <c r="E35" s="367"/>
      <c r="F35" s="367"/>
    </row>
    <row r="36" ht="15.75" customHeight="1" spans="1:6" x14ac:dyDescent="0.25">
      <c r="A36" s="392" t="s">
        <v>483</v>
      </c>
      <c r="B36" s="393" t="s">
        <v>562</v>
      </c>
      <c r="C36" s="394"/>
      <c r="D36" s="394"/>
      <c r="E36" s="394"/>
      <c r="F36" s="395"/>
    </row>
    <row r="37" spans="1:6" x14ac:dyDescent="0.25">
      <c r="A37" s="396"/>
      <c r="B37" s="397"/>
      <c r="C37" s="398"/>
      <c r="D37" s="398"/>
      <c r="E37" s="398"/>
      <c r="F37" s="399"/>
    </row>
    <row r="38" ht="15.75" customHeight="1" spans="1:6" x14ac:dyDescent="0.25">
      <c r="A38" s="400"/>
      <c r="B38" s="401"/>
      <c r="C38" s="402"/>
      <c r="D38" s="402"/>
      <c r="E38" s="402"/>
      <c r="F38" s="403"/>
    </row>
    <row r="39" spans="1:6" x14ac:dyDescent="0.25">
      <c r="A39" s="404"/>
      <c r="B39" s="405"/>
      <c r="C39" s="406"/>
      <c r="D39" s="406"/>
      <c r="E39" s="406"/>
      <c r="F39" s="407"/>
    </row>
    <row r="40" ht="15.75" customHeight="1" spans="1:6" x14ac:dyDescent="0.25">
      <c r="A40" s="408"/>
      <c r="B40" s="409"/>
      <c r="C40" s="410"/>
      <c r="D40" s="410"/>
      <c r="E40" s="410"/>
      <c r="F40" s="411"/>
    </row>
    <row r="41" spans="1:6" x14ac:dyDescent="0.25">
      <c r="A41" s="412"/>
      <c r="B41" s="397"/>
      <c r="C41" s="413"/>
      <c r="D41" s="413"/>
      <c r="E41" s="398"/>
      <c r="F41" s="399"/>
    </row>
    <row r="42" spans="1:6" x14ac:dyDescent="0.25">
      <c r="A42" s="414"/>
      <c r="B42" s="366"/>
      <c r="C42" s="366"/>
      <c r="D42" s="366"/>
      <c r="E42" s="367"/>
      <c r="F42" s="415"/>
    </row>
    <row r="43" ht="15.75" customHeight="1" spans="1:6" x14ac:dyDescent="0.25">
      <c r="A43" s="400"/>
      <c r="B43" s="401"/>
      <c r="C43" s="401"/>
      <c r="D43" s="401"/>
      <c r="E43" s="402"/>
      <c r="F43" s="403"/>
    </row>
    <row r="44" spans="1:6" x14ac:dyDescent="0.25">
      <c r="A44" s="404"/>
      <c r="B44" s="405"/>
      <c r="C44" s="406"/>
      <c r="D44" s="406"/>
      <c r="E44" s="406"/>
      <c r="F44" s="416"/>
    </row>
    <row r="45" ht="15.75" customHeight="1" spans="1:6" x14ac:dyDescent="0.25">
      <c r="A45" s="408"/>
      <c r="B45" s="409"/>
      <c r="C45" s="409"/>
      <c r="D45" s="409"/>
      <c r="E45" s="410"/>
      <c r="F45" s="411"/>
    </row>
    <row r="46" spans="1:6" x14ac:dyDescent="0.25">
      <c r="A46" s="412"/>
      <c r="B46" s="397"/>
      <c r="C46" s="398"/>
      <c r="D46" s="398"/>
      <c r="E46" s="398"/>
      <c r="F46" s="399"/>
    </row>
    <row r="47" spans="1:6" x14ac:dyDescent="0.25">
      <c r="A47" s="417"/>
      <c r="B47" s="366"/>
      <c r="C47" s="367"/>
      <c r="D47" s="367"/>
      <c r="E47" s="367"/>
      <c r="F47" s="415"/>
    </row>
    <row r="48" ht="15.75" customHeight="1" spans="1:6" x14ac:dyDescent="0.25">
      <c r="A48" s="400"/>
      <c r="B48" s="401"/>
      <c r="C48" s="402"/>
      <c r="D48" s="402"/>
      <c r="E48" s="402"/>
      <c r="F48" s="403"/>
    </row>
    <row r="49" spans="1:6" x14ac:dyDescent="0.25">
      <c r="A49" s="404"/>
      <c r="B49" s="405"/>
      <c r="C49" s="406"/>
      <c r="D49" s="406"/>
      <c r="E49" s="418"/>
      <c r="F49" s="407"/>
    </row>
    <row r="50" ht="15.75" customHeight="1" spans="1:6" x14ac:dyDescent="0.25">
      <c r="A50" s="408"/>
      <c r="B50" s="409"/>
      <c r="C50" s="409"/>
      <c r="D50" s="410"/>
      <c r="E50" s="410"/>
      <c r="F50" s="411"/>
    </row>
    <row r="51" spans="1:6" x14ac:dyDescent="0.25">
      <c r="A51" s="412"/>
      <c r="B51" s="397"/>
      <c r="C51" s="398"/>
      <c r="D51" s="398"/>
      <c r="E51" s="398"/>
      <c r="F51" s="399"/>
    </row>
    <row r="52" ht="15.75" customHeight="1" spans="1:6" x14ac:dyDescent="0.25">
      <c r="A52" s="400"/>
      <c r="B52" s="401"/>
      <c r="C52" s="402"/>
      <c r="D52" s="402"/>
      <c r="E52" s="402"/>
      <c r="F52" s="403"/>
    </row>
    <row r="53" spans="1:6" x14ac:dyDescent="0.25">
      <c r="A53" s="404"/>
      <c r="B53" s="405"/>
      <c r="C53" s="406"/>
      <c r="D53" s="406"/>
      <c r="E53" s="418"/>
      <c r="F53" s="407"/>
    </row>
    <row r="54" spans="1:6" x14ac:dyDescent="0.25">
      <c r="A54" s="419"/>
      <c r="B54" s="420"/>
      <c r="C54" s="420"/>
      <c r="D54" s="420"/>
      <c r="E54" s="421"/>
      <c r="F54" s="422"/>
    </row>
    <row r="55" ht="15.75" customHeight="1" spans="1:6" x14ac:dyDescent="0.25">
      <c r="A55" s="408"/>
      <c r="B55" s="409"/>
      <c r="C55" s="409"/>
      <c r="D55" s="409"/>
      <c r="E55" s="410"/>
      <c r="F55" s="411"/>
    </row>
    <row r="56" spans="1:6" x14ac:dyDescent="0.25">
      <c r="A56" s="412"/>
      <c r="B56" s="423"/>
      <c r="C56" s="424"/>
      <c r="D56" s="424"/>
      <c r="E56" s="424"/>
      <c r="F56" s="425"/>
    </row>
    <row r="57" spans="1:6" x14ac:dyDescent="0.25">
      <c r="A57" s="426"/>
      <c r="B57" s="427"/>
      <c r="C57" s="428"/>
      <c r="D57" s="428"/>
      <c r="E57" s="428"/>
      <c r="F57" s="429"/>
    </row>
    <row r="58" spans="1:6" x14ac:dyDescent="0.25">
      <c r="A58" s="417"/>
      <c r="B58" s="430"/>
      <c r="C58" s="383"/>
      <c r="D58" s="383"/>
      <c r="E58" s="383"/>
      <c r="F58" s="431"/>
    </row>
    <row r="59" ht="15.75" customHeight="1" spans="1:11" x14ac:dyDescent="0.25">
      <c r="A59" s="400"/>
      <c r="B59" s="432"/>
      <c r="C59" s="433"/>
      <c r="D59" s="433"/>
      <c r="E59" s="433"/>
      <c r="F59" s="434"/>
      <c r="H59" s="53"/>
      <c r="I59" s="53"/>
      <c r="J59" s="53"/>
      <c r="K59" s="53"/>
    </row>
    <row r="60" spans="1:11" x14ac:dyDescent="0.25">
      <c r="A60" s="404"/>
      <c r="B60" s="435"/>
      <c r="C60" s="436"/>
      <c r="D60" s="437"/>
      <c r="E60" s="437"/>
      <c r="F60" s="438"/>
      <c r="H60" s="53"/>
      <c r="I60" s="53"/>
      <c r="J60" s="53"/>
      <c r="K60" s="53"/>
    </row>
    <row r="61" ht="15.75" customHeight="1" spans="1:11" x14ac:dyDescent="0.25">
      <c r="A61" s="408"/>
      <c r="B61" s="439"/>
      <c r="C61" s="439"/>
      <c r="D61" s="440"/>
      <c r="E61" s="440"/>
      <c r="F61" s="441"/>
      <c r="H61" s="53"/>
      <c r="I61" s="53"/>
      <c r="J61" s="53"/>
      <c r="K61" s="53"/>
    </row>
    <row r="62" spans="1:11" x14ac:dyDescent="0.25">
      <c r="A62" s="412"/>
      <c r="B62" s="423"/>
      <c r="C62" s="424"/>
      <c r="D62" s="424"/>
      <c r="E62" s="424"/>
      <c r="F62" s="425"/>
      <c r="H62" s="53"/>
      <c r="I62" s="53"/>
      <c r="J62" s="53"/>
      <c r="K62" s="53"/>
    </row>
    <row r="63" ht="15.75" customHeight="1" spans="1:11" x14ac:dyDescent="0.25">
      <c r="A63" s="442"/>
      <c r="B63" s="443"/>
      <c r="C63" s="444"/>
      <c r="D63" s="444"/>
      <c r="E63" s="444"/>
      <c r="F63" s="445"/>
      <c r="H63" s="53"/>
      <c r="I63" s="53"/>
      <c r="J63" s="53"/>
      <c r="K63" s="53"/>
    </row>
    <row r="64" spans="1:11" x14ac:dyDescent="0.25">
      <c r="A64" s="446"/>
      <c r="B64" s="446"/>
      <c r="C64" s="447"/>
      <c r="D64" s="447"/>
      <c r="E64" s="447"/>
      <c r="F64" s="447"/>
      <c r="H64" s="53"/>
      <c r="I64" s="53"/>
      <c r="J64" s="53"/>
      <c r="K64" s="53"/>
    </row>
    <row r="65" spans="1:11" x14ac:dyDescent="0.25">
      <c r="A65" s="446"/>
      <c r="B65" s="446"/>
      <c r="C65" s="447"/>
      <c r="D65" s="447"/>
      <c r="E65" s="447"/>
      <c r="F65" s="447"/>
      <c r="H65" s="53"/>
      <c r="I65" s="53"/>
      <c r="J65" s="53"/>
      <c r="K65" s="53"/>
    </row>
    <row r="66" spans="1:11" x14ac:dyDescent="0.25">
      <c r="A66" s="446"/>
      <c r="B66" s="447"/>
      <c r="C66" s="447"/>
      <c r="D66" s="447"/>
      <c r="E66" s="447"/>
      <c r="F66" s="447"/>
      <c r="H66" s="53"/>
      <c r="I66" s="53"/>
      <c r="J66" s="53"/>
      <c r="K66" s="53"/>
    </row>
    <row r="67" spans="1:11" x14ac:dyDescent="0.25">
      <c r="A67" s="446"/>
      <c r="B67" s="446"/>
      <c r="C67" s="447"/>
      <c r="D67" s="447"/>
      <c r="E67" s="447"/>
      <c r="F67" s="447"/>
      <c r="H67" s="53"/>
      <c r="I67" s="53"/>
      <c r="J67" s="53"/>
      <c r="K67" s="53"/>
    </row>
    <row r="68" spans="1:11" x14ac:dyDescent="0.25">
      <c r="A68" s="446"/>
      <c r="B68" s="446"/>
      <c r="C68" s="447"/>
      <c r="D68" s="447"/>
      <c r="E68" s="447"/>
      <c r="F68" s="447"/>
      <c r="H68" s="53"/>
      <c r="I68" s="53"/>
      <c r="J68" s="53"/>
      <c r="K68" s="53"/>
    </row>
    <row r="69" spans="1:11" x14ac:dyDescent="0.25">
      <c r="A69" s="446"/>
      <c r="B69" s="446"/>
      <c r="C69" s="447"/>
      <c r="D69" s="447"/>
      <c r="E69" s="447"/>
      <c r="F69" s="447"/>
      <c r="H69" s="53"/>
      <c r="I69" s="53"/>
      <c r="J69" s="53"/>
      <c r="K69" s="53"/>
    </row>
    <row r="70" spans="1:11" x14ac:dyDescent="0.25">
      <c r="A70" s="446"/>
      <c r="B70" s="446"/>
      <c r="C70" s="447"/>
      <c r="D70" s="447"/>
      <c r="E70" s="447"/>
      <c r="F70" s="447"/>
      <c r="H70" s="53"/>
      <c r="I70" s="53"/>
      <c r="J70" s="53"/>
      <c r="K70" s="53"/>
    </row>
    <row r="71" spans="1:11" x14ac:dyDescent="0.25">
      <c r="A71" s="446"/>
      <c r="B71" s="446"/>
      <c r="C71" s="447"/>
      <c r="D71" s="447"/>
      <c r="E71" s="447"/>
      <c r="F71" s="447"/>
      <c r="H71" s="53"/>
      <c r="I71" s="53"/>
      <c r="J71" s="53"/>
      <c r="K71" s="53"/>
    </row>
    <row r="72" spans="1:11" x14ac:dyDescent="0.25">
      <c r="A72" s="446"/>
      <c r="B72" s="446"/>
      <c r="C72" s="447"/>
      <c r="D72" s="447"/>
      <c r="E72" s="447"/>
      <c r="F72" s="447"/>
      <c r="H72" s="53"/>
      <c r="I72" s="53"/>
      <c r="J72" s="53"/>
      <c r="K72" s="53"/>
    </row>
    <row r="73" spans="1:11" x14ac:dyDescent="0.25">
      <c r="A73" s="446"/>
      <c r="B73" s="447"/>
      <c r="C73" s="447"/>
      <c r="D73" s="447"/>
      <c r="E73" s="447"/>
      <c r="F73" s="447"/>
      <c r="H73" s="53"/>
      <c r="I73" s="53"/>
      <c r="J73" s="53"/>
      <c r="K73" s="53"/>
    </row>
  </sheetData>
  <sheetProtection sheet="1" objects="1" scenarios="1"/>
  <mergeCells count="33">
    <mergeCell ref="H2:P2"/>
    <mergeCell ref="H3:P3"/>
    <mergeCell ref="H4:P4"/>
    <mergeCell ref="H5:P5"/>
    <mergeCell ref="H6:P6"/>
    <mergeCell ref="H7:P7"/>
    <mergeCell ref="H8:P8"/>
    <mergeCell ref="H9:P9"/>
    <mergeCell ref="A11:D11"/>
    <mergeCell ref="A12:D12"/>
    <mergeCell ref="A14:B15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F24:J24"/>
    <mergeCell ref="H33:I33"/>
    <mergeCell ref="B36:F36"/>
    <mergeCell ref="A64:B64"/>
    <mergeCell ref="A65:B65"/>
    <mergeCell ref="A67:B67"/>
    <mergeCell ref="A68:B68"/>
    <mergeCell ref="A69:B69"/>
    <mergeCell ref="A70:B70"/>
    <mergeCell ref="A71:B71"/>
    <mergeCell ref="A72:B7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V48"/>
  <sheetViews>
    <sheetView workbookViewId="0" zoomScale="100" zoomScaleNormal="100">
      <selection activeCell="G5" sqref="G5"/>
    </sheetView>
  </sheetViews>
  <sheetFormatPr defaultRowHeight="15" outlineLevelRow="0" outlineLevelCol="0" x14ac:dyDescent="0.2" defaultColWidth="8.83203125"/>
  <cols>
    <col min="1" max="3" width="8.6640625" customWidth="1"/>
    <col min="4" max="7" width="5.6640625" customWidth="1"/>
    <col min="8" max="10" width="6.6640625" customWidth="1"/>
    <col min="11" max="13" width="8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379</v>
      </c>
      <c r="B1" s="64">
        <v>45627</v>
      </c>
      <c r="C1" s="64"/>
      <c r="D1" s="63" t="s">
        <v>386</v>
      </c>
      <c r="E1" s="63"/>
      <c r="F1" s="65" t="s">
        <v>387</v>
      </c>
      <c r="G1" s="63" t="s">
        <v>388</v>
      </c>
      <c r="H1" s="65" t="s">
        <v>389</v>
      </c>
      <c r="I1" s="66"/>
      <c r="J1" s="66"/>
      <c r="K1" s="66" t="s">
        <v>390</v>
      </c>
      <c r="L1" s="67">
        <f>WEEKDAY(B1, 1)</f>
        <v>1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379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74">
        <v>215</v>
      </c>
      <c r="E4" s="75">
        <v>6.5</v>
      </c>
      <c r="F4" s="75">
        <v>15</v>
      </c>
      <c r="G4" s="76" t="s">
        <v>400</v>
      </c>
      <c r="H4" s="77">
        <f>IF(OR(ISBLANK(F4),ISBLANK(E4),ISBLANK(D4)),"",MOD(F4-E4-0.5,24))</f>
      </c>
      <c r="I4" s="78"/>
      <c r="J4" s="79"/>
      <c r="K4" s="80">
        <f>IF(ISERROR(VLOOKUP(N4,'Employee List'!$A$2:$B$316,2,FALSE)),"",VLOOKUP(N4,'Employee List'!$A$2:$B$316,2,FALSE))</f>
      </c>
      <c r="L4" s="80"/>
      <c r="M4" s="80"/>
      <c r="N4" s="81"/>
      <c r="O4" s="81"/>
      <c r="P4" s="81"/>
      <c r="Q4" s="82"/>
      <c r="R4" s="82"/>
      <c r="S4" s="83"/>
      <c r="T4" s="84">
        <f>IF(OR(ISBLANK(Q4),ISBLANK(R4),ISBLANK(N4)),"",MOD(R4-Q4-0.5,24))</f>
      </c>
      <c r="U4" s="85"/>
      <c r="V4" s="82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86">
        <v>26</v>
      </c>
      <c r="E5" s="87">
        <v>7</v>
      </c>
      <c r="F5" s="87">
        <v>15.5</v>
      </c>
      <c r="G5" s="88" t="s">
        <v>401</v>
      </c>
      <c r="H5" s="89">
        <f t="shared" ref="H5:H28" si="0">IF(OR(ISBLANK(F5),ISBLANK(E5),ISBLANK(D5)),"",MOD(F5-E5-0.5,24))</f>
      </c>
      <c r="I5" s="90"/>
      <c r="J5" s="91"/>
      <c r="K5" s="80">
        <f>IF(ISERROR(VLOOKUP(N5,'Employee List'!$A$2:$B$316,2,FALSE)),"",VLOOKUP(N5,'Employee List'!$A$2:$B$316,2,FALSE))</f>
      </c>
      <c r="L5" s="80"/>
      <c r="M5" s="80"/>
      <c r="N5" s="92"/>
      <c r="O5" s="92"/>
      <c r="P5" s="92"/>
      <c r="Q5" s="93"/>
      <c r="R5" s="93"/>
      <c r="S5" s="94"/>
      <c r="T5" s="95">
        <f t="shared" ref="T5:T22" si="1">IF(OR(ISBLANK(Q5),ISBLANK(R5),ISBLANK(N5)),"",MOD(R5-Q5-0.5,24))</f>
      </c>
      <c r="U5" s="96"/>
      <c r="V5" s="93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86">
        <v>44</v>
      </c>
      <c r="E6" s="87">
        <v>7</v>
      </c>
      <c r="F6" s="87">
        <v>15.5</v>
      </c>
      <c r="G6" s="88" t="s">
        <v>400</v>
      </c>
      <c r="H6" s="89">
        <f t="shared" si="0"/>
      </c>
      <c r="I6" s="90"/>
      <c r="J6" s="91"/>
      <c r="K6" s="80">
        <f>IF(ISERROR(VLOOKUP(N6,'Employee List'!$A$2:$B$316,2,FALSE)),"",VLOOKUP(N6,'Employee List'!$A$2:$B$316,2,FALSE))</f>
      </c>
      <c r="L6" s="80"/>
      <c r="M6" s="80"/>
      <c r="N6" s="92"/>
      <c r="O6" s="92"/>
      <c r="P6" s="92"/>
      <c r="Q6" s="93"/>
      <c r="R6" s="93"/>
      <c r="S6" s="94"/>
      <c r="T6" s="95">
        <f t="shared" si="1"/>
      </c>
      <c r="U6" s="96"/>
      <c r="V6" s="93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86">
        <v>200</v>
      </c>
      <c r="E7" s="87">
        <v>8</v>
      </c>
      <c r="F7" s="87">
        <v>16.5</v>
      </c>
      <c r="G7" s="88" t="s">
        <v>400</v>
      </c>
      <c r="H7" s="89">
        <f t="shared" si="0"/>
      </c>
      <c r="I7" s="90"/>
      <c r="J7" s="91"/>
      <c r="K7" s="97">
        <f>IF(ISERROR(VLOOKUP(N7,'Employee List'!$A$2:$B$316,2,FALSE)),"",VLOOKUP(N7,'Employee List'!$A$2:$B$316,2,FALSE))</f>
      </c>
      <c r="L7" s="97"/>
      <c r="M7" s="97"/>
      <c r="N7" s="62"/>
      <c r="O7" s="62"/>
      <c r="P7" s="62"/>
      <c r="Q7" s="91"/>
      <c r="R7" s="91"/>
      <c r="S7" s="88"/>
      <c r="T7" s="98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86">
        <v>230</v>
      </c>
      <c r="E8" s="87">
        <v>9.5</v>
      </c>
      <c r="F8" s="87">
        <v>18</v>
      </c>
      <c r="G8" s="88" t="s">
        <v>400</v>
      </c>
      <c r="H8" s="89">
        <f t="shared" si="0"/>
      </c>
      <c r="I8" s="90"/>
      <c r="J8" s="91"/>
      <c r="K8" s="99">
        <f>IF(ISERROR(VLOOKUP(N8,'Employee List'!$A$2:$B$316,2,FALSE)),"",VLOOKUP(N8,'Employee List'!$A$2:$B$316,2,FALSE))</f>
      </c>
      <c r="L8" s="99"/>
      <c r="M8" s="99"/>
      <c r="N8" s="100"/>
      <c r="O8" s="100" t="s">
        <v>402</v>
      </c>
      <c r="P8" s="100"/>
      <c r="Q8" s="101"/>
      <c r="R8" s="101"/>
      <c r="S8" s="102"/>
      <c r="T8" s="103">
        <f t="shared" si="1"/>
      </c>
      <c r="U8" s="104"/>
      <c r="V8" s="101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86">
        <v>206</v>
      </c>
      <c r="E9" s="87">
        <v>9.5</v>
      </c>
      <c r="F9" s="87">
        <v>18</v>
      </c>
      <c r="G9" s="88" t="s">
        <v>400</v>
      </c>
      <c r="H9" s="89">
        <f t="shared" si="0"/>
      </c>
      <c r="I9" s="90"/>
      <c r="J9" s="91"/>
      <c r="K9" s="97">
        <f>IF(ISERROR(VLOOKUP(N9,'Employee List'!$A$2:$B$316,2,FALSE)),"",VLOOKUP(N9,'Employee List'!$A$2:$B$316,2,FALSE))</f>
      </c>
      <c r="L9" s="97"/>
      <c r="M9" s="97"/>
      <c r="N9" s="62"/>
      <c r="O9" s="62"/>
      <c r="P9" s="62"/>
      <c r="Q9" s="91"/>
      <c r="R9" s="91"/>
      <c r="S9" s="88"/>
      <c r="T9" s="98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86">
        <v>154</v>
      </c>
      <c r="E10" s="87">
        <v>11</v>
      </c>
      <c r="F10" s="87">
        <v>19.5</v>
      </c>
      <c r="G10" s="88" t="s">
        <v>400</v>
      </c>
      <c r="H10" s="89">
        <f t="shared" si="0"/>
      </c>
      <c r="I10" s="90"/>
      <c r="J10" s="91"/>
      <c r="K10" s="97">
        <f>IF(ISERROR(VLOOKUP(N10,'Employee List'!$A$2:$B$316,2,FALSE)),"",VLOOKUP(N10,'Employee List'!$A$2:$B$316,2,FALSE))</f>
      </c>
      <c r="L10" s="97"/>
      <c r="M10" s="97"/>
      <c r="N10" s="62"/>
      <c r="O10" s="62"/>
      <c r="P10" s="62"/>
      <c r="Q10" s="91"/>
      <c r="R10" s="91"/>
      <c r="S10" s="88"/>
      <c r="T10" s="98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86">
        <v>31</v>
      </c>
      <c r="E11" s="87">
        <v>11.5</v>
      </c>
      <c r="F11" s="87">
        <v>20</v>
      </c>
      <c r="G11" s="88" t="s">
        <v>401</v>
      </c>
      <c r="H11" s="89">
        <f t="shared" si="0"/>
      </c>
      <c r="I11" s="90"/>
      <c r="J11" s="91"/>
      <c r="K11" s="97">
        <f>IF(ISERROR(VLOOKUP(N11,'Employee List'!$A$2:$B$316,2,FALSE)),"",VLOOKUP(N11,'Employee List'!$A$2:$B$316,2,FALSE))</f>
      </c>
      <c r="L11" s="97"/>
      <c r="M11" s="97"/>
      <c r="N11" s="105"/>
      <c r="O11" s="105"/>
      <c r="P11" s="105"/>
      <c r="Q11" s="106"/>
      <c r="R11" s="106"/>
      <c r="S11" s="107"/>
      <c r="T11" s="98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86">
        <v>168</v>
      </c>
      <c r="E12" s="87">
        <v>12</v>
      </c>
      <c r="F12" s="87">
        <v>20.5</v>
      </c>
      <c r="G12" s="88" t="s">
        <v>400</v>
      </c>
      <c r="H12" s="89">
        <f t="shared" si="0"/>
      </c>
      <c r="I12" s="90"/>
      <c r="J12" s="91"/>
      <c r="K12" s="97">
        <f>IF(ISERROR(VLOOKUP(N12,'Employee List'!$A$2:$B$316,2,FALSE)),"",VLOOKUP(N12,'Employee List'!$A$2:$B$316,2,FALSE))</f>
      </c>
      <c r="L12" s="97"/>
      <c r="M12" s="97"/>
      <c r="N12" s="62"/>
      <c r="O12" s="62"/>
      <c r="P12" s="62"/>
      <c r="Q12" s="91"/>
      <c r="R12" s="91"/>
      <c r="S12" s="88"/>
      <c r="T12" s="98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86">
        <v>235</v>
      </c>
      <c r="E13" s="87">
        <v>14</v>
      </c>
      <c r="F13" s="87">
        <v>22.5</v>
      </c>
      <c r="G13" s="88" t="s">
        <v>400</v>
      </c>
      <c r="H13" s="89">
        <f t="shared" si="0"/>
      </c>
      <c r="I13" s="90"/>
      <c r="J13" s="91"/>
      <c r="K13" s="97">
        <f>IF(ISERROR(VLOOKUP(N13,'Employee List'!$A$2:$B$316,2,FALSE)),"",VLOOKUP(N13,'Employee List'!$A$2:$B$316,2,FALSE))</f>
      </c>
      <c r="L13" s="97"/>
      <c r="M13" s="97"/>
      <c r="N13" s="62"/>
      <c r="O13" s="62"/>
      <c r="P13" s="62"/>
      <c r="Q13" s="91"/>
      <c r="R13" s="91"/>
      <c r="S13" s="88"/>
      <c r="T13" s="98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86">
        <v>132</v>
      </c>
      <c r="E14" s="87">
        <v>15</v>
      </c>
      <c r="F14" s="87">
        <v>23.5</v>
      </c>
      <c r="G14" s="88" t="s">
        <v>400</v>
      </c>
      <c r="H14" s="89">
        <f t="shared" si="0"/>
      </c>
      <c r="I14" s="90"/>
      <c r="J14" s="91"/>
      <c r="K14" s="97">
        <f>IF(ISERROR(VLOOKUP(N14,'Employee List'!$A$2:$B$316,2,FALSE)),"",VLOOKUP(N14,'Employee List'!$A$2:$B$316,2,FALSE))</f>
      </c>
      <c r="L14" s="97"/>
      <c r="M14" s="97"/>
      <c r="N14" s="62"/>
      <c r="O14" s="62"/>
      <c r="P14" s="62"/>
      <c r="Q14" s="91"/>
      <c r="R14" s="91"/>
      <c r="S14" s="88"/>
      <c r="T14" s="98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86">
        <v>281</v>
      </c>
      <c r="E15" s="87">
        <v>15</v>
      </c>
      <c r="F15" s="87">
        <v>17.5</v>
      </c>
      <c r="G15" s="88" t="s">
        <v>400</v>
      </c>
      <c r="H15" s="89">
        <f t="shared" si="0"/>
      </c>
      <c r="I15" s="90"/>
      <c r="J15" s="91"/>
      <c r="K15" s="97">
        <f>IF(ISERROR(VLOOKUP(N15,'Employee List'!$A$2:$B$316,2,FALSE)),"",VLOOKUP(N15,'Employee List'!$A$2:$B$316,2,FALSE))</f>
      </c>
      <c r="L15" s="97"/>
      <c r="M15" s="97"/>
      <c r="N15" s="62"/>
      <c r="O15" s="62"/>
      <c r="P15" s="62"/>
      <c r="Q15" s="91"/>
      <c r="R15" s="91"/>
      <c r="S15" s="88"/>
      <c r="T15" s="98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86">
        <v>133</v>
      </c>
      <c r="E16" s="87">
        <v>23</v>
      </c>
      <c r="F16" s="87">
        <v>7.5</v>
      </c>
      <c r="G16" s="88" t="s">
        <v>400</v>
      </c>
      <c r="H16" s="89">
        <f t="shared" si="0"/>
      </c>
      <c r="I16" s="90"/>
      <c r="J16" s="91"/>
      <c r="K16" s="97">
        <f>IF(ISERROR(VLOOKUP(N16,'Employee List'!$A$2:$B$316,2,FALSE)),"",VLOOKUP(N16,'Employee List'!$A$2:$B$316,2,FALSE))</f>
      </c>
      <c r="L16" s="97"/>
      <c r="M16" s="97"/>
      <c r="N16" s="62"/>
      <c r="O16" s="62"/>
      <c r="P16" s="62"/>
      <c r="Q16" s="91"/>
      <c r="R16" s="91"/>
      <c r="S16" s="88"/>
      <c r="T16" s="98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86"/>
      <c r="E17" s="87"/>
      <c r="F17" s="87"/>
      <c r="G17" s="88"/>
      <c r="H17" s="89">
        <f t="shared" si="0"/>
      </c>
      <c r="I17" s="90"/>
      <c r="J17" s="91"/>
      <c r="K17" s="97">
        <f>IF(ISERROR(VLOOKUP(N17,'Employee List'!$A$2:$B$316,2,FALSE)),"",VLOOKUP(N17,'Employee List'!$A$2:$B$316,2,FALSE))</f>
      </c>
      <c r="L17" s="97"/>
      <c r="M17" s="97"/>
      <c r="N17" s="62"/>
      <c r="O17" s="62"/>
      <c r="P17" s="62"/>
      <c r="Q17" s="91"/>
      <c r="R17" s="91"/>
      <c r="S17" s="88"/>
      <c r="T17" s="98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86"/>
      <c r="E18" s="87"/>
      <c r="F18" s="87"/>
      <c r="G18" s="88"/>
      <c r="H18" s="89">
        <f t="shared" si="0"/>
      </c>
      <c r="I18" s="90"/>
      <c r="J18" s="91"/>
      <c r="K18" s="97">
        <f>IF(ISERROR(VLOOKUP(N18,'Employee List'!$A$2:$B$316,2,FALSE)),"",VLOOKUP(N18,'Employee List'!$A$2:$B$316,2,FALSE))</f>
      </c>
      <c r="L18" s="97"/>
      <c r="M18" s="97"/>
      <c r="N18" s="62"/>
      <c r="O18" s="62"/>
      <c r="P18" s="62"/>
      <c r="Q18" s="91"/>
      <c r="R18" s="91"/>
      <c r="S18" s="88"/>
      <c r="T18" s="98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97">
        <f>IF(ISERROR(VLOOKUP(N19,'Employee List'!$A$2:$B$316,2,FALSE)),"",VLOOKUP(N19,'Employee List'!$A$2:$B$316,2,FALSE))</f>
      </c>
      <c r="L19" s="97"/>
      <c r="M19" s="97"/>
      <c r="N19" s="62"/>
      <c r="O19" s="62"/>
      <c r="P19" s="62"/>
      <c r="Q19" s="91"/>
      <c r="R19" s="91"/>
      <c r="S19" s="88"/>
      <c r="T19" s="98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97">
        <f>IF(ISERROR(VLOOKUP(N20,'Employee List'!$A$2:$B$316,2,FALSE)),"",VLOOKUP(N20,'Employee List'!$A$2:$B$316,2,FALSE))</f>
      </c>
      <c r="L20" s="97"/>
      <c r="M20" s="97"/>
      <c r="N20" s="62"/>
      <c r="O20" s="62"/>
      <c r="P20" s="62"/>
      <c r="Q20" s="91"/>
      <c r="R20" s="91"/>
      <c r="S20" s="88"/>
      <c r="T20" s="98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97">
        <f>IF(ISERROR(VLOOKUP(N21,'Employee List'!$A$2:$B$316,2,FALSE)),"",VLOOKUP(N21,'Employee List'!$A$2:$B$316,2,FALSE))</f>
      </c>
      <c r="L21" s="97"/>
      <c r="M21" s="97"/>
      <c r="N21" s="62"/>
      <c r="O21" s="62"/>
      <c r="P21" s="62"/>
      <c r="Q21" s="91"/>
      <c r="R21" s="91"/>
      <c r="S21" s="88"/>
      <c r="T21" s="98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97">
        <f>IF(ISERROR(VLOOKUP(N22,'Employee List'!$A$2:$B$316,2,FALSE)),"",VLOOKUP(N22,'Employee List'!$A$2:$B$316,2,FALSE))</f>
      </c>
      <c r="L22" s="97"/>
      <c r="M22" s="97"/>
      <c r="N22" s="108"/>
      <c r="O22" s="108"/>
      <c r="P22" s="108"/>
      <c r="Q22" s="109"/>
      <c r="R22" s="109"/>
      <c r="S22" s="110"/>
      <c r="T22" s="111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6"/>
      <c r="O23" s="115"/>
      <c r="P23" s="115"/>
      <c r="Q23" s="115"/>
      <c r="R23" s="115"/>
      <c r="S23" s="117" t="s">
        <v>395</v>
      </c>
      <c r="T23" s="118">
        <f>SUM(T4:T7,T9:T22)</f>
        <v>0</v>
      </c>
      <c r="U23" s="119">
        <f>SUM(U4:U7,U9:U22)</f>
        <v>0</v>
      </c>
      <c r="V23" s="120">
        <f>SUM(V4:V7,V9:V22)</f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113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29">
        <f>IF(ISERROR(VLOOKUP(N25,'Employee List'!$A$2:$B$316,2,FALSE)),"",VLOOKUP(N25,'Employee List'!$A$2:$B$316,2,FALSE))</f>
      </c>
      <c r="L25" s="129"/>
      <c r="M25" s="129"/>
      <c r="N25" s="60"/>
      <c r="O25" s="60"/>
      <c r="P25" s="60"/>
      <c r="Q25" s="79"/>
      <c r="R25" s="79"/>
      <c r="S25" s="76"/>
      <c r="T25" s="130">
        <f t="shared" ref="T25:T28" si="2">IF(OR(ISBLANK(Q25),ISBLANK(R25),ISBLANK(N25)),"",MOD(R25-Q25-0.5,24))</f>
      </c>
      <c r="U25" s="78"/>
      <c r="V25" s="79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29">
        <f>IF(ISERROR(VLOOKUP(N26,'Employee List'!$A$2:$B$316,2,FALSE)),"",VLOOKUP(N26,'Employee List'!$A$2:$B$316,2,FALSE))</f>
      </c>
      <c r="L26" s="129"/>
      <c r="M26" s="129"/>
      <c r="N26" s="62"/>
      <c r="O26" s="62"/>
      <c r="P26" s="62"/>
      <c r="Q26" s="91"/>
      <c r="R26" s="91"/>
      <c r="S26" s="88"/>
      <c r="T26" s="131">
        <f t="shared" si="2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29">
        <f>IF(ISERROR(VLOOKUP(N27,'Employee List'!$A$2:$B$316,2,FALSE)),"",VLOOKUP(N27,'Employee List'!$A$2:$B$316,2,FALSE))</f>
      </c>
      <c r="L27" s="129"/>
      <c r="M27" s="129"/>
      <c r="N27" s="62"/>
      <c r="O27" s="62"/>
      <c r="P27" s="62"/>
      <c r="Q27" s="91"/>
      <c r="R27" s="91"/>
      <c r="S27" s="88"/>
      <c r="T27" s="131">
        <f t="shared" si="2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29">
        <f>IF(ISERROR(VLOOKUP(N28,'Employee List'!$A$2:$B$316,2,FALSE)),"",VLOOKUP(N28,'Employee List'!$A$2:$B$316,2,FALSE))</f>
      </c>
      <c r="L28" s="129"/>
      <c r="M28" s="129"/>
      <c r="N28" s="108"/>
      <c r="O28" s="108"/>
      <c r="P28" s="108"/>
      <c r="Q28" s="109"/>
      <c r="R28" s="109"/>
      <c r="S28" s="110"/>
      <c r="T28" s="134">
        <f t="shared" si="2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SUM(H4:H28,T8)</f>
        <v>0</v>
      </c>
      <c r="I29" s="119">
        <f>SUM(I4:I28,U8)</f>
        <v>0</v>
      </c>
      <c r="J29" s="118">
        <f>SUM(J4:J28,V8)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e">
        <f>VLOOKUP(D4,'Employee List'!A:C,3)</f>
        <v>#N/A</v>
      </c>
      <c r="E35" s="148"/>
      <c r="F35" s="149" t="s">
        <v>407</v>
      </c>
      <c r="G35" s="71"/>
      <c r="H35" s="71"/>
      <c r="I35" s="147" t="e">
        <f>VLOOKUP(D15,'Employee List'!A:C,3)</f>
        <v>#N/A</v>
      </c>
      <c r="J35" s="148"/>
      <c r="K35" s="146" t="s">
        <v>408</v>
      </c>
      <c r="L35" s="70"/>
      <c r="M35" s="70"/>
      <c r="N35" s="70"/>
      <c r="O35" s="147" t="e">
        <f>VLOOKUP(D5,'Employee List'!A:C,3)</f>
        <v>#N/A</v>
      </c>
      <c r="P35" s="148"/>
      <c r="Q35" s="149" t="s">
        <v>409</v>
      </c>
      <c r="R35" s="71"/>
      <c r="S35" s="71"/>
      <c r="T35" s="71"/>
      <c r="U35" s="147" t="e">
        <f>VLOOKUP(D14,'Employee List'!A:C,3)</f>
        <v>#N/A</v>
      </c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51" t="s">
        <v>410</v>
      </c>
      <c r="D37" s="153"/>
      <c r="E37" s="153" t="s">
        <v>411</v>
      </c>
      <c r="F37" s="153"/>
      <c r="G37" s="153" t="s">
        <v>412</v>
      </c>
      <c r="H37" s="153"/>
      <c r="I37" s="153" t="s">
        <v>413</v>
      </c>
      <c r="J37" s="153"/>
      <c r="K37" s="153" t="s">
        <v>414</v>
      </c>
      <c r="L37" s="153"/>
      <c r="M37" s="153" t="s">
        <v>415</v>
      </c>
      <c r="N37" s="152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30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9"/>
      <c r="P38" s="160"/>
      <c r="Q38" s="160"/>
      <c r="R38" s="160"/>
      <c r="S38" s="160"/>
      <c r="T38" s="160"/>
      <c r="U38" s="160"/>
      <c r="V38" s="161"/>
    </row>
    <row r="39" ht="30" customHeight="1" spans="1:22" x14ac:dyDescent="0.25">
      <c r="A39" s="162" t="s">
        <v>418</v>
      </c>
      <c r="B39" s="163"/>
      <c r="C39" s="164" t="e">
        <f>IF(G6 = "Lead",VLOOKUP(D7,'Employee List'!A:C,3),VLOOKUP(D6,'Employee List'!A:C,3))</f>
        <v>#N/A</v>
      </c>
      <c r="D39" s="165"/>
      <c r="E39" s="165" t="e">
        <f>VLOOKUP(D5,'Employee List'!A:C,3)</f>
        <v>#N/A</v>
      </c>
      <c r="F39" s="165"/>
      <c r="G39" s="165"/>
      <c r="H39" s="165"/>
      <c r="I39" s="165"/>
      <c r="J39" s="165"/>
      <c r="K39" s="165" t="e">
        <f>VLOOKUP(D4,'Employee List'!A:C,3)</f>
        <v>#N/A</v>
      </c>
      <c r="L39" s="165"/>
      <c r="M39" s="165"/>
      <c r="N39" s="166"/>
      <c r="O39" s="164" t="e">
        <f>VLOOKUP(D8,'Employee List'!A:C,3)</f>
        <v>#N/A</v>
      </c>
      <c r="P39" s="165"/>
      <c r="Q39" s="165"/>
      <c r="R39" s="165"/>
      <c r="S39" s="165"/>
      <c r="T39" s="165"/>
      <c r="U39" s="165"/>
      <c r="V39" s="166"/>
    </row>
    <row r="40" ht="30" customHeight="1" spans="1:22" x14ac:dyDescent="0.25">
      <c r="A40" s="162" t="s">
        <v>419</v>
      </c>
      <c r="B40" s="163"/>
      <c r="C40" s="164" t="e">
        <f>VLOOKUP(D8,'Employee List'!A:C,3)</f>
        <v>#N/A</v>
      </c>
      <c r="D40" s="165"/>
      <c r="E40" s="165" t="e">
        <f>IF(G6 = "Lead",VLOOKUP(D7,'Employee List'!A:C,3),VLOOKUP(D6,'Employee List'!A:C,3))</f>
        <v>#N/A</v>
      </c>
      <c r="F40" s="165"/>
      <c r="G40" s="165"/>
      <c r="H40" s="165"/>
      <c r="I40" s="165"/>
      <c r="J40" s="165"/>
      <c r="K40" s="165" t="e">
        <f>VLOOKUP(D9,'Employee List'!A:C,3)</f>
        <v>#N/A</v>
      </c>
      <c r="L40" s="165"/>
      <c r="M40" s="165"/>
      <c r="N40" s="166"/>
      <c r="O40" s="167" t="str">
        <f>IFERROR(VLOOKUP(D4, 'Employee List'!A:C, 3, FALSE), "Not Found") &amp; " L"</f>
        <v>Not Found L</v>
      </c>
      <c r="P40" s="168"/>
      <c r="Q40" s="165" t="str">
        <f>IFERROR(VLOOKUP(D5, 'Employee List'!A:C, 3, FALSE), "Not Found") &amp; " L"</f>
        <v>Not Found L</v>
      </c>
      <c r="R40" s="165"/>
      <c r="S40" s="165"/>
      <c r="T40" s="165"/>
      <c r="U40" s="165"/>
      <c r="V40" s="166"/>
    </row>
    <row r="41" ht="30" customHeight="1" spans="1:22" x14ac:dyDescent="0.25">
      <c r="A41" s="162" t="s">
        <v>420</v>
      </c>
      <c r="B41" s="163"/>
      <c r="C41" s="164" t="e">
        <f>VLOOKUP(D4,'Employee List'!A:C,3)</f>
        <v>#N/A</v>
      </c>
      <c r="D41" s="165"/>
      <c r="E41" s="165" t="e">
        <f>VLOOKUP(D10,'Employee List'!A:C,3)</f>
        <v>#N/A</v>
      </c>
      <c r="F41" s="165"/>
      <c r="G41" s="165"/>
      <c r="H41" s="165"/>
      <c r="I41" s="165"/>
      <c r="J41" s="165"/>
      <c r="K41" s="165" t="e">
        <f>VLOOKUP(D5,'Employee List'!A:C,3)</f>
        <v>#N/A</v>
      </c>
      <c r="L41" s="165"/>
      <c r="M41" s="165"/>
      <c r="N41" s="166"/>
      <c r="O41" s="164" t="e">
        <f>VLOOKUP(D11,'Employee List'!A:C,3)</f>
        <v>#N/A</v>
      </c>
      <c r="P41" s="165"/>
      <c r="Q41" s="165" t="str">
        <f>IFERROR(VLOOKUP(D9, 'Employee List'!A:C, 3, FALSE), "Not Found") &amp; " L"</f>
        <v>Not Found L</v>
      </c>
      <c r="R41" s="165"/>
      <c r="S41" s="165" t="str">
        <f>IFERROR(VLOOKUP(D7, 'Employee List'!A:C, 3, FALSE), "Not Found") &amp; " L"</f>
        <v>Not Found L</v>
      </c>
      <c r="T41" s="165"/>
      <c r="U41" s="165" t="str">
        <f>IFERROR(VLOOKUP(D8, 'Employee List'!A:C, 3, FALSE), "Not Found") &amp; " L"</f>
        <v>Not Found L</v>
      </c>
      <c r="V41" s="166"/>
    </row>
    <row r="42" ht="30" customHeight="1" spans="1:22" x14ac:dyDescent="0.25">
      <c r="A42" s="162" t="s">
        <v>421</v>
      </c>
      <c r="B42" s="163"/>
      <c r="C42" s="164" t="e">
        <f>VLOOKUP(D9,'Employee List'!A:C,3)</f>
        <v>#N/A</v>
      </c>
      <c r="D42" s="165"/>
      <c r="E42" s="165" t="e">
        <f>VLOOKUP(D13,'Employee List'!A:C,3)</f>
        <v>#N/A</v>
      </c>
      <c r="F42" s="165"/>
      <c r="G42" s="165"/>
      <c r="H42" s="165"/>
      <c r="I42" s="165"/>
      <c r="J42" s="165"/>
      <c r="K42" s="165" t="e">
        <f>VLOOKUP(D11,'Employee List'!A:C,3)</f>
        <v>#N/A</v>
      </c>
      <c r="L42" s="165"/>
      <c r="M42" s="165"/>
      <c r="N42" s="166"/>
      <c r="O42" s="164" t="e">
        <f>VLOOKUP(D4,'Employee List'!A:C,3)</f>
        <v>#N/A</v>
      </c>
      <c r="P42" s="165"/>
      <c r="Q42" s="165" t="e">
        <f>VLOOKUP(D5,'Employee List'!A:C,3)</f>
        <v>#N/A</v>
      </c>
      <c r="R42" s="165"/>
      <c r="S42" s="165" t="e">
        <f>VLOOKUP(D14, 'Employee List'!A:C, 3, FALSE) &amp; " / " &amp; VLOOKUP(D15, 'Employee List'!A:C, 3, FALSE)</f>
        <v>#N/A</v>
      </c>
      <c r="T42" s="165"/>
      <c r="U42" s="165" t="str">
        <f>IFERROR(VLOOKUP(D10, 'Employee List'!A:C, 3, FALSE), "Not Found") &amp; " L"</f>
        <v>Not Found L</v>
      </c>
      <c r="V42" s="166"/>
    </row>
    <row r="43" ht="30" customHeight="1" spans="1:22" x14ac:dyDescent="0.25">
      <c r="A43" s="162" t="s">
        <v>422</v>
      </c>
      <c r="B43" s="163"/>
      <c r="C43" s="164" t="e">
        <f>VLOOKUP(D10,'Employee List'!A:C,3)</f>
        <v>#N/A</v>
      </c>
      <c r="D43" s="165"/>
      <c r="E43" s="165" t="e">
        <f>VLOOKUP(D14,'Employee List'!A:C,3)</f>
        <v>#N/A</v>
      </c>
      <c r="F43" s="165"/>
      <c r="G43" s="165"/>
      <c r="H43" s="165"/>
      <c r="I43" s="165"/>
      <c r="J43" s="165"/>
      <c r="K43" s="165" t="e">
        <f>VLOOKUP(D15,'Employee List'!A:C,3)</f>
        <v>#N/A</v>
      </c>
      <c r="L43" s="165"/>
      <c r="M43" s="165"/>
      <c r="N43" s="166"/>
      <c r="O43" s="164" t="e">
        <f>VLOOKUP(D9,'Employee List'!A:C,3)</f>
        <v>#N/A</v>
      </c>
      <c r="P43" s="165"/>
      <c r="Q43" s="165"/>
      <c r="R43" s="165"/>
      <c r="S43" s="165" t="str">
        <f>IFERROR(VLOOKUP(D11, 'Employee List'!A:C, 3, FALSE), "Not Found") &amp; " L"</f>
        <v>Not Found L</v>
      </c>
      <c r="T43" s="165"/>
      <c r="U43" s="165" t="str">
        <f>IFERROR(VLOOKUP(D13, 'Employee List'!A:C, 3, FALSE), "Not Found") &amp; " L"</f>
        <v>Not Found L</v>
      </c>
      <c r="V43" s="166"/>
    </row>
    <row r="44" ht="30" customHeight="1" spans="1:22" x14ac:dyDescent="0.25">
      <c r="A44" s="162" t="s">
        <v>423</v>
      </c>
      <c r="B44" s="163"/>
      <c r="C44" s="164" t="e">
        <f>VLOOKUP(D11,'Employee List'!A:C,3)</f>
        <v>#N/A</v>
      </c>
      <c r="D44" s="165"/>
      <c r="E44" s="165" t="e">
        <f>VLOOKUP(D10,'Employee List'!A:C,3)</f>
        <v>#N/A</v>
      </c>
      <c r="F44" s="165"/>
      <c r="G44" s="165"/>
      <c r="H44" s="165"/>
      <c r="I44" s="165"/>
      <c r="J44" s="165"/>
      <c r="K44" s="165" t="e">
        <f>VLOOKUP(D13,'Employee List'!A:C,3)</f>
        <v>#N/A</v>
      </c>
      <c r="L44" s="165"/>
      <c r="M44" s="165"/>
      <c r="N44" s="166"/>
      <c r="O44" s="164" t="str">
        <f>IFERROR(VLOOKUP(D14, 'Employee List'!A:C, 3, FALSE), "Not Found") &amp; " L"</f>
        <v>Not Found L</v>
      </c>
      <c r="P44" s="165"/>
      <c r="Q44" s="165" t="str">
        <f>IFERROR(VLOOKUP(D15, 'Employee List'!A:C, 3, FALSE), "Not Found") &amp; " L"</f>
        <v>Not Found L</v>
      </c>
      <c r="R44" s="165"/>
      <c r="S44" s="165"/>
      <c r="T44" s="165"/>
      <c r="U44" s="165"/>
      <c r="V44" s="166"/>
    </row>
    <row r="45" ht="30" customHeight="1" spans="1:22" x14ac:dyDescent="0.25">
      <c r="A45" s="162" t="s">
        <v>424</v>
      </c>
      <c r="B45" s="163"/>
      <c r="C45" s="164" t="e">
        <f>VLOOKUP(D14,'Employee List'!A:C,3)</f>
        <v>#N/A</v>
      </c>
      <c r="D45" s="165"/>
      <c r="E45" s="165"/>
      <c r="F45" s="165"/>
      <c r="G45" s="165"/>
      <c r="H45" s="165"/>
      <c r="I45" s="165" t="e">
        <f>VLOOKUP(D15,'Employee List'!A:C,3)</f>
        <v>#N/A</v>
      </c>
      <c r="J45" s="165"/>
      <c r="K45" s="165"/>
      <c r="L45" s="165"/>
      <c r="M45" s="165"/>
      <c r="N45" s="166"/>
      <c r="O45" s="164" t="e">
        <f>VLOOKUP(D11,'Employee List'!A:C,3)</f>
        <v>#N/A</v>
      </c>
      <c r="P45" s="165"/>
      <c r="Q45" s="165" t="e">
        <f>VLOOKUP(D10,'Employee List'!A:C,3)</f>
        <v>#N/A</v>
      </c>
      <c r="R45" s="165"/>
      <c r="S45" s="165" t="e">
        <f>VLOOKUP(D13,'Employee List'!A:C,3)</f>
        <v>#N/A</v>
      </c>
      <c r="T45" s="165"/>
      <c r="U45" s="165"/>
      <c r="V45" s="166"/>
    </row>
    <row r="46" ht="30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30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30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 objects="1" scenario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0" scale="67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V48"/>
  <sheetViews>
    <sheetView workbookViewId="0" zoomScale="100" zoomScaleNormal="100">
      <selection activeCell="G11" sqref="G11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6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381</v>
      </c>
      <c r="B1" s="174">
        <f>('USF 12-1'!B1:C1)</f>
        <v>45627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1800</v>
      </c>
      <c r="I1" s="66"/>
      <c r="J1" s="66"/>
      <c r="K1" s="66" t="s">
        <v>390</v>
      </c>
      <c r="L1" s="67">
        <f>WEEKDAY(B1, 1)</f>
        <v>1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381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60">
        <v>41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62">
        <v>273</v>
      </c>
      <c r="E5" s="91">
        <v>7</v>
      </c>
      <c r="F5" s="91">
        <v>15.5</v>
      </c>
      <c r="G5" s="88" t="s">
        <v>400</v>
      </c>
      <c r="H5" s="89">
        <f t="shared" ref="H5:H28" si="0">IF(OR(ISBLANK(F5),ISBLANK(E5),ISBLANK(D5)),"",MOD(F5-E5-0.5,24))</f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22" si="1">IF(OR(ISBLANK(Q5),ISBLANK(R5),ISBLANK(N5)),"",MOD(R5-Q5-0.5,24))</f>
      </c>
      <c r="U5" s="90"/>
      <c r="V5" s="91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62">
        <v>36</v>
      </c>
      <c r="E6" s="91">
        <v>7</v>
      </c>
      <c r="F6" s="91">
        <v>15.5</v>
      </c>
      <c r="G6" s="88" t="s">
        <v>401</v>
      </c>
      <c r="H6" s="89">
        <f t="shared" si="0"/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62">
        <v>146</v>
      </c>
      <c r="E7" s="91">
        <v>7.5</v>
      </c>
      <c r="F7" s="91">
        <v>16</v>
      </c>
      <c r="G7" s="88" t="s">
        <v>400</v>
      </c>
      <c r="H7" s="89">
        <f t="shared" si="0"/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62">
        <v>139</v>
      </c>
      <c r="E8" s="91">
        <v>8</v>
      </c>
      <c r="F8" s="91">
        <v>16.5</v>
      </c>
      <c r="G8" s="88" t="s">
        <v>400</v>
      </c>
      <c r="H8" s="89">
        <f t="shared" si="0"/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62">
        <v>221</v>
      </c>
      <c r="E9" s="91">
        <v>10</v>
      </c>
      <c r="F9" s="91">
        <v>18.5</v>
      </c>
      <c r="G9" s="88" t="s">
        <v>400</v>
      </c>
      <c r="H9" s="89">
        <f t="shared" si="0"/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62">
        <v>256</v>
      </c>
      <c r="E10" s="91">
        <v>11</v>
      </c>
      <c r="F10" s="91">
        <v>19.5</v>
      </c>
      <c r="G10" s="88" t="s">
        <v>400</v>
      </c>
      <c r="H10" s="89">
        <f t="shared" si="0"/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62">
        <v>56</v>
      </c>
      <c r="E11" s="91">
        <v>11.5</v>
      </c>
      <c r="F11" s="91">
        <v>20</v>
      </c>
      <c r="G11" s="88" t="s">
        <v>401</v>
      </c>
      <c r="H11" s="89">
        <f t="shared" si="0"/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>
        <v>166</v>
      </c>
      <c r="E12" s="91">
        <v>12.5</v>
      </c>
      <c r="F12" s="91">
        <v>21</v>
      </c>
      <c r="G12" s="88" t="s">
        <v>400</v>
      </c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62"/>
      <c r="O12" s="62"/>
      <c r="P12" s="62"/>
      <c r="Q12" s="91"/>
      <c r="R12" s="91"/>
      <c r="S12" s="88"/>
      <c r="T12" s="176">
        <f t="shared" si="1"/>
      </c>
      <c r="U12" s="90"/>
      <c r="V12" s="91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>
        <v>295</v>
      </c>
      <c r="E13" s="91">
        <v>13.5</v>
      </c>
      <c r="F13" s="91">
        <v>22</v>
      </c>
      <c r="G13" s="88" t="s">
        <v>400</v>
      </c>
      <c r="H13" s="89">
        <f t="shared" si="0"/>
      </c>
      <c r="I13" s="90"/>
      <c r="J13" s="91"/>
      <c r="K13" s="129">
        <f>IF(ISERROR(VLOOKUP(N13,'Employee List'!$A$2:$B$316,2,FALSE)),"",VLOOKUP(N13,'Employee List'!$A$2:$B$316,2,FALSE))</f>
      </c>
      <c r="L13" s="129"/>
      <c r="M13" s="129"/>
      <c r="N13" s="62"/>
      <c r="O13" s="62"/>
      <c r="P13" s="62"/>
      <c r="Q13" s="91"/>
      <c r="R13" s="91"/>
      <c r="S13" s="88"/>
      <c r="T13" s="176">
        <f t="shared" si="1"/>
      </c>
      <c r="U13" s="90"/>
      <c r="V13" s="91"/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>
        <v>297</v>
      </c>
      <c r="E14" s="91">
        <v>14</v>
      </c>
      <c r="F14" s="91">
        <v>22.5</v>
      </c>
      <c r="G14" s="88" t="s">
        <v>400</v>
      </c>
      <c r="H14" s="89">
        <f t="shared" si="0"/>
      </c>
      <c r="I14" s="90"/>
      <c r="J14" s="91"/>
      <c r="K14" s="129">
        <f>IF(ISERROR(VLOOKUP(N14,'Employee List'!$A$2:$B$316,2,FALSE)),"",VLOOKUP(N14,'Employee List'!$A$2:$B$316,2,FALSE))</f>
      </c>
      <c r="L14" s="129"/>
      <c r="M14" s="129"/>
      <c r="N14" s="62"/>
      <c r="O14" s="62"/>
      <c r="P14" s="62"/>
      <c r="Q14" s="91"/>
      <c r="R14" s="91"/>
      <c r="S14" s="88"/>
      <c r="T14" s="176">
        <f t="shared" si="1"/>
      </c>
      <c r="U14" s="90"/>
      <c r="V14" s="91"/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>
        <v>43</v>
      </c>
      <c r="E15" s="91">
        <v>15</v>
      </c>
      <c r="F15" s="91">
        <v>23.5</v>
      </c>
      <c r="G15" s="88" t="s">
        <v>400</v>
      </c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2"/>
      <c r="O15" s="62"/>
      <c r="P15" s="62"/>
      <c r="Q15" s="91"/>
      <c r="R15" s="91"/>
      <c r="S15" s="88"/>
      <c r="T15" s="176">
        <f t="shared" si="1"/>
      </c>
      <c r="U15" s="90"/>
      <c r="V15" s="91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62"/>
      <c r="E17" s="91"/>
      <c r="F17" s="91"/>
      <c r="G17" s="88"/>
      <c r="H17" s="89">
        <f t="shared" si="0"/>
      </c>
      <c r="I17" s="90"/>
      <c r="J17" s="91"/>
      <c r="K17" s="129">
        <f>IF(ISERROR(VLOOKUP(N17,'Employee List'!$A$2:$B$316,2,FALSE)),"",VLOOKUP(N17,'Employee List'!$A$2:$B$316,2,FALSE))</f>
      </c>
      <c r="L17" s="129"/>
      <c r="M17" s="129"/>
      <c r="N17" s="62"/>
      <c r="O17" s="62"/>
      <c r="P17" s="62"/>
      <c r="Q17" s="91"/>
      <c r="R17" s="91"/>
      <c r="S17" s="88"/>
      <c r="T17" s="176">
        <f t="shared" si="1"/>
      </c>
      <c r="U17" s="90"/>
      <c r="V17" s="91"/>
    </row>
    <row r="18" ht="20" customHeight="1" spans="1:22" x14ac:dyDescent="0.25">
      <c r="A18" s="73">
        <f>IF(ISERROR(VLOOKUP(D18,'Employee List'!$A$2:$B$316,2,FALSE)),"",VLOOKUP(D18,'Employee List'!$A$2:$B$316,2,FALSE))</f>
      </c>
      <c r="B18" s="73"/>
      <c r="C18" s="73"/>
      <c r="D18" s="62"/>
      <c r="E18" s="91"/>
      <c r="F18" s="91"/>
      <c r="G18" s="88"/>
      <c r="H18" s="89">
        <f t="shared" si="0"/>
      </c>
      <c r="I18" s="90"/>
      <c r="J18" s="91"/>
      <c r="K18" s="129">
        <f>IF(ISERROR(VLOOKUP(N18,'Employee List'!$A$2:$B$316,2,FALSE)),"",VLOOKUP(N18,'Employee List'!$A$2:$B$316,2,FALSE))</f>
      </c>
      <c r="L18" s="129"/>
      <c r="M18" s="129"/>
      <c r="N18" s="62"/>
      <c r="O18" s="62"/>
      <c r="P18" s="62"/>
      <c r="Q18" s="91"/>
      <c r="R18" s="91"/>
      <c r="S18" s="88"/>
      <c r="T18" s="176">
        <f t="shared" si="1"/>
      </c>
      <c r="U18" s="90"/>
      <c r="V18" s="91"/>
    </row>
    <row r="19" ht="20" customHeight="1" spans="1:22" x14ac:dyDescent="0.25">
      <c r="A19" s="73">
        <f>IF(ISERROR(VLOOKUP(D19,'Employee List'!$A$2:$B$316,2,FALSE)),"",VLOOKUP(D19,'Employee List'!$A$2:$B$316,2,FALSE))</f>
      </c>
      <c r="B19" s="73"/>
      <c r="C19" s="73"/>
      <c r="D19" s="62"/>
      <c r="E19" s="91"/>
      <c r="F19" s="91"/>
      <c r="G19" s="88"/>
      <c r="H19" s="89">
        <f t="shared" si="0"/>
      </c>
      <c r="I19" s="90"/>
      <c r="J19" s="91"/>
      <c r="K19" s="129">
        <f>IF(ISERROR(VLOOKUP(N19,'Employee List'!$A$2:$B$316,2,FALSE)),"",VLOOKUP(N19,'Employee List'!$A$2:$B$316,2,FALSE))</f>
      </c>
      <c r="L19" s="129"/>
      <c r="M19" s="129"/>
      <c r="N19" s="62"/>
      <c r="O19" s="62"/>
      <c r="P19" s="62"/>
      <c r="Q19" s="91"/>
      <c r="R19" s="91"/>
      <c r="S19" s="88"/>
      <c r="T19" s="176">
        <f t="shared" si="1"/>
      </c>
      <c r="U19" s="90"/>
      <c r="V19" s="91"/>
    </row>
    <row r="20" ht="20" customHeight="1" spans="1:22" x14ac:dyDescent="0.25">
      <c r="A20" s="73">
        <f>IF(ISERROR(VLOOKUP(D20,'Employee List'!$A$2:$B$316,2,FALSE)),"",VLOOKUP(D20,'Employee List'!$A$2:$B$316,2,FALSE))</f>
      </c>
      <c r="B20" s="73"/>
      <c r="C20" s="73"/>
      <c r="D20" s="62"/>
      <c r="E20" s="91"/>
      <c r="F20" s="91"/>
      <c r="G20" s="88"/>
      <c r="H20" s="89">
        <f t="shared" si="0"/>
      </c>
      <c r="I20" s="90"/>
      <c r="J20" s="91"/>
      <c r="K20" s="129">
        <f>IF(ISERROR(VLOOKUP(N20,'Employee List'!$A$2:$B$316,2,FALSE)),"",VLOOKUP(N20,'Employee List'!$A$2:$B$316,2,FALSE))</f>
      </c>
      <c r="L20" s="129"/>
      <c r="M20" s="129"/>
      <c r="N20" s="62"/>
      <c r="O20" s="62"/>
      <c r="P20" s="62"/>
      <c r="Q20" s="91"/>
      <c r="R20" s="91"/>
      <c r="S20" s="88"/>
      <c r="T20" s="176">
        <f t="shared" si="1"/>
      </c>
      <c r="U20" s="90"/>
      <c r="V20" s="91"/>
    </row>
    <row r="21" ht="20" customHeight="1" spans="1:22" x14ac:dyDescent="0.25">
      <c r="A21" s="73">
        <f>IF(ISERROR(VLOOKUP(D21,'Employee List'!$A$2:$B$316,2,FALSE)),"",VLOOKUP(D21,'Employee List'!$A$2:$B$316,2,FALSE))</f>
      </c>
      <c r="B21" s="73"/>
      <c r="C21" s="73"/>
      <c r="D21" s="62"/>
      <c r="E21" s="91"/>
      <c r="F21" s="91"/>
      <c r="G21" s="88"/>
      <c r="H21" s="89">
        <f t="shared" si="0"/>
      </c>
      <c r="I21" s="90"/>
      <c r="J21" s="91"/>
      <c r="K21" s="129">
        <f>IF(ISERROR(VLOOKUP(N21,'Employee List'!$A$2:$B$316,2,FALSE)),"",VLOOKUP(N21,'Employee List'!$A$2:$B$316,2,FALSE))</f>
      </c>
      <c r="L21" s="129"/>
      <c r="M21" s="129"/>
      <c r="N21" s="62"/>
      <c r="O21" s="62"/>
      <c r="P21" s="62"/>
      <c r="Q21" s="91"/>
      <c r="R21" s="91"/>
      <c r="S21" s="88"/>
      <c r="T21" s="176">
        <f t="shared" si="1"/>
      </c>
      <c r="U21" s="90"/>
      <c r="V21" s="91"/>
    </row>
    <row r="22" ht="20" customHeight="1" spans="1:22" x14ac:dyDescent="0.25">
      <c r="A22" s="73">
        <f>IF(ISERROR(VLOOKUP(D22,'Employee List'!$A$2:$B$316,2,FALSE)),"",VLOOKUP(D22,'Employee List'!$A$2:$B$316,2,FALSE))</f>
      </c>
      <c r="B22" s="73"/>
      <c r="C22" s="73"/>
      <c r="D22" s="62"/>
      <c r="E22" s="91"/>
      <c r="F22" s="91"/>
      <c r="G22" s="88"/>
      <c r="H22" s="89">
        <f t="shared" si="0"/>
      </c>
      <c r="I22" s="90"/>
      <c r="J22" s="91"/>
      <c r="K22" s="129">
        <f>IF(ISERROR(VLOOKUP(N22,'Employee List'!$A$2:$B$316,2,FALSE)),"",VLOOKUP(N22,'Employee List'!$A$2:$B$316,2,FALSE))</f>
      </c>
      <c r="L22" s="129"/>
      <c r="M22" s="129"/>
      <c r="N22" s="108"/>
      <c r="O22" s="108"/>
      <c r="P22" s="108"/>
      <c r="Q22" s="109"/>
      <c r="R22" s="109"/>
      <c r="S22" s="110"/>
      <c r="T22" s="177">
        <f t="shared" si="1"/>
      </c>
      <c r="U22" s="112"/>
      <c r="V22" s="109"/>
    </row>
    <row r="23" ht="20" customHeight="1" spans="1:22" x14ac:dyDescent="0.25">
      <c r="A23" s="73">
        <f>IF(ISERROR(VLOOKUP(D23,'Employee List'!$A$2:$B$316,2,FALSE)),"",VLOOKUP(D23,'Employee List'!$A$2:$B$316,2,FALSE))</f>
      </c>
      <c r="B23" s="73"/>
      <c r="C23" s="73"/>
      <c r="D23" s="62"/>
      <c r="E23" s="91"/>
      <c r="F23" s="91"/>
      <c r="G23" s="88"/>
      <c r="H23" s="89">
        <f t="shared" si="0"/>
      </c>
      <c r="I23" s="90"/>
      <c r="J23" s="113"/>
      <c r="K23" s="114"/>
      <c r="L23" s="115"/>
      <c r="M23" s="115"/>
      <c r="N23" s="115"/>
      <c r="O23" s="115"/>
      <c r="P23" s="115"/>
      <c r="Q23" s="115"/>
      <c r="R23" s="115"/>
      <c r="S23" s="117" t="s">
        <v>395</v>
      </c>
      <c r="T23" s="118">
        <f>SUM(T4:T22)</f>
        <v>0</v>
      </c>
      <c r="U23" s="119">
        <f t="shared" ref="U23:V23" si="2">SUM(U4:U22)</f>
        <v>0</v>
      </c>
      <c r="V23" s="120">
        <f t="shared" si="2"/>
        <v>0</v>
      </c>
    </row>
    <row r="24" ht="20" customHeight="1" spans="1:22" x14ac:dyDescent="0.25">
      <c r="A24" s="73">
        <f>IF(ISERROR(VLOOKUP(D24,'Employee List'!$A$2:$B$316,2,FALSE)),"",VLOOKUP(D24,'Employee List'!$A$2:$B$316,2,FALSE))</f>
      </c>
      <c r="B24" s="73"/>
      <c r="C24" s="73"/>
      <c r="D24" s="62"/>
      <c r="E24" s="91"/>
      <c r="F24" s="91"/>
      <c r="G24" s="121"/>
      <c r="H24" s="89">
        <f t="shared" si="0"/>
      </c>
      <c r="I24" s="90"/>
      <c r="J24" s="91"/>
      <c r="K24" s="122" t="s">
        <v>403</v>
      </c>
      <c r="L24" s="123"/>
      <c r="M24" s="123"/>
      <c r="N24" s="124"/>
      <c r="O24" s="124" t="s">
        <v>399</v>
      </c>
      <c r="P24" s="124"/>
      <c r="Q24" s="125" t="s">
        <v>392</v>
      </c>
      <c r="R24" s="125" t="s">
        <v>393</v>
      </c>
      <c r="S24" s="126" t="s">
        <v>394</v>
      </c>
      <c r="T24" s="127" t="s">
        <v>395</v>
      </c>
      <c r="U24" s="125" t="s">
        <v>396</v>
      </c>
      <c r="V24" s="128" t="s">
        <v>397</v>
      </c>
    </row>
    <row r="25" ht="20" customHeight="1" spans="1:22" x14ac:dyDescent="0.25">
      <c r="A25" s="73">
        <f>IF(ISERROR(VLOOKUP(D25,'Employee List'!$A$2:$B$316,2,FALSE)),"",VLOOKUP(D25,'Employee List'!$A$2:$B$316,2,FALSE))</f>
      </c>
      <c r="B25" s="73"/>
      <c r="C25" s="73"/>
      <c r="D25" s="62"/>
      <c r="E25" s="91"/>
      <c r="F25" s="91"/>
      <c r="G25" s="121"/>
      <c r="H25" s="89">
        <f t="shared" si="0"/>
      </c>
      <c r="I25" s="90"/>
      <c r="J25" s="91"/>
      <c r="K25" s="178">
        <f>IF(ISERROR(VLOOKUP(N25,'Employee List'!$A$2:$B$316,2,FALSE)),"",VLOOKUP(N25,'Employee List'!$A$2:$B$316,2,FALSE))</f>
      </c>
      <c r="L25" s="178"/>
      <c r="M25" s="178"/>
      <c r="N25" s="62"/>
      <c r="O25" s="62"/>
      <c r="P25" s="62"/>
      <c r="Q25" s="91"/>
      <c r="R25" s="91"/>
      <c r="S25" s="88"/>
      <c r="T25" s="131">
        <f t="shared" ref="T25:T28" si="3">IF(OR(ISBLANK(Q25),ISBLANK(R25),ISBLANK(N25)),"",MOD(R25-Q25-0.5,24))</f>
      </c>
      <c r="U25" s="90"/>
      <c r="V25" s="91"/>
    </row>
    <row r="26" ht="20" customHeight="1" spans="1:22" x14ac:dyDescent="0.25">
      <c r="A26" s="73">
        <f>IF(ISERROR(VLOOKUP(D26,'Employee List'!$A$2:$B$316,2,FALSE)),"",VLOOKUP(D26,'Employee List'!$A$2:$B$316,2,FALSE))</f>
      </c>
      <c r="B26" s="73"/>
      <c r="C26" s="73"/>
      <c r="D26" s="62"/>
      <c r="E26" s="91"/>
      <c r="F26" s="91"/>
      <c r="G26" s="121"/>
      <c r="H26" s="89">
        <f t="shared" si="0"/>
      </c>
      <c r="I26" s="90"/>
      <c r="J26" s="91"/>
      <c r="K26" s="178">
        <f>IF(ISERROR(VLOOKUP(N26,'Employee List'!$A$2:$B$316,2,FALSE)),"",VLOOKUP(N26,'Employee List'!$A$2:$B$316,2,FALSE))</f>
      </c>
      <c r="L26" s="178"/>
      <c r="M26" s="178"/>
      <c r="N26" s="62"/>
      <c r="O26" s="62"/>
      <c r="P26" s="62"/>
      <c r="Q26" s="91"/>
      <c r="R26" s="91"/>
      <c r="S26" s="88"/>
      <c r="T26" s="131">
        <f t="shared" si="3"/>
      </c>
      <c r="U26" s="90"/>
      <c r="V26" s="91"/>
    </row>
    <row r="27" ht="20" customHeight="1" spans="1:22" x14ac:dyDescent="0.25">
      <c r="A27" s="73">
        <f>IF(ISERROR(VLOOKUP(D27,'Employee List'!$A$2:$B$316,2,FALSE)),"",VLOOKUP(D27,'Employee List'!$A$2:$B$316,2,FALSE))</f>
      </c>
      <c r="B27" s="73"/>
      <c r="C27" s="73"/>
      <c r="D27" s="62"/>
      <c r="E27" s="91"/>
      <c r="F27" s="91"/>
      <c r="G27" s="121"/>
      <c r="H27" s="89">
        <f t="shared" si="0"/>
      </c>
      <c r="I27" s="90"/>
      <c r="J27" s="91"/>
      <c r="K27" s="178">
        <f>IF(ISERROR(VLOOKUP(N27,'Employee List'!$A$2:$B$316,2,FALSE)),"",VLOOKUP(N27,'Employee List'!$A$2:$B$316,2,FALSE))</f>
      </c>
      <c r="L27" s="178"/>
      <c r="M27" s="178"/>
      <c r="N27" s="62"/>
      <c r="O27" s="62"/>
      <c r="P27" s="62"/>
      <c r="Q27" s="91"/>
      <c r="R27" s="91"/>
      <c r="S27" s="88"/>
      <c r="T27" s="131">
        <f t="shared" si="3"/>
      </c>
      <c r="U27" s="90"/>
      <c r="V27" s="91"/>
    </row>
    <row r="28" ht="20" customHeight="1" spans="1:22" x14ac:dyDescent="0.25">
      <c r="A28" s="73">
        <f>IF(ISERROR(VLOOKUP(D28,'Employee List'!$A$2:$B$316,2,FALSE)),"",VLOOKUP(D28,'Employee List'!$A$2:$B$316,2,FALSE))</f>
      </c>
      <c r="B28" s="73"/>
      <c r="C28" s="73"/>
      <c r="D28" s="108"/>
      <c r="E28" s="109"/>
      <c r="F28" s="109"/>
      <c r="G28" s="132"/>
      <c r="H28" s="133">
        <f t="shared" si="0"/>
      </c>
      <c r="I28" s="112"/>
      <c r="J28" s="109"/>
      <c r="K28" s="178">
        <f>IF(ISERROR(VLOOKUP(N28,'Employee List'!$A$2:$B$316,2,FALSE)),"",VLOOKUP(N28,'Employee List'!$A$2:$B$316,2,FALSE))</f>
      </c>
      <c r="L28" s="178"/>
      <c r="M28" s="178"/>
      <c r="N28" s="108"/>
      <c r="O28" s="108"/>
      <c r="P28" s="108"/>
      <c r="Q28" s="109"/>
      <c r="R28" s="109"/>
      <c r="S28" s="110"/>
      <c r="T28" s="134">
        <f t="shared" si="3"/>
      </c>
      <c r="U28" s="112"/>
      <c r="V28" s="109"/>
    </row>
    <row r="29" ht="20" customHeight="1" spans="1:22" x14ac:dyDescent="0.25">
      <c r="A29" s="114"/>
      <c r="B29" s="115"/>
      <c r="C29" s="115"/>
      <c r="D29" s="115"/>
      <c r="E29" s="135" t="s">
        <v>404</v>
      </c>
      <c r="F29" s="136"/>
      <c r="G29" s="117" t="s">
        <v>395</v>
      </c>
      <c r="H29" s="118">
        <f>SUM(H4:H28)</f>
        <v>0</v>
      </c>
      <c r="I29" s="119">
        <f>SUM(I4:I28)</f>
        <v>0</v>
      </c>
      <c r="J29" s="118">
        <f>SUM(J4:J28)</f>
        <v>0</v>
      </c>
      <c r="K29" s="115"/>
      <c r="L29" s="115"/>
      <c r="M29" s="115"/>
      <c r="N29" s="115"/>
      <c r="O29" s="115"/>
      <c r="P29" s="115"/>
      <c r="Q29" s="115"/>
      <c r="R29" s="115"/>
      <c r="S29" s="117" t="s">
        <v>395</v>
      </c>
      <c r="T29" s="118">
        <f>SUM(T24:T28)</f>
        <v>0</v>
      </c>
      <c r="U29" s="119">
        <f>SUM(U24:U28)</f>
        <v>0</v>
      </c>
      <c r="V29" s="120">
        <f>SUM(V24:V28)</f>
        <v>0</v>
      </c>
    </row>
    <row r="30" ht="20" customHeight="1" spans="1:22" x14ac:dyDescent="0.25">
      <c r="A30" s="137" t="s">
        <v>405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9"/>
    </row>
    <row r="31" ht="20" customHeight="1" spans="1:22" x14ac:dyDescent="0.25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2"/>
    </row>
    <row r="32" ht="20" customHeight="1" spans="1:22" x14ac:dyDescent="0.25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2"/>
    </row>
    <row r="33" ht="20" customHeight="1" spans="1:22" x14ac:dyDescent="0.25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2"/>
    </row>
    <row r="34" ht="20" customHeight="1" spans="1:22" x14ac:dyDescent="0.25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5"/>
    </row>
    <row r="35" ht="20" customHeight="1" spans="1:22" x14ac:dyDescent="0.25">
      <c r="A35" s="146" t="s">
        <v>406</v>
      </c>
      <c r="B35" s="70"/>
      <c r="C35" s="70"/>
      <c r="D35" s="147" t="e">
        <f>VLOOKUP(D4,'Employee List'!A:C,3)</f>
        <v>#N/A</v>
      </c>
      <c r="E35" s="148"/>
      <c r="F35" s="149" t="s">
        <v>407</v>
      </c>
      <c r="G35" s="71"/>
      <c r="H35" s="71"/>
      <c r="I35" s="147" t="e">
        <f>VLOOKUP(D17,'Employee List'!A:C,3)</f>
        <v>#N/A</v>
      </c>
      <c r="J35" s="148"/>
      <c r="K35" s="146" t="s">
        <v>408</v>
      </c>
      <c r="L35" s="70"/>
      <c r="M35" s="70"/>
      <c r="N35" s="70"/>
      <c r="O35" s="147" t="e">
        <f>VLOOKUP(D5,'Employee List'!A:C,3)</f>
        <v>#N/A</v>
      </c>
      <c r="P35" s="148"/>
      <c r="Q35" s="149" t="s">
        <v>409</v>
      </c>
      <c r="R35" s="71"/>
      <c r="S35" s="71"/>
      <c r="T35" s="71"/>
      <c r="U35" s="147" t="e">
        <f>VLOOKUP(D16,'Employee List'!A:C,3)</f>
        <v>#N/A</v>
      </c>
      <c r="V35" s="148"/>
    </row>
    <row r="36" ht="5" customHeight="1" spans="1:22" x14ac:dyDescent="0.25">
      <c r="A36" s="150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</row>
    <row r="37" ht="25.25" customHeight="1" spans="1:22" x14ac:dyDescent="0.25">
      <c r="A37" s="151" t="s">
        <v>371</v>
      </c>
      <c r="B37" s="152"/>
      <c r="C37" s="179" t="s">
        <v>427</v>
      </c>
      <c r="D37" s="147"/>
      <c r="E37" s="180" t="s">
        <v>428</v>
      </c>
      <c r="F37" s="180"/>
      <c r="G37" s="147" t="s">
        <v>429</v>
      </c>
      <c r="H37" s="147"/>
      <c r="I37" s="147" t="s">
        <v>430</v>
      </c>
      <c r="J37" s="147"/>
      <c r="K37" s="147" t="s">
        <v>431</v>
      </c>
      <c r="L37" s="147"/>
      <c r="M37" s="147" t="s">
        <v>432</v>
      </c>
      <c r="N37" s="148"/>
      <c r="O37" s="151" t="s">
        <v>416</v>
      </c>
      <c r="P37" s="153"/>
      <c r="Q37" s="153" t="s">
        <v>417</v>
      </c>
      <c r="R37" s="153"/>
      <c r="S37" s="153" t="s">
        <v>417</v>
      </c>
      <c r="T37" s="153"/>
      <c r="U37" s="153" t="s">
        <v>417</v>
      </c>
      <c r="V37" s="152"/>
    </row>
    <row r="38" ht="25.25" customHeight="1" spans="1:22" x14ac:dyDescent="0.25">
      <c r="A38" s="154"/>
      <c r="B38" s="155"/>
      <c r="C38" s="156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8"/>
      <c r="O38" s="156"/>
      <c r="P38" s="157"/>
      <c r="Q38" s="157"/>
      <c r="R38" s="157"/>
      <c r="S38" s="157"/>
      <c r="T38" s="157"/>
      <c r="U38" s="157"/>
      <c r="V38" s="158"/>
    </row>
    <row r="39" ht="25.25" customHeight="1" spans="1:22" x14ac:dyDescent="0.25">
      <c r="A39" s="162" t="s">
        <v>418</v>
      </c>
      <c r="B39" s="163"/>
      <c r="C39" s="164" t="e">
        <f>IF(G6 = "Lead",VLOOKUP(D7,'Employee List'!A:C,3),VLOOKUP(D6,'Employee List'!A:C,3))</f>
        <v>#N/A</v>
      </c>
      <c r="D39" s="165"/>
      <c r="E39" s="165" t="e">
        <f>VLOOKUP(D5,'Employee List'!A:C,3)</f>
        <v>#N/A</v>
      </c>
      <c r="F39" s="165"/>
      <c r="G39" s="165"/>
      <c r="H39" s="165"/>
      <c r="I39" s="165"/>
      <c r="J39" s="165"/>
      <c r="K39" s="165" t="e">
        <f>VLOOKUP(D4,'Employee List'!A:C,3)</f>
        <v>#N/A</v>
      </c>
      <c r="L39" s="165"/>
      <c r="M39" s="165"/>
      <c r="N39" s="166"/>
      <c r="O39" s="164" t="e">
        <f>VLOOKUP(D8,'Employee List'!A:C,3)</f>
        <v>#N/A</v>
      </c>
      <c r="P39" s="165"/>
      <c r="Q39" s="165"/>
      <c r="R39" s="165"/>
      <c r="S39" s="165"/>
      <c r="T39" s="165"/>
      <c r="U39" s="165"/>
      <c r="V39" s="166"/>
    </row>
    <row r="40" ht="25.25" customHeight="1" spans="1:22" x14ac:dyDescent="0.25">
      <c r="A40" s="162" t="s">
        <v>419</v>
      </c>
      <c r="B40" s="163"/>
      <c r="C40" s="164" t="e">
        <f>VLOOKUP(D8,'Employee List'!A:C,3)</f>
        <v>#N/A</v>
      </c>
      <c r="D40" s="165"/>
      <c r="E40" s="165" t="e">
        <f>IF(G6 = "Lead",VLOOKUP(D7,'Employee List'!A:C,3),VLOOKUP(D6,'Employee List'!A:C,3))</f>
        <v>#N/A</v>
      </c>
      <c r="F40" s="165"/>
      <c r="G40" s="165"/>
      <c r="H40" s="165"/>
      <c r="I40" s="165"/>
      <c r="J40" s="165"/>
      <c r="K40" s="165" t="e">
        <f>VLOOKUP(D9,'Employee List'!A:C,3)</f>
        <v>#N/A</v>
      </c>
      <c r="L40" s="165"/>
      <c r="M40" s="165"/>
      <c r="N40" s="166"/>
      <c r="O40" s="164" t="str">
        <f>IFERROR(VLOOKUP(D4, 'Employee List'!A:C, 3, FALSE), "Not Found") &amp; " L"</f>
        <v>Not Found L</v>
      </c>
      <c r="P40" s="165"/>
      <c r="Q40" s="165" t="str">
        <f>IFERROR(VLOOKUP(D5, 'Employee List'!A:C, 3, FALSE), "Not Found") &amp; " L"</f>
        <v>Not Found L</v>
      </c>
      <c r="R40" s="165"/>
      <c r="S40" s="165"/>
      <c r="T40" s="165"/>
      <c r="U40" s="165"/>
      <c r="V40" s="166"/>
    </row>
    <row r="41" ht="25.25" customHeight="1" spans="1:22" x14ac:dyDescent="0.25">
      <c r="A41" s="162" t="s">
        <v>420</v>
      </c>
      <c r="B41" s="163"/>
      <c r="C41" s="164" t="e">
        <f>VLOOKUP(D4,'Employee List'!A:C,3)</f>
        <v>#N/A</v>
      </c>
      <c r="D41" s="165"/>
      <c r="E41" s="165" t="e">
        <f>VLOOKUP(D10,'Employee List'!A:C,3)</f>
        <v>#N/A</v>
      </c>
      <c r="F41" s="165"/>
      <c r="G41" s="165"/>
      <c r="H41" s="165"/>
      <c r="I41" s="165"/>
      <c r="J41" s="165"/>
      <c r="K41" s="165" t="e">
        <f>VLOOKUP(D5,'Employee List'!A:C,3)</f>
        <v>#N/A</v>
      </c>
      <c r="L41" s="165"/>
      <c r="M41" s="165"/>
      <c r="N41" s="166"/>
      <c r="O41" s="164" t="e">
        <f>VLOOKUP(D11,'Employee List'!A:C,3)</f>
        <v>#N/A</v>
      </c>
      <c r="P41" s="165"/>
      <c r="Q41" s="165" t="str">
        <f>IFERROR(VLOOKUP(D9, 'Employee List'!A:C, 3, FALSE), "Not Found") &amp; " L"</f>
        <v>Not Found L</v>
      </c>
      <c r="R41" s="165"/>
      <c r="S41" s="165" t="str">
        <f>IFERROR(VLOOKUP(D7, 'Employee List'!A:C, 3, FALSE), "Not Found") &amp; " L"</f>
        <v>Not Found L</v>
      </c>
      <c r="T41" s="165"/>
      <c r="U41" s="165" t="str">
        <f>IFERROR(VLOOKUP(D8, 'Employee List'!A:C, 3, FALSE), "Not Found") &amp; " L"</f>
        <v>Not Found L</v>
      </c>
      <c r="V41" s="166"/>
    </row>
    <row r="42" ht="25.25" customHeight="1" spans="1:22" x14ac:dyDescent="0.25">
      <c r="A42" s="162" t="s">
        <v>421</v>
      </c>
      <c r="B42" s="163"/>
      <c r="C42" s="164" t="e">
        <f>VLOOKUP(D9,'Employee List'!A:C,3)</f>
        <v>#N/A</v>
      </c>
      <c r="D42" s="165"/>
      <c r="E42" s="165" t="e">
        <f>VLOOKUP(D13,'Employee List'!A:C,3)</f>
        <v>#N/A</v>
      </c>
      <c r="F42" s="165"/>
      <c r="G42" s="165"/>
      <c r="H42" s="165"/>
      <c r="I42" s="165"/>
      <c r="J42" s="165"/>
      <c r="K42" s="165" t="e">
        <f>VLOOKUP(D11,'Employee List'!A:C,3)</f>
        <v>#N/A</v>
      </c>
      <c r="L42" s="165"/>
      <c r="M42" s="165"/>
      <c r="N42" s="166"/>
      <c r="O42" s="164" t="e">
        <f>VLOOKUP(D4,'Employee List'!A:C,3)</f>
        <v>#N/A</v>
      </c>
      <c r="P42" s="165"/>
      <c r="Q42" s="165" t="e">
        <f>VLOOKUP(D5,'Employee List'!A:C,3)</f>
        <v>#N/A</v>
      </c>
      <c r="R42" s="165"/>
      <c r="S42" s="165" t="e">
        <f>VLOOKUP(D14, 'Employee List'!A:C, 3, FALSE) &amp; " / " &amp; VLOOKUP(D15, 'Employee List'!A:C, 3, FALSE)</f>
        <v>#N/A</v>
      </c>
      <c r="T42" s="165"/>
      <c r="U42" s="165" t="str">
        <f>IFERROR(VLOOKUP(D10, 'Employee List'!A:C, 3, FALSE), "Not Found") &amp; " L"</f>
        <v>Not Found L</v>
      </c>
      <c r="V42" s="166"/>
    </row>
    <row r="43" ht="25.25" customHeight="1" spans="1:22" x14ac:dyDescent="0.25">
      <c r="A43" s="162" t="s">
        <v>422</v>
      </c>
      <c r="B43" s="163"/>
      <c r="C43" s="164" t="e">
        <f>VLOOKUP(D10,'Employee List'!A:C,3)</f>
        <v>#N/A</v>
      </c>
      <c r="D43" s="165"/>
      <c r="E43" s="165" t="e">
        <f>VLOOKUP(D14,'Employee List'!A:C,3)</f>
        <v>#N/A</v>
      </c>
      <c r="F43" s="165"/>
      <c r="G43" s="165"/>
      <c r="H43" s="165"/>
      <c r="I43" s="165"/>
      <c r="J43" s="165"/>
      <c r="K43" s="165" t="e">
        <f>VLOOKUP(D15,'Employee List'!A:C,3)</f>
        <v>#N/A</v>
      </c>
      <c r="L43" s="165"/>
      <c r="M43" s="165"/>
      <c r="N43" s="166"/>
      <c r="O43" s="164" t="e">
        <f>VLOOKUP(D9,'Employee List'!A:C,3)</f>
        <v>#N/A</v>
      </c>
      <c r="P43" s="165"/>
      <c r="Q43" s="165"/>
      <c r="R43" s="165"/>
      <c r="S43" s="165" t="str">
        <f>IFERROR(VLOOKUP(D11, 'Employee List'!A:C, 3, FALSE), "Not Found") &amp; " L"</f>
        <v>Not Found L</v>
      </c>
      <c r="T43" s="165"/>
      <c r="U43" s="165" t="str">
        <f>IFERROR(VLOOKUP(D13, 'Employee List'!A:C, 3, FALSE), "Not Found") &amp; " L"</f>
        <v>Not Found L</v>
      </c>
      <c r="V43" s="166"/>
    </row>
    <row r="44" ht="25.25" customHeight="1" spans="1:22" x14ac:dyDescent="0.25">
      <c r="A44" s="162" t="s">
        <v>423</v>
      </c>
      <c r="B44" s="163"/>
      <c r="C44" s="164" t="e">
        <f>VLOOKUP(D11,'Employee List'!A:C,3)</f>
        <v>#N/A</v>
      </c>
      <c r="D44" s="165"/>
      <c r="E44" s="165" t="e">
        <f>VLOOKUP(D10,'Employee List'!A:C,3)</f>
        <v>#N/A</v>
      </c>
      <c r="F44" s="165"/>
      <c r="G44" s="165"/>
      <c r="H44" s="165"/>
      <c r="I44" s="165"/>
      <c r="J44" s="165"/>
      <c r="K44" s="165" t="e">
        <f>VLOOKUP(D13,'Employee List'!A:C,3)</f>
        <v>#N/A</v>
      </c>
      <c r="L44" s="165"/>
      <c r="M44" s="165"/>
      <c r="N44" s="166"/>
      <c r="O44" s="164" t="str">
        <f>IFERROR(VLOOKUP(D14, 'Employee List'!A:C, 3, FALSE), "Not Found") &amp; " L"</f>
        <v>Not Found L</v>
      </c>
      <c r="P44" s="165"/>
      <c r="Q44" s="165" t="str">
        <f>IFERROR(VLOOKUP(D15, 'Employee List'!A:C, 3, FALSE), "Not Found") &amp; " L"</f>
        <v>Not Found L</v>
      </c>
      <c r="R44" s="165"/>
      <c r="S44" s="165"/>
      <c r="T44" s="165"/>
      <c r="U44" s="165"/>
      <c r="V44" s="166"/>
    </row>
    <row r="45" ht="25.25" customHeight="1" spans="1:22" x14ac:dyDescent="0.25">
      <c r="A45" s="162" t="s">
        <v>424</v>
      </c>
      <c r="B45" s="163"/>
      <c r="C45" s="164" t="e">
        <f>VLOOKUP(D14,'Employee List'!A:C,3)</f>
        <v>#N/A</v>
      </c>
      <c r="D45" s="165"/>
      <c r="E45" s="165"/>
      <c r="F45" s="165"/>
      <c r="G45" s="165"/>
      <c r="H45" s="165"/>
      <c r="I45" s="165" t="e">
        <f>VLOOKUP(D15,'Employee List'!A:C,3)</f>
        <v>#N/A</v>
      </c>
      <c r="J45" s="165"/>
      <c r="K45" s="165"/>
      <c r="L45" s="165"/>
      <c r="M45" s="165"/>
      <c r="N45" s="166"/>
      <c r="O45" s="164" t="e">
        <f>VLOOKUP(D11,'Employee List'!A:C,3)</f>
        <v>#N/A</v>
      </c>
      <c r="P45" s="165"/>
      <c r="Q45" s="165" t="e">
        <f>VLOOKUP(D10,'Employee List'!A:C,3)</f>
        <v>#N/A</v>
      </c>
      <c r="R45" s="165"/>
      <c r="S45" s="165" t="e">
        <f>VLOOKUP(D13,'Employee List'!A:C,3)</f>
        <v>#N/A</v>
      </c>
      <c r="T45" s="165"/>
      <c r="U45" s="165"/>
      <c r="V45" s="166"/>
    </row>
    <row r="46" ht="25.25" customHeight="1" spans="1:22" x14ac:dyDescent="0.25">
      <c r="A46" s="162" t="s">
        <v>425</v>
      </c>
      <c r="B46" s="163"/>
      <c r="C46" s="164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  <c r="O46" s="164"/>
      <c r="P46" s="165"/>
      <c r="Q46" s="165"/>
      <c r="R46" s="165"/>
      <c r="S46" s="165"/>
      <c r="T46" s="165"/>
      <c r="U46" s="165"/>
      <c r="V46" s="166"/>
    </row>
    <row r="47" ht="25.25" customHeight="1" spans="1:22" x14ac:dyDescent="0.25">
      <c r="A47" s="162"/>
      <c r="B47" s="163"/>
      <c r="C47" s="164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  <c r="O47" s="164"/>
      <c r="P47" s="165"/>
      <c r="Q47" s="165"/>
      <c r="R47" s="165"/>
      <c r="S47" s="165"/>
      <c r="T47" s="165"/>
      <c r="U47" s="165"/>
      <c r="V47" s="166"/>
    </row>
    <row r="48" ht="25.25" customHeight="1" spans="1:22" x14ac:dyDescent="0.25">
      <c r="A48" s="169"/>
      <c r="B48" s="170"/>
      <c r="C48" s="171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3"/>
    </row>
  </sheetData>
  <sheetProtection sheet="1" selectLockedCells="1"/>
  <mergeCells count="228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K19:M19"/>
    <mergeCell ref="O19:P19"/>
    <mergeCell ref="A20:C20"/>
    <mergeCell ref="K20:M20"/>
    <mergeCell ref="O20:P20"/>
    <mergeCell ref="A21:C21"/>
    <mergeCell ref="K21:M21"/>
    <mergeCell ref="O21:P21"/>
    <mergeCell ref="A22:C22"/>
    <mergeCell ref="K22:M22"/>
    <mergeCell ref="O22:P22"/>
    <mergeCell ref="A23:C23"/>
    <mergeCell ref="K23:M23"/>
    <mergeCell ref="O23:P23"/>
    <mergeCell ref="A24:C24"/>
    <mergeCell ref="K24:M24"/>
    <mergeCell ref="O24:P24"/>
    <mergeCell ref="A25:C25"/>
    <mergeCell ref="K25:M25"/>
    <mergeCell ref="O25:P25"/>
    <mergeCell ref="A26:C26"/>
    <mergeCell ref="K26:M26"/>
    <mergeCell ref="O26:P26"/>
    <mergeCell ref="A27:C27"/>
    <mergeCell ref="K27:M27"/>
    <mergeCell ref="O27:P27"/>
    <mergeCell ref="A28:C28"/>
    <mergeCell ref="K28:M28"/>
    <mergeCell ref="O28:P28"/>
    <mergeCell ref="A29:D29"/>
    <mergeCell ref="K29:M29"/>
    <mergeCell ref="O29:P29"/>
    <mergeCell ref="A30:V34"/>
    <mergeCell ref="A35:C35"/>
    <mergeCell ref="D35:E35"/>
    <mergeCell ref="F35:H35"/>
    <mergeCell ref="I35:J35"/>
    <mergeCell ref="K35:N35"/>
    <mergeCell ref="O35:P35"/>
    <mergeCell ref="Q35:T35"/>
    <mergeCell ref="U35:V35"/>
    <mergeCell ref="A36:V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S37:T37"/>
    <mergeCell ref="U37:V37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U38:V38"/>
    <mergeCell ref="A39:B39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U39:V39"/>
    <mergeCell ref="A40:B40"/>
    <mergeCell ref="C40:D40"/>
    <mergeCell ref="E40:F40"/>
    <mergeCell ref="G40:H40"/>
    <mergeCell ref="I40:J40"/>
    <mergeCell ref="K40:L40"/>
    <mergeCell ref="M40:N40"/>
    <mergeCell ref="O40:P40"/>
    <mergeCell ref="Q40:R40"/>
    <mergeCell ref="S40:T40"/>
    <mergeCell ref="U40:V40"/>
    <mergeCell ref="A41:B41"/>
    <mergeCell ref="C41:D41"/>
    <mergeCell ref="E41:F41"/>
    <mergeCell ref="G41:H41"/>
    <mergeCell ref="I41:J41"/>
    <mergeCell ref="K41:L41"/>
    <mergeCell ref="M41:N41"/>
    <mergeCell ref="O41:P41"/>
    <mergeCell ref="Q41:R41"/>
    <mergeCell ref="S41:T41"/>
    <mergeCell ref="U41:V41"/>
    <mergeCell ref="A42:B42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U42:V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U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U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R47"/>
    <mergeCell ref="S47:T47"/>
    <mergeCell ref="U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</mergeCells>
  <pageMargins left="0.35" right="0.25" top="0.75" bottom="0.75" header="0.3" footer="0.3"/>
  <pageSetup orientation="portrait" horizontalDpi="4294967295" verticalDpi="0" scale="71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V50"/>
  <sheetViews>
    <sheetView workbookViewId="0" zoomScale="100" zoomScaleNormal="100">
      <selection activeCell="G6" sqref="G6"/>
    </sheetView>
  </sheetViews>
  <sheetFormatPr defaultRowHeight="15" outlineLevelRow="0" outlineLevelCol="0" x14ac:dyDescent="0.2" defaultColWidth="8.83203125"/>
  <cols>
    <col min="1" max="3" width="7.6640625" customWidth="1"/>
    <col min="4" max="7" width="5.6640625" customWidth="1"/>
    <col min="8" max="10" width="6.6640625" customWidth="1"/>
    <col min="11" max="13" width="7.6640625" customWidth="1"/>
    <col min="14" max="14" width="5.6640625" customWidth="1"/>
    <col min="15" max="16" width="7.6640625" customWidth="1"/>
    <col min="17" max="19" width="5.6640625" customWidth="1"/>
    <col min="20" max="22" width="6.6640625" customWidth="1"/>
  </cols>
  <sheetData>
    <row r="1" ht="20" customHeight="1" spans="1:22" x14ac:dyDescent="0.25">
      <c r="A1" s="63" t="s">
        <v>383</v>
      </c>
      <c r="B1" s="174">
        <f>('USF 12-1'!B1:C1)</f>
        <v>45627</v>
      </c>
      <c r="C1" s="174"/>
      <c r="D1" s="63" t="s">
        <v>386</v>
      </c>
      <c r="E1" s="63"/>
      <c r="F1" s="65" t="s">
        <v>426</v>
      </c>
      <c r="G1" s="63" t="s">
        <v>388</v>
      </c>
      <c r="H1" s="65">
        <v>1700</v>
      </c>
      <c r="I1" s="66"/>
      <c r="J1" s="66"/>
      <c r="K1" s="66" t="s">
        <v>390</v>
      </c>
      <c r="L1" s="67">
        <f>WEEKDAY(B1, 1)</f>
        <v>1</v>
      </c>
      <c r="M1" s="67"/>
      <c r="N1" s="66"/>
      <c r="O1" s="66"/>
      <c r="P1" s="66"/>
      <c r="Q1" s="66"/>
      <c r="R1" s="66"/>
      <c r="S1" s="66"/>
      <c r="T1" s="66"/>
      <c r="U1" s="66"/>
      <c r="V1" s="63" t="s">
        <v>383</v>
      </c>
    </row>
    <row r="2" ht="5" customHeight="1" spans="1:22" x14ac:dyDescent="0.2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ht="20" customHeight="1" spans="1:22" x14ac:dyDescent="0.25">
      <c r="A3" s="68" t="s">
        <v>391</v>
      </c>
      <c r="B3" s="69"/>
      <c r="C3" s="69"/>
      <c r="D3" s="69"/>
      <c r="E3" s="70" t="s">
        <v>392</v>
      </c>
      <c r="F3" s="70" t="s">
        <v>393</v>
      </c>
      <c r="G3" s="70" t="s">
        <v>394</v>
      </c>
      <c r="H3" s="70" t="s">
        <v>395</v>
      </c>
      <c r="I3" s="70" t="s">
        <v>396</v>
      </c>
      <c r="J3" s="70" t="s">
        <v>397</v>
      </c>
      <c r="K3" s="71" t="s">
        <v>398</v>
      </c>
      <c r="L3" s="71"/>
      <c r="M3" s="71"/>
      <c r="N3" s="71"/>
      <c r="O3" s="71" t="s">
        <v>399</v>
      </c>
      <c r="P3" s="71"/>
      <c r="Q3" s="70" t="s">
        <v>392</v>
      </c>
      <c r="R3" s="70" t="s">
        <v>393</v>
      </c>
      <c r="S3" s="70" t="s">
        <v>394</v>
      </c>
      <c r="T3" s="70" t="s">
        <v>395</v>
      </c>
      <c r="U3" s="70" t="s">
        <v>396</v>
      </c>
      <c r="V3" s="72" t="s">
        <v>397</v>
      </c>
    </row>
    <row r="4" ht="20" customHeight="1" spans="1:22" x14ac:dyDescent="0.25">
      <c r="A4" s="73">
        <f>IF(ISERROR(VLOOKUP(D4,'Employee List'!$A$2:$B$316,2,FALSE)),"",VLOOKUP(D4,'Employee List'!$A$2:$B$316,2,FALSE))</f>
      </c>
      <c r="B4" s="73"/>
      <c r="C4" s="73"/>
      <c r="D4" s="60">
        <v>193</v>
      </c>
      <c r="E4" s="79">
        <v>6.5</v>
      </c>
      <c r="F4" s="79">
        <v>15</v>
      </c>
      <c r="G4" s="76" t="s">
        <v>400</v>
      </c>
      <c r="H4" s="77">
        <f>IF(OR(ISBLANK(F4),ISBLANK(E4),ISBLANK(D4)),"",MOD(F4-E4-0.5,24))</f>
      </c>
      <c r="I4" s="78"/>
      <c r="J4" s="79"/>
      <c r="K4" s="129">
        <f>IF(ISERROR(VLOOKUP(N4,'Employee List'!$A$2:$B$316,2,FALSE)),"",VLOOKUP(N4,'Employee List'!$A$2:$B$316,2,FALSE))</f>
      </c>
      <c r="L4" s="129"/>
      <c r="M4" s="129"/>
      <c r="N4" s="60"/>
      <c r="O4" s="60"/>
      <c r="P4" s="60"/>
      <c r="Q4" s="79"/>
      <c r="R4" s="79"/>
      <c r="S4" s="76"/>
      <c r="T4" s="175">
        <f>IF(OR(ISBLANK(Q4),ISBLANK(R4),ISBLANK(N4)),"",MOD(R4-Q4-0.5,24))</f>
      </c>
      <c r="U4" s="78"/>
      <c r="V4" s="79"/>
    </row>
    <row r="5" ht="20" customHeight="1" spans="1:22" x14ac:dyDescent="0.25">
      <c r="A5" s="73">
        <f>IF(ISERROR(VLOOKUP(D5,'Employee List'!$A$2:$B$316,2,FALSE)),"",VLOOKUP(D5,'Employee List'!$A$2:$B$316,2,FALSE))</f>
      </c>
      <c r="B5" s="73"/>
      <c r="C5" s="73"/>
      <c r="D5" s="62">
        <v>38</v>
      </c>
      <c r="E5" s="91">
        <v>7.5</v>
      </c>
      <c r="F5" s="91">
        <v>16</v>
      </c>
      <c r="G5" s="88" t="s">
        <v>400</v>
      </c>
      <c r="H5" s="89">
        <f t="shared" ref="H5:H17" si="0">IF(OR(ISBLANK(F5),ISBLANK(E5),ISBLANK(D5)),"",MOD(F5-E5-0.5,24))</f>
      </c>
      <c r="I5" s="90"/>
      <c r="J5" s="91"/>
      <c r="K5" s="129">
        <f>IF(ISERROR(VLOOKUP(N5,'Employee List'!$A$2:$B$316,2,FALSE)),"",VLOOKUP(N5,'Employee List'!$A$2:$B$316,2,FALSE))</f>
      </c>
      <c r="L5" s="129"/>
      <c r="M5" s="129"/>
      <c r="N5" s="62"/>
      <c r="O5" s="62"/>
      <c r="P5" s="62"/>
      <c r="Q5" s="91"/>
      <c r="R5" s="91"/>
      <c r="S5" s="88"/>
      <c r="T5" s="176">
        <f t="shared" ref="T5:T17" si="1">IF(OR(ISBLANK(Q5),ISBLANK(R5),ISBLANK(N5)),"",MOD(R5-Q5-0.5,24))</f>
      </c>
      <c r="U5" s="90"/>
      <c r="V5" s="91"/>
    </row>
    <row r="6" ht="20" customHeight="1" spans="1:22" x14ac:dyDescent="0.25">
      <c r="A6" s="73">
        <f>IF(ISERROR(VLOOKUP(D6,'Employee List'!$A$2:$B$316,2,FALSE)),"",VLOOKUP(D6,'Employee List'!$A$2:$B$316,2,FALSE))</f>
      </c>
      <c r="B6" s="73"/>
      <c r="C6" s="73"/>
      <c r="D6" s="62">
        <v>40</v>
      </c>
      <c r="E6" s="91">
        <v>9.5</v>
      </c>
      <c r="F6" s="91">
        <v>18</v>
      </c>
      <c r="G6" s="88" t="s">
        <v>401</v>
      </c>
      <c r="H6" s="89">
        <f t="shared" si="0"/>
      </c>
      <c r="I6" s="90"/>
      <c r="J6" s="91"/>
      <c r="K6" s="129">
        <f>IF(ISERROR(VLOOKUP(N6,'Employee List'!$A$2:$B$316,2,FALSE)),"",VLOOKUP(N6,'Employee List'!$A$2:$B$316,2,FALSE))</f>
      </c>
      <c r="L6" s="129"/>
      <c r="M6" s="129"/>
      <c r="N6" s="62"/>
      <c r="O6" s="62"/>
      <c r="P6" s="62"/>
      <c r="Q6" s="91"/>
      <c r="R6" s="91"/>
      <c r="S6" s="88"/>
      <c r="T6" s="176">
        <f t="shared" si="1"/>
      </c>
      <c r="U6" s="90"/>
      <c r="V6" s="91"/>
    </row>
    <row r="7" ht="20" customHeight="1" spans="1:22" x14ac:dyDescent="0.25">
      <c r="A7" s="73">
        <f>IF(ISERROR(VLOOKUP(D7,'Employee List'!$A$2:$B$316,2,FALSE)),"",VLOOKUP(D7,'Employee List'!$A$2:$B$316,2,FALSE))</f>
      </c>
      <c r="B7" s="73"/>
      <c r="C7" s="73"/>
      <c r="D7" s="62">
        <v>195</v>
      </c>
      <c r="E7" s="91">
        <v>9.5</v>
      </c>
      <c r="F7" s="91">
        <v>18</v>
      </c>
      <c r="G7" s="88" t="s">
        <v>400</v>
      </c>
      <c r="H7" s="89">
        <f t="shared" si="0"/>
      </c>
      <c r="I7" s="90"/>
      <c r="J7" s="91"/>
      <c r="K7" s="129">
        <f>IF(ISERROR(VLOOKUP(N7,'Employee List'!$A$2:$B$316,2,FALSE)),"",VLOOKUP(N7,'Employee List'!$A$2:$B$316,2,FALSE))</f>
      </c>
      <c r="L7" s="129"/>
      <c r="M7" s="129"/>
      <c r="N7" s="62"/>
      <c r="O7" s="62"/>
      <c r="P7" s="62"/>
      <c r="Q7" s="91"/>
      <c r="R7" s="91"/>
      <c r="S7" s="88"/>
      <c r="T7" s="176">
        <f t="shared" si="1"/>
      </c>
      <c r="U7" s="90"/>
      <c r="V7" s="91"/>
    </row>
    <row r="8" ht="20" customHeight="1" spans="1:22" x14ac:dyDescent="0.25">
      <c r="A8" s="73">
        <f>IF(ISERROR(VLOOKUP(D8,'Employee List'!$A$2:$B$316,2,FALSE)),"",VLOOKUP(D8,'Employee List'!$A$2:$B$316,2,FALSE))</f>
      </c>
      <c r="B8" s="73"/>
      <c r="C8" s="73"/>
      <c r="D8" s="62">
        <v>113</v>
      </c>
      <c r="E8" s="91">
        <v>10</v>
      </c>
      <c r="F8" s="91">
        <v>18.5</v>
      </c>
      <c r="G8" s="88" t="s">
        <v>400</v>
      </c>
      <c r="H8" s="89">
        <f t="shared" si="0"/>
      </c>
      <c r="I8" s="90"/>
      <c r="J8" s="91"/>
      <c r="K8" s="129">
        <f>IF(ISERROR(VLOOKUP(N8,'Employee List'!$A$2:$B$316,2,FALSE)),"",VLOOKUP(N8,'Employee List'!$A$2:$B$316,2,FALSE))</f>
      </c>
      <c r="L8" s="129"/>
      <c r="M8" s="129"/>
      <c r="N8" s="62"/>
      <c r="O8" s="62"/>
      <c r="P8" s="62"/>
      <c r="Q8" s="91"/>
      <c r="R8" s="91"/>
      <c r="S8" s="88"/>
      <c r="T8" s="176">
        <f t="shared" si="1"/>
      </c>
      <c r="U8" s="90"/>
      <c r="V8" s="91"/>
    </row>
    <row r="9" ht="20" customHeight="1" spans="1:22" x14ac:dyDescent="0.25">
      <c r="A9" s="73">
        <f>IF(ISERROR(VLOOKUP(D9,'Employee List'!$A$2:$B$316,2,FALSE)),"",VLOOKUP(D9,'Employee List'!$A$2:$B$316,2,FALSE))</f>
      </c>
      <c r="B9" s="73"/>
      <c r="C9" s="73"/>
      <c r="D9" s="62">
        <v>223</v>
      </c>
      <c r="E9" s="91">
        <v>11</v>
      </c>
      <c r="F9" s="91">
        <v>19.5</v>
      </c>
      <c r="G9" s="88" t="s">
        <v>400</v>
      </c>
      <c r="H9" s="89">
        <f t="shared" si="0"/>
      </c>
      <c r="I9" s="90"/>
      <c r="J9" s="91"/>
      <c r="K9" s="129">
        <f>IF(ISERROR(VLOOKUP(N9,'Employee List'!$A$2:$B$316,2,FALSE)),"",VLOOKUP(N9,'Employee List'!$A$2:$B$316,2,FALSE))</f>
      </c>
      <c r="L9" s="129"/>
      <c r="M9" s="129"/>
      <c r="N9" s="62"/>
      <c r="O9" s="62"/>
      <c r="P9" s="62"/>
      <c r="Q9" s="91"/>
      <c r="R9" s="91"/>
      <c r="S9" s="88"/>
      <c r="T9" s="176">
        <f t="shared" si="1"/>
      </c>
      <c r="U9" s="90"/>
      <c r="V9" s="91"/>
    </row>
    <row r="10" ht="20" customHeight="1" spans="1:22" x14ac:dyDescent="0.25">
      <c r="A10" s="73">
        <f>IF(ISERROR(VLOOKUP(D10,'Employee List'!$A$2:$B$316,2,FALSE)),"",VLOOKUP(D10,'Employee List'!$A$2:$B$316,2,FALSE))</f>
      </c>
      <c r="B10" s="73"/>
      <c r="C10" s="73"/>
      <c r="D10" s="62">
        <v>268</v>
      </c>
      <c r="E10" s="91">
        <v>15</v>
      </c>
      <c r="F10" s="91">
        <v>23.5</v>
      </c>
      <c r="G10" s="88" t="s">
        <v>400</v>
      </c>
      <c r="H10" s="89">
        <f t="shared" si="0"/>
      </c>
      <c r="I10" s="90"/>
      <c r="J10" s="91"/>
      <c r="K10" s="129">
        <f>IF(ISERROR(VLOOKUP(N10,'Employee List'!$A$2:$B$316,2,FALSE)),"",VLOOKUP(N10,'Employee List'!$A$2:$B$316,2,FALSE))</f>
      </c>
      <c r="L10" s="129"/>
      <c r="M10" s="129"/>
      <c r="N10" s="62"/>
      <c r="O10" s="62"/>
      <c r="P10" s="62"/>
      <c r="Q10" s="91"/>
      <c r="R10" s="91"/>
      <c r="S10" s="88"/>
      <c r="T10" s="176">
        <f t="shared" si="1"/>
      </c>
      <c r="U10" s="90"/>
      <c r="V10" s="91"/>
    </row>
    <row r="11" ht="20" customHeight="1" spans="1:22" x14ac:dyDescent="0.25">
      <c r="A11" s="73">
        <f>IF(ISERROR(VLOOKUP(D11,'Employee List'!$A$2:$B$316,2,FALSE)),"",VLOOKUP(D11,'Employee List'!$A$2:$B$316,2,FALSE))</f>
      </c>
      <c r="B11" s="73"/>
      <c r="C11" s="73"/>
      <c r="D11" s="62">
        <v>197</v>
      </c>
      <c r="E11" s="91">
        <v>22.5</v>
      </c>
      <c r="F11" s="91">
        <v>7</v>
      </c>
      <c r="G11" s="88" t="s">
        <v>400</v>
      </c>
      <c r="H11" s="89">
        <f t="shared" si="0"/>
      </c>
      <c r="I11" s="90"/>
      <c r="J11" s="91"/>
      <c r="K11" s="129">
        <f>IF(ISERROR(VLOOKUP(N11,'Employee List'!$A$2:$B$316,2,FALSE)),"",VLOOKUP(N11,'Employee List'!$A$2:$B$316,2,FALSE))</f>
      </c>
      <c r="L11" s="129"/>
      <c r="M11" s="129"/>
      <c r="N11" s="62"/>
      <c r="O11" s="62"/>
      <c r="P11" s="62"/>
      <c r="Q11" s="91"/>
      <c r="R11" s="91"/>
      <c r="S11" s="88"/>
      <c r="T11" s="176">
        <f t="shared" si="1"/>
      </c>
      <c r="U11" s="90"/>
      <c r="V11" s="91"/>
    </row>
    <row r="12" ht="20" customHeight="1" spans="1:22" x14ac:dyDescent="0.25">
      <c r="A12" s="73">
        <f>IF(ISERROR(VLOOKUP(D12,'Employee List'!$A$2:$B$316,2,FALSE)),"",VLOOKUP(D12,'Employee List'!$A$2:$B$316,2,FALSE))</f>
      </c>
      <c r="B12" s="73"/>
      <c r="C12" s="73"/>
      <c r="D12" s="62"/>
      <c r="E12" s="91"/>
      <c r="F12" s="91"/>
      <c r="G12" s="88"/>
      <c r="H12" s="89">
        <f t="shared" si="0"/>
      </c>
      <c r="I12" s="90"/>
      <c r="J12" s="91"/>
      <c r="K12" s="129">
        <f>IF(ISERROR(VLOOKUP(N12,'Employee List'!$A$2:$B$316,2,FALSE)),"",VLOOKUP(N12,'Employee List'!$A$2:$B$316,2,FALSE))</f>
      </c>
      <c r="L12" s="129"/>
      <c r="M12" s="129"/>
      <c r="N12" s="108"/>
      <c r="O12" s="108"/>
      <c r="P12" s="108"/>
      <c r="Q12" s="109"/>
      <c r="R12" s="109"/>
      <c r="S12" s="110"/>
      <c r="T12" s="177">
        <f t="shared" si="1"/>
      </c>
      <c r="U12" s="112"/>
      <c r="V12" s="109"/>
    </row>
    <row r="13" ht="20" customHeight="1" spans="1:22" x14ac:dyDescent="0.25">
      <c r="A13" s="73">
        <f>IF(ISERROR(VLOOKUP(D13,'Employee List'!$A$2:$B$316,2,FALSE)),"",VLOOKUP(D13,'Employee List'!$A$2:$B$316,2,FALSE))</f>
      </c>
      <c r="B13" s="73"/>
      <c r="C13" s="73"/>
      <c r="D13" s="62"/>
      <c r="E13" s="91"/>
      <c r="F13" s="91"/>
      <c r="G13" s="88"/>
      <c r="H13" s="89">
        <f t="shared" si="0"/>
      </c>
      <c r="I13" s="90"/>
      <c r="J13" s="113"/>
      <c r="K13" s="181"/>
      <c r="L13" s="116"/>
      <c r="M13" s="116"/>
      <c r="N13" s="182"/>
      <c r="O13" s="183"/>
      <c r="P13" s="183"/>
      <c r="Q13" s="184"/>
      <c r="R13" s="184"/>
      <c r="S13" s="185" t="s">
        <v>395</v>
      </c>
      <c r="T13" s="186">
        <f>SUM(T4:T12)</f>
        <v>0</v>
      </c>
      <c r="U13" s="187">
        <f>SUM(U4:U12)</f>
        <v>0</v>
      </c>
      <c r="V13" s="188">
        <f>SUM(V4:V12)</f>
        <v>0</v>
      </c>
    </row>
    <row r="14" ht="20" customHeight="1" spans="1:22" x14ac:dyDescent="0.25">
      <c r="A14" s="73">
        <f>IF(ISERROR(VLOOKUP(D14,'Employee List'!$A$2:$B$316,2,FALSE)),"",VLOOKUP(D14,'Employee List'!$A$2:$B$316,2,FALSE))</f>
      </c>
      <c r="B14" s="73"/>
      <c r="C14" s="73"/>
      <c r="D14" s="62"/>
      <c r="E14" s="91"/>
      <c r="F14" s="91"/>
      <c r="G14" s="88"/>
      <c r="H14" s="89">
        <f t="shared" si="0"/>
      </c>
      <c r="I14" s="90"/>
      <c r="J14" s="113"/>
      <c r="K14" s="149" t="s">
        <v>403</v>
      </c>
      <c r="L14" s="71"/>
      <c r="M14" s="71"/>
      <c r="N14" s="189"/>
      <c r="O14" s="70" t="s">
        <v>433</v>
      </c>
      <c r="P14" s="70"/>
      <c r="Q14" s="190" t="s">
        <v>392</v>
      </c>
      <c r="R14" s="190" t="s">
        <v>393</v>
      </c>
      <c r="S14" s="191" t="s">
        <v>394</v>
      </c>
      <c r="T14" s="192" t="s">
        <v>395</v>
      </c>
      <c r="U14" s="190" t="s">
        <v>396</v>
      </c>
      <c r="V14" s="193" t="s">
        <v>397</v>
      </c>
    </row>
    <row r="15" ht="20" customHeight="1" spans="1:22" x14ac:dyDescent="0.25">
      <c r="A15" s="73">
        <f>IF(ISERROR(VLOOKUP(D15,'Employee List'!$A$2:$B$316,2,FALSE)),"",VLOOKUP(D15,'Employee List'!$A$2:$B$316,2,FALSE))</f>
      </c>
      <c r="B15" s="73"/>
      <c r="C15" s="73"/>
      <c r="D15" s="62"/>
      <c r="E15" s="91"/>
      <c r="F15" s="91"/>
      <c r="G15" s="88"/>
      <c r="H15" s="89">
        <f t="shared" si="0"/>
      </c>
      <c r="I15" s="90"/>
      <c r="J15" s="91"/>
      <c r="K15" s="129">
        <f>IF(ISERROR(VLOOKUP(N15,'Employee List'!$A$2:$B$316,2,FALSE)),"",VLOOKUP(N15,'Employee List'!$A$2:$B$316,2,FALSE))</f>
      </c>
      <c r="L15" s="129"/>
      <c r="M15" s="129"/>
      <c r="N15" s="60"/>
      <c r="O15" s="60"/>
      <c r="P15" s="60"/>
      <c r="Q15" s="79"/>
      <c r="R15" s="79"/>
      <c r="S15" s="76"/>
      <c r="T15" s="175">
        <f t="shared" si="1"/>
      </c>
      <c r="U15" s="78"/>
      <c r="V15" s="79"/>
    </row>
    <row r="16" ht="20" customHeight="1" spans="1:22" x14ac:dyDescent="0.25">
      <c r="A16" s="73">
        <f>IF(ISERROR(VLOOKUP(D16,'Employee List'!$A$2:$B$316,2,FALSE)),"",VLOOKUP(D16,'Employee List'!$A$2:$B$316,2,FALSE))</f>
      </c>
      <c r="B16" s="73"/>
      <c r="C16" s="73"/>
      <c r="D16" s="62"/>
      <c r="E16" s="91"/>
      <c r="F16" s="91"/>
      <c r="G16" s="88"/>
      <c r="H16" s="89">
        <f t="shared" si="0"/>
      </c>
      <c r="I16" s="90"/>
      <c r="J16" s="91"/>
      <c r="K16" s="129">
        <f>IF(ISERROR(VLOOKUP(N16,'Employee List'!$A$2:$B$316,2,FALSE)),"",VLOOKUP(N16,'Employee List'!$A$2:$B$316,2,FALSE))</f>
      </c>
      <c r="L16" s="129"/>
      <c r="M16" s="129"/>
      <c r="N16" s="62"/>
      <c r="O16" s="62"/>
      <c r="P16" s="62"/>
      <c r="Q16" s="91"/>
      <c r="R16" s="91"/>
      <c r="S16" s="88"/>
      <c r="T16" s="176">
        <f t="shared" si="1"/>
      </c>
      <c r="U16" s="90"/>
      <c r="V16" s="91"/>
    </row>
    <row r="17" ht="20" customHeight="1" spans="1:22" x14ac:dyDescent="0.25">
      <c r="A17" s="73">
        <f>IF(ISERROR(VLOOKUP(D17,'Employee List'!$A$2:$B$316,2,FALSE)),"",VLOOKUP(D17,'Employee List'!$A$2:$B$316,2,FALSE))</f>
      </c>
      <c r="B17" s="73"/>
      <c r="C17" s="73"/>
      <c r="D17" s="108"/>
      <c r="E17" s="109"/>
      <c r="F17" s="109"/>
      <c r="G17" s="110"/>
      <c r="H17" s="133">
        <f t="shared" si="0"/>
      </c>
      <c r="I17" s="112"/>
      <c r="J17" s="109"/>
      <c r="K17" s="129">
        <f>IF(ISERROR(VLOOKUP(N17,'Employee List'!$A$2:$B$316,2,FALSE)),"",VLOOKUP(N17,'Employee List'!$A$2:$B$316,2,FALSE))</f>
      </c>
      <c r="L17" s="129"/>
      <c r="M17" s="129"/>
      <c r="N17" s="108"/>
      <c r="O17" s="108"/>
      <c r="P17" s="108"/>
      <c r="Q17" s="109"/>
      <c r="R17" s="109"/>
      <c r="S17" s="110"/>
      <c r="T17" s="177">
        <f t="shared" si="1"/>
      </c>
      <c r="U17" s="112"/>
      <c r="V17" s="109"/>
    </row>
    <row r="18" ht="20" customHeight="1" spans="1:22" x14ac:dyDescent="0.25">
      <c r="A18" s="194"/>
      <c r="B18" s="195"/>
      <c r="C18" s="195"/>
      <c r="D18" s="182"/>
      <c r="E18" s="196" t="s">
        <v>404</v>
      </c>
      <c r="F18" s="197"/>
      <c r="G18" s="185" t="s">
        <v>395</v>
      </c>
      <c r="H18" s="184">
        <f>SUM(H4:H17,H38)</f>
        <v>0</v>
      </c>
      <c r="I18" s="187">
        <f>SUM(I4:I17,I38)</f>
        <v>0</v>
      </c>
      <c r="J18" s="184">
        <f>SUM(J4:J17,J38)</f>
        <v>0</v>
      </c>
      <c r="K18" s="116"/>
      <c r="L18" s="116"/>
      <c r="M18" s="116"/>
      <c r="N18" s="182"/>
      <c r="O18" s="183"/>
      <c r="P18" s="183"/>
      <c r="Q18" s="184"/>
      <c r="R18" s="184"/>
      <c r="S18" s="185" t="s">
        <v>395</v>
      </c>
      <c r="T18" s="186">
        <f>SUM(T15:T17)</f>
        <v>0</v>
      </c>
      <c r="U18" s="187">
        <f>+SUM(U15:U17)</f>
        <v>0</v>
      </c>
      <c r="V18" s="188">
        <f>SUM(V15:V17)</f>
        <v>0</v>
      </c>
    </row>
    <row r="19" ht="20" customHeight="1" spans="1:22" x14ac:dyDescent="0.25">
      <c r="A19" s="198" t="s">
        <v>406</v>
      </c>
      <c r="B19" s="70"/>
      <c r="C19" s="70"/>
      <c r="D19" s="199"/>
      <c r="E19" s="200"/>
      <c r="F19" s="201" t="s">
        <v>407</v>
      </c>
      <c r="G19" s="189"/>
      <c r="H19" s="189"/>
      <c r="I19" s="202"/>
      <c r="J19" s="148"/>
      <c r="K19" s="198" t="s">
        <v>408</v>
      </c>
      <c r="L19" s="70"/>
      <c r="M19" s="70"/>
      <c r="N19" s="70"/>
      <c r="O19" s="147"/>
      <c r="P19" s="148"/>
      <c r="Q19" s="201" t="s">
        <v>434</v>
      </c>
      <c r="R19" s="189"/>
      <c r="S19" s="189"/>
      <c r="T19" s="189"/>
      <c r="U19" s="202"/>
      <c r="V19" s="148"/>
    </row>
    <row r="20" ht="25.25" customHeight="1" spans="1:22" x14ac:dyDescent="0.25">
      <c r="A20" s="203" t="s">
        <v>371</v>
      </c>
      <c r="B20" s="204"/>
      <c r="C20" s="203" t="s">
        <v>435</v>
      </c>
      <c r="D20" s="205"/>
      <c r="E20" s="206" t="s">
        <v>436</v>
      </c>
      <c r="F20" s="205"/>
      <c r="G20" s="206" t="s">
        <v>437</v>
      </c>
      <c r="H20" s="205"/>
      <c r="I20" s="206" t="s">
        <v>438</v>
      </c>
      <c r="J20" s="204"/>
      <c r="K20" s="203" t="s">
        <v>416</v>
      </c>
      <c r="L20" s="205"/>
      <c r="M20" s="207" t="s">
        <v>417</v>
      </c>
      <c r="N20" s="205"/>
      <c r="O20" s="207" t="s">
        <v>417</v>
      </c>
      <c r="P20" s="205"/>
      <c r="Q20" s="207" t="s">
        <v>417</v>
      </c>
      <c r="R20" s="208"/>
      <c r="S20" s="208"/>
      <c r="T20" s="208" t="s">
        <v>417</v>
      </c>
      <c r="U20" s="209"/>
      <c r="V20" s="210"/>
    </row>
    <row r="21" ht="25.25" customHeight="1" spans="1:22" x14ac:dyDescent="0.25">
      <c r="A21" s="211" t="s">
        <v>418</v>
      </c>
      <c r="B21" s="212"/>
      <c r="C21" s="213"/>
      <c r="D21" s="214"/>
      <c r="E21" s="215"/>
      <c r="F21" s="216"/>
      <c r="G21" s="217"/>
      <c r="H21" s="216"/>
      <c r="I21" s="215"/>
      <c r="J21" s="218"/>
      <c r="K21" s="219"/>
      <c r="L21" s="214"/>
      <c r="M21" s="220"/>
      <c r="N21" s="214"/>
      <c r="O21" s="221"/>
      <c r="P21" s="216"/>
      <c r="Q21" s="220"/>
      <c r="R21" s="222"/>
      <c r="S21" s="222"/>
      <c r="T21" s="223"/>
      <c r="U21" s="224"/>
      <c r="V21" s="218"/>
    </row>
    <row r="22" ht="25.25" customHeight="1" spans="1:22" x14ac:dyDescent="0.25">
      <c r="A22" s="225" t="s">
        <v>419</v>
      </c>
      <c r="B22" s="226"/>
      <c r="C22" s="227"/>
      <c r="D22" s="228"/>
      <c r="E22" s="229"/>
      <c r="F22" s="168"/>
      <c r="G22" s="230"/>
      <c r="H22" s="168"/>
      <c r="I22" s="229"/>
      <c r="J22" s="231"/>
      <c r="K22" s="232"/>
      <c r="L22" s="228"/>
      <c r="M22" s="233"/>
      <c r="N22" s="228"/>
      <c r="O22" s="234"/>
      <c r="P22" s="168"/>
      <c r="Q22" s="233"/>
      <c r="R22" s="235"/>
      <c r="S22" s="235"/>
      <c r="T22" s="236"/>
      <c r="U22" s="237"/>
      <c r="V22" s="231"/>
    </row>
    <row r="23" ht="25.25" customHeight="1" spans="1:22" x14ac:dyDescent="0.25">
      <c r="A23" s="225" t="s">
        <v>420</v>
      </c>
      <c r="B23" s="226"/>
      <c r="C23" s="227"/>
      <c r="D23" s="228"/>
      <c r="E23" s="229"/>
      <c r="F23" s="168"/>
      <c r="G23" s="230"/>
      <c r="H23" s="168"/>
      <c r="I23" s="229"/>
      <c r="J23" s="231"/>
      <c r="K23" s="232"/>
      <c r="L23" s="228"/>
      <c r="M23" s="233"/>
      <c r="N23" s="228"/>
      <c r="O23" s="234"/>
      <c r="P23" s="168"/>
      <c r="Q23" s="233"/>
      <c r="R23" s="235"/>
      <c r="S23" s="235"/>
      <c r="T23" s="236"/>
      <c r="U23" s="237"/>
      <c r="V23" s="231"/>
    </row>
    <row r="24" ht="25.25" customHeight="1" spans="1:22" x14ac:dyDescent="0.25">
      <c r="A24" s="225" t="s">
        <v>421</v>
      </c>
      <c r="B24" s="226"/>
      <c r="C24" s="227"/>
      <c r="D24" s="228"/>
      <c r="E24" s="229"/>
      <c r="F24" s="168"/>
      <c r="G24" s="230"/>
      <c r="H24" s="168"/>
      <c r="I24" s="229"/>
      <c r="J24" s="231"/>
      <c r="K24" s="232"/>
      <c r="L24" s="228"/>
      <c r="M24" s="233"/>
      <c r="N24" s="228"/>
      <c r="O24" s="234"/>
      <c r="P24" s="168"/>
      <c r="Q24" s="233"/>
      <c r="R24" s="235"/>
      <c r="S24" s="235"/>
      <c r="T24" s="236"/>
      <c r="U24" s="237"/>
      <c r="V24" s="231"/>
    </row>
    <row r="25" ht="25.25" customHeight="1" spans="1:22" x14ac:dyDescent="0.25">
      <c r="A25" s="225" t="s">
        <v>422</v>
      </c>
      <c r="B25" s="226"/>
      <c r="C25" s="227"/>
      <c r="D25" s="228"/>
      <c r="E25" s="229"/>
      <c r="F25" s="168"/>
      <c r="G25" s="230"/>
      <c r="H25" s="168"/>
      <c r="I25" s="229"/>
      <c r="J25" s="231"/>
      <c r="K25" s="232"/>
      <c r="L25" s="228"/>
      <c r="M25" s="233"/>
      <c r="N25" s="228"/>
      <c r="O25" s="234"/>
      <c r="P25" s="168"/>
      <c r="Q25" s="233"/>
      <c r="R25" s="235"/>
      <c r="S25" s="235"/>
      <c r="T25" s="236"/>
      <c r="U25" s="237"/>
      <c r="V25" s="231"/>
    </row>
    <row r="26" ht="25.25" customHeight="1" spans="1:22" x14ac:dyDescent="0.25">
      <c r="A26" s="225" t="s">
        <v>423</v>
      </c>
      <c r="B26" s="226"/>
      <c r="C26" s="227"/>
      <c r="D26" s="228"/>
      <c r="E26" s="229"/>
      <c r="F26" s="168"/>
      <c r="G26" s="230"/>
      <c r="H26" s="168"/>
      <c r="I26" s="229"/>
      <c r="J26" s="231"/>
      <c r="K26" s="232"/>
      <c r="L26" s="228"/>
      <c r="M26" s="233"/>
      <c r="N26" s="228"/>
      <c r="O26" s="234"/>
      <c r="P26" s="168"/>
      <c r="Q26" s="233"/>
      <c r="R26" s="235"/>
      <c r="S26" s="235"/>
      <c r="T26" s="236"/>
      <c r="U26" s="237"/>
      <c r="V26" s="231"/>
    </row>
    <row r="27" ht="25.25" customHeight="1" spans="1:22" x14ac:dyDescent="0.25">
      <c r="A27" s="238" t="s">
        <v>424</v>
      </c>
      <c r="B27" s="239"/>
      <c r="C27" s="240"/>
      <c r="D27" s="241"/>
      <c r="E27" s="242"/>
      <c r="F27" s="243"/>
      <c r="G27" s="244"/>
      <c r="H27" s="243"/>
      <c r="I27" s="242"/>
      <c r="J27" s="245"/>
      <c r="K27" s="246"/>
      <c r="L27" s="241"/>
      <c r="M27" s="247"/>
      <c r="N27" s="241"/>
      <c r="O27" s="248"/>
      <c r="P27" s="243"/>
      <c r="Q27" s="247"/>
      <c r="R27" s="249"/>
      <c r="S27" s="249"/>
      <c r="T27" s="250"/>
      <c r="U27" s="251"/>
      <c r="V27" s="245"/>
    </row>
    <row r="28" ht="5" customHeight="1" spans="1:22" x14ac:dyDescent="0.25">
      <c r="A28" s="252">
        <f>IF(OR(ISBLANK(F28),ISBLANK(E28),ISBLANK(D28)),"",MOD(F28-E28-0.5,24))</f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 s="253"/>
    </row>
    <row r="29" ht="20" customHeight="1" spans="1:22" x14ac:dyDescent="0.25">
      <c r="A29" s="141" t="s">
        <v>405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ht="20" customHeight="1" spans="1:22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ht="20" customHeight="1" spans="1:22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ht="5" customHeight="1" x14ac:dyDescent="0.25"/>
    <row r="33" ht="20" customHeight="1" spans="1:22" x14ac:dyDescent="0.25">
      <c r="A33" s="63" t="s">
        <v>384</v>
      </c>
      <c r="B33" s="174">
        <f>('USF 12-1'!B1:C1)</f>
        <v>45627</v>
      </c>
      <c r="C33" s="174"/>
      <c r="D33" s="63" t="s">
        <v>386</v>
      </c>
      <c r="E33" s="63"/>
      <c r="F33" s="65" t="s">
        <v>439</v>
      </c>
      <c r="G33" s="63" t="s">
        <v>388</v>
      </c>
      <c r="H33" s="254">
        <v>2300</v>
      </c>
      <c r="I33" s="66"/>
      <c r="J33" s="66"/>
      <c r="K33" s="66" t="s">
        <v>390</v>
      </c>
      <c r="L33" s="67">
        <f>WEEKDAY(B33, 1)</f>
        <v>1</v>
      </c>
      <c r="M33" s="67"/>
      <c r="N33" s="66"/>
      <c r="O33" s="66"/>
      <c r="P33" s="66"/>
      <c r="Q33" s="66"/>
      <c r="R33" s="66"/>
      <c r="S33" s="66"/>
      <c r="T33" s="66"/>
      <c r="U33" s="66"/>
      <c r="V33" s="63" t="s">
        <v>384</v>
      </c>
    </row>
    <row r="34" ht="5" customHeight="1" spans="1:22" x14ac:dyDescent="0.25">
      <c r="A34" t="s">
        <v>440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ht="20" customHeight="1" spans="1:22" x14ac:dyDescent="0.25">
      <c r="A35" s="68" t="s">
        <v>391</v>
      </c>
      <c r="B35" s="69"/>
      <c r="C35" s="69"/>
      <c r="D35" s="69"/>
      <c r="E35" s="70" t="s">
        <v>392</v>
      </c>
      <c r="F35" s="70" t="s">
        <v>393</v>
      </c>
      <c r="G35" s="70" t="s">
        <v>394</v>
      </c>
      <c r="H35" s="70" t="s">
        <v>395</v>
      </c>
      <c r="I35" s="70" t="s">
        <v>396</v>
      </c>
      <c r="J35" s="70" t="s">
        <v>397</v>
      </c>
      <c r="K35" s="71" t="s">
        <v>398</v>
      </c>
      <c r="L35" s="71"/>
      <c r="M35" s="71"/>
      <c r="N35" s="71"/>
      <c r="O35" s="71" t="s">
        <v>399</v>
      </c>
      <c r="P35" s="71"/>
      <c r="Q35" s="70" t="s">
        <v>392</v>
      </c>
      <c r="R35" s="70" t="s">
        <v>393</v>
      </c>
      <c r="S35" s="70" t="s">
        <v>394</v>
      </c>
      <c r="T35" s="70" t="s">
        <v>395</v>
      </c>
      <c r="U35" s="70" t="s">
        <v>396</v>
      </c>
      <c r="V35" s="72" t="s">
        <v>397</v>
      </c>
    </row>
    <row r="36" ht="20" customHeight="1" spans="1:22" x14ac:dyDescent="0.25">
      <c r="A36" s="73">
        <f>IF(ISERROR(VLOOKUP(D36,'Employee List'!$A$2:$B$316,2,FALSE)),"",VLOOKUP(D36,'Employee List'!$A$2:$B$316,2,FALSE))</f>
      </c>
      <c r="B36" s="73"/>
      <c r="C36" s="73"/>
      <c r="D36" s="60"/>
      <c r="E36" s="79"/>
      <c r="F36" s="79"/>
      <c r="G36" s="76"/>
      <c r="H36" s="77">
        <f>IF(OR(ISBLANK(F36),ISBLANK(E36),ISBLANK(D36)),"",MOD(F36-E36-0.5,24))</f>
      </c>
      <c r="I36" s="78"/>
      <c r="J36" s="79"/>
      <c r="K36" s="129">
        <f>IF(ISERROR(VLOOKUP(N36,'Employee List'!$A$2:$B$316,2,FALSE)),"",VLOOKUP(N36,'Employee List'!$A$2:$B$316,2,FALSE))</f>
      </c>
      <c r="L36" s="129"/>
      <c r="M36" s="129"/>
      <c r="N36" s="60"/>
      <c r="O36" s="60"/>
      <c r="P36" s="60"/>
      <c r="Q36" s="79"/>
      <c r="R36" s="79"/>
      <c r="S36" s="76"/>
      <c r="T36" s="175">
        <f>IF(OR(ISBLANK(Q36),ISBLANK(R36),ISBLANK(N36)),"",MOD(R36-Q36-0.5,24))</f>
      </c>
      <c r="U36" s="78"/>
      <c r="V36" s="79"/>
    </row>
    <row r="37" ht="20" customHeight="1" spans="1:22" x14ac:dyDescent="0.25">
      <c r="A37" s="73">
        <f>IF(ISERROR(VLOOKUP(D37,'Employee List'!$A$2:$B$316,2,FALSE)),"",VLOOKUP(D37,'Employee List'!$A$2:$B$316,2,FALSE))</f>
      </c>
      <c r="B37" s="73"/>
      <c r="C37" s="73"/>
      <c r="D37" s="62"/>
      <c r="E37" s="91"/>
      <c r="F37" s="91"/>
      <c r="G37" s="88"/>
      <c r="H37" s="89">
        <f t="shared" ref="H37:H42" si="2">IF(OR(ISBLANK(F37),ISBLANK(E37),ISBLANK(D37)),"",MOD(F37-E37-0.5,24))</f>
      </c>
      <c r="I37" s="90"/>
      <c r="J37" s="91"/>
      <c r="K37" s="129">
        <f>IF(ISERROR(VLOOKUP(N37,'Employee List'!$A$2:$B$316,2,FALSE)),"",VLOOKUP(N37,'Employee List'!$A$2:$B$316,2,FALSE))</f>
      </c>
      <c r="L37" s="129"/>
      <c r="M37" s="129"/>
      <c r="N37" s="62"/>
      <c r="O37" s="62"/>
      <c r="P37" s="62"/>
      <c r="Q37" s="91"/>
      <c r="R37" s="91"/>
      <c r="S37" s="88"/>
      <c r="T37" s="176">
        <f t="shared" ref="T37:T38" si="3">IF(OR(ISBLANK(Q37),ISBLANK(R37),ISBLANK(N37)),"",MOD(R37-Q37-0.5,24))</f>
      </c>
      <c r="U37" s="90"/>
      <c r="V37" s="91"/>
    </row>
    <row r="38" ht="20" customHeight="1" spans="1:22" x14ac:dyDescent="0.25">
      <c r="A38" s="255">
        <f>IF(ISERROR(VLOOKUP(D38,'Employee List'!$A$2:$B$316,2,FALSE)),"",VLOOKUP(D38,'Employee List'!$A$2:$B$316,2,FALSE))</f>
      </c>
      <c r="B38" s="255"/>
      <c r="C38" s="255"/>
      <c r="D38" s="256"/>
      <c r="E38" s="257"/>
      <c r="F38" s="257"/>
      <c r="G38" s="258"/>
      <c r="H38" s="259">
        <f t="shared" si="2"/>
      </c>
      <c r="I38" s="260"/>
      <c r="J38" s="257"/>
      <c r="K38" s="129">
        <f>IF(ISERROR(VLOOKUP(N38,'Employee List'!$A$2:$B$316,2,FALSE)),"",VLOOKUP(N38,'Employee List'!$A$2:$B$316,2,FALSE))</f>
      </c>
      <c r="L38" s="129"/>
      <c r="M38" s="129"/>
      <c r="N38" s="108"/>
      <c r="O38" s="108"/>
      <c r="P38" s="108"/>
      <c r="Q38" s="109"/>
      <c r="R38" s="109"/>
      <c r="S38" s="110"/>
      <c r="T38" s="177">
        <f t="shared" si="3"/>
      </c>
      <c r="U38" s="112"/>
      <c r="V38" s="109"/>
    </row>
    <row r="39" ht="20" customHeight="1" spans="1:22" x14ac:dyDescent="0.25">
      <c r="A39" s="73">
        <f>IF(ISERROR(VLOOKUP(D39,'Employee List'!$A$2:$B$316,2,FALSE)),"",VLOOKUP(D39,'Employee List'!$A$2:$B$316,2,FALSE))</f>
      </c>
      <c r="B39" s="73"/>
      <c r="C39" s="73"/>
      <c r="D39" s="62"/>
      <c r="E39" s="91"/>
      <c r="F39" s="91"/>
      <c r="G39" s="88"/>
      <c r="H39" s="89">
        <f t="shared" si="2"/>
      </c>
      <c r="I39" s="90"/>
      <c r="J39" s="113"/>
      <c r="K39" s="181"/>
      <c r="L39" s="116"/>
      <c r="M39" s="116"/>
      <c r="N39" s="182"/>
      <c r="O39" s="183"/>
      <c r="P39" s="183"/>
      <c r="Q39" s="184"/>
      <c r="R39" s="184"/>
      <c r="S39" s="185" t="s">
        <v>395</v>
      </c>
      <c r="T39" s="186">
        <f>SUM(T36:T38)</f>
        <v>0</v>
      </c>
      <c r="U39" s="187">
        <f>SUM(U36:U38)</f>
        <v>0</v>
      </c>
      <c r="V39" s="188">
        <f>SUM(V36:V38)</f>
        <v>0</v>
      </c>
    </row>
    <row r="40" ht="20" customHeight="1" spans="1:22" x14ac:dyDescent="0.25">
      <c r="A40" s="73">
        <f>IF(ISERROR(VLOOKUP(D40,'Employee List'!$A$2:$B$316,2,FALSE)),"",VLOOKUP(D40,'Employee List'!$A$2:$B$316,2,FALSE))</f>
      </c>
      <c r="B40" s="73"/>
      <c r="C40" s="73"/>
      <c r="D40" s="62"/>
      <c r="E40" s="91"/>
      <c r="F40" s="91"/>
      <c r="G40" s="88"/>
      <c r="H40" s="89">
        <f t="shared" si="2"/>
      </c>
      <c r="I40" s="90"/>
      <c r="J40" s="91"/>
      <c r="K40" s="261" t="s">
        <v>403</v>
      </c>
      <c r="L40" s="261"/>
      <c r="M40" s="261"/>
      <c r="N40" s="262"/>
      <c r="O40" s="262" t="s">
        <v>433</v>
      </c>
      <c r="P40" s="262"/>
      <c r="Q40" s="263" t="s">
        <v>392</v>
      </c>
      <c r="R40" s="263" t="s">
        <v>393</v>
      </c>
      <c r="S40" s="264" t="s">
        <v>394</v>
      </c>
      <c r="T40" s="265" t="s">
        <v>395</v>
      </c>
      <c r="U40" s="263" t="s">
        <v>396</v>
      </c>
      <c r="V40" s="263" t="s">
        <v>397</v>
      </c>
    </row>
    <row r="41" ht="20" customHeight="1" spans="1:22" x14ac:dyDescent="0.25">
      <c r="A41" s="73">
        <f>IF(ISERROR(VLOOKUP(D41,'Employee List'!$A$2:$B$316,2,FALSE)),"",VLOOKUP(D41,'Employee List'!$A$2:$B$316,2,FALSE))</f>
      </c>
      <c r="B41" s="73"/>
      <c r="C41" s="73"/>
      <c r="D41" s="62"/>
      <c r="E41" s="91"/>
      <c r="F41" s="91"/>
      <c r="G41" s="88"/>
      <c r="H41" s="89">
        <f t="shared" si="2"/>
      </c>
      <c r="I41" s="90"/>
      <c r="J41" s="91"/>
      <c r="K41" s="266">
        <f>IF(ISERROR(VLOOKUP(N41,'Employee List'!$A$2:$B$316,2,FALSE)),"",VLOOKUP(N41,'Employee List'!$A$2:$B$316,2,FALSE))</f>
      </c>
      <c r="L41" s="266"/>
      <c r="M41" s="266"/>
      <c r="N41" s="62"/>
      <c r="O41" s="62"/>
      <c r="P41" s="62"/>
      <c r="Q41" s="91"/>
      <c r="R41" s="91"/>
      <c r="S41" s="88"/>
      <c r="T41" s="176">
        <f t="shared" ref="T41:T42" si="4">IF(OR(ISBLANK(Q41),ISBLANK(R41),ISBLANK(N41)),"",MOD(R41-Q41-0.5,24))</f>
      </c>
      <c r="U41" s="90"/>
      <c r="V41" s="91"/>
    </row>
    <row r="42" ht="20" customHeight="1" spans="1:22" x14ac:dyDescent="0.25">
      <c r="A42" s="73">
        <f>IF(ISERROR(VLOOKUP(D42,'Employee List'!$A$2:$B$316,2,FALSE)),"",VLOOKUP(D42,'Employee List'!$A$2:$B$316,2,FALSE))</f>
      </c>
      <c r="B42" s="73"/>
      <c r="C42" s="73"/>
      <c r="D42" s="108"/>
      <c r="E42" s="109"/>
      <c r="F42" s="109"/>
      <c r="G42" s="110"/>
      <c r="H42" s="133">
        <f t="shared" si="2"/>
      </c>
      <c r="I42" s="112"/>
      <c r="J42" s="109"/>
      <c r="K42" s="266">
        <f>IF(ISERROR(VLOOKUP(N42,'Employee List'!$A$2:$B$316,2,FALSE)),"",VLOOKUP(N42,'Employee List'!$A$2:$B$316,2,FALSE))</f>
      </c>
      <c r="L42" s="266"/>
      <c r="M42" s="266"/>
      <c r="N42" s="108"/>
      <c r="O42" s="108"/>
      <c r="P42" s="108"/>
      <c r="Q42" s="109"/>
      <c r="R42" s="109"/>
      <c r="S42" s="110"/>
      <c r="T42" s="177">
        <f t="shared" si="4"/>
      </c>
      <c r="U42" s="112"/>
      <c r="V42" s="109"/>
    </row>
    <row r="43" ht="20" customHeight="1" spans="1:22" x14ac:dyDescent="0.25">
      <c r="A43" s="194"/>
      <c r="B43" s="195"/>
      <c r="C43" s="195"/>
      <c r="D43" s="182"/>
      <c r="E43" s="196" t="s">
        <v>404</v>
      </c>
      <c r="F43" s="197"/>
      <c r="G43" s="267" t="s">
        <v>395</v>
      </c>
      <c r="H43" s="268">
        <f>SUM(H36:H37,H39:H42)</f>
        <v>0</v>
      </c>
      <c r="I43" s="269">
        <f>SUM(I36:I37,I39:I42)</f>
        <v>0</v>
      </c>
      <c r="J43" s="268">
        <f>SUM(J36:J37,J39:J42)</f>
        <v>0</v>
      </c>
      <c r="K43" s="116"/>
      <c r="L43" s="116"/>
      <c r="M43" s="116"/>
      <c r="N43" s="182"/>
      <c r="O43" s="183"/>
      <c r="P43" s="183"/>
      <c r="Q43" s="184"/>
      <c r="R43" s="184"/>
      <c r="S43" s="267" t="s">
        <v>395</v>
      </c>
      <c r="T43" s="270">
        <f>SUM(T41:T42)</f>
        <v>0</v>
      </c>
      <c r="U43" s="269">
        <f>+SUM(U41:U42)</f>
        <v>0</v>
      </c>
      <c r="V43" s="271">
        <f>SUM(V41:V42)</f>
        <v>0</v>
      </c>
    </row>
    <row r="44" ht="20" customHeight="1" spans="1:22" x14ac:dyDescent="0.25">
      <c r="A44" s="198" t="s">
        <v>406</v>
      </c>
      <c r="B44" s="70"/>
      <c r="C44" s="70"/>
      <c r="D44" s="147"/>
      <c r="E44" s="148"/>
      <c r="F44" s="201" t="s">
        <v>407</v>
      </c>
      <c r="G44" s="189"/>
      <c r="H44" s="189"/>
      <c r="I44" s="202"/>
      <c r="J44" s="148"/>
      <c r="K44" s="198" t="s">
        <v>441</v>
      </c>
      <c r="L44" s="70"/>
      <c r="M44" s="70"/>
      <c r="N44" s="70"/>
      <c r="O44" s="147"/>
      <c r="P44" s="148"/>
      <c r="Q44" s="201" t="s">
        <v>442</v>
      </c>
      <c r="R44" s="189"/>
      <c r="S44" s="189"/>
      <c r="T44" s="189"/>
      <c r="U44" s="202"/>
      <c r="V44" s="148"/>
    </row>
    <row r="45" ht="25.25" customHeight="1" spans="1:22" x14ac:dyDescent="0.25">
      <c r="A45" s="272" t="s">
        <v>371</v>
      </c>
      <c r="B45" s="273"/>
      <c r="C45" s="274" t="s">
        <v>416</v>
      </c>
      <c r="D45" s="275"/>
      <c r="E45" s="276" t="s">
        <v>443</v>
      </c>
      <c r="F45" s="275"/>
      <c r="G45" s="276" t="s">
        <v>444</v>
      </c>
      <c r="H45" s="275"/>
      <c r="I45" s="276" t="s">
        <v>445</v>
      </c>
      <c r="J45" s="273"/>
      <c r="K45" s="272" t="s">
        <v>371</v>
      </c>
      <c r="L45" s="275"/>
      <c r="M45" s="277" t="s">
        <v>416</v>
      </c>
      <c r="N45" s="275"/>
      <c r="O45" s="277" t="s">
        <v>443</v>
      </c>
      <c r="P45" s="275"/>
      <c r="Q45" s="276" t="s">
        <v>444</v>
      </c>
      <c r="R45" s="274"/>
      <c r="S45" s="275"/>
      <c r="T45" s="278" t="s">
        <v>445</v>
      </c>
      <c r="U45" s="274"/>
      <c r="V45" s="273"/>
    </row>
    <row r="46" ht="25.25" customHeight="1" spans="1:22" x14ac:dyDescent="0.25">
      <c r="A46" s="279" t="s">
        <v>446</v>
      </c>
      <c r="B46" s="280"/>
      <c r="C46" s="213"/>
      <c r="D46" s="214"/>
      <c r="E46" s="215"/>
      <c r="F46" s="216"/>
      <c r="G46" s="217"/>
      <c r="H46" s="216"/>
      <c r="I46" s="215"/>
      <c r="J46" s="218"/>
      <c r="K46" s="281" t="s">
        <v>447</v>
      </c>
      <c r="L46" s="282"/>
      <c r="M46" s="219"/>
      <c r="N46" s="214"/>
      <c r="O46" s="221"/>
      <c r="P46" s="216"/>
      <c r="Q46" s="215"/>
      <c r="R46" s="224"/>
      <c r="S46" s="216"/>
      <c r="T46" s="283"/>
      <c r="U46" s="224"/>
      <c r="V46" s="218"/>
    </row>
    <row r="47" ht="25.25" customHeight="1" spans="1:22" x14ac:dyDescent="0.25">
      <c r="A47" s="284" t="s">
        <v>448</v>
      </c>
      <c r="B47" s="285"/>
      <c r="C47" s="227"/>
      <c r="D47" s="228"/>
      <c r="E47" s="229"/>
      <c r="F47" s="168"/>
      <c r="G47" s="230"/>
      <c r="H47" s="168"/>
      <c r="I47" s="229"/>
      <c r="J47" s="231"/>
      <c r="K47" s="284" t="s">
        <v>449</v>
      </c>
      <c r="L47" s="285"/>
      <c r="M47" s="232"/>
      <c r="N47" s="228"/>
      <c r="O47" s="234"/>
      <c r="P47" s="168"/>
      <c r="Q47" s="229"/>
      <c r="R47" s="237"/>
      <c r="S47" s="168"/>
      <c r="T47" s="286"/>
      <c r="U47" s="237"/>
      <c r="V47" s="231"/>
    </row>
    <row r="48" ht="25.25" customHeight="1" spans="1:22" x14ac:dyDescent="0.25">
      <c r="A48" s="284" t="s">
        <v>450</v>
      </c>
      <c r="B48" s="285"/>
      <c r="C48" s="227"/>
      <c r="D48" s="228"/>
      <c r="E48" s="229"/>
      <c r="F48" s="168"/>
      <c r="G48" s="230"/>
      <c r="H48" s="168"/>
      <c r="I48" s="229"/>
      <c r="J48" s="231"/>
      <c r="K48" s="284" t="s">
        <v>451</v>
      </c>
      <c r="L48" s="285"/>
      <c r="M48" s="232"/>
      <c r="N48" s="228"/>
      <c r="O48" s="234"/>
      <c r="P48" s="168"/>
      <c r="Q48" s="229"/>
      <c r="R48" s="237"/>
      <c r="S48" s="168"/>
      <c r="T48" s="286"/>
      <c r="U48" s="237"/>
      <c r="V48" s="231"/>
    </row>
    <row r="49" ht="25.25" customHeight="1" spans="1:22" x14ac:dyDescent="0.25">
      <c r="A49" s="284" t="s">
        <v>452</v>
      </c>
      <c r="B49" s="285"/>
      <c r="C49" s="227"/>
      <c r="D49" s="228"/>
      <c r="E49" s="229"/>
      <c r="F49" s="168"/>
      <c r="G49" s="230"/>
      <c r="H49" s="168"/>
      <c r="I49" s="229"/>
      <c r="J49" s="231"/>
      <c r="K49" s="284" t="s">
        <v>453</v>
      </c>
      <c r="L49" s="285"/>
      <c r="M49" s="232"/>
      <c r="N49" s="228"/>
      <c r="O49" s="234"/>
      <c r="P49" s="168"/>
      <c r="Q49" s="229"/>
      <c r="R49" s="237"/>
      <c r="S49" s="168"/>
      <c r="T49" s="286"/>
      <c r="U49" s="237"/>
      <c r="V49" s="231"/>
    </row>
    <row r="50" ht="25.25" customHeight="1" spans="1:22" x14ac:dyDescent="0.25">
      <c r="A50" s="287" t="s">
        <v>454</v>
      </c>
      <c r="B50" s="288"/>
      <c r="C50" s="240"/>
      <c r="D50" s="241"/>
      <c r="E50" s="242"/>
      <c r="F50" s="243"/>
      <c r="G50" s="244"/>
      <c r="H50" s="243"/>
      <c r="I50" s="242"/>
      <c r="J50" s="245"/>
      <c r="K50" s="287" t="s">
        <v>455</v>
      </c>
      <c r="L50" s="288"/>
      <c r="M50" s="246"/>
      <c r="N50" s="241"/>
      <c r="O50" s="248"/>
      <c r="P50" s="243"/>
      <c r="Q50" s="242"/>
      <c r="R50" s="251"/>
      <c r="S50" s="243"/>
      <c r="T50" s="289"/>
      <c r="U50" s="251"/>
      <c r="V50" s="245"/>
    </row>
  </sheetData>
  <sheetProtection sheet="1" selectLockedCells="1"/>
  <mergeCells count="243">
    <mergeCell ref="B1:C1"/>
    <mergeCell ref="D1:E1"/>
    <mergeCell ref="I1:J1"/>
    <mergeCell ref="L1:M1"/>
    <mergeCell ref="A2:V2"/>
    <mergeCell ref="A3:D3"/>
    <mergeCell ref="K3:M3"/>
    <mergeCell ref="O3:P3"/>
    <mergeCell ref="A4:C4"/>
    <mergeCell ref="K4:M4"/>
    <mergeCell ref="O4:P4"/>
    <mergeCell ref="A5:C5"/>
    <mergeCell ref="K5:M5"/>
    <mergeCell ref="O5:P5"/>
    <mergeCell ref="A6:C6"/>
    <mergeCell ref="K6:M6"/>
    <mergeCell ref="O6:P6"/>
    <mergeCell ref="A7:C7"/>
    <mergeCell ref="K7:M7"/>
    <mergeCell ref="O7:P7"/>
    <mergeCell ref="A8:C8"/>
    <mergeCell ref="K8:M8"/>
    <mergeCell ref="O8:P8"/>
    <mergeCell ref="A9:C9"/>
    <mergeCell ref="K9:M9"/>
    <mergeCell ref="O9:P9"/>
    <mergeCell ref="A10:C10"/>
    <mergeCell ref="K10:M10"/>
    <mergeCell ref="O10:P10"/>
    <mergeCell ref="A11:C11"/>
    <mergeCell ref="K11:M11"/>
    <mergeCell ref="O11:P11"/>
    <mergeCell ref="A12:C12"/>
    <mergeCell ref="K12:M12"/>
    <mergeCell ref="O12:P12"/>
    <mergeCell ref="A13:C13"/>
    <mergeCell ref="K13:M13"/>
    <mergeCell ref="O13:P13"/>
    <mergeCell ref="A14:C14"/>
    <mergeCell ref="K14:M14"/>
    <mergeCell ref="O14:P14"/>
    <mergeCell ref="A15:C15"/>
    <mergeCell ref="K15:M15"/>
    <mergeCell ref="O15:P15"/>
    <mergeCell ref="A16:C16"/>
    <mergeCell ref="K16:M16"/>
    <mergeCell ref="O16:P16"/>
    <mergeCell ref="A17:C17"/>
    <mergeCell ref="K17:M17"/>
    <mergeCell ref="O17:P17"/>
    <mergeCell ref="A18:C18"/>
    <mergeCell ref="K18:M18"/>
    <mergeCell ref="O18:P18"/>
    <mergeCell ref="A19:C19"/>
    <mergeCell ref="D19:E19"/>
    <mergeCell ref="F19:H19"/>
    <mergeCell ref="I19:J19"/>
    <mergeCell ref="K19:N19"/>
    <mergeCell ref="O19:P19"/>
    <mergeCell ref="Q19:T19"/>
    <mergeCell ref="U19:V19"/>
    <mergeCell ref="A20:B20"/>
    <mergeCell ref="C20:D20"/>
    <mergeCell ref="E20:F20"/>
    <mergeCell ref="G20:H20"/>
    <mergeCell ref="I20:J20"/>
    <mergeCell ref="K20:L20"/>
    <mergeCell ref="M20:N20"/>
    <mergeCell ref="O20:P20"/>
    <mergeCell ref="Q20:S20"/>
    <mergeCell ref="T20:V20"/>
    <mergeCell ref="A21:B21"/>
    <mergeCell ref="C21:D21"/>
    <mergeCell ref="E21:F21"/>
    <mergeCell ref="G21:H21"/>
    <mergeCell ref="I21:J21"/>
    <mergeCell ref="K21:L21"/>
    <mergeCell ref="M21:N21"/>
    <mergeCell ref="O21:P21"/>
    <mergeCell ref="Q21:S21"/>
    <mergeCell ref="T21:V21"/>
    <mergeCell ref="A22:B22"/>
    <mergeCell ref="C22:D22"/>
    <mergeCell ref="E22:F22"/>
    <mergeCell ref="G22:H22"/>
    <mergeCell ref="I22:J22"/>
    <mergeCell ref="K22:L22"/>
    <mergeCell ref="M22:N22"/>
    <mergeCell ref="O22:P22"/>
    <mergeCell ref="Q22:S22"/>
    <mergeCell ref="T22:V22"/>
    <mergeCell ref="A23:B23"/>
    <mergeCell ref="C23:D23"/>
    <mergeCell ref="E23:F23"/>
    <mergeCell ref="G23:H23"/>
    <mergeCell ref="I23:J23"/>
    <mergeCell ref="K23:L23"/>
    <mergeCell ref="M23:N23"/>
    <mergeCell ref="O23:P23"/>
    <mergeCell ref="Q23:S23"/>
    <mergeCell ref="T23:V23"/>
    <mergeCell ref="A24:B24"/>
    <mergeCell ref="C24:D24"/>
    <mergeCell ref="E24:F24"/>
    <mergeCell ref="G24:H24"/>
    <mergeCell ref="I24:J24"/>
    <mergeCell ref="K24:L24"/>
    <mergeCell ref="M24:N24"/>
    <mergeCell ref="O24:P24"/>
    <mergeCell ref="Q24:S24"/>
    <mergeCell ref="T24:V24"/>
    <mergeCell ref="A25:B25"/>
    <mergeCell ref="C25:D25"/>
    <mergeCell ref="E25:F25"/>
    <mergeCell ref="G25:H25"/>
    <mergeCell ref="I25:J25"/>
    <mergeCell ref="K25:L25"/>
    <mergeCell ref="M25:N25"/>
    <mergeCell ref="O25:P25"/>
    <mergeCell ref="Q25:S25"/>
    <mergeCell ref="T25:V25"/>
    <mergeCell ref="A26:B26"/>
    <mergeCell ref="C26:D26"/>
    <mergeCell ref="E26:F26"/>
    <mergeCell ref="G26:H26"/>
    <mergeCell ref="I26:J26"/>
    <mergeCell ref="K26:L26"/>
    <mergeCell ref="M26:N26"/>
    <mergeCell ref="O26:P26"/>
    <mergeCell ref="Q26:S26"/>
    <mergeCell ref="T26:V26"/>
    <mergeCell ref="A27:B27"/>
    <mergeCell ref="C27:D27"/>
    <mergeCell ref="E27:F27"/>
    <mergeCell ref="G27:H27"/>
    <mergeCell ref="I27:J27"/>
    <mergeCell ref="K27:L27"/>
    <mergeCell ref="M27:N27"/>
    <mergeCell ref="O27:P27"/>
    <mergeCell ref="Q27:S27"/>
    <mergeCell ref="T27:V27"/>
    <mergeCell ref="A28:V28"/>
    <mergeCell ref="A29:V31"/>
    <mergeCell ref="B33:C33"/>
    <mergeCell ref="D33:E33"/>
    <mergeCell ref="I33:J33"/>
    <mergeCell ref="L33:M33"/>
    <mergeCell ref="A34:V34"/>
    <mergeCell ref="A35:D35"/>
    <mergeCell ref="K35:M35"/>
    <mergeCell ref="O35:P35"/>
    <mergeCell ref="A36:C36"/>
    <mergeCell ref="K36:M36"/>
    <mergeCell ref="O36:P36"/>
    <mergeCell ref="A37:C37"/>
    <mergeCell ref="K37:M37"/>
    <mergeCell ref="O37:P37"/>
    <mergeCell ref="A38:C38"/>
    <mergeCell ref="K38:M38"/>
    <mergeCell ref="O38:P38"/>
    <mergeCell ref="A39:C39"/>
    <mergeCell ref="K39:M39"/>
    <mergeCell ref="O39:P39"/>
    <mergeCell ref="A40:C40"/>
    <mergeCell ref="K40:M40"/>
    <mergeCell ref="O40:P40"/>
    <mergeCell ref="A41:C41"/>
    <mergeCell ref="K41:M41"/>
    <mergeCell ref="O41:P41"/>
    <mergeCell ref="A42:C42"/>
    <mergeCell ref="K42:M42"/>
    <mergeCell ref="O42:P42"/>
    <mergeCell ref="A43:C43"/>
    <mergeCell ref="K43:M43"/>
    <mergeCell ref="O43:P43"/>
    <mergeCell ref="A44:C44"/>
    <mergeCell ref="D44:E44"/>
    <mergeCell ref="F44:H44"/>
    <mergeCell ref="I44:J44"/>
    <mergeCell ref="K44:N44"/>
    <mergeCell ref="O44:P44"/>
    <mergeCell ref="Q44:T44"/>
    <mergeCell ref="U44:V44"/>
    <mergeCell ref="A45:B45"/>
    <mergeCell ref="C45:D45"/>
    <mergeCell ref="E45:F45"/>
    <mergeCell ref="G45:H45"/>
    <mergeCell ref="I45:J45"/>
    <mergeCell ref="K45:L45"/>
    <mergeCell ref="M45:N45"/>
    <mergeCell ref="O45:P45"/>
    <mergeCell ref="Q45:S45"/>
    <mergeCell ref="T45:V45"/>
    <mergeCell ref="A46:B46"/>
    <mergeCell ref="C46:D46"/>
    <mergeCell ref="E46:F46"/>
    <mergeCell ref="G46:H46"/>
    <mergeCell ref="I46:J46"/>
    <mergeCell ref="K46:L46"/>
    <mergeCell ref="M46:N46"/>
    <mergeCell ref="O46:P46"/>
    <mergeCell ref="Q46:S46"/>
    <mergeCell ref="T46:V46"/>
    <mergeCell ref="A47:B47"/>
    <mergeCell ref="C47:D47"/>
    <mergeCell ref="E47:F47"/>
    <mergeCell ref="G47:H47"/>
    <mergeCell ref="I47:J47"/>
    <mergeCell ref="K47:L47"/>
    <mergeCell ref="M47:N47"/>
    <mergeCell ref="O47:P47"/>
    <mergeCell ref="Q47:S47"/>
    <mergeCell ref="T47:V47"/>
    <mergeCell ref="A48:B48"/>
    <mergeCell ref="C48:D48"/>
    <mergeCell ref="E48:F48"/>
    <mergeCell ref="G48:H48"/>
    <mergeCell ref="I48:J48"/>
    <mergeCell ref="K48:L48"/>
    <mergeCell ref="M48:N48"/>
    <mergeCell ref="O48:P48"/>
    <mergeCell ref="Q48:S48"/>
    <mergeCell ref="T48:V48"/>
    <mergeCell ref="A49:B49"/>
    <mergeCell ref="C49:D49"/>
    <mergeCell ref="E49:F49"/>
    <mergeCell ref="G49:H49"/>
    <mergeCell ref="I49:J49"/>
    <mergeCell ref="K49:L49"/>
    <mergeCell ref="M49:N49"/>
    <mergeCell ref="O49:P49"/>
    <mergeCell ref="Q49:S49"/>
    <mergeCell ref="T49:V49"/>
    <mergeCell ref="A50:B50"/>
    <mergeCell ref="C50:D50"/>
    <mergeCell ref="E50:F50"/>
    <mergeCell ref="G50:H50"/>
    <mergeCell ref="I50:J50"/>
    <mergeCell ref="K50:L50"/>
    <mergeCell ref="M50:N50"/>
    <mergeCell ref="O50:P50"/>
    <mergeCell ref="Q50:S50"/>
    <mergeCell ref="T50:V50"/>
  </mergeCells>
  <pageMargins left="0.45" right="0.25" top="0.75" bottom="0.75" header="0.3" footer="0.3"/>
  <pageSetup orientation="portrait" horizontalDpi="4294967295" verticalDpi="0" scale="69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Employee List</vt:lpstr>
      <vt:lpstr>Call Off Log</vt:lpstr>
      <vt:lpstr>USF 12-1</vt:lpstr>
      <vt:lpstr>IOA 12-1</vt:lpstr>
      <vt:lpstr>VB-CW 12-1</vt:lpstr>
      <vt:lpstr>EPIC 12-1</vt:lpstr>
      <vt:lpstr>USF 12-2</vt:lpstr>
      <vt:lpstr>IOA 12-2</vt:lpstr>
      <vt:lpstr>VB-CW 12-2</vt:lpstr>
      <vt:lpstr>EPIC 12-2</vt:lpstr>
      <vt:lpstr>USF 12-3</vt:lpstr>
      <vt:lpstr>IOA 12-3</vt:lpstr>
      <vt:lpstr>VB-CW 12-3</vt:lpstr>
      <vt:lpstr>EPIC 12-3</vt:lpstr>
      <vt:lpstr>USF 12-4</vt:lpstr>
      <vt:lpstr>IOA 12-4</vt:lpstr>
      <vt:lpstr>VB-CW 12-4</vt:lpstr>
      <vt:lpstr>EPIC 12-4</vt:lpstr>
      <vt:lpstr>USF 12-5</vt:lpstr>
      <vt:lpstr>IOA 12-5</vt:lpstr>
      <vt:lpstr>VB-CW 12-5</vt:lpstr>
      <vt:lpstr>EPIC 12-5</vt:lpstr>
      <vt:lpstr>USF 12-6</vt:lpstr>
      <vt:lpstr>IOA 12-6</vt:lpstr>
      <vt:lpstr>VB-CW 12-6</vt:lpstr>
      <vt:lpstr>EPIC 12-6</vt:lpstr>
      <vt:lpstr>USF 12-7</vt:lpstr>
      <vt:lpstr>IOA 12-7</vt:lpstr>
      <vt:lpstr>VB-CW 12-7</vt:lpstr>
      <vt:lpstr>EPIC 12-7</vt:lpstr>
      <vt:lpstr>USF</vt:lpstr>
      <vt:lpstr>IOA</vt:lpstr>
      <vt:lpstr>CW</vt:lpstr>
      <vt:lpstr>VB</vt:lpstr>
      <vt:lpstr>EPIC</vt:lpstr>
      <vt:lpstr>Hard Rock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2020-08-11T19:25:44Z</dcterms:created>
  <dcterms:modified xsi:type="dcterms:W3CDTF">2024-11-13T20:19:34Z</dcterms:modified>
</cp:coreProperties>
</file>