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F3E6AA44-A314-40A9-8522-47AF01612DD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Overview train" sheetId="2" r:id="rId1"/>
    <sheet name="Overview test" sheetId="4" r:id="rId2"/>
    <sheet name="Lipid arc DICEs" sheetId="12" r:id="rId3"/>
    <sheet name="Model 1 2D train" sheetId="1" r:id="rId4"/>
    <sheet name="Model 1 2D test" sheetId="3" r:id="rId5"/>
    <sheet name="Model 2 2D train" sheetId="8" r:id="rId6"/>
    <sheet name="Model 2 2D test" sheetId="6" r:id="rId7"/>
    <sheet name="Model 3 2D train" sheetId="10" r:id="rId8"/>
    <sheet name="Model 3 2D test" sheetId="11" r:id="rId9"/>
  </sheets>
  <definedNames>
    <definedName name="ExternalData_1" localSheetId="4" hidden="1">'Model 1 2D test'!$A$23:$M$37</definedName>
    <definedName name="ExternalData_1" localSheetId="6" hidden="1">'Model 2 2D test'!$A$23:$M$37</definedName>
    <definedName name="ExternalData_1" localSheetId="7" hidden="1">'Model 3 2D train'!$A$4:$M$122</definedName>
    <definedName name="ExternalData_2" localSheetId="5" hidden="1">'Model 2 2D train'!$A$4:$M$92</definedName>
    <definedName name="ExternalData_2" localSheetId="8" hidden="1">'Model 3 2D test'!$A$4:$M$18</definedName>
    <definedName name="ExternalData_4" localSheetId="8" hidden="1">'Model 3 2D test'!$A$23:$M$37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5" i="12"/>
  <c r="C6" i="12"/>
  <c r="E7" i="4"/>
  <c r="F7" i="4"/>
  <c r="G7" i="4"/>
  <c r="H7" i="4"/>
  <c r="I7" i="4"/>
  <c r="J7" i="4"/>
  <c r="K7" i="4"/>
  <c r="L7" i="4"/>
  <c r="M7" i="4"/>
  <c r="N7" i="4"/>
  <c r="O7" i="4"/>
  <c r="D7" i="4"/>
  <c r="E6" i="4"/>
  <c r="F6" i="4"/>
  <c r="G6" i="4"/>
  <c r="H6" i="4"/>
  <c r="I6" i="4"/>
  <c r="J6" i="4"/>
  <c r="K6" i="4"/>
  <c r="L6" i="4"/>
  <c r="M6" i="4"/>
  <c r="N6" i="4"/>
  <c r="O6" i="4"/>
  <c r="D6" i="4"/>
  <c r="I4" i="2"/>
  <c r="J4" i="2"/>
  <c r="K4" i="2"/>
  <c r="L4" i="2"/>
  <c r="M4" i="2"/>
  <c r="N4" i="2"/>
  <c r="O4" i="2"/>
  <c r="P4" i="2"/>
  <c r="Q4" i="2"/>
  <c r="R4" i="2"/>
  <c r="S4" i="2"/>
  <c r="H4" i="2"/>
  <c r="I3" i="2"/>
  <c r="J3" i="2"/>
  <c r="K3" i="2"/>
  <c r="L3" i="2"/>
  <c r="M3" i="2"/>
  <c r="N3" i="2"/>
  <c r="O3" i="2"/>
  <c r="P3" i="2"/>
  <c r="Q3" i="2"/>
  <c r="R3" i="2"/>
  <c r="S3" i="2"/>
  <c r="H3" i="2"/>
  <c r="E3" i="4"/>
  <c r="F3" i="4"/>
  <c r="G3" i="4"/>
  <c r="H3" i="4"/>
  <c r="I3" i="4"/>
  <c r="J3" i="4"/>
  <c r="K3" i="4"/>
  <c r="L3" i="4"/>
  <c r="M3" i="4"/>
  <c r="N3" i="4"/>
  <c r="O3" i="4"/>
  <c r="D3" i="4"/>
  <c r="E5" i="4"/>
  <c r="F5" i="4"/>
  <c r="G5" i="4"/>
  <c r="H5" i="4"/>
  <c r="I5" i="4"/>
  <c r="J5" i="4"/>
  <c r="K5" i="4"/>
  <c r="L5" i="4"/>
  <c r="M5" i="4"/>
  <c r="N5" i="4"/>
  <c r="O5" i="4"/>
  <c r="D5" i="4"/>
  <c r="H2" i="2" l="1"/>
  <c r="L4" i="4"/>
  <c r="M4" i="4"/>
  <c r="N4" i="4"/>
  <c r="L2" i="4"/>
  <c r="M2" i="4"/>
  <c r="N2" i="4"/>
  <c r="K4" i="4" l="1"/>
  <c r="J4" i="4"/>
  <c r="I4" i="4"/>
  <c r="H4" i="4"/>
  <c r="G4" i="4"/>
  <c r="F4" i="4"/>
  <c r="E4" i="4"/>
  <c r="O4" i="4"/>
  <c r="D4" i="4"/>
  <c r="O2" i="4"/>
  <c r="E2" i="4"/>
  <c r="F2" i="4"/>
  <c r="G2" i="4"/>
  <c r="H2" i="4"/>
  <c r="I2" i="4"/>
  <c r="J2" i="4"/>
  <c r="K2" i="4"/>
  <c r="D2" i="4"/>
  <c r="Q2" i="2" l="1"/>
  <c r="R2" i="2"/>
  <c r="S2" i="2"/>
  <c r="I2" i="2"/>
  <c r="J2" i="2"/>
  <c r="K2" i="2"/>
  <c r="L2" i="2"/>
  <c r="M2" i="2"/>
  <c r="N2" i="2"/>
  <c r="O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C4D3AF-DBE9-4B79-8400-8D58847D6D9E}" keepAlive="1" name="Query - new_dices" description="Connection to the 'new_dices' query in the workbook." type="5" refreshedVersion="0" background="1">
    <dbPr connection="Provider=Microsoft.Mashup.OleDb.1;Data Source=$Workbook$;Location=new_dices;Extended Properties=&quot;&quot;" command="SELECT * FROM [new_dices]"/>
  </connection>
  <connection id="2" xr16:uid="{4AE41360-49D9-4F25-86AD-D529E51AD73E}" keepAlive="1" name="Query - new_dices (2)" description="Connection to the 'new_dices (2)' query in the workbook." type="5" refreshedVersion="8" background="1" saveData="1">
    <dbPr connection="Provider=Microsoft.Mashup.OleDb.1;Data Source=$Workbook$;Location=&quot;new_dices (2)&quot;;Extended Properties=&quot;&quot;" command="SELECT * FROM [new_dices (2)]"/>
  </connection>
  <connection id="3" xr16:uid="{38F098B7-17C3-4E7B-939D-6606F2E7FE90}" keepAlive="1" name="Query - new_dices_model1_test" description="Connection to the 'new_dices_model1_test' query in the workbook." type="5" refreshedVersion="0" background="1">
    <dbPr connection="Provider=Microsoft.Mashup.OleDb.1;Data Source=$Workbook$;Location=new_dices_model1_test;Extended Properties=&quot;&quot;" command="SELECT * FROM [new_dices_model1_test]"/>
  </connection>
  <connection id="4" xr16:uid="{206D4AB3-7F3E-4659-A4AE-268797491C67}" keepAlive="1" name="Query - new_dices_model1_test (2)" description="Connection to the 'new_dices_model1_test (2)' query in the workbook." type="5" refreshedVersion="0" background="1">
    <dbPr connection="Provider=Microsoft.Mashup.OleDb.1;Data Source=$Workbook$;Location=&quot;new_dices_model1_test (2)&quot;;Extended Properties=&quot;&quot;" command="SELECT * FROM [new_dices_model1_test (2)]"/>
  </connection>
  <connection id="5" xr16:uid="{CD7A20DF-64BE-402B-897B-A6A832E6747D}" keepAlive="1" name="Query - new_dices_model1_test (3)" description="Connection to the 'new_dices_model1_test (3)' query in the workbook." type="5" refreshedVersion="8" background="1" saveData="1">
    <dbPr connection="Provider=Microsoft.Mashup.OleDb.1;Data Source=$Workbook$;Location=&quot;new_dices_model1_test (3)&quot;;Extended Properties=&quot;&quot;" command="SELECT * FROM [new_dices_model1_test (3)]"/>
  </connection>
  <connection id="6" xr16:uid="{476CAD0E-B3D7-4DBC-B9EA-1097FB4E5824}" keepAlive="1" name="Query - new_dices_model3_test" description="Connection to the 'new_dices_model3_test' query in the workbook." type="5" refreshedVersion="8" background="1" saveData="1">
    <dbPr connection="Provider=Microsoft.Mashup.OleDb.1;Data Source=$Workbook$;Location=new_dices_model3_test;Extended Properties=&quot;&quot;" command="SELECT * FROM [new_dices_model3_test]"/>
  </connection>
  <connection id="7" xr16:uid="{333C6C1B-3EB8-40CE-8478-C05A601741CF}" keepAlive="1" name="Query - new_dices_model3_test (2)" description="Connection to the 'new_dices_model3_test (2)' query in the workbook." type="5" refreshedVersion="0" background="1">
    <dbPr connection="Provider=Microsoft.Mashup.OleDb.1;Data Source=$Workbook$;Location=&quot;new_dices_model3_test (2)&quot;;Extended Properties=&quot;&quot;" command="SELECT * FROM [new_dices_model3_test (2)]"/>
  </connection>
  <connection id="8" xr16:uid="{47D97181-F81C-45B6-BAFA-5DA62C2C7893}" keepAlive="1" name="Query - new_dices_model3_test (3)" description="Connection to the 'new_dices_model3_test (3)' query in the workbook." type="5" refreshedVersion="8" background="1" saveData="1">
    <dbPr connection="Provider=Microsoft.Mashup.OleDb.1;Data Source=$Workbook$;Location=&quot;new_dices_model3_test (3)&quot;;Extended Properties=&quot;&quot;" command="SELECT * FROM [new_dices_model3_test (3)]"/>
  </connection>
  <connection id="9" xr16:uid="{7C6B5F25-702F-4668-9247-F9D792F039F5}" keepAlive="1" name="Query - pullback_metrics_model1_cv" description="Connection to the 'pullback_metrics_model1_cv' query in the workbook." type="5" refreshedVersion="0" background="1">
    <dbPr connection="Provider=Microsoft.Mashup.OleDb.1;Data Source=$Workbook$;Location=pullback_metrics_model1_cv;Extended Properties=&quot;&quot;" command="SELECT * FROM [pullback_metrics_model1_cv]"/>
  </connection>
  <connection id="10" xr16:uid="{346C76E6-768D-4848-BE59-A935E537E48B}" keepAlive="1" name="Query - pullback_metrics_model2_test" description="Connection to the 'pullback_metrics_model2_test' query in the workbook." type="5" refreshedVersion="0" background="1">
    <dbPr connection="Provider=Microsoft.Mashup.OleDb.1;Data Source=$Workbook$;Location=pullback_metrics_model2_test;Extended Properties=&quot;&quot;" command="SELECT * FROM [pullback_metrics_model2_test]"/>
  </connection>
  <connection id="11" xr16:uid="{57A17A8D-989A-4995-BD65-09585C85F801}" keepAlive="1" name="Query - pullback_model_2_train" description="Connection to the 'pullback_model_2_train' query in the workbook." type="5" refreshedVersion="8" background="1" saveData="1">
    <dbPr connection="Provider=Microsoft.Mashup.OleDb.1;Data Source=$Workbook$;Location=pullback_model_2_train;Extended Properties=&quot;&quot;" command="SELECT * FROM [pullback_model_2_train]"/>
  </connection>
  <connection id="12" xr16:uid="{F2A32F9C-B32A-412D-8A5E-CB6709C6E71B}" keepAlive="1" name="Query - pullback_model_3_test" description="Connection to the 'pullback_model_3_test' query in the workbook." type="5" refreshedVersion="8" background="1" saveData="1">
    <dbPr connection="Provider=Microsoft.Mashup.OleDb.1;Data Source=$Workbook$;Location=pullback_model_3_test;Extended Properties=&quot;&quot;" command="SELECT * FROM [pullback_model_3_test]"/>
  </connection>
  <connection id="13" xr16:uid="{E4B01DA5-4321-4034-9AAE-697FD4E1BF38}" keepAlive="1" name="Query - pullback_model_3_train" description="Connection to the 'pullback_model_3_train' query in the workbook." type="5" refreshedVersion="8" background="1" saveData="1">
    <dbPr connection="Provider=Microsoft.Mashup.OleDb.1;Data Source=$Workbook$;Location=pullback_model_3_train;Extended Properties=&quot;&quot;" command="SELECT * FROM [pullback_model_3_train]"/>
  </connection>
</connections>
</file>

<file path=xl/sharedStrings.xml><?xml version="1.0" encoding="utf-8"?>
<sst xmlns="http://schemas.openxmlformats.org/spreadsheetml/2006/main" count="1944" uniqueCount="229">
  <si>
    <t>lumen</t>
  </si>
  <si>
    <t>wthrombus</t>
  </si>
  <si>
    <t>dissection</t>
  </si>
  <si>
    <t>rupture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</si>
  <si>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</si>
  <si>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</si>
  <si>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</si>
  <si>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</si>
  <si>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</si>
  <si>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</si>
  <si>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</si>
  <si>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</si>
  <si>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 xml:space="preserve">Date </t>
  </si>
  <si>
    <t>Nº patients</t>
  </si>
  <si>
    <t>Nº pullback</t>
  </si>
  <si>
    <t>Nº frames</t>
  </si>
  <si>
    <t>Name</t>
  </si>
  <si>
    <t>Algorithm</t>
  </si>
  <si>
    <t>Runtime (h/fold)</t>
  </si>
  <si>
    <t>nnUNet 2D</t>
  </si>
  <si>
    <t>EST-NEMC-0027-RCA</t>
  </si>
  <si>
    <t>EST-NEMC-0027-RCx</t>
  </si>
  <si>
    <t>NLD-AMPH-0003</t>
  </si>
  <si>
    <t>NLD-AMPH-0007</t>
  </si>
  <si>
    <t>NLD-AMPH-0012</t>
  </si>
  <si>
    <t>NLD-AMPH-0013</t>
  </si>
  <si>
    <t>NLD-AMPH-0017-LAD</t>
  </si>
  <si>
    <t>NLD-AMPH-0029</t>
  </si>
  <si>
    <t>NLD-AMPH-0045-RCA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</si>
  <si>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</si>
  <si>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</si>
  <si>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</si>
  <si>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</si>
  <si>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</si>
  <si>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</si>
  <si>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</si>
  <si>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</si>
  <si>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</si>
  <si>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</si>
  <si>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</si>
  <si>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</si>
  <si>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</si>
  <si>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</si>
  <si>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</si>
  <si>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NLD-HMC-0009-RCAd</t>
  </si>
  <si>
    <t>NLD-HMC-0009-RCAp</t>
  </si>
  <si>
    <t>NLD-ISALA-0006</t>
  </si>
  <si>
    <t>NLD-ISALA-0008</t>
  </si>
  <si>
    <t>NLD-ISALA-0058</t>
  </si>
  <si>
    <t>NLD-ISALA-0070</t>
  </si>
  <si>
    <t>NLD-ISALA-0076</t>
  </si>
  <si>
    <t>NLD-ISALA-0079</t>
  </si>
  <si>
    <t>NLD-ISALA-0081-RCA</t>
  </si>
  <si>
    <t>NLD-ISALA-0081-LAD</t>
  </si>
  <si>
    <t>NLD-ISALA-0082</t>
  </si>
  <si>
    <t>NLD-ISALA-0084</t>
  </si>
  <si>
    <t>NLD-ISALA-0085</t>
  </si>
  <si>
    <t>NLD-ISALA-0086</t>
  </si>
  <si>
    <t>NLD-ISALA-0088</t>
  </si>
  <si>
    <t>NLD-ISALA-0090</t>
  </si>
  <si>
    <t>NLD-ISALA-0092</t>
  </si>
  <si>
    <t>NLD-ISALA-0095-LAD</t>
  </si>
  <si>
    <t>NLD-ISALA-0095-RCx</t>
  </si>
  <si>
    <t>NLD-ISALA-0096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</si>
  <si>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</si>
  <si>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</si>
  <si>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</si>
  <si>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</si>
  <si>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</si>
  <si>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</si>
  <si>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</si>
  <si>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</si>
  <si>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</si>
  <si>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</si>
  <si>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</si>
  <si>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</si>
  <si>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pullback</t>
  </si>
  <si>
    <t>NLD-AMPH-0005</t>
  </si>
  <si>
    <t>NLD-AMPH-0011</t>
  </si>
  <si>
    <t>NLD-AMPH-0051-LAD</t>
  </si>
  <si>
    <t>NLD-AMPH-0054</t>
  </si>
  <si>
    <t>NLD-HMC-0008</t>
  </si>
  <si>
    <t>NLD-ISALA-0057</t>
  </si>
  <si>
    <t>NLD-ISALA-0062</t>
  </si>
  <si>
    <t>NLD-ISALA-0065-LAD</t>
  </si>
  <si>
    <t>NLD-ISALA-0065-MO1</t>
  </si>
  <si>
    <t>NLD-ISALA-0073</t>
  </si>
  <si>
    <t>NLD-ISALA-0087</t>
  </si>
  <si>
    <t>NLD-ISALA-0089</t>
  </si>
  <si>
    <t>NLD-ISALA-0097</t>
  </si>
  <si>
    <t>NaN</t>
  </si>
  <si>
    <t>NLD-ISALA-0093</t>
  </si>
  <si>
    <t xml:space="preserve">catheter </t>
  </si>
  <si>
    <t>Frame-wise</t>
  </si>
  <si>
    <t>Pullback-wise</t>
  </si>
  <si>
    <t>DICE type</t>
  </si>
  <si>
    <t>Per frame</t>
  </si>
  <si>
    <t>Model 2 2d</t>
  </si>
  <si>
    <t>Model 3 2D</t>
  </si>
  <si>
    <t>Model 2 2D</t>
  </si>
  <si>
    <t>Model 1 2D</t>
  </si>
  <si>
    <t>Per pullback</t>
  </si>
  <si>
    <t>Model 1 2d</t>
  </si>
  <si>
    <t>Model 3 2d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</si>
  <si>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</si>
  <si>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</si>
  <si>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</si>
  <si>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</si>
  <si>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</si>
  <si>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</si>
  <si>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</si>
  <si>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</si>
  <si>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</si>
  <si>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</si>
  <si>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</si>
  <si>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</si>
  <si>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</si>
  <si>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</si>
  <si>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</si>
  <si>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</si>
  <si>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</si>
  <si>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</si>
  <si>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</si>
  <si>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</si>
  <si>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</si>
  <si>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</si>
  <si>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</si>
  <si>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</si>
  <si>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NLD-RADB-0021-RCx</t>
  </si>
  <si>
    <t>NLD-RADB-0001</t>
  </si>
  <si>
    <t>NLD-AMPH-0048</t>
  </si>
  <si>
    <t>NLD-RADB-0021-LAD</t>
  </si>
  <si>
    <t>NLD-RADB-0023</t>
  </si>
  <si>
    <t>NLD-RADB-0017</t>
  </si>
  <si>
    <t>NLD-RADB-0005</t>
  </si>
  <si>
    <t>NLD-RADB-0028-AL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</si>
  <si>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</si>
  <si>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</si>
  <si>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</si>
  <si>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</si>
  <si>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</si>
  <si>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</si>
  <si>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</si>
  <si>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</si>
  <si>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</si>
  <si>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</si>
  <si>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</si>
  <si>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</si>
  <si>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</si>
  <si>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</si>
  <si>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</si>
  <si>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</si>
  <si>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</si>
  <si>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</si>
  <si>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</si>
  <si>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NLD-RADB-0034-LAD</t>
  </si>
  <si>
    <t>NLD-RADB-0067</t>
  </si>
  <si>
    <t>NLD-AMPH-0058</t>
  </si>
  <si>
    <t>NLD-AMPH-0055-MO1</t>
  </si>
  <si>
    <t>NLD-RADB-0033</t>
  </si>
  <si>
    <t>NLD-RADB-0093</t>
  </si>
  <si>
    <t>NLD-RADB-0032</t>
  </si>
  <si>
    <t>NLD-RADB-0081-RCx</t>
  </si>
  <si>
    <t>NLD-RADB-0034-RCx</t>
  </si>
  <si>
    <t>NLD-RADB-0089</t>
  </si>
  <si>
    <t>NLD-AMPH-0039-RCx</t>
  </si>
  <si>
    <t>NLDAMPH0005_1</t>
  </si>
  <si>
    <t>NLDAMPH0011_1</t>
  </si>
  <si>
    <t>NLDAMPH0051_1</t>
  </si>
  <si>
    <t>NLDAMPH0054_1</t>
  </si>
  <si>
    <t>NLDHMC0008_1</t>
  </si>
  <si>
    <t>NLDISALA0057_1</t>
  </si>
  <si>
    <t>NLDISALA0062_1</t>
  </si>
  <si>
    <t>NLDISALA0065_1</t>
  </si>
  <si>
    <t>NLDISALA0065_2</t>
  </si>
  <si>
    <t>NLDISALA0073_1</t>
  </si>
  <si>
    <t>NLDISALA0087_1</t>
  </si>
  <si>
    <t>NLDISALA0089_1</t>
  </si>
  <si>
    <t>NLDISALA0093_1</t>
  </si>
  <si>
    <t>NLDISALA0097_1</t>
  </si>
  <si>
    <t>Frame</t>
  </si>
  <si>
    <t>Pullback</t>
  </si>
  <si>
    <t>0</t>
  </si>
  <si>
    <t>120</t>
  </si>
  <si>
    <t>160</t>
  </si>
  <si>
    <t>200</t>
  </si>
  <si>
    <t>240</t>
  </si>
  <si>
    <t>268</t>
  </si>
  <si>
    <t>280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</si>
  <si>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</si>
  <si>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</si>
  <si>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</si>
  <si>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</si>
  <si>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</si>
  <si>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</si>
  <si>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</si>
  <si>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</si>
  <si>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</si>
  <si>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192</t>
  </si>
  <si>
    <t>185</t>
  </si>
  <si>
    <t>46</t>
  </si>
  <si>
    <t>90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</si>
  <si>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</si>
  <si>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</si>
  <si>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</si>
  <si>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</si>
  <si>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</si>
  <si>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</si>
  <si>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</si>
  <si>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</si>
  <si>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</si>
  <si>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</si>
  <si>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</si>
  <si>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</si>
  <si>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</si>
  <si>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</si>
  <si>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112</t>
  </si>
  <si>
    <t>32</t>
  </si>
  <si>
    <t>100</t>
  </si>
  <si>
    <t>10</t>
  </si>
  <si>
    <t>20</t>
  </si>
  <si>
    <t>30</t>
  </si>
  <si>
    <t>350</t>
  </si>
  <si>
    <t>380</t>
  </si>
  <si>
    <t>460</t>
  </si>
  <si>
    <t>50</t>
  </si>
  <si>
    <t>60</t>
  </si>
  <si>
    <t>70</t>
  </si>
  <si>
    <t>Mean 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</si>
</sst>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6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 average (computed</a:t>
            </a:r>
            <a:r>
              <a:rPr lang="es-ES" baseline="0"/>
              <a:t>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train'!$H$1:$S$1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train'!$H$2:$S$2</c:f>
              <c:numCache>
                <c:formatCode>General</c:formatCode>
                <c:ptCount val="12"/>
                <c:pt idx="0">
                  <c:v>0.97579554912903776</c:v>
                </c:pt>
                <c:pt idx="1">
                  <c:v>0.91714444114302951</c:v>
                </c:pt>
                <c:pt idx="2">
                  <c:v>0.87958018926912762</c:v>
                </c:pt>
                <c:pt idx="3">
                  <c:v>0.467974354297092</c:v>
                </c:pt>
                <c:pt idx="4">
                  <c:v>0.38910176215470305</c:v>
                </c:pt>
                <c:pt idx="5">
                  <c:v>0.74067055801643422</c:v>
                </c:pt>
                <c:pt idx="6">
                  <c:v>0.97962620783382448</c:v>
                </c:pt>
                <c:pt idx="7">
                  <c:v>0.41418147940326466</c:v>
                </c:pt>
                <c:pt idx="8">
                  <c:v>0.30062667635030194</c:v>
                </c:pt>
                <c:pt idx="9">
                  <c:v>0.23168642335750628</c:v>
                </c:pt>
                <c:pt idx="10">
                  <c:v>1.7345173468512245E-2</c:v>
                </c:pt>
                <c:pt idx="11">
                  <c:v>0.3309240619344343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2C0-BF9B-1715557BEB0D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train'!$H$3:$S$3</c:f>
              <c:numCache>
                <c:formatCode>General</c:formatCode>
                <c:ptCount val="12"/>
                <c:pt idx="0">
                  <c:v>0.97922239473518158</c:v>
                </c:pt>
                <c:pt idx="1">
                  <c:v>0.92382108118624384</c:v>
                </c:pt>
                <c:pt idx="2">
                  <c:v>0.89015335259093498</c:v>
                </c:pt>
                <c:pt idx="3">
                  <c:v>0.48572532921623246</c:v>
                </c:pt>
                <c:pt idx="4">
                  <c:v>0.42009496197467588</c:v>
                </c:pt>
                <c:pt idx="5">
                  <c:v>0.7585769202457342</c:v>
                </c:pt>
                <c:pt idx="6">
                  <c:v>0.98297869988232411</c:v>
                </c:pt>
                <c:pt idx="7">
                  <c:v>0.4495786136467424</c:v>
                </c:pt>
                <c:pt idx="8">
                  <c:v>0.30110157730858916</c:v>
                </c:pt>
                <c:pt idx="9">
                  <c:v>0.2112325202096281</c:v>
                </c:pt>
                <c:pt idx="10">
                  <c:v>2.0387359836901122E-4</c:v>
                </c:pt>
                <c:pt idx="11">
                  <c:v>0.25699592378729746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335-8ADB-33358F4A1605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train'!$H$4:$S$4</c:f>
              <c:numCache>
                <c:formatCode>General</c:formatCode>
                <c:ptCount val="12"/>
                <c:pt idx="0">
                  <c:v>0.98760885964626743</c:v>
                </c:pt>
                <c:pt idx="1">
                  <c:v>0.94624152655570881</c:v>
                </c:pt>
                <c:pt idx="2">
                  <c:v>0.89924573037257727</c:v>
                </c:pt>
                <c:pt idx="3">
                  <c:v>0.51919438362807557</c:v>
                </c:pt>
                <c:pt idx="4">
                  <c:v>0.51041493251075476</c:v>
                </c:pt>
                <c:pt idx="5">
                  <c:v>0.76755265111355453</c:v>
                </c:pt>
                <c:pt idx="6">
                  <c:v>0.99214502910457436</c:v>
                </c:pt>
                <c:pt idx="7">
                  <c:v>0.536701523102036</c:v>
                </c:pt>
                <c:pt idx="8">
                  <c:v>0.37343235476292358</c:v>
                </c:pt>
                <c:pt idx="9">
                  <c:v>0.23342434698030717</c:v>
                </c:pt>
                <c:pt idx="10">
                  <c:v>0</c:v>
                </c:pt>
                <c:pt idx="11">
                  <c:v>0.32004554244094746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335-8ADB-33358F4A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72015"/>
        <c:axId val="1461074511"/>
      </c:barChart>
      <c:catAx>
        <c:axId val="14610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4511"/>
        <c:crosses val="autoZero"/>
        <c:auto val="1"/>
        <c:lblAlgn val="ctr"/>
        <c:lblOffset val="100"/>
        <c:noMultiLvlLbl val="0"/>
      </c:catAx>
      <c:valAx>
        <c:axId val="14610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0.9738948597139363</c:v>
                </c:pt>
                <c:pt idx="1">
                  <c:v>0.92829146588677791</c:v>
                </c:pt>
                <c:pt idx="2">
                  <c:v>0.87282032249848895</c:v>
                </c:pt>
                <c:pt idx="3">
                  <c:v>0.41522563453479117</c:v>
                </c:pt>
                <c:pt idx="4">
                  <c:v>0.2586641740374549</c:v>
                </c:pt>
                <c:pt idx="5">
                  <c:v>0.73593666581751904</c:v>
                </c:pt>
                <c:pt idx="6">
                  <c:v>0.98705822637510054</c:v>
                </c:pt>
                <c:pt idx="7">
                  <c:v>0.52165905732726181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0.31276923420888747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FBC-B57A-94542E8A03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test'!$D$4:$O$4</c:f>
              <c:numCache>
                <c:formatCode>General</c:formatCode>
                <c:ptCount val="12"/>
                <c:pt idx="0">
                  <c:v>0.97471586284269451</c:v>
                </c:pt>
                <c:pt idx="1">
                  <c:v>0.93038858061575369</c:v>
                </c:pt>
                <c:pt idx="2">
                  <c:v>0.88961936534505848</c:v>
                </c:pt>
                <c:pt idx="3">
                  <c:v>0.46521223177801213</c:v>
                </c:pt>
                <c:pt idx="4">
                  <c:v>0.25827307121887494</c:v>
                </c:pt>
                <c:pt idx="5">
                  <c:v>0.74699446582643703</c:v>
                </c:pt>
                <c:pt idx="6">
                  <c:v>0.98785536928333617</c:v>
                </c:pt>
                <c:pt idx="7">
                  <c:v>0.55399145727146415</c:v>
                </c:pt>
                <c:pt idx="8">
                  <c:v>3.2079646017699116E-2</c:v>
                </c:pt>
                <c:pt idx="9">
                  <c:v>0</c:v>
                </c:pt>
                <c:pt idx="10">
                  <c:v>0</c:v>
                </c:pt>
                <c:pt idx="11">
                  <c:v>0.36852101685108296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1-4B02-9DEC-14AB0A5B536B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test'!$D$6:$O$6</c:f>
              <c:numCache>
                <c:formatCode>General</c:formatCode>
                <c:ptCount val="12"/>
                <c:pt idx="0">
                  <c:v>0.98156053723520442</c:v>
                </c:pt>
                <c:pt idx="1">
                  <c:v>0.94158986588131321</c:v>
                </c:pt>
                <c:pt idx="2">
                  <c:v>0.89383824967545045</c:v>
                </c:pt>
                <c:pt idx="3">
                  <c:v>0.55388173869081037</c:v>
                </c:pt>
                <c:pt idx="4">
                  <c:v>0.50765844852381103</c:v>
                </c:pt>
                <c:pt idx="5">
                  <c:v>0.77335108578217082</c:v>
                </c:pt>
                <c:pt idx="6">
                  <c:v>0.99029089188244135</c:v>
                </c:pt>
                <c:pt idx="7">
                  <c:v>0.59939888981585743</c:v>
                </c:pt>
                <c:pt idx="8">
                  <c:v>9.375E-2</c:v>
                </c:pt>
                <c:pt idx="9">
                  <c:v>0</c:v>
                </c:pt>
                <c:pt idx="10">
                  <c:v>0</c:v>
                </c:pt>
                <c:pt idx="11">
                  <c:v>0.37795715943956221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042-BFB4-4EB7D71C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0.98091335208254893</c:v>
                </c:pt>
                <c:pt idx="1">
                  <c:v>0.9298857696184385</c:v>
                </c:pt>
                <c:pt idx="2">
                  <c:v>0.88563617273502881</c:v>
                </c:pt>
                <c:pt idx="3">
                  <c:v>0.64948089176502932</c:v>
                </c:pt>
                <c:pt idx="4">
                  <c:v>0.43099521048732881</c:v>
                </c:pt>
                <c:pt idx="5">
                  <c:v>0.77063011040592599</c:v>
                </c:pt>
                <c:pt idx="6">
                  <c:v>0.98705314991863102</c:v>
                </c:pt>
                <c:pt idx="7">
                  <c:v>0.5862655273885532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0.31611052612468682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4E3-9946-0AC51D539634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test'!$D$5:$O$5</c:f>
              <c:numCache>
                <c:formatCode>General</c:formatCode>
                <c:ptCount val="12"/>
                <c:pt idx="0">
                  <c:v>0.98162920998173997</c:v>
                </c:pt>
                <c:pt idx="1">
                  <c:v>0.93183578047498639</c:v>
                </c:pt>
                <c:pt idx="2">
                  <c:v>0.90003438923036239</c:v>
                </c:pt>
                <c:pt idx="3">
                  <c:v>0.67012230699652997</c:v>
                </c:pt>
                <c:pt idx="4">
                  <c:v>0.4987526502152439</c:v>
                </c:pt>
                <c:pt idx="5">
                  <c:v>0.77962144582847404</c:v>
                </c:pt>
                <c:pt idx="6">
                  <c:v>0.98784264906337949</c:v>
                </c:pt>
                <c:pt idx="7">
                  <c:v>0.64615442014140889</c:v>
                </c:pt>
                <c:pt idx="8">
                  <c:v>0.12249208025343188</c:v>
                </c:pt>
                <c:pt idx="9">
                  <c:v>0</c:v>
                </c:pt>
                <c:pt idx="10">
                  <c:v>0</c:v>
                </c:pt>
                <c:pt idx="11">
                  <c:v>0.37073073206490953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4E3-9946-0AC51D539634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test'!$D$7:$O$7</c:f>
              <c:numCache>
                <c:formatCode>General</c:formatCode>
                <c:ptCount val="12"/>
                <c:pt idx="0">
                  <c:v>0.98589619463573697</c:v>
                </c:pt>
                <c:pt idx="1">
                  <c:v>0.94237603090430011</c:v>
                </c:pt>
                <c:pt idx="2">
                  <c:v>0.90352378533338462</c:v>
                </c:pt>
                <c:pt idx="3">
                  <c:v>0.65530186001006696</c:v>
                </c:pt>
                <c:pt idx="4">
                  <c:v>0.5984058844438892</c:v>
                </c:pt>
                <c:pt idx="5">
                  <c:v>0.79870983590711742</c:v>
                </c:pt>
                <c:pt idx="6">
                  <c:v>0.99027246569845506</c:v>
                </c:pt>
                <c:pt idx="7">
                  <c:v>0.70854061005466162</c:v>
                </c:pt>
                <c:pt idx="8">
                  <c:v>9.4488188976377965E-2</c:v>
                </c:pt>
                <c:pt idx="9">
                  <c:v>0</c:v>
                </c:pt>
                <c:pt idx="10">
                  <c:v>0</c:v>
                </c:pt>
                <c:pt idx="11">
                  <c:v>0.3780184542896407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EA0-AC8E-00ED5C5B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DICEs'!$C$4:$C$6</c:f>
              <c:numCache>
                <c:formatCode>General</c:formatCode>
                <c:ptCount val="3"/>
                <c:pt idx="0">
                  <c:v>0.66629741644766727</c:v>
                </c:pt>
                <c:pt idx="1">
                  <c:v>0.75958190480402832</c:v>
                </c:pt>
                <c:pt idx="2">
                  <c:v>0.76751693790125319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C-480F-800D-7977516F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</xdr:colOff>
      <xdr:row>7</xdr:row>
      <xdr:rowOff>176212</xdr:rowOff>
    </xdr:from>
    <xdr:to>
      <xdr:col>8</xdr:col>
      <xdr:colOff>403860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3CFA-D502-62A2-75E1-645DAC9C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531495</xdr:colOff>
      <xdr:row>7</xdr:row>
      <xdr:rowOff>176212</xdr:rowOff>
    </xdr:from>
    <xdr:to>
      <xdr:col>7</xdr:col>
      <xdr:colOff>739140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89AE-8E47-AAC6-3DFD-37E51C5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7</xdr:row>
      <xdr:rowOff>160020</xdr:rowOff>
    </xdr:from>
    <xdr:to>
      <xdr:col>14</xdr:col>
      <xdr:colOff>786765</xdr:colOff>
      <xdr:row>28</xdr:row>
      <xdr:rowOff>181928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DE34-30C5-4E4C-B0EB-5E2F809B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60960</xdr:rowOff>
    </xdr:from>
    <xdr:to>
      <xdr:col>13</xdr:col>
      <xdr:colOff>586740</xdr:colOff>
      <xdr:row>14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022B3-20A9-CE2B-E847-D55FA774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61C6E5A-74BA-45A8-B506-EE337CAAF05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58213CF-7355-479C-851B-0C8B3817707A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F45F97-7F69-4200-A1B8-E4546FA15832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FD146AE1-D1D5-4620-80C8-B2F92A648678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0A1B301-ED3E-442D-951C-C17E36A58AB4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974E9829-9510-4F3D-8BDE-E6ABC7CD983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64E62-098E-4195-A0B5-CD4E5F137209}" name="Table8" displayName="Table8" ref="A1:S4" totalsRowShown="0">
  <autoFilter ref="A1:S4" xr:uid="{6D864E62-098E-4195-A0B5-CD4E5F137209}"/>
  <tableColumns count="19">
    <tableColumn id="1" xr3:uid="{CB851FAA-C8DF-489C-B74F-A785522F1BAA}" name="Date " dataDxfId="68"/>
    <tableColumn id="2" xr3:uid="{85F88159-E34A-4985-89CD-9634CE0918BE}" name="Nº patients"/>
    <tableColumn id="3" xr3:uid="{6ADEAA0E-4A60-4D02-B376-309CF4107C90}" name="Nº pullback"/>
    <tableColumn id="4" xr3:uid="{5FBB4B28-FE4D-4C7D-856F-93AFC1DE489B}" name="Nº frames"/>
    <tableColumn id="5" xr3:uid="{1C304F7A-59B2-4026-89D9-827EABECD74F}" name="Name"/>
    <tableColumn id="6" xr3:uid="{0ADE80C8-C768-449B-8B70-AE42D8D02B37}" name="Algorithm"/>
    <tableColumn id="7" xr3:uid="{E52857B0-2A36-4834-8E6A-00FF15D56A8D}" name="Runtime (h/fold)"/>
    <tableColumn id="8" xr3:uid="{92315B0E-A410-4735-8C68-FE38FF31E02E}" name="lumen"/>
    <tableColumn id="9" xr3:uid="{B5F01D9A-EA14-40AF-B78F-6335ACEB3B34}" name="guidewire"/>
    <tableColumn id="10" xr3:uid="{571006B2-A994-4806-A7E8-2166796F5B5F}" name="wall"/>
    <tableColumn id="11" xr3:uid="{31554BA6-BB68-4D9C-9EA8-DB3C99767A98}" name="lipid"/>
    <tableColumn id="12" xr3:uid="{14EABB5D-51C5-422C-94D0-9F2F69E89795}" name="calcium"/>
    <tableColumn id="13" xr3:uid="{17C739AF-559D-4AB1-8FE8-7BD335F8C041}" name="media"/>
    <tableColumn id="14" xr3:uid="{27664423-E417-4938-B7E7-1C26434FE24D}" name="catheter"/>
    <tableColumn id="15" xr3:uid="{35C2D491-504D-4D37-BB01-50296E98A793}" name="sidebranch"/>
    <tableColumn id="16" xr3:uid="{87FDC493-63C2-4F9B-9288-3A04B89B8ED3}" name="rthrombus"/>
    <tableColumn id="17" xr3:uid="{416950A2-A548-468F-9935-2D5229DE69D8}" name="wthrombus"/>
    <tableColumn id="18" xr3:uid="{244752CD-2946-4941-8FB3-FCC36F84164A}" name="dissection"/>
    <tableColumn id="19" xr3:uid="{08C5A924-4D2D-4634-AAC4-25DE44EF59FE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7E12A1-8F34-4AF3-8B13-96196DCD9A26}" name="new_dices7" displayName="new_dices7" ref="A23:M37" tableType="queryTable" totalsRowShown="0">
  <autoFilter ref="A23:M37" xr:uid="{6E7E12A1-8F34-4AF3-8B13-96196DCD9A26}"/>
  <tableColumns count="13">
    <tableColumn id="1" xr3:uid="{21E06DAB-8E73-4373-9140-F113D879C55E}" uniqueName="1" name="pullback" queryTableFieldId="1" dataDxfId="4"/>
    <tableColumn id="3" xr3:uid="{FD1A8E7D-0B27-4753-A527-103B34749DBD}" uniqueName="3" name="lumen" queryTableFieldId="3"/>
    <tableColumn id="4" xr3:uid="{404989E0-DEDD-4007-8A8B-C02AF5E2BE8C}" uniqueName="4" name="guidewire" queryTableFieldId="4"/>
    <tableColumn id="5" xr3:uid="{B49E131F-4FD9-4FF3-90CE-4A5CAF514376}" uniqueName="5" name="wall" queryTableFieldId="5"/>
    <tableColumn id="6" xr3:uid="{5BC06630-3A6C-476C-AD70-11CD1D94FC31}" uniqueName="6" name="lipid" queryTableFieldId="6"/>
    <tableColumn id="7" xr3:uid="{29F1772D-DCD0-4A2B-8A1C-7DAFA27E8513}" uniqueName="7" name="calcium" queryTableFieldId="7"/>
    <tableColumn id="8" xr3:uid="{69679B2A-4BC1-4211-B7FC-0E24FC862064}" uniqueName="8" name="media" queryTableFieldId="8"/>
    <tableColumn id="9" xr3:uid="{6704B352-AB58-4130-934F-D4B6A558F240}" uniqueName="9" name="catheter " queryTableFieldId="9"/>
    <tableColumn id="10" xr3:uid="{E440953D-EEC9-45A4-9281-2C3EF716E3BA}" uniqueName="10" name="sidebranch" queryTableFieldId="10"/>
    <tableColumn id="11" xr3:uid="{3B25035F-F022-45C9-BE98-BD32EE53874D}" uniqueName="11" name="rthrombus" queryTableFieldId="11"/>
    <tableColumn id="12" xr3:uid="{4972630A-0DA5-4505-B64C-B4695DF8642E}" uniqueName="12" name="wthrombus" queryTableFieldId="12"/>
    <tableColumn id="13" xr3:uid="{7981B865-7508-4A52-9737-EC398B6DD796}" uniqueName="13" name="dissection" queryTableFieldId="13"/>
    <tableColumn id="14" xr3:uid="{7DEE64E9-6315-47DD-B806-CCE8B2313EAA}" uniqueName="14" name="rupture" queryTableField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29E09A-FDC0-46DF-8C77-A32E71E5EE82}" name="pullback_model_3_train" displayName="pullback_model_3_train" ref="A4:M122" tableType="queryTable" totalsRowShown="0">
  <autoFilter ref="A4:M122" xr:uid="{A829E09A-FDC0-46DF-8C77-A32E71E5EE82}"/>
  <sortState xmlns:xlrd2="http://schemas.microsoft.com/office/spreadsheetml/2017/richdata2" ref="A5:M122">
    <sortCondition ref="A4:A122"/>
  </sortState>
  <tableColumns count="13">
    <tableColumn id="1" xr3:uid="{2C466B9F-3486-43EA-88F0-6B04382A3B98}" uniqueName="1" name="pullback" queryTableFieldId="1" dataDxfId="3"/>
    <tableColumn id="2" xr3:uid="{A1CF0318-84A9-4B5A-B15E-4D0CD9BBF4D8}" uniqueName="2" name="lumen" queryTableFieldId="2"/>
    <tableColumn id="6" xr3:uid="{B94F830C-04B5-4445-8263-9CF8B5334E60}" uniqueName="6" name="guidewire" queryTableFieldId="6"/>
    <tableColumn id="7" xr3:uid="{8A853AF1-1B5E-44EC-93C7-36302562DA73}" uniqueName="7" name="wall" queryTableFieldId="7"/>
    <tableColumn id="8" xr3:uid="{8B739106-6678-407A-8F2A-0A91558DEFFB}" uniqueName="8" name="lipid" queryTableFieldId="8"/>
    <tableColumn id="9" xr3:uid="{C521110F-FBA3-41AD-A6BC-46948396342D}" uniqueName="9" name="calcium" queryTableFieldId="9"/>
    <tableColumn id="10" xr3:uid="{8229D028-819C-4B13-9143-3743A7B0AEA6}" uniqueName="10" name="media" queryTableFieldId="10"/>
    <tableColumn id="11" xr3:uid="{2D43C810-31EE-4E69-842C-2955B2849AC0}" uniqueName="11" name="catheter " queryTableFieldId="11"/>
    <tableColumn id="12" xr3:uid="{5CD2BD0E-B403-4277-8D23-74047690E9CC}" uniqueName="12" name="sidebranch" queryTableFieldId="12"/>
    <tableColumn id="13" xr3:uid="{75DD1D07-E7C2-4946-955C-BB3954855998}" uniqueName="13" name="rthrombus" queryTableFieldId="13"/>
    <tableColumn id="3" xr3:uid="{E36DF14E-EF22-412C-84D5-E96AD9FF1305}" uniqueName="3" name="wthrombus" queryTableFieldId="3"/>
    <tableColumn id="4" xr3:uid="{AF3B689D-663B-4B08-A858-98F0765E4234}" uniqueName="4" name="dissection" queryTableFieldId="4"/>
    <tableColumn id="5" xr3:uid="{0FB1CCB4-26BD-4057-AD27-D3B19140E4F9}" uniqueName="5" name="rupture" queryTableFieldId="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EC896-A044-47E0-8A2C-2ADC0FD0C57A}" name="pullback_model_3_test" displayName="pullback_model_3_test" ref="A4:M18" tableType="queryTable" totalsRowShown="0">
  <autoFilter ref="A4:M18" xr:uid="{6EFEC896-A044-47E0-8A2C-2ADC0FD0C57A}"/>
  <tableColumns count="13">
    <tableColumn id="1" xr3:uid="{EFF36B65-A573-4987-BD0F-B326BFCE2E1E}" uniqueName="1" name="pullback" queryTableFieldId="1" dataDxfId="2"/>
    <tableColumn id="2" xr3:uid="{1C58043E-829D-41FD-ADBD-840915C3F3DB}" uniqueName="2" name="lumen" queryTableFieldId="2"/>
    <tableColumn id="6" xr3:uid="{7ABDCBE9-D904-45B3-9CAF-6DD2ED60C609}" uniqueName="6" name="guidewire" queryTableFieldId="6"/>
    <tableColumn id="7" xr3:uid="{2B276962-CBA7-4EDF-9C61-0AC6A30D0944}" uniqueName="7" name="wall" queryTableFieldId="7"/>
    <tableColumn id="8" xr3:uid="{5B690346-F47D-4990-943F-1F8159A2BB94}" uniqueName="8" name="lipid" queryTableFieldId="8"/>
    <tableColumn id="9" xr3:uid="{C3DD4784-64A8-4784-B646-C81EC2026B68}" uniqueName="9" name="calcium" queryTableFieldId="9"/>
    <tableColumn id="10" xr3:uid="{6C2BF780-5B72-44F4-AD0D-E2B9E4A2EDFA}" uniqueName="10" name="media" queryTableFieldId="10"/>
    <tableColumn id="11" xr3:uid="{FB967F38-088D-4645-B012-312F1811A5D0}" uniqueName="11" name="catheter " queryTableFieldId="11"/>
    <tableColumn id="12" xr3:uid="{D57FB16E-D704-4F3A-9FB4-936F3A317129}" uniqueName="12" name="sidebranch" queryTableFieldId="12"/>
    <tableColumn id="13" xr3:uid="{0C52CA6B-E083-487F-918A-BE59CC7E6F92}" uniqueName="13" name="rthrombus" queryTableFieldId="13"/>
    <tableColumn id="3" xr3:uid="{9306A554-1BF7-45C0-9FC8-A87FC4114532}" uniqueName="3" name="wthrombus" queryTableFieldId="3"/>
    <tableColumn id="4" xr3:uid="{F1846415-7506-4AC4-8BC1-8E47B4795233}" uniqueName="4" name="dissection" queryTableFieldId="4"/>
    <tableColumn id="5" xr3:uid="{A60C8D75-4728-4F90-8162-5A024D7897D4}" uniqueName="5" name="rupture" queryTableField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6D7047-A09F-4A76-AD3F-E3BA4190A045}" name="new_dices_model3_test__214" displayName="new_dices_model3_test__214" ref="A23:M37" tableType="queryTable" totalsRowShown="0">
  <autoFilter ref="A23:M37" xr:uid="{506D7047-A09F-4A76-AD3F-E3BA4190A045}"/>
  <tableColumns count="13">
    <tableColumn id="1" xr3:uid="{1C088C25-3292-48C4-9DDB-BCD8282FC071}" uniqueName="1" name="pullback" queryTableFieldId="1" dataDxfId="1"/>
    <tableColumn id="3" xr3:uid="{6CFFF739-226F-4791-A8B7-98C68EF75320}" uniqueName="3" name="lumen" queryTableFieldId="3"/>
    <tableColumn id="4" xr3:uid="{0126F16A-CAB2-4DB8-92D9-7042B4ABF772}" uniqueName="4" name="guidewire" queryTableFieldId="4"/>
    <tableColumn id="5" xr3:uid="{E5AD6AF6-0F74-49B2-BF2C-2C1A69E9FC33}" uniqueName="5" name="wall" queryTableFieldId="5"/>
    <tableColumn id="6" xr3:uid="{C7E33FA3-B616-4C7C-BFD4-5AE874672A1F}" uniqueName="6" name="lipid" queryTableFieldId="6"/>
    <tableColumn id="7" xr3:uid="{5E51F7D3-B758-4726-B891-698DA1266E16}" uniqueName="7" name="calcium" queryTableFieldId="7"/>
    <tableColumn id="8" xr3:uid="{1B5D7CC4-50BE-4C44-8D54-E4F93232A161}" uniqueName="8" name="media" queryTableFieldId="8"/>
    <tableColumn id="9" xr3:uid="{47EF2459-A9C6-4E08-8ED1-C9D8FCD01BF2}" uniqueName="9" name="catheter " queryTableFieldId="9"/>
    <tableColumn id="10" xr3:uid="{4C76EF5A-DC39-4972-8666-D914C53655AB}" uniqueName="10" name="sidebranch" queryTableFieldId="10"/>
    <tableColumn id="11" xr3:uid="{410A8403-5170-443A-8B7F-9DDD33C14FFC}" uniqueName="11" name="rthrombus" queryTableFieldId="11"/>
    <tableColumn id="12" xr3:uid="{FB4AA0E3-4622-4117-B7FB-5689AAED8023}" uniqueName="12" name="wthrombus" queryTableFieldId="12"/>
    <tableColumn id="13" xr3:uid="{4C908E8A-A6CC-46FD-8811-A78630419C17}" uniqueName="13" name="dissection" queryTableFieldId="13"/>
    <tableColumn id="14" xr3:uid="{61C4EC7D-07F8-4DBF-92F5-81D9F850F3FB}" uniqueName="14" name="rupture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C4590-9284-4E59-8045-9B81F88C4B49}" name="Table4" displayName="Table4" ref="A1:O7" totalsRowShown="0" headerRowDxfId="67">
  <autoFilter ref="A1:O7" xr:uid="{81CC4590-9284-4E59-8045-9B81F88C4B49}"/>
  <tableColumns count="15">
    <tableColumn id="1" xr3:uid="{90A29A87-F39F-4144-92E9-53073D9307DE}" name="Name"/>
    <tableColumn id="4" xr3:uid="{30A2A5A3-D4E3-42F0-93EF-28F811B3B91C}" name="Nº frames"/>
    <tableColumn id="17" xr3:uid="{F4408744-5591-40A0-9EF1-7BC8213A6613}" name="DICE type"/>
    <tableColumn id="5" xr3:uid="{0FA96BEC-63A7-45C3-B38F-C8B78A8E76DB}" name="lumen"/>
    <tableColumn id="6" xr3:uid="{73F78F0D-E49C-47EB-BFD8-765CEEA448F3}" name="guidewire"/>
    <tableColumn id="7" xr3:uid="{05DBFA82-6F12-4484-BAFE-B94517F25323}" name="wall"/>
    <tableColumn id="8" xr3:uid="{1027DEA6-AC99-48AD-A053-5FE92712ED03}" name="lipid"/>
    <tableColumn id="9" xr3:uid="{82365F9E-72A0-4465-80AA-4699935FD343}" name="calcium"/>
    <tableColumn id="10" xr3:uid="{AA084ED3-084E-4571-9ADD-E0645984CADC}" name="media"/>
    <tableColumn id="11" xr3:uid="{302682F9-D97D-4C47-AFAF-CAF1B1F5DA46}" name="catheter"/>
    <tableColumn id="12" xr3:uid="{6FA0607D-2B35-4271-AE37-BEF373AAAD6E}" name="sidebranch"/>
    <tableColumn id="13" xr3:uid="{3ED6382D-4F04-437E-AECD-3FA58E9B46AC}" name="rthrombus"/>
    <tableColumn id="14" xr3:uid="{670D344B-6512-4633-9126-EB4AC6FE4E13}" name="wthrombus"/>
    <tableColumn id="15" xr3:uid="{F62A6E45-FB7C-40B2-BCAB-99B1CCFDD322}" name="dissection"/>
    <tableColumn id="16" xr3:uid="{5D476CD1-C5FA-46E7-A6DB-511955E8125A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8BC316-B47F-437F-8E4C-CF6213B47D0D}" name="Table12" displayName="Table12" ref="B12:F174" totalsRowShown="0">
  <autoFilter ref="B12:F174" xr:uid="{168BC316-B47F-437F-8E4C-CF6213B47D0D}"/>
  <sortState xmlns:xlrd2="http://schemas.microsoft.com/office/spreadsheetml/2017/richdata2" ref="B13:F174">
    <sortCondition ref="B13:B174"/>
    <sortCondition ref="C13:C174"/>
  </sortState>
  <tableColumns count="5">
    <tableColumn id="1" xr3:uid="{5B9BE478-1F4A-4EB1-8A1E-3B3B38BE0D23}" name="Pullback"/>
    <tableColumn id="2" xr3:uid="{E71D8070-55AC-44A6-87E1-C7A6B29D6E16}" name="Frame"/>
    <tableColumn id="3" xr3:uid="{82B69281-609F-4510-BE3A-F60F54D0F5AA}" name="Model 1 2D"/>
    <tableColumn id="4" xr3:uid="{487FFC4C-61D9-4AC7-93E1-3162EC3B45E6}" name="Model 2 2D"/>
    <tableColumn id="5" xr3:uid="{7C761E9B-B7E8-4A92-BAE5-9970F33EEA64}" name="Model 3 2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1FE8D-303F-4825-902E-F8F49FD47607}" name="Table14" displayName="Table14" ref="B3:C6" totalsRowShown="0">
  <autoFilter ref="B3:C6" xr:uid="{08A1FE8D-303F-4825-902E-F8F49FD47607}"/>
  <tableColumns count="2">
    <tableColumn id="1" xr3:uid="{0A9360EA-C5E5-4966-BB47-6EDB93EE8BE5}" name="Name"/>
    <tableColumn id="2" xr3:uid="{F7AEA2C2-92AD-476D-A404-F330557EBF90}" name="Mean DICE" dataDxfId="0">
      <calculatedColumnFormula>AVERAGE(Table12[Model 3 2D])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304CF-BB86-42C0-9E49-357D468360CB}" name="Table1" displayName="Table1" ref="A4:M60" totalsRowShown="0" headerRowDxfId="66" dataDxfId="65">
  <autoFilter ref="A4:M60" xr:uid="{D15304CF-BB86-42C0-9E49-357D468360CB}"/>
  <tableColumns count="13">
    <tableColumn id="1" xr3:uid="{E9A2664F-949A-461C-8632-250D14F2C760}" name="pullback" dataDxfId="64"/>
    <tableColumn id="2" xr3:uid="{81AEE817-74D0-4CC5-A299-1597C836BDBE}" name="lumen" dataDxfId="63"/>
    <tableColumn id="6" xr3:uid="{CC602F98-37A3-4361-A848-D4CBB9948033}" name="guidewire" dataDxfId="62"/>
    <tableColumn id="7" xr3:uid="{CA810748-2336-49F3-A8D0-2B7B9306BAF9}" name="wall" dataDxfId="61"/>
    <tableColumn id="8" xr3:uid="{8DFD2D26-06D4-47D5-9BAC-FB0E075CF24D}" name="lipid" dataDxfId="60"/>
    <tableColumn id="9" xr3:uid="{98114F9F-8129-46BC-B902-B4802F5C3F62}" name="calcium" dataDxfId="59"/>
    <tableColumn id="10" xr3:uid="{A5277F3D-4D0C-4DCD-9B04-F78B100B7B46}" name="media" dataDxfId="58"/>
    <tableColumn id="11" xr3:uid="{B278FC61-31A9-46DA-8014-B1A03111CBE1}" name="catheter" dataDxfId="57"/>
    <tableColumn id="12" xr3:uid="{34BCDEB6-E89F-4CEA-A102-13F76A35F32B}" name="sidebranch" dataDxfId="56"/>
    <tableColumn id="13" xr3:uid="{3E093B54-A5C8-4AA5-AC76-8E77A7F90417}" name="rthrombus" dataDxfId="55"/>
    <tableColumn id="3" xr3:uid="{06AD8942-98FD-4AD4-978C-773935D494DD}" name="wthrombus" dataDxfId="54"/>
    <tableColumn id="4" xr3:uid="{89DFF757-FFCD-4EF8-B173-ECCA43FEFCDA}" name="dissection" dataDxfId="53"/>
    <tableColumn id="5" xr3:uid="{937B4B65-7E4A-40CE-915C-BC92DE18744F}" name="rupture" dataDxfId="5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4F2D2-09FC-44CE-B00C-2FA6ABF87677}" name="Table2" displayName="Table2" ref="A4:M18" totalsRowShown="0" headerRowDxfId="51" dataDxfId="50">
  <autoFilter ref="A4:M18" xr:uid="{52C4F2D2-09FC-44CE-B00C-2FA6ABF87677}"/>
  <tableColumns count="13">
    <tableColumn id="1" xr3:uid="{316127D1-C863-4B75-9F74-072A0EE7405D}" name="pullback" dataDxfId="49"/>
    <tableColumn id="2" xr3:uid="{9917C3EA-1C30-4BB0-91BC-48A2C3F8AFF5}" name="lumen" dataDxfId="48"/>
    <tableColumn id="6" xr3:uid="{F37756C4-C13F-4ABC-8F21-0A72F1FA98D2}" name="guidewire" dataDxfId="47"/>
    <tableColumn id="7" xr3:uid="{9A440BE1-2FCC-4C1C-916B-D894C470B6B7}" name="wall" dataDxfId="46"/>
    <tableColumn id="8" xr3:uid="{90A106DF-CBBB-4E1B-9026-756AB13879A6}" name="lipid" dataDxfId="45"/>
    <tableColumn id="9" xr3:uid="{70B62D4F-EAAA-46FD-994B-F4364B457A1D}" name="calcium" dataDxfId="44"/>
    <tableColumn id="10" xr3:uid="{6CE2743C-C32C-4504-8C4F-E40C2027E306}" name="media" dataDxfId="43"/>
    <tableColumn id="11" xr3:uid="{D3DEF3C0-1F65-406B-9D99-0DE216BEE211}" name="catheter" dataDxfId="42"/>
    <tableColumn id="12" xr3:uid="{C7283D77-8600-4E6C-B317-9A59BCE8D515}" name="sidebranch" dataDxfId="41"/>
    <tableColumn id="13" xr3:uid="{91A8B186-D5BD-4AE0-8C58-C229065A6C5C}" name="rthrombus" dataDxfId="40"/>
    <tableColumn id="3" xr3:uid="{76A5940A-8A23-49C0-AF19-32FC5B8C6026}" name="wthrombus" dataDxfId="39"/>
    <tableColumn id="4" xr3:uid="{024AC4E6-3A31-4405-9CFF-1C14722ED33B}" name="dissection" dataDxfId="38"/>
    <tableColumn id="5" xr3:uid="{52163E12-701F-493C-A10C-56018D37AB50}" name="rupture" dataDxfId="37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65BE29-0BD2-4730-BC3C-3E15BC3235E7}" name="new_dices_model1_test__212" displayName="new_dices_model1_test__212" ref="A23:M37" tableType="queryTable" totalsRowShown="0" headerRowDxfId="36" dataDxfId="35">
  <autoFilter ref="A23:M37" xr:uid="{AB65BE29-0BD2-4730-BC3C-3E15BC3235E7}"/>
  <tableColumns count="13">
    <tableColumn id="1" xr3:uid="{D429D6CF-3715-4453-807D-F5172C56F9A5}" uniqueName="1" name="pullback" queryTableFieldId="1" dataDxfId="34"/>
    <tableColumn id="3" xr3:uid="{E86BAE9D-B1C0-44A5-BA9A-65D342E617D4}" uniqueName="3" name="lumen" queryTableFieldId="3" dataDxfId="33"/>
    <tableColumn id="4" xr3:uid="{BF3BAF55-6A20-4993-9E26-9863C60DC3FD}" uniqueName="4" name="guidewire" queryTableFieldId="4" dataDxfId="32"/>
    <tableColumn id="5" xr3:uid="{DA9515EB-CF4F-40F4-83EC-3705A726AD32}" uniqueName="5" name="wall" queryTableFieldId="5" dataDxfId="31"/>
    <tableColumn id="6" xr3:uid="{7BDF596F-0326-4765-86BE-FE46830462D7}" uniqueName="6" name="lipid" queryTableFieldId="6" dataDxfId="30"/>
    <tableColumn id="7" xr3:uid="{A2A7F245-F961-4307-B32D-D2E3FD1E7D70}" uniqueName="7" name="calcium" queryTableFieldId="7" dataDxfId="29"/>
    <tableColumn id="8" xr3:uid="{A674A59B-866E-43C8-A11C-BD3E7D1982F9}" uniqueName="8" name="media" queryTableFieldId="8" dataDxfId="28"/>
    <tableColumn id="9" xr3:uid="{B6B9F9F4-D4D0-494B-946D-B7678EE2F883}" uniqueName="9" name="catheter" queryTableFieldId="9" dataDxfId="27"/>
    <tableColumn id="10" xr3:uid="{2D500235-EC3A-4D0D-9549-3FC853DAC82D}" uniqueName="10" name="sidebranch" queryTableFieldId="10" dataDxfId="26"/>
    <tableColumn id="11" xr3:uid="{9306ACAB-8372-4DAA-BF83-29A99AF32C65}" uniqueName="11" name="rthrombus" queryTableFieldId="11" dataDxfId="25"/>
    <tableColumn id="12" xr3:uid="{91ADE48B-D8E3-4347-879A-C7753F204378}" uniqueName="12" name="wthrombus" queryTableFieldId="12" dataDxfId="24"/>
    <tableColumn id="13" xr3:uid="{6D71478F-08A1-4481-B9A3-57DC7C253CD1}" uniqueName="13" name="dissection" queryTableFieldId="13" dataDxfId="23"/>
    <tableColumn id="14" xr3:uid="{F4F574A0-082B-4DEE-934A-FC695C51B712}" uniqueName="14" name="rupture" queryTableFieldId="14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FCDAB-5625-4273-9F79-C99522278EEB}" name="pullback_model_2_train" displayName="pullback_model_2_train" ref="A4:M92" tableType="queryTable" totalsRowShown="0" headerRowDxfId="21">
  <autoFilter ref="A4:M92" xr:uid="{059FCDAB-5625-4273-9F79-C99522278EEB}"/>
  <sortState xmlns:xlrd2="http://schemas.microsoft.com/office/spreadsheetml/2017/richdata2" ref="A5:M92">
    <sortCondition ref="A5:A92"/>
  </sortState>
  <tableColumns count="13">
    <tableColumn id="1" xr3:uid="{80EDAEC6-61BE-4F8A-96B8-D66B574F3F34}" uniqueName="1" name="pullback" queryTableFieldId="1" dataDxfId="20"/>
    <tableColumn id="2" xr3:uid="{2A1EBF68-1BF0-40EF-9116-FBA244B1C9A5}" uniqueName="2" name="lumen" queryTableFieldId="2"/>
    <tableColumn id="6" xr3:uid="{9C2B8825-E482-4EB8-A8FE-E34846016B7E}" uniqueName="6" name="guidewire" queryTableFieldId="6"/>
    <tableColumn id="7" xr3:uid="{0632FDC1-DE75-44F7-A6FF-79FB7EFE7103}" uniqueName="7" name="wall" queryTableFieldId="7"/>
    <tableColumn id="8" xr3:uid="{7B9557F3-0A51-49AA-8D21-81C0C050D6EE}" uniqueName="8" name="lipid" queryTableFieldId="8"/>
    <tableColumn id="9" xr3:uid="{AA6EB97F-6742-45C8-A22A-A82C3B81A8CC}" uniqueName="9" name="calcium" queryTableFieldId="9"/>
    <tableColumn id="10" xr3:uid="{E24C6607-54DC-4A64-87E9-EABEEE221597}" uniqueName="10" name="media" queryTableFieldId="10"/>
    <tableColumn id="11" xr3:uid="{A9CC8E1F-CEEF-4130-AFCC-CC8F141FA789}" uniqueName="11" name="catheter" queryTableFieldId="11"/>
    <tableColumn id="12" xr3:uid="{E34D4B00-1ABF-4C35-856A-EB4655A67BE6}" uniqueName="12" name="sidebranch" queryTableFieldId="12"/>
    <tableColumn id="13" xr3:uid="{3221D0E3-B959-4924-8712-7C07CDE0EDD9}" uniqueName="13" name="rthrombus" queryTableFieldId="13"/>
    <tableColumn id="3" xr3:uid="{0B4C8ED3-A68E-4450-B080-FAD8A4CA229E}" uniqueName="3" name="wthrombus" queryTableFieldId="3"/>
    <tableColumn id="4" xr3:uid="{02CEF05B-9FFD-4A52-B496-4E8A8D13028D}" uniqueName="4" name="dissection" queryTableFieldId="4"/>
    <tableColumn id="5" xr3:uid="{952DBA1B-AA2D-4BBE-95AA-57DCA5EB7EB1}" uniqueName="5" name="rupture" queryTableField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78D90F-D671-45F9-8083-C98C9E669185}" name="Table5" displayName="Table5" ref="A4:M18" totalsRowShown="0" dataDxfId="19" tableBorderDxfId="18">
  <autoFilter ref="A4:M18" xr:uid="{9D78D90F-D671-45F9-8083-C98C9E669185}"/>
  <tableColumns count="13">
    <tableColumn id="1" xr3:uid="{C128ADB3-417E-4B33-B9AC-183C00C3BBF2}" name="pullback" dataDxfId="17"/>
    <tableColumn id="2" xr3:uid="{3D6EDBE2-1704-4CB9-8FA4-ED2A34B17FC7}" name="lumen" dataDxfId="16"/>
    <tableColumn id="6" xr3:uid="{85D9E7B3-F999-4314-85EC-BBCB52496EF3}" name="guidewire" dataDxfId="15"/>
    <tableColumn id="7" xr3:uid="{2539DB42-1562-4280-B0F3-A727C96420FD}" name="wall" dataDxfId="14"/>
    <tableColumn id="8" xr3:uid="{A900E6A3-1793-48C5-8F67-E4C600780439}" name="lipid" dataDxfId="13"/>
    <tableColumn id="9" xr3:uid="{734B0EEB-8837-40BE-813C-A788E002083C}" name="calcium" dataDxfId="12"/>
    <tableColumn id="10" xr3:uid="{94B0780D-AAE2-4C61-8BBA-F9E614D0F10D}" name="media" dataDxfId="11"/>
    <tableColumn id="11" xr3:uid="{7697724D-B627-4CF4-874C-27D754107670}" name="catheter " dataDxfId="10"/>
    <tableColumn id="12" xr3:uid="{B66D6827-A46E-4E14-BCE4-9ABB230D315F}" name="sidebranch" dataDxfId="9"/>
    <tableColumn id="13" xr3:uid="{DE5BCFF8-5228-4E56-8FA5-C9059DDB0451}" name="rthrombus" dataDxfId="8"/>
    <tableColumn id="3" xr3:uid="{398234A1-F3B6-483F-A686-53D001AEA431}" name="wthrombus" dataDxfId="7"/>
    <tableColumn id="4" xr3:uid="{671E6709-7864-44EF-B8BA-EDA68F3BA772}" name="dissection" dataDxfId="6"/>
    <tableColumn id="5" xr3:uid="{B5138DD1-E1D8-40D0-8062-E69F345E2FC3}" name="ruptur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23CB-B751-4FDE-81A8-35F4E0666855}">
  <dimension ref="A1:S4"/>
  <sheetViews>
    <sheetView showGridLines="0" workbookViewId="0">
      <selection activeCell="AB13" sqref="AB13"/>
    </sheetView>
  </sheetViews>
  <sheetFormatPr defaultRowHeight="14.4" x14ac:dyDescent="0.3"/>
  <cols>
    <col min="1" max="1" width="10.5546875" bestFit="1" customWidth="1"/>
    <col min="2" max="2" width="12.109375" customWidth="1"/>
    <col min="3" max="3" width="13" bestFit="1" customWidth="1"/>
    <col min="4" max="4" width="11.6640625" bestFit="1" customWidth="1"/>
    <col min="5" max="5" width="10.21875" bestFit="1" customWidth="1"/>
    <col min="6" max="6" width="11.5546875" bestFit="1" customWidth="1"/>
    <col min="7" max="7" width="17.5546875" bestFit="1" customWidth="1"/>
    <col min="8" max="8" width="12" bestFit="1" customWidth="1"/>
    <col min="9" max="9" width="13.6640625" bestFit="1" customWidth="1"/>
    <col min="10" max="13" width="12" bestFit="1" customWidth="1"/>
    <col min="14" max="14" width="12.44140625" bestFit="1" customWidth="1"/>
    <col min="15" max="15" width="14.6640625" bestFit="1" customWidth="1"/>
    <col min="16" max="16" width="14.33203125" bestFit="1" customWidth="1"/>
    <col min="17" max="17" width="15.109375" bestFit="1" customWidth="1"/>
    <col min="18" max="18" width="13.77734375" bestFit="1" customWidth="1"/>
    <col min="19" max="19" width="12" bestFit="1" customWidth="1"/>
  </cols>
  <sheetData>
    <row r="1" spans="1:19" s="11" customFormat="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2</v>
      </c>
      <c r="S1" t="s">
        <v>3</v>
      </c>
    </row>
    <row r="2" spans="1:19" x14ac:dyDescent="0.3">
      <c r="A2" s="1">
        <v>44970</v>
      </c>
      <c r="B2">
        <v>49</v>
      </c>
      <c r="C2">
        <v>56</v>
      </c>
      <c r="D2">
        <v>783</v>
      </c>
      <c r="E2" t="s">
        <v>102</v>
      </c>
      <c r="F2" t="s">
        <v>19</v>
      </c>
      <c r="G2">
        <v>27</v>
      </c>
      <c r="H2">
        <f>AVERAGE(Table1[lumen])</f>
        <v>0.97579554912903776</v>
      </c>
      <c r="I2">
        <f>AVERAGE(Table1[guidewire])</f>
        <v>0.91714444114302951</v>
      </c>
      <c r="J2">
        <f>AVERAGE(Table1[wall])</f>
        <v>0.87958018926912762</v>
      </c>
      <c r="K2">
        <f>AVERAGE(Table1[lipid])</f>
        <v>0.467974354297092</v>
      </c>
      <c r="L2">
        <f>AVERAGE(Table1[calcium])</f>
        <v>0.38910176215470305</v>
      </c>
      <c r="M2">
        <f>AVERAGE(Table1[media])</f>
        <v>0.74067055801643422</v>
      </c>
      <c r="N2">
        <f>AVERAGE(Table1[catheter])</f>
        <v>0.97962620783382448</v>
      </c>
      <c r="O2">
        <f>AVERAGE(Table1[sidebranch])</f>
        <v>0.41418147940326466</v>
      </c>
      <c r="P2">
        <f>AVERAGE(Table1[rthrombus])</f>
        <v>0.30062667635030194</v>
      </c>
      <c r="Q2">
        <f>AVERAGE(Table1[wthrombus])</f>
        <v>0.23168642335750628</v>
      </c>
      <c r="R2">
        <f>AVERAGE(Table1[dissection])</f>
        <v>1.7345173468512245E-2</v>
      </c>
      <c r="S2">
        <f>AVERAGE(Table1[rupture])</f>
        <v>0.3309240619344343</v>
      </c>
    </row>
    <row r="3" spans="1:19" x14ac:dyDescent="0.3">
      <c r="A3" s="1">
        <v>44982</v>
      </c>
      <c r="B3">
        <v>75</v>
      </c>
      <c r="C3">
        <v>88</v>
      </c>
      <c r="D3">
        <v>1215</v>
      </c>
      <c r="E3" t="s">
        <v>97</v>
      </c>
      <c r="F3" t="s">
        <v>19</v>
      </c>
      <c r="G3">
        <v>48</v>
      </c>
      <c r="H3">
        <f>AVERAGE(pullback_model_2_train[lumen])</f>
        <v>0.97922239473518158</v>
      </c>
      <c r="I3">
        <f>AVERAGE(pullback_model_2_train[guidewire])</f>
        <v>0.92382108118624384</v>
      </c>
      <c r="J3">
        <f>AVERAGE(pullback_model_2_train[wall])</f>
        <v>0.89015335259093498</v>
      </c>
      <c r="K3">
        <f>AVERAGE(pullback_model_2_train[lipid])</f>
        <v>0.48572532921623246</v>
      </c>
      <c r="L3">
        <f>AVERAGE(pullback_model_2_train[calcium])</f>
        <v>0.42009496197467588</v>
      </c>
      <c r="M3">
        <f>AVERAGE(pullback_model_2_train[media])</f>
        <v>0.7585769202457342</v>
      </c>
      <c r="N3">
        <f>AVERAGE(pullback_model_2_train[catheter])</f>
        <v>0.98297869988232411</v>
      </c>
      <c r="O3">
        <f>AVERAGE(pullback_model_2_train[sidebranch])</f>
        <v>0.4495786136467424</v>
      </c>
      <c r="P3">
        <f>AVERAGE(pullback_model_2_train[rthrombus])</f>
        <v>0.30110157730858916</v>
      </c>
      <c r="Q3">
        <f>AVERAGE(pullback_model_2_train[wthrombus])</f>
        <v>0.2112325202096281</v>
      </c>
      <c r="R3">
        <f>AVERAGE(pullback_model_2_train[dissection])</f>
        <v>2.0387359836901122E-4</v>
      </c>
      <c r="S3">
        <f>AVERAGE(pullback_model_2_train[rupture])</f>
        <v>0.25699592378729746</v>
      </c>
    </row>
    <row r="4" spans="1:19" x14ac:dyDescent="0.3">
      <c r="A4" s="1">
        <v>44989</v>
      </c>
      <c r="B4">
        <v>100</v>
      </c>
      <c r="C4">
        <v>118</v>
      </c>
      <c r="D4">
        <v>1649</v>
      </c>
      <c r="E4" t="s">
        <v>103</v>
      </c>
      <c r="F4" t="s">
        <v>19</v>
      </c>
      <c r="G4">
        <v>48</v>
      </c>
      <c r="H4">
        <f>AVERAGE(pullback_model_3_train[lumen])</f>
        <v>0.98760885964626743</v>
      </c>
      <c r="I4">
        <f>AVERAGE(pullback_model_3_train[guidewire])</f>
        <v>0.94624152655570881</v>
      </c>
      <c r="J4">
        <f>AVERAGE(pullback_model_3_train[wall])</f>
        <v>0.89924573037257727</v>
      </c>
      <c r="K4">
        <f>AVERAGE(pullback_model_3_train[lipid])</f>
        <v>0.51919438362807557</v>
      </c>
      <c r="L4">
        <f>AVERAGE(pullback_model_3_train[calcium])</f>
        <v>0.51041493251075476</v>
      </c>
      <c r="M4">
        <f>AVERAGE(pullback_model_3_train[media])</f>
        <v>0.76755265111355453</v>
      </c>
      <c r="N4">
        <f>AVERAGE(pullback_model_3_train[[catheter ]])</f>
        <v>0.99214502910457436</v>
      </c>
      <c r="O4">
        <f>AVERAGE(pullback_model_3_train[sidebranch])</f>
        <v>0.536701523102036</v>
      </c>
      <c r="P4">
        <f>AVERAGE(pullback_model_3_train[rthrombus])</f>
        <v>0.37343235476292358</v>
      </c>
      <c r="Q4">
        <f>AVERAGE(pullback_model_3_train[wthrombus])</f>
        <v>0.23342434698030717</v>
      </c>
      <c r="R4">
        <f>AVERAGE(pullback_model_3_train[dissection])</f>
        <v>0</v>
      </c>
      <c r="S4">
        <f>AVERAGE(pullback_model_3_train[rupture])</f>
        <v>0.32004554244094746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1015-D7A8-4F03-8F88-B7CFB2DFA92A}">
  <dimension ref="A1:O7"/>
  <sheetViews>
    <sheetView showGridLines="0" workbookViewId="0">
      <selection sqref="A1:B7"/>
    </sheetView>
  </sheetViews>
  <sheetFormatPr defaultRowHeight="14.4" x14ac:dyDescent="0.3"/>
  <cols>
    <col min="1" max="1" width="10.21875" bestFit="1" customWidth="1"/>
    <col min="2" max="2" width="12.6640625" bestFit="1" customWidth="1"/>
    <col min="3" max="3" width="13" bestFit="1" customWidth="1"/>
    <col min="4" max="4" width="11.6640625" bestFit="1" customWidth="1"/>
    <col min="5" max="5" width="11.6640625" customWidth="1"/>
    <col min="6" max="6" width="12" bestFit="1" customWidth="1"/>
    <col min="7" max="7" width="13.6640625" bestFit="1" customWidth="1"/>
    <col min="8" max="11" width="12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  <col min="17" max="19" width="12" bestFit="1" customWidth="1"/>
  </cols>
  <sheetData>
    <row r="1" spans="1:15" s="11" customFormat="1" x14ac:dyDescent="0.3">
      <c r="A1" s="11" t="s">
        <v>16</v>
      </c>
      <c r="B1" s="11" t="s">
        <v>15</v>
      </c>
      <c r="C1" s="11" t="s">
        <v>95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</v>
      </c>
      <c r="N1" s="2" t="s">
        <v>2</v>
      </c>
      <c r="O1" s="2" t="s">
        <v>3</v>
      </c>
    </row>
    <row r="2" spans="1:15" x14ac:dyDescent="0.3">
      <c r="A2" t="s">
        <v>100</v>
      </c>
      <c r="B2">
        <v>163</v>
      </c>
      <c r="C2" t="s">
        <v>96</v>
      </c>
      <c r="D2">
        <f>AVERAGE(Table2[lumen])</f>
        <v>0.9738948597139363</v>
      </c>
      <c r="E2">
        <f>AVERAGE(Table2[guidewire])</f>
        <v>0.92829146588677791</v>
      </c>
      <c r="F2">
        <f>AVERAGE(Table2[wall])</f>
        <v>0.87282032249848895</v>
      </c>
      <c r="G2">
        <f>AVERAGE(Table2[lipid])</f>
        <v>0.41522563453479117</v>
      </c>
      <c r="H2">
        <f>AVERAGE(Table2[calcium])</f>
        <v>0.2586641740374549</v>
      </c>
      <c r="I2">
        <f>AVERAGE(Table2[media])</f>
        <v>0.73593666581751904</v>
      </c>
      <c r="J2">
        <f>AVERAGE(Table2[catheter])</f>
        <v>0.98705822637510054</v>
      </c>
      <c r="K2">
        <f>AVERAGE(Table2[sidebranch])</f>
        <v>0.52165905732726181</v>
      </c>
      <c r="L2">
        <f>AVERAGE(Table2[rthrombus])</f>
        <v>0</v>
      </c>
      <c r="M2">
        <f>AVERAGE(Table2[wthrombus])</f>
        <v>0</v>
      </c>
      <c r="N2">
        <f>AVERAGE(Table2[dissection])</f>
        <v>0</v>
      </c>
      <c r="O2">
        <f>AVERAGE(Table2[rupture])</f>
        <v>0.31276923420888747</v>
      </c>
    </row>
    <row r="3" spans="1:15" x14ac:dyDescent="0.3">
      <c r="A3" t="s">
        <v>100</v>
      </c>
      <c r="B3">
        <v>163</v>
      </c>
      <c r="C3" t="s">
        <v>101</v>
      </c>
      <c r="D3">
        <f>AVERAGE(new_dices_model1_test__212[lumen])</f>
        <v>0.98091335208254893</v>
      </c>
      <c r="E3">
        <f>AVERAGE(new_dices_model1_test__212[guidewire])</f>
        <v>0.9298857696184385</v>
      </c>
      <c r="F3">
        <f>AVERAGE(new_dices_model1_test__212[wall])</f>
        <v>0.88563617273502881</v>
      </c>
      <c r="G3">
        <f>AVERAGE(new_dices_model1_test__212[lipid])</f>
        <v>0.64948089176502932</v>
      </c>
      <c r="H3">
        <f>AVERAGE(new_dices_model1_test__212[calcium])</f>
        <v>0.43099521048732881</v>
      </c>
      <c r="I3">
        <f>AVERAGE(new_dices_model1_test__212[media])</f>
        <v>0.77063011040592599</v>
      </c>
      <c r="J3">
        <f>AVERAGE(new_dices_model1_test__212[catheter])</f>
        <v>0.98705314991863102</v>
      </c>
      <c r="K3">
        <f>AVERAGE(new_dices_model1_test__212[sidebranch])</f>
        <v>0.5862655273885532</v>
      </c>
      <c r="L3">
        <f>AVERAGE(new_dices_model1_test__212[rthrombus])</f>
        <v>0</v>
      </c>
      <c r="M3">
        <f>AVERAGE(new_dices_model1_test__212[wthrombus])</f>
        <v>0</v>
      </c>
      <c r="N3">
        <f>AVERAGE(new_dices_model1_test__212[dissection])</f>
        <v>0</v>
      </c>
      <c r="O3">
        <f>AVERAGE(new_dices_model1_test__212[rupture])</f>
        <v>0.31611052612468682</v>
      </c>
    </row>
    <row r="4" spans="1:15" x14ac:dyDescent="0.3">
      <c r="A4" t="s">
        <v>99</v>
      </c>
      <c r="B4">
        <v>162</v>
      </c>
      <c r="C4" t="s">
        <v>96</v>
      </c>
      <c r="D4">
        <f>AVERAGE(Table5[lumen])</f>
        <v>0.97471586284269451</v>
      </c>
      <c r="E4">
        <f>AVERAGE(Table5[guidewire])</f>
        <v>0.93038858061575369</v>
      </c>
      <c r="F4">
        <f>AVERAGE(Table5[wall])</f>
        <v>0.88961936534505848</v>
      </c>
      <c r="G4">
        <f>AVERAGE(Table5[lipid])</f>
        <v>0.46521223177801213</v>
      </c>
      <c r="H4">
        <f>AVERAGE(Table5[calcium])</f>
        <v>0.25827307121887494</v>
      </c>
      <c r="I4">
        <f>AVERAGE(Table5[media])</f>
        <v>0.74699446582643703</v>
      </c>
      <c r="J4">
        <f>AVERAGE(Table5[[catheter ]])</f>
        <v>0.98785536928333617</v>
      </c>
      <c r="K4">
        <f>AVERAGE(Table5[sidebranch])</f>
        <v>0.55399145727146415</v>
      </c>
      <c r="L4">
        <f>AVERAGE(Table5[rthrombus])</f>
        <v>3.2079646017699116E-2</v>
      </c>
      <c r="M4">
        <f>AVERAGE(Table5[wthrombus])</f>
        <v>0</v>
      </c>
      <c r="N4">
        <f>AVERAGE(Table5[dissection])</f>
        <v>0</v>
      </c>
      <c r="O4">
        <f>AVERAGE(Table5[rupture])</f>
        <v>0.36852101685108296</v>
      </c>
    </row>
    <row r="5" spans="1:15" x14ac:dyDescent="0.3">
      <c r="A5" t="s">
        <v>99</v>
      </c>
      <c r="B5">
        <v>162</v>
      </c>
      <c r="C5" t="s">
        <v>101</v>
      </c>
      <c r="D5">
        <f>AVERAGE(new_dices7[lumen])</f>
        <v>0.98162920998173997</v>
      </c>
      <c r="E5">
        <f>AVERAGE(new_dices7[guidewire])</f>
        <v>0.93183578047498639</v>
      </c>
      <c r="F5">
        <f>AVERAGE(new_dices7[wall])</f>
        <v>0.90003438923036239</v>
      </c>
      <c r="G5">
        <f>AVERAGE(new_dices7[lipid])</f>
        <v>0.67012230699652997</v>
      </c>
      <c r="H5">
        <f>AVERAGE(new_dices7[calcium])</f>
        <v>0.4987526502152439</v>
      </c>
      <c r="I5">
        <f>AVERAGE(new_dices7[media])</f>
        <v>0.77962144582847404</v>
      </c>
      <c r="J5">
        <f>AVERAGE(new_dices7[[catheter ]])</f>
        <v>0.98784264906337949</v>
      </c>
      <c r="K5">
        <f>AVERAGE(new_dices7[sidebranch])</f>
        <v>0.64615442014140889</v>
      </c>
      <c r="L5">
        <f>AVERAGE(new_dices7[rthrombus])</f>
        <v>0.12249208025343188</v>
      </c>
      <c r="M5" t="e">
        <f>AVERAGE(new_dices7[wthrombus])</f>
        <v>#DIV/0!</v>
      </c>
      <c r="N5" t="e">
        <f>AVERAGE(new_dices7[dissection])</f>
        <v>#DIV/0!</v>
      </c>
      <c r="O5">
        <f>AVERAGE(new_dices7[rupture])</f>
        <v>0.37073073206490953</v>
      </c>
    </row>
    <row r="6" spans="1:15" x14ac:dyDescent="0.3">
      <c r="A6" t="s">
        <v>98</v>
      </c>
      <c r="B6">
        <v>162</v>
      </c>
      <c r="C6" t="s">
        <v>96</v>
      </c>
      <c r="D6">
        <f>AVERAGE(pullback_model_3_test[lumen])</f>
        <v>0.98156053723520442</v>
      </c>
      <c r="E6">
        <f>AVERAGE(pullback_model_3_test[guidewire])</f>
        <v>0.94158986588131321</v>
      </c>
      <c r="F6">
        <f>AVERAGE(pullback_model_3_test[wall])</f>
        <v>0.89383824967545045</v>
      </c>
      <c r="G6">
        <f>AVERAGE(pullback_model_3_test[lipid])</f>
        <v>0.55388173869081037</v>
      </c>
      <c r="H6">
        <f>AVERAGE(pullback_model_3_test[calcium])</f>
        <v>0.50765844852381103</v>
      </c>
      <c r="I6">
        <f>AVERAGE(pullback_model_3_test[media])</f>
        <v>0.77335108578217082</v>
      </c>
      <c r="J6">
        <f>AVERAGE(pullback_model_3_test[[catheter ]])</f>
        <v>0.99029089188244135</v>
      </c>
      <c r="K6">
        <f>AVERAGE(pullback_model_3_test[sidebranch])</f>
        <v>0.59939888981585743</v>
      </c>
      <c r="L6">
        <f>AVERAGE(pullback_model_3_test[rthrombus])</f>
        <v>9.375E-2</v>
      </c>
      <c r="M6">
        <f>AVERAGE(pullback_model_3_test[wthrombus])</f>
        <v>0</v>
      </c>
      <c r="N6" t="e">
        <f>AVERAGE(pullback_model_3_test[dissection])</f>
        <v>#DIV/0!</v>
      </c>
      <c r="O6">
        <f>AVERAGE(pullback_model_3_test[rupture])</f>
        <v>0.37795715943956221</v>
      </c>
    </row>
    <row r="7" spans="1:15" x14ac:dyDescent="0.3">
      <c r="A7" t="s">
        <v>98</v>
      </c>
      <c r="B7">
        <v>162</v>
      </c>
      <c r="C7" t="s">
        <v>101</v>
      </c>
      <c r="D7">
        <f>AVERAGE(new_dices_model3_test__214[lumen])</f>
        <v>0.98589619463573697</v>
      </c>
      <c r="E7">
        <f>AVERAGE(new_dices_model3_test__214[guidewire])</f>
        <v>0.94237603090430011</v>
      </c>
      <c r="F7">
        <f>AVERAGE(new_dices_model3_test__214[wall])</f>
        <v>0.90352378533338462</v>
      </c>
      <c r="G7">
        <f>AVERAGE(new_dices_model3_test__214[lipid])</f>
        <v>0.65530186001006696</v>
      </c>
      <c r="H7">
        <f>AVERAGE(new_dices_model3_test__214[calcium])</f>
        <v>0.5984058844438892</v>
      </c>
      <c r="I7">
        <f>AVERAGE(new_dices_model3_test__214[media])</f>
        <v>0.79870983590711742</v>
      </c>
      <c r="J7">
        <f>AVERAGE(new_dices_model3_test__214[[catheter ]])</f>
        <v>0.99027246569845506</v>
      </c>
      <c r="K7">
        <f>AVERAGE(new_dices_model3_test__214[sidebranch])</f>
        <v>0.70854061005466162</v>
      </c>
      <c r="L7">
        <f>AVERAGE(new_dices_model3_test__214[rthrombus])</f>
        <v>9.4488188976377965E-2</v>
      </c>
      <c r="M7">
        <f>AVERAGE(new_dices_model3_test__214[wthrombus])</f>
        <v>0</v>
      </c>
      <c r="N7" t="e">
        <f>AVERAGE(new_dices_model3_test__214[dissection])</f>
        <v>#DIV/0!</v>
      </c>
      <c r="O7">
        <f>AVERAGE(new_dices_model3_test__214[rupture])</f>
        <v>0.3780184542896407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4C1-3A6D-45F4-898E-8210C964B146}">
  <dimension ref="B3:F174"/>
  <sheetViews>
    <sheetView showGridLines="0" tabSelected="1" workbookViewId="0">
      <selection activeCell="N26" sqref="N26"/>
    </sheetView>
  </sheetViews>
  <sheetFormatPr defaultRowHeight="14.4" x14ac:dyDescent="0.3"/>
  <cols>
    <col min="2" max="2" width="19.21875" bestFit="1" customWidth="1"/>
    <col min="3" max="3" width="11.88671875" customWidth="1"/>
    <col min="4" max="4" width="12.33203125" bestFit="1" customWidth="1"/>
    <col min="5" max="6" width="12.77734375" bestFit="1" customWidth="1"/>
  </cols>
  <sheetData>
    <row r="3" spans="2:6" x14ac:dyDescent="0.3">
      <c r="B3" t="s">
        <v>16</v>
      </c>
      <c r="C3" t="s">
        <v>228</v>
      </c>
    </row>
    <row r="4" spans="2:6" x14ac:dyDescent="0.3">
      <c r="B4" t="s">
        <v>100</v>
      </c>
      <c r="C4">
        <f>AVERAGE(Table12[Model 1 2D])</f>
        <v>0.66629741644766727</v>
      </c>
    </row>
    <row r="5" spans="2:6" x14ac:dyDescent="0.3">
      <c r="B5" t="s">
        <v>99</v>
      </c>
      <c r="C5">
        <f>AVERAGE(Table12[Model 2 2D])</f>
        <v>0.75958190480402832</v>
      </c>
    </row>
    <row r="6" spans="2:6" x14ac:dyDescent="0.3">
      <c r="B6" t="s">
        <v>98</v>
      </c>
      <c r="C6">
        <f>AVERAGE(Table12[Model 3 2D])</f>
        <v>0.76751693790125319</v>
      </c>
    </row>
    <row r="12" spans="2:6" x14ac:dyDescent="0.3">
      <c r="B12" t="s">
        <v>181</v>
      </c>
      <c r="C12" t="s">
        <v>180</v>
      </c>
      <c r="D12" t="s">
        <v>100</v>
      </c>
      <c r="E12" t="s">
        <v>99</v>
      </c>
      <c r="F12" t="s">
        <v>98</v>
      </c>
    </row>
    <row r="13" spans="2:6" x14ac:dyDescent="0.3">
      <c r="B13" t="s">
        <v>77</v>
      </c>
      <c r="C13" t="s">
        <v>182</v>
      </c>
    </row>
    <row r="14" spans="2:6" x14ac:dyDescent="0.3">
      <c r="B14" t="s">
        <v>77</v>
      </c>
      <c r="C14" t="s">
        <v>192</v>
      </c>
    </row>
    <row r="15" spans="2:6" x14ac:dyDescent="0.3">
      <c r="B15" t="s">
        <v>77</v>
      </c>
      <c r="C15" t="s">
        <v>197</v>
      </c>
      <c r="D15">
        <v>0.95833333333333337</v>
      </c>
      <c r="E15">
        <v>0.88888888888888884</v>
      </c>
      <c r="F15">
        <v>0.90109890109890112</v>
      </c>
    </row>
    <row r="16" spans="2:6" x14ac:dyDescent="0.3">
      <c r="B16" t="s">
        <v>77</v>
      </c>
      <c r="C16" t="s">
        <v>183</v>
      </c>
      <c r="D16">
        <v>0.89156626506024095</v>
      </c>
      <c r="E16">
        <v>0.86746987951807231</v>
      </c>
      <c r="F16">
        <v>0.84337349397590367</v>
      </c>
    </row>
    <row r="17" spans="2:6" x14ac:dyDescent="0.3">
      <c r="B17" t="s">
        <v>77</v>
      </c>
      <c r="C17" t="s">
        <v>184</v>
      </c>
    </row>
    <row r="18" spans="2:6" x14ac:dyDescent="0.3">
      <c r="B18" t="s">
        <v>77</v>
      </c>
      <c r="C18" t="s">
        <v>185</v>
      </c>
      <c r="D18">
        <v>0.9140625</v>
      </c>
      <c r="E18">
        <v>0.92125984251968507</v>
      </c>
      <c r="F18">
        <v>0.91633466135458164</v>
      </c>
    </row>
    <row r="19" spans="2:6" x14ac:dyDescent="0.3">
      <c r="B19" t="s">
        <v>77</v>
      </c>
      <c r="C19" t="s">
        <v>186</v>
      </c>
      <c r="D19">
        <v>7.2727272727272724E-2</v>
      </c>
      <c r="E19">
        <v>0</v>
      </c>
      <c r="F19">
        <v>0.41791044776119401</v>
      </c>
    </row>
    <row r="20" spans="2:6" x14ac:dyDescent="0.3">
      <c r="B20" t="s">
        <v>77</v>
      </c>
      <c r="C20" t="s">
        <v>187</v>
      </c>
      <c r="D20">
        <v>0.92753623188405798</v>
      </c>
      <c r="E20">
        <v>0.91970802919708028</v>
      </c>
      <c r="F20">
        <v>0.91176470588235292</v>
      </c>
    </row>
    <row r="21" spans="2:6" x14ac:dyDescent="0.3">
      <c r="B21" t="s">
        <v>77</v>
      </c>
      <c r="C21" t="s">
        <v>188</v>
      </c>
      <c r="D21">
        <v>0.97695852534562211</v>
      </c>
      <c r="E21">
        <v>0.95145631067961167</v>
      </c>
      <c r="F21">
        <v>0.94117647058823528</v>
      </c>
    </row>
    <row r="22" spans="2:6" x14ac:dyDescent="0.3">
      <c r="B22" t="s">
        <v>77</v>
      </c>
      <c r="C22" t="s">
        <v>189</v>
      </c>
      <c r="D22">
        <v>0.99159663865546221</v>
      </c>
      <c r="E22">
        <v>0.96137339055793991</v>
      </c>
      <c r="F22">
        <v>0.97046413502109707</v>
      </c>
    </row>
    <row r="23" spans="2:6" x14ac:dyDescent="0.3">
      <c r="B23" t="s">
        <v>77</v>
      </c>
      <c r="C23" t="s">
        <v>190</v>
      </c>
      <c r="D23">
        <v>0.85964912280701755</v>
      </c>
      <c r="E23">
        <v>0.78899082568807344</v>
      </c>
      <c r="F23">
        <v>0.90909090909090906</v>
      </c>
    </row>
    <row r="24" spans="2:6" x14ac:dyDescent="0.3">
      <c r="B24" t="s">
        <v>77</v>
      </c>
      <c r="C24" t="s">
        <v>191</v>
      </c>
    </row>
    <row r="25" spans="2:6" x14ac:dyDescent="0.3">
      <c r="B25" t="s">
        <v>77</v>
      </c>
      <c r="C25" t="s">
        <v>193</v>
      </c>
      <c r="F25">
        <v>0</v>
      </c>
    </row>
    <row r="26" spans="2:6" x14ac:dyDescent="0.3">
      <c r="B26" t="s">
        <v>77</v>
      </c>
      <c r="C26" t="s">
        <v>194</v>
      </c>
    </row>
    <row r="27" spans="2:6" x14ac:dyDescent="0.3">
      <c r="B27" t="s">
        <v>77</v>
      </c>
      <c r="C27" t="s">
        <v>195</v>
      </c>
      <c r="D27">
        <v>0</v>
      </c>
      <c r="E27">
        <v>0</v>
      </c>
      <c r="F27">
        <v>0.27906976744186052</v>
      </c>
    </row>
    <row r="28" spans="2:6" x14ac:dyDescent="0.3">
      <c r="B28" t="s">
        <v>77</v>
      </c>
      <c r="C28" t="s">
        <v>196</v>
      </c>
      <c r="D28">
        <v>0</v>
      </c>
      <c r="E28">
        <v>0</v>
      </c>
      <c r="F28">
        <v>0</v>
      </c>
    </row>
    <row r="29" spans="2:6" x14ac:dyDescent="0.3">
      <c r="B29" t="s">
        <v>78</v>
      </c>
      <c r="C29" t="s">
        <v>182</v>
      </c>
    </row>
    <row r="30" spans="2:6" x14ac:dyDescent="0.3">
      <c r="B30" t="s">
        <v>78</v>
      </c>
      <c r="C30" t="s">
        <v>192</v>
      </c>
    </row>
    <row r="31" spans="2:6" x14ac:dyDescent="0.3">
      <c r="B31" t="s">
        <v>78</v>
      </c>
      <c r="C31" t="s">
        <v>198</v>
      </c>
      <c r="D31">
        <v>0.91025641025641024</v>
      </c>
      <c r="E31">
        <v>0.97959183673469385</v>
      </c>
      <c r="F31">
        <v>0.96551724137931039</v>
      </c>
    </row>
    <row r="32" spans="2:6" x14ac:dyDescent="0.3">
      <c r="B32" t="s">
        <v>78</v>
      </c>
      <c r="C32" t="s">
        <v>185</v>
      </c>
      <c r="D32">
        <v>0.76249999999999996</v>
      </c>
      <c r="E32">
        <v>0.81333333333333335</v>
      </c>
      <c r="F32">
        <v>0.93846153846153846</v>
      </c>
    </row>
    <row r="33" spans="2:6" x14ac:dyDescent="0.3">
      <c r="B33" t="s">
        <v>78</v>
      </c>
      <c r="C33" t="s">
        <v>186</v>
      </c>
    </row>
    <row r="34" spans="2:6" x14ac:dyDescent="0.3">
      <c r="B34" t="s">
        <v>78</v>
      </c>
      <c r="C34" t="s">
        <v>188</v>
      </c>
      <c r="D34">
        <v>0.91666666666666663</v>
      </c>
      <c r="E34">
        <v>0.88</v>
      </c>
      <c r="F34">
        <v>0.59740259740259738</v>
      </c>
    </row>
    <row r="35" spans="2:6" x14ac:dyDescent="0.3">
      <c r="B35" t="s">
        <v>79</v>
      </c>
      <c r="C35" t="s">
        <v>182</v>
      </c>
      <c r="D35">
        <v>0</v>
      </c>
      <c r="E35">
        <v>0</v>
      </c>
    </row>
    <row r="36" spans="2:6" x14ac:dyDescent="0.3">
      <c r="B36" t="s">
        <v>79</v>
      </c>
      <c r="C36" t="s">
        <v>192</v>
      </c>
    </row>
    <row r="37" spans="2:6" x14ac:dyDescent="0.3">
      <c r="B37" t="s">
        <v>79</v>
      </c>
      <c r="C37" t="s">
        <v>200</v>
      </c>
    </row>
    <row r="38" spans="2:6" x14ac:dyDescent="0.3">
      <c r="B38" t="s">
        <v>79</v>
      </c>
      <c r="C38" t="s">
        <v>197</v>
      </c>
    </row>
    <row r="39" spans="2:6" x14ac:dyDescent="0.3">
      <c r="B39" t="s">
        <v>79</v>
      </c>
      <c r="C39" t="s">
        <v>201</v>
      </c>
      <c r="D39">
        <v>0.98113207547169812</v>
      </c>
      <c r="E39">
        <v>0.99065420560747663</v>
      </c>
      <c r="F39">
        <v>0.95145631067961167</v>
      </c>
    </row>
    <row r="40" spans="2:6" x14ac:dyDescent="0.3">
      <c r="B40" t="s">
        <v>79</v>
      </c>
      <c r="C40" t="s">
        <v>183</v>
      </c>
      <c r="D40">
        <v>0</v>
      </c>
      <c r="E40">
        <v>0</v>
      </c>
      <c r="F40">
        <v>0</v>
      </c>
    </row>
    <row r="41" spans="2:6" x14ac:dyDescent="0.3">
      <c r="B41" t="s">
        <v>79</v>
      </c>
      <c r="C41" t="s">
        <v>184</v>
      </c>
      <c r="D41">
        <v>0.96153846153846156</v>
      </c>
      <c r="E41">
        <v>0.9859154929577465</v>
      </c>
      <c r="F41">
        <v>0.9859154929577465</v>
      </c>
    </row>
    <row r="42" spans="2:6" x14ac:dyDescent="0.3">
      <c r="B42" t="s">
        <v>79</v>
      </c>
      <c r="C42" t="s">
        <v>199</v>
      </c>
      <c r="D42">
        <v>0.98395721925133695</v>
      </c>
      <c r="E42">
        <v>0.98936170212765961</v>
      </c>
      <c r="F42">
        <v>0.978494623655914</v>
      </c>
    </row>
    <row r="43" spans="2:6" x14ac:dyDescent="0.3">
      <c r="B43" t="s">
        <v>79</v>
      </c>
      <c r="C43" t="s">
        <v>185</v>
      </c>
      <c r="D43">
        <v>0</v>
      </c>
    </row>
    <row r="44" spans="2:6" x14ac:dyDescent="0.3">
      <c r="B44" t="s">
        <v>79</v>
      </c>
      <c r="C44" t="s">
        <v>186</v>
      </c>
      <c r="D44">
        <v>0.73417721518987344</v>
      </c>
      <c r="E44">
        <v>0.75</v>
      </c>
      <c r="F44">
        <v>0.78980891719745228</v>
      </c>
    </row>
    <row r="45" spans="2:6" x14ac:dyDescent="0.3">
      <c r="B45" t="s">
        <v>80</v>
      </c>
      <c r="C45" t="s">
        <v>182</v>
      </c>
    </row>
    <row r="46" spans="2:6" x14ac:dyDescent="0.3">
      <c r="B46" t="s">
        <v>80</v>
      </c>
      <c r="C46" t="s">
        <v>192</v>
      </c>
    </row>
    <row r="47" spans="2:6" x14ac:dyDescent="0.3">
      <c r="B47" t="s">
        <v>80</v>
      </c>
      <c r="C47" t="s">
        <v>197</v>
      </c>
    </row>
    <row r="48" spans="2:6" x14ac:dyDescent="0.3">
      <c r="B48" t="s">
        <v>80</v>
      </c>
      <c r="C48" t="s">
        <v>183</v>
      </c>
    </row>
    <row r="49" spans="2:6" x14ac:dyDescent="0.3">
      <c r="B49" t="s">
        <v>80</v>
      </c>
      <c r="C49" t="s">
        <v>202</v>
      </c>
      <c r="D49">
        <v>0</v>
      </c>
      <c r="E49">
        <v>0</v>
      </c>
      <c r="F49">
        <v>0</v>
      </c>
    </row>
    <row r="50" spans="2:6" x14ac:dyDescent="0.3">
      <c r="B50" t="s">
        <v>80</v>
      </c>
      <c r="C50" t="s">
        <v>185</v>
      </c>
      <c r="D50">
        <v>1</v>
      </c>
      <c r="E50">
        <v>0.96969696969696972</v>
      </c>
      <c r="F50">
        <v>0.94117647058823528</v>
      </c>
    </row>
    <row r="51" spans="2:6" x14ac:dyDescent="0.3">
      <c r="B51" t="s">
        <v>80</v>
      </c>
      <c r="C51" t="s">
        <v>186</v>
      </c>
      <c r="D51">
        <v>0.97674418604651159</v>
      </c>
      <c r="E51">
        <v>0.96875</v>
      </c>
      <c r="F51">
        <v>0.97674418604651159</v>
      </c>
    </row>
    <row r="52" spans="2:6" x14ac:dyDescent="0.3">
      <c r="B52" t="s">
        <v>80</v>
      </c>
      <c r="C52" t="s">
        <v>203</v>
      </c>
      <c r="D52">
        <v>0.83597883597883593</v>
      </c>
      <c r="E52">
        <v>0.9349112426035503</v>
      </c>
      <c r="F52">
        <v>0.97530864197530864</v>
      </c>
    </row>
    <row r="53" spans="2:6" x14ac:dyDescent="0.3">
      <c r="B53" t="s">
        <v>80</v>
      </c>
      <c r="C53" t="s">
        <v>204</v>
      </c>
      <c r="D53">
        <v>0.87769784172661869</v>
      </c>
      <c r="E53">
        <v>0.89051094890510951</v>
      </c>
      <c r="F53">
        <v>0.86363636363636365</v>
      </c>
    </row>
    <row r="54" spans="2:6" x14ac:dyDescent="0.3">
      <c r="B54" t="s">
        <v>80</v>
      </c>
      <c r="C54" t="s">
        <v>205</v>
      </c>
      <c r="D54">
        <v>0.90540540540540537</v>
      </c>
      <c r="E54">
        <v>0.94666666666666666</v>
      </c>
      <c r="F54">
        <v>0.91156462585034015</v>
      </c>
    </row>
    <row r="55" spans="2:6" x14ac:dyDescent="0.3">
      <c r="B55" t="s">
        <v>80</v>
      </c>
      <c r="C55" t="s">
        <v>206</v>
      </c>
      <c r="D55">
        <v>0.64233576642335766</v>
      </c>
      <c r="E55">
        <v>0.85</v>
      </c>
      <c r="F55">
        <v>0.82051282051282048</v>
      </c>
    </row>
    <row r="56" spans="2:6" x14ac:dyDescent="0.3">
      <c r="B56" t="s">
        <v>80</v>
      </c>
      <c r="C56" t="s">
        <v>188</v>
      </c>
      <c r="D56">
        <v>0.85106382978723405</v>
      </c>
      <c r="E56">
        <v>0.83211678832116787</v>
      </c>
      <c r="F56">
        <v>0.83211678832116787</v>
      </c>
    </row>
    <row r="57" spans="2:6" x14ac:dyDescent="0.3">
      <c r="B57" t="s">
        <v>81</v>
      </c>
      <c r="C57" t="s">
        <v>182</v>
      </c>
    </row>
    <row r="58" spans="2:6" x14ac:dyDescent="0.3">
      <c r="B58" t="s">
        <v>81</v>
      </c>
      <c r="C58" t="s">
        <v>192</v>
      </c>
    </row>
    <row r="59" spans="2:6" x14ac:dyDescent="0.3">
      <c r="B59" t="s">
        <v>81</v>
      </c>
      <c r="C59" t="s">
        <v>197</v>
      </c>
    </row>
    <row r="60" spans="2:6" x14ac:dyDescent="0.3">
      <c r="B60" t="s">
        <v>81</v>
      </c>
      <c r="C60" t="s">
        <v>183</v>
      </c>
    </row>
    <row r="61" spans="2:6" x14ac:dyDescent="0.3">
      <c r="B61" t="s">
        <v>81</v>
      </c>
      <c r="C61" t="s">
        <v>184</v>
      </c>
      <c r="D61">
        <v>0.9642857142857143</v>
      </c>
      <c r="E61">
        <v>0.98113207547169812</v>
      </c>
      <c r="F61">
        <v>0.93913043478260871</v>
      </c>
    </row>
    <row r="62" spans="2:6" x14ac:dyDescent="0.3">
      <c r="B62" t="s">
        <v>82</v>
      </c>
      <c r="C62" t="s">
        <v>197</v>
      </c>
      <c r="D62">
        <v>0.99224806201550386</v>
      </c>
      <c r="E62">
        <v>0.97637795275590555</v>
      </c>
      <c r="F62">
        <v>0.97637795275590555</v>
      </c>
    </row>
    <row r="63" spans="2:6" x14ac:dyDescent="0.3">
      <c r="B63" t="s">
        <v>82</v>
      </c>
      <c r="C63" t="s">
        <v>183</v>
      </c>
      <c r="D63">
        <v>0.98113207547169812</v>
      </c>
      <c r="E63">
        <v>0.99047619047619051</v>
      </c>
      <c r="F63">
        <v>1</v>
      </c>
    </row>
    <row r="64" spans="2:6" x14ac:dyDescent="0.3">
      <c r="B64" t="s">
        <v>82</v>
      </c>
      <c r="C64" t="s">
        <v>184</v>
      </c>
      <c r="D64">
        <v>0.97872340425531912</v>
      </c>
      <c r="E64">
        <v>0.88372093023255816</v>
      </c>
      <c r="F64">
        <v>0.8</v>
      </c>
    </row>
    <row r="65" spans="2:6" x14ac:dyDescent="0.3">
      <c r="B65" t="s">
        <v>82</v>
      </c>
      <c r="C65" t="s">
        <v>185</v>
      </c>
      <c r="D65">
        <v>0.78378378378378377</v>
      </c>
      <c r="E65">
        <v>0.87323943661971826</v>
      </c>
      <c r="F65">
        <v>0.90909090909090906</v>
      </c>
    </row>
    <row r="66" spans="2:6" x14ac:dyDescent="0.3">
      <c r="B66" t="s">
        <v>82</v>
      </c>
      <c r="C66" t="s">
        <v>186</v>
      </c>
      <c r="D66">
        <v>0.87931034482758619</v>
      </c>
      <c r="E66">
        <v>0.8392857142857143</v>
      </c>
      <c r="F66">
        <v>0.84684684684684686</v>
      </c>
    </row>
    <row r="67" spans="2:6" x14ac:dyDescent="0.3">
      <c r="B67" t="s">
        <v>82</v>
      </c>
      <c r="C67" t="s">
        <v>188</v>
      </c>
      <c r="D67">
        <v>0.95744680851063835</v>
      </c>
      <c r="E67">
        <v>0.94623655913978499</v>
      </c>
      <c r="F67">
        <v>0.94623655913978499</v>
      </c>
    </row>
    <row r="68" spans="2:6" x14ac:dyDescent="0.3">
      <c r="B68" t="s">
        <v>82</v>
      </c>
      <c r="C68" t="s">
        <v>189</v>
      </c>
      <c r="D68">
        <v>0.91891891891891897</v>
      </c>
      <c r="E68">
        <v>0.94594594594594594</v>
      </c>
      <c r="F68">
        <v>0.94594594594594594</v>
      </c>
    </row>
    <row r="69" spans="2:6" x14ac:dyDescent="0.3">
      <c r="B69" t="s">
        <v>82</v>
      </c>
      <c r="C69" t="s">
        <v>190</v>
      </c>
      <c r="D69">
        <v>0.72340425531914898</v>
      </c>
      <c r="E69">
        <v>0.76288659793814428</v>
      </c>
      <c r="F69">
        <v>0.76288659793814428</v>
      </c>
    </row>
    <row r="70" spans="2:6" x14ac:dyDescent="0.3">
      <c r="B70" t="s">
        <v>82</v>
      </c>
      <c r="C70" t="s">
        <v>191</v>
      </c>
      <c r="D70">
        <v>0</v>
      </c>
      <c r="E70">
        <v>0</v>
      </c>
      <c r="F70">
        <v>0</v>
      </c>
    </row>
    <row r="71" spans="2:6" x14ac:dyDescent="0.3">
      <c r="B71" t="s">
        <v>82</v>
      </c>
      <c r="C71" t="s">
        <v>193</v>
      </c>
      <c r="D71">
        <v>0.94399999999999995</v>
      </c>
      <c r="E71">
        <v>0.95238095238095233</v>
      </c>
      <c r="F71">
        <v>0.94399999999999995</v>
      </c>
    </row>
    <row r="72" spans="2:6" x14ac:dyDescent="0.3">
      <c r="B72" t="s">
        <v>82</v>
      </c>
      <c r="C72" t="s">
        <v>195</v>
      </c>
      <c r="D72">
        <v>0.99224806201550386</v>
      </c>
      <c r="E72">
        <v>0.984375</v>
      </c>
      <c r="F72">
        <v>0.99224806201550386</v>
      </c>
    </row>
    <row r="73" spans="2:6" x14ac:dyDescent="0.3">
      <c r="B73" t="s">
        <v>82</v>
      </c>
      <c r="C73" t="s">
        <v>196</v>
      </c>
      <c r="D73">
        <v>0.98245614035087714</v>
      </c>
      <c r="E73">
        <v>0.97391304347826091</v>
      </c>
      <c r="F73">
        <v>0.9821428571428571</v>
      </c>
    </row>
    <row r="74" spans="2:6" x14ac:dyDescent="0.3">
      <c r="B74" t="s">
        <v>83</v>
      </c>
      <c r="C74" t="s">
        <v>182</v>
      </c>
      <c r="D74">
        <v>0</v>
      </c>
    </row>
    <row r="75" spans="2:6" x14ac:dyDescent="0.3">
      <c r="B75" t="s">
        <v>83</v>
      </c>
      <c r="C75" t="s">
        <v>192</v>
      </c>
      <c r="D75">
        <v>0</v>
      </c>
    </row>
    <row r="76" spans="2:6" x14ac:dyDescent="0.3">
      <c r="B76" t="s">
        <v>83</v>
      </c>
      <c r="C76" t="s">
        <v>197</v>
      </c>
      <c r="D76">
        <v>0</v>
      </c>
    </row>
    <row r="77" spans="2:6" x14ac:dyDescent="0.3">
      <c r="B77" t="s">
        <v>83</v>
      </c>
      <c r="C77" t="s">
        <v>183</v>
      </c>
    </row>
    <row r="78" spans="2:6" x14ac:dyDescent="0.3">
      <c r="B78" t="s">
        <v>83</v>
      </c>
      <c r="C78" t="s">
        <v>184</v>
      </c>
    </row>
    <row r="79" spans="2:6" x14ac:dyDescent="0.3">
      <c r="B79" t="s">
        <v>83</v>
      </c>
      <c r="C79" t="s">
        <v>185</v>
      </c>
    </row>
    <row r="80" spans="2:6" x14ac:dyDescent="0.3">
      <c r="B80" t="s">
        <v>83</v>
      </c>
      <c r="C80" t="s">
        <v>186</v>
      </c>
    </row>
    <row r="81" spans="2:6" x14ac:dyDescent="0.3">
      <c r="B81" t="s">
        <v>83</v>
      </c>
      <c r="C81" t="s">
        <v>188</v>
      </c>
    </row>
    <row r="82" spans="2:6" x14ac:dyDescent="0.3">
      <c r="B82" t="s">
        <v>83</v>
      </c>
      <c r="C82" t="s">
        <v>189</v>
      </c>
    </row>
    <row r="83" spans="2:6" x14ac:dyDescent="0.3">
      <c r="B83" t="s">
        <v>83</v>
      </c>
      <c r="C83" t="s">
        <v>190</v>
      </c>
      <c r="D83">
        <v>0.90697674418604646</v>
      </c>
      <c r="E83">
        <v>0.91304347826086951</v>
      </c>
      <c r="F83">
        <v>0.95348837209302328</v>
      </c>
    </row>
    <row r="84" spans="2:6" x14ac:dyDescent="0.3">
      <c r="B84" t="s">
        <v>83</v>
      </c>
      <c r="C84" t="s">
        <v>207</v>
      </c>
      <c r="D84">
        <v>0.9719626168224299</v>
      </c>
      <c r="E84">
        <v>0.95575221238938057</v>
      </c>
      <c r="F84">
        <v>0.9642857142857143</v>
      </c>
    </row>
    <row r="85" spans="2:6" x14ac:dyDescent="0.3">
      <c r="B85" t="s">
        <v>83</v>
      </c>
      <c r="C85" t="s">
        <v>208</v>
      </c>
      <c r="D85">
        <v>0.99199999999999999</v>
      </c>
      <c r="E85">
        <v>1</v>
      </c>
      <c r="F85">
        <v>0.99199999999999999</v>
      </c>
    </row>
    <row r="86" spans="2:6" x14ac:dyDescent="0.3">
      <c r="B86" t="s">
        <v>83</v>
      </c>
      <c r="C86" t="s">
        <v>191</v>
      </c>
      <c r="D86">
        <v>0.94857142857142862</v>
      </c>
      <c r="E86">
        <v>0.94857142857142862</v>
      </c>
      <c r="F86">
        <v>0.94857142857142862</v>
      </c>
    </row>
    <row r="87" spans="2:6" x14ac:dyDescent="0.3">
      <c r="B87" t="s">
        <v>83</v>
      </c>
      <c r="C87" t="s">
        <v>193</v>
      </c>
      <c r="D87">
        <v>0</v>
      </c>
    </row>
    <row r="88" spans="2:6" x14ac:dyDescent="0.3">
      <c r="B88" t="s">
        <v>83</v>
      </c>
      <c r="C88" t="s">
        <v>195</v>
      </c>
    </row>
    <row r="89" spans="2:6" x14ac:dyDescent="0.3">
      <c r="B89" t="s">
        <v>83</v>
      </c>
      <c r="C89" t="s">
        <v>196</v>
      </c>
      <c r="D89">
        <v>0.91489361702127658</v>
      </c>
      <c r="E89">
        <v>0.87912087912087911</v>
      </c>
      <c r="F89">
        <v>0.89130434782608692</v>
      </c>
    </row>
    <row r="90" spans="2:6" x14ac:dyDescent="0.3">
      <c r="B90" t="s">
        <v>84</v>
      </c>
      <c r="C90" t="s">
        <v>182</v>
      </c>
    </row>
    <row r="91" spans="2:6" x14ac:dyDescent="0.3">
      <c r="B91" t="s">
        <v>84</v>
      </c>
      <c r="C91" t="s">
        <v>192</v>
      </c>
    </row>
    <row r="92" spans="2:6" x14ac:dyDescent="0.3">
      <c r="B92" t="s">
        <v>84</v>
      </c>
      <c r="C92" t="s">
        <v>209</v>
      </c>
    </row>
    <row r="93" spans="2:6" x14ac:dyDescent="0.3">
      <c r="B93" t="s">
        <v>84</v>
      </c>
      <c r="C93" t="s">
        <v>210</v>
      </c>
      <c r="D93">
        <v>0</v>
      </c>
    </row>
    <row r="94" spans="2:6" x14ac:dyDescent="0.3">
      <c r="B94" t="s">
        <v>84</v>
      </c>
      <c r="C94" t="s">
        <v>184</v>
      </c>
      <c r="D94">
        <v>0</v>
      </c>
      <c r="E94">
        <v>0</v>
      </c>
      <c r="F94">
        <v>0</v>
      </c>
    </row>
    <row r="95" spans="2:6" x14ac:dyDescent="0.3">
      <c r="B95" t="s">
        <v>84</v>
      </c>
      <c r="C95" t="s">
        <v>187</v>
      </c>
      <c r="D95">
        <v>0.92553191489361697</v>
      </c>
      <c r="E95">
        <v>0.94054054054054059</v>
      </c>
      <c r="F95">
        <v>0.86206896551724133</v>
      </c>
    </row>
    <row r="96" spans="2:6" x14ac:dyDescent="0.3">
      <c r="B96" t="s">
        <v>85</v>
      </c>
      <c r="C96" t="s">
        <v>182</v>
      </c>
    </row>
    <row r="97" spans="2:6" x14ac:dyDescent="0.3">
      <c r="B97" t="s">
        <v>85</v>
      </c>
      <c r="C97" t="s">
        <v>197</v>
      </c>
    </row>
    <row r="98" spans="2:6" x14ac:dyDescent="0.3">
      <c r="B98" t="s">
        <v>85</v>
      </c>
      <c r="C98" t="s">
        <v>183</v>
      </c>
    </row>
    <row r="99" spans="2:6" x14ac:dyDescent="0.3">
      <c r="B99" t="s">
        <v>85</v>
      </c>
      <c r="C99" t="s">
        <v>184</v>
      </c>
    </row>
    <row r="100" spans="2:6" x14ac:dyDescent="0.3">
      <c r="B100" t="s">
        <v>85</v>
      </c>
      <c r="C100" t="s">
        <v>185</v>
      </c>
      <c r="D100">
        <v>5.7142857142857141E-2</v>
      </c>
      <c r="E100">
        <v>0.15384615384615391</v>
      </c>
      <c r="F100">
        <v>0.125</v>
      </c>
    </row>
    <row r="101" spans="2:6" x14ac:dyDescent="0.3">
      <c r="B101" t="s">
        <v>85</v>
      </c>
      <c r="C101" t="s">
        <v>186</v>
      </c>
    </row>
    <row r="102" spans="2:6" x14ac:dyDescent="0.3">
      <c r="B102" t="s">
        <v>85</v>
      </c>
      <c r="C102" t="s">
        <v>188</v>
      </c>
    </row>
    <row r="103" spans="2:6" x14ac:dyDescent="0.3">
      <c r="B103" t="s">
        <v>85</v>
      </c>
      <c r="C103" t="s">
        <v>189</v>
      </c>
    </row>
    <row r="104" spans="2:6" x14ac:dyDescent="0.3">
      <c r="B104" t="s">
        <v>85</v>
      </c>
      <c r="C104" t="s">
        <v>211</v>
      </c>
      <c r="D104">
        <v>0.97959183673469385</v>
      </c>
      <c r="E104">
        <v>0.97938144329896903</v>
      </c>
      <c r="F104">
        <v>0.97938144329896903</v>
      </c>
    </row>
    <row r="105" spans="2:6" x14ac:dyDescent="0.3">
      <c r="B105" t="s">
        <v>85</v>
      </c>
      <c r="C105" t="s">
        <v>190</v>
      </c>
      <c r="D105">
        <v>0.93264248704663211</v>
      </c>
      <c r="E105">
        <v>0.92063492063492058</v>
      </c>
      <c r="F105">
        <v>0.90816326530612246</v>
      </c>
    </row>
    <row r="106" spans="2:6" x14ac:dyDescent="0.3">
      <c r="B106" t="s">
        <v>85</v>
      </c>
      <c r="C106" t="s">
        <v>191</v>
      </c>
      <c r="D106">
        <v>0.97354497354497349</v>
      </c>
      <c r="E106">
        <v>0.967741935483871</v>
      </c>
      <c r="F106">
        <v>0.98412698412698407</v>
      </c>
    </row>
    <row r="107" spans="2:6" x14ac:dyDescent="0.3">
      <c r="B107" t="s">
        <v>85</v>
      </c>
      <c r="C107" t="s">
        <v>193</v>
      </c>
      <c r="D107">
        <v>0.98522167487684731</v>
      </c>
      <c r="E107">
        <v>0.97512437810945274</v>
      </c>
      <c r="F107">
        <v>0.95431472081218272</v>
      </c>
    </row>
    <row r="108" spans="2:6" x14ac:dyDescent="0.3">
      <c r="B108" t="s">
        <v>85</v>
      </c>
      <c r="C108" t="s">
        <v>195</v>
      </c>
      <c r="D108">
        <v>0.98412698412698407</v>
      </c>
      <c r="E108">
        <v>0.95161290322580649</v>
      </c>
      <c r="F108">
        <v>0.967741935483871</v>
      </c>
    </row>
    <row r="109" spans="2:6" x14ac:dyDescent="0.3">
      <c r="B109" t="s">
        <v>86</v>
      </c>
      <c r="C109" t="s">
        <v>182</v>
      </c>
      <c r="D109">
        <v>6.4516129032258063E-2</v>
      </c>
    </row>
    <row r="110" spans="2:6" x14ac:dyDescent="0.3">
      <c r="B110" t="s">
        <v>86</v>
      </c>
      <c r="C110" t="s">
        <v>212</v>
      </c>
    </row>
    <row r="111" spans="2:6" x14ac:dyDescent="0.3">
      <c r="B111" t="s">
        <v>86</v>
      </c>
      <c r="C111" t="s">
        <v>192</v>
      </c>
      <c r="D111">
        <v>0</v>
      </c>
    </row>
    <row r="112" spans="2:6" x14ac:dyDescent="0.3">
      <c r="B112" t="s">
        <v>86</v>
      </c>
      <c r="C112" t="s">
        <v>197</v>
      </c>
    </row>
    <row r="113" spans="2:6" x14ac:dyDescent="0.3">
      <c r="B113" t="s">
        <v>86</v>
      </c>
      <c r="C113" t="s">
        <v>185</v>
      </c>
      <c r="D113">
        <v>0</v>
      </c>
      <c r="E113">
        <v>0</v>
      </c>
      <c r="F113">
        <v>0</v>
      </c>
    </row>
    <row r="114" spans="2:6" x14ac:dyDescent="0.3">
      <c r="B114" t="s">
        <v>87</v>
      </c>
      <c r="C114" t="s">
        <v>192</v>
      </c>
      <c r="D114">
        <v>0</v>
      </c>
      <c r="E114">
        <v>0</v>
      </c>
      <c r="F114">
        <v>0</v>
      </c>
    </row>
    <row r="115" spans="2:6" x14ac:dyDescent="0.3">
      <c r="B115" t="s">
        <v>87</v>
      </c>
      <c r="C115" t="s">
        <v>197</v>
      </c>
      <c r="D115">
        <v>0.52459016393442626</v>
      </c>
      <c r="E115">
        <v>0.8666666666666667</v>
      </c>
      <c r="F115">
        <v>0.5</v>
      </c>
    </row>
    <row r="116" spans="2:6" x14ac:dyDescent="0.3">
      <c r="B116" t="s">
        <v>87</v>
      </c>
      <c r="C116" t="s">
        <v>183</v>
      </c>
    </row>
    <row r="117" spans="2:6" x14ac:dyDescent="0.3">
      <c r="B117" t="s">
        <v>87</v>
      </c>
      <c r="C117" t="s">
        <v>184</v>
      </c>
      <c r="D117">
        <v>1</v>
      </c>
      <c r="E117">
        <v>0.97916666666666663</v>
      </c>
      <c r="F117">
        <v>0.97916666666666663</v>
      </c>
    </row>
    <row r="118" spans="2:6" x14ac:dyDescent="0.3">
      <c r="B118" t="s">
        <v>87</v>
      </c>
      <c r="C118" t="s">
        <v>185</v>
      </c>
      <c r="D118">
        <v>0.94972067039106145</v>
      </c>
      <c r="E118">
        <v>0.94972067039106145</v>
      </c>
      <c r="F118">
        <v>0.9438202247191011</v>
      </c>
    </row>
    <row r="119" spans="2:6" x14ac:dyDescent="0.3">
      <c r="B119" t="s">
        <v>87</v>
      </c>
      <c r="C119" t="s">
        <v>186</v>
      </c>
      <c r="D119">
        <v>0.72619047619047616</v>
      </c>
      <c r="E119">
        <v>0.92207792207792205</v>
      </c>
      <c r="F119">
        <v>0.96815286624203822</v>
      </c>
    </row>
    <row r="120" spans="2:6" x14ac:dyDescent="0.3">
      <c r="B120" t="s">
        <v>87</v>
      </c>
      <c r="C120" t="s">
        <v>188</v>
      </c>
      <c r="D120">
        <v>0.88571428571428568</v>
      </c>
      <c r="E120">
        <v>0.93243243243243246</v>
      </c>
      <c r="F120">
        <v>0.73015873015873012</v>
      </c>
    </row>
    <row r="121" spans="2:6" x14ac:dyDescent="0.3">
      <c r="B121" t="s">
        <v>87</v>
      </c>
      <c r="C121" t="s">
        <v>213</v>
      </c>
      <c r="D121">
        <v>0.7766323024054983</v>
      </c>
      <c r="E121">
        <v>0.78787878787878785</v>
      </c>
      <c r="F121">
        <v>0.89795918367346939</v>
      </c>
    </row>
    <row r="122" spans="2:6" x14ac:dyDescent="0.3">
      <c r="B122" t="s">
        <v>87</v>
      </c>
      <c r="C122" t="s">
        <v>191</v>
      </c>
      <c r="D122">
        <v>4.4444444444444453E-2</v>
      </c>
      <c r="E122">
        <v>0</v>
      </c>
    </row>
    <row r="123" spans="2:6" x14ac:dyDescent="0.3">
      <c r="B123" t="s">
        <v>87</v>
      </c>
      <c r="C123" t="s">
        <v>193</v>
      </c>
      <c r="D123">
        <v>0</v>
      </c>
      <c r="E123">
        <v>0.7857142857142857</v>
      </c>
      <c r="F123">
        <v>0.82758620689655171</v>
      </c>
    </row>
    <row r="124" spans="2:6" x14ac:dyDescent="0.3">
      <c r="B124" t="s">
        <v>87</v>
      </c>
      <c r="C124" t="s">
        <v>195</v>
      </c>
    </row>
    <row r="125" spans="2:6" x14ac:dyDescent="0.3">
      <c r="B125" t="s">
        <v>87</v>
      </c>
      <c r="C125" t="s">
        <v>196</v>
      </c>
      <c r="D125">
        <v>0.90625</v>
      </c>
      <c r="E125">
        <v>0.90322580645161288</v>
      </c>
      <c r="F125">
        <v>0.8666666666666667</v>
      </c>
    </row>
    <row r="126" spans="2:6" x14ac:dyDescent="0.3">
      <c r="B126" t="s">
        <v>88</v>
      </c>
      <c r="C126" t="s">
        <v>192</v>
      </c>
    </row>
    <row r="127" spans="2:6" x14ac:dyDescent="0.3">
      <c r="B127" t="s">
        <v>88</v>
      </c>
      <c r="C127" t="s">
        <v>197</v>
      </c>
    </row>
    <row r="128" spans="2:6" x14ac:dyDescent="0.3">
      <c r="B128" t="s">
        <v>88</v>
      </c>
      <c r="C128" t="s">
        <v>183</v>
      </c>
    </row>
    <row r="129" spans="2:6" x14ac:dyDescent="0.3">
      <c r="B129" t="s">
        <v>88</v>
      </c>
      <c r="C129" t="s">
        <v>184</v>
      </c>
    </row>
    <row r="130" spans="2:6" x14ac:dyDescent="0.3">
      <c r="B130" t="s">
        <v>88</v>
      </c>
      <c r="C130" t="s">
        <v>185</v>
      </c>
    </row>
    <row r="131" spans="2:6" x14ac:dyDescent="0.3">
      <c r="B131" t="s">
        <v>88</v>
      </c>
      <c r="C131" t="s">
        <v>214</v>
      </c>
      <c r="D131">
        <v>0.96</v>
      </c>
      <c r="E131">
        <v>0.94594594594594594</v>
      </c>
      <c r="F131">
        <v>0.88571428571428568</v>
      </c>
    </row>
    <row r="132" spans="2:6" x14ac:dyDescent="0.3">
      <c r="B132" t="s">
        <v>88</v>
      </c>
      <c r="C132" t="s">
        <v>186</v>
      </c>
      <c r="D132">
        <v>0.83760683760683763</v>
      </c>
      <c r="E132">
        <v>0.9494949494949495</v>
      </c>
      <c r="F132">
        <v>0.96</v>
      </c>
    </row>
    <row r="133" spans="2:6" x14ac:dyDescent="0.3">
      <c r="B133" t="s">
        <v>88</v>
      </c>
      <c r="C133" t="s">
        <v>188</v>
      </c>
      <c r="D133">
        <v>0.96969696969696972</v>
      </c>
      <c r="E133">
        <v>0.96969696969696972</v>
      </c>
      <c r="F133">
        <v>0.95522388059701491</v>
      </c>
    </row>
    <row r="134" spans="2:6" x14ac:dyDescent="0.3">
      <c r="B134" t="s">
        <v>88</v>
      </c>
      <c r="C134" t="s">
        <v>190</v>
      </c>
      <c r="D134">
        <v>0.91954022988505746</v>
      </c>
      <c r="E134">
        <v>0.91954022988505746</v>
      </c>
      <c r="F134">
        <v>0.89411764705882357</v>
      </c>
    </row>
    <row r="135" spans="2:6" x14ac:dyDescent="0.3">
      <c r="B135" t="s">
        <v>88</v>
      </c>
      <c r="C135" t="s">
        <v>191</v>
      </c>
      <c r="D135">
        <v>0.2857142857142857</v>
      </c>
      <c r="E135">
        <v>0</v>
      </c>
      <c r="F135">
        <v>0.75862068965517238</v>
      </c>
    </row>
    <row r="136" spans="2:6" x14ac:dyDescent="0.3">
      <c r="B136" t="s">
        <v>88</v>
      </c>
      <c r="C136" t="s">
        <v>215</v>
      </c>
      <c r="D136">
        <v>0.69230769230769229</v>
      </c>
      <c r="E136">
        <v>0.75</v>
      </c>
      <c r="F136">
        <v>0.75</v>
      </c>
    </row>
    <row r="137" spans="2:6" x14ac:dyDescent="0.3">
      <c r="B137" t="s">
        <v>88</v>
      </c>
      <c r="C137" t="s">
        <v>196</v>
      </c>
      <c r="D137">
        <v>0</v>
      </c>
    </row>
    <row r="138" spans="2:6" x14ac:dyDescent="0.3">
      <c r="B138" t="s">
        <v>91</v>
      </c>
      <c r="C138" t="s">
        <v>182</v>
      </c>
      <c r="D138">
        <v>0.85490196078431369</v>
      </c>
      <c r="E138">
        <v>0.859375</v>
      </c>
      <c r="F138">
        <v>0.859375</v>
      </c>
    </row>
    <row r="139" spans="2:6" x14ac:dyDescent="0.3">
      <c r="B139" t="s">
        <v>91</v>
      </c>
      <c r="C139" t="s">
        <v>217</v>
      </c>
    </row>
    <row r="140" spans="2:6" x14ac:dyDescent="0.3">
      <c r="B140" t="s">
        <v>91</v>
      </c>
      <c r="C140" t="s">
        <v>192</v>
      </c>
      <c r="D140">
        <v>0</v>
      </c>
      <c r="E140">
        <v>0</v>
      </c>
      <c r="F140">
        <v>0</v>
      </c>
    </row>
    <row r="141" spans="2:6" x14ac:dyDescent="0.3">
      <c r="B141" t="s">
        <v>91</v>
      </c>
      <c r="C141" t="s">
        <v>197</v>
      </c>
      <c r="D141">
        <v>0.86192468619246865</v>
      </c>
      <c r="E141">
        <v>0.96682464454976302</v>
      </c>
      <c r="F141">
        <v>0.96261682242990654</v>
      </c>
    </row>
    <row r="142" spans="2:6" x14ac:dyDescent="0.3">
      <c r="B142" t="s">
        <v>91</v>
      </c>
      <c r="C142" t="s">
        <v>216</v>
      </c>
      <c r="D142">
        <v>1</v>
      </c>
      <c r="E142">
        <v>1</v>
      </c>
      <c r="F142">
        <v>1</v>
      </c>
    </row>
    <row r="143" spans="2:6" x14ac:dyDescent="0.3">
      <c r="B143" t="s">
        <v>91</v>
      </c>
      <c r="C143" t="s">
        <v>183</v>
      </c>
      <c r="D143">
        <v>0.84984025559105436</v>
      </c>
      <c r="E143">
        <v>0.82736156351791534</v>
      </c>
      <c r="F143">
        <v>0.69090909090909092</v>
      </c>
    </row>
    <row r="144" spans="2:6" x14ac:dyDescent="0.3">
      <c r="B144" t="s">
        <v>91</v>
      </c>
      <c r="C144" t="s">
        <v>184</v>
      </c>
      <c r="D144">
        <v>0.88172043010752688</v>
      </c>
      <c r="E144">
        <v>0.99029126213592233</v>
      </c>
      <c r="F144">
        <v>0.98039215686274506</v>
      </c>
    </row>
    <row r="145" spans="2:6" x14ac:dyDescent="0.3">
      <c r="B145" t="s">
        <v>91</v>
      </c>
      <c r="C145" t="s">
        <v>185</v>
      </c>
      <c r="D145">
        <v>0.97810218978102192</v>
      </c>
      <c r="E145">
        <v>0.97810218978102192</v>
      </c>
      <c r="F145">
        <v>0.98529411764705888</v>
      </c>
    </row>
    <row r="146" spans="2:6" x14ac:dyDescent="0.3">
      <c r="B146" t="s">
        <v>91</v>
      </c>
      <c r="C146" t="s">
        <v>186</v>
      </c>
      <c r="D146">
        <v>0.92307692307692313</v>
      </c>
      <c r="E146">
        <v>0.93203883495145634</v>
      </c>
      <c r="F146">
        <v>0.91428571428571426</v>
      </c>
    </row>
    <row r="147" spans="2:6" x14ac:dyDescent="0.3">
      <c r="B147" t="s">
        <v>91</v>
      </c>
      <c r="C147" t="s">
        <v>188</v>
      </c>
      <c r="D147">
        <v>0.97584541062801933</v>
      </c>
      <c r="E147">
        <v>0.98113207547169812</v>
      </c>
      <c r="F147">
        <v>0.9856459330143541</v>
      </c>
    </row>
    <row r="148" spans="2:6" x14ac:dyDescent="0.3">
      <c r="B148" t="s">
        <v>91</v>
      </c>
      <c r="C148" t="s">
        <v>190</v>
      </c>
    </row>
    <row r="149" spans="2:6" x14ac:dyDescent="0.3">
      <c r="B149" t="s">
        <v>91</v>
      </c>
      <c r="C149" t="s">
        <v>191</v>
      </c>
      <c r="D149">
        <v>0.88311688311688308</v>
      </c>
      <c r="E149">
        <v>0.9882352941176471</v>
      </c>
      <c r="F149">
        <v>0.95121951219512191</v>
      </c>
    </row>
    <row r="150" spans="2:6" x14ac:dyDescent="0.3">
      <c r="B150" t="s">
        <v>91</v>
      </c>
      <c r="C150" t="s">
        <v>193</v>
      </c>
      <c r="D150">
        <v>0.76923076923076927</v>
      </c>
      <c r="E150">
        <v>0.62857142857142856</v>
      </c>
      <c r="F150">
        <v>0</v>
      </c>
    </row>
    <row r="151" spans="2:6" x14ac:dyDescent="0.3">
      <c r="B151" t="s">
        <v>91</v>
      </c>
      <c r="C151" t="s">
        <v>196</v>
      </c>
      <c r="D151">
        <v>0</v>
      </c>
      <c r="E151">
        <v>0</v>
      </c>
      <c r="F151">
        <v>0</v>
      </c>
    </row>
    <row r="152" spans="2:6" x14ac:dyDescent="0.3">
      <c r="B152" t="s">
        <v>89</v>
      </c>
      <c r="C152" t="s">
        <v>182</v>
      </c>
    </row>
    <row r="153" spans="2:6" x14ac:dyDescent="0.3">
      <c r="B153" t="s">
        <v>89</v>
      </c>
      <c r="C153" t="s">
        <v>219</v>
      </c>
    </row>
    <row r="154" spans="2:6" x14ac:dyDescent="0.3">
      <c r="B154" t="s">
        <v>89</v>
      </c>
      <c r="C154" t="s">
        <v>220</v>
      </c>
    </row>
    <row r="155" spans="2:6" x14ac:dyDescent="0.3">
      <c r="B155" t="s">
        <v>89</v>
      </c>
      <c r="C155" t="s">
        <v>221</v>
      </c>
    </row>
    <row r="156" spans="2:6" x14ac:dyDescent="0.3">
      <c r="B156" t="s">
        <v>89</v>
      </c>
      <c r="C156" t="s">
        <v>192</v>
      </c>
    </row>
    <row r="157" spans="2:6" x14ac:dyDescent="0.3">
      <c r="B157" t="s">
        <v>89</v>
      </c>
      <c r="C157" t="s">
        <v>225</v>
      </c>
    </row>
    <row r="158" spans="2:6" x14ac:dyDescent="0.3">
      <c r="B158" t="s">
        <v>89</v>
      </c>
      <c r="C158" t="s">
        <v>226</v>
      </c>
    </row>
    <row r="159" spans="2:6" x14ac:dyDescent="0.3">
      <c r="B159" t="s">
        <v>89</v>
      </c>
      <c r="C159" t="s">
        <v>227</v>
      </c>
    </row>
    <row r="160" spans="2:6" x14ac:dyDescent="0.3">
      <c r="B160" t="s">
        <v>89</v>
      </c>
      <c r="C160" t="s">
        <v>197</v>
      </c>
    </row>
    <row r="161" spans="2:6" x14ac:dyDescent="0.3">
      <c r="B161" t="s">
        <v>89</v>
      </c>
      <c r="C161" t="s">
        <v>218</v>
      </c>
    </row>
    <row r="162" spans="2:6" x14ac:dyDescent="0.3">
      <c r="B162" t="s">
        <v>89</v>
      </c>
      <c r="C162" t="s">
        <v>183</v>
      </c>
    </row>
    <row r="163" spans="2:6" x14ac:dyDescent="0.3">
      <c r="B163" t="s">
        <v>89</v>
      </c>
      <c r="C163" t="s">
        <v>184</v>
      </c>
    </row>
    <row r="164" spans="2:6" x14ac:dyDescent="0.3">
      <c r="B164" t="s">
        <v>89</v>
      </c>
      <c r="C164" t="s">
        <v>185</v>
      </c>
    </row>
    <row r="165" spans="2:6" x14ac:dyDescent="0.3">
      <c r="B165" t="s">
        <v>89</v>
      </c>
      <c r="C165" t="s">
        <v>186</v>
      </c>
    </row>
    <row r="166" spans="2:6" x14ac:dyDescent="0.3">
      <c r="B166" t="s">
        <v>89</v>
      </c>
      <c r="C166" t="s">
        <v>188</v>
      </c>
    </row>
    <row r="167" spans="2:6" x14ac:dyDescent="0.3">
      <c r="B167" t="s">
        <v>89</v>
      </c>
      <c r="C167" t="s">
        <v>189</v>
      </c>
      <c r="D167">
        <v>0.81739130434782614</v>
      </c>
      <c r="E167">
        <v>0.86238532110091748</v>
      </c>
      <c r="F167">
        <v>0.90384615384615385</v>
      </c>
    </row>
    <row r="168" spans="2:6" x14ac:dyDescent="0.3">
      <c r="B168" t="s">
        <v>89</v>
      </c>
      <c r="C168" t="s">
        <v>222</v>
      </c>
      <c r="D168">
        <v>0.96124031007751942</v>
      </c>
      <c r="E168">
        <v>0.93650793650793651</v>
      </c>
      <c r="F168">
        <v>0.91056910569105687</v>
      </c>
    </row>
    <row r="169" spans="2:6" x14ac:dyDescent="0.3">
      <c r="B169" t="s">
        <v>89</v>
      </c>
      <c r="C169" t="s">
        <v>190</v>
      </c>
      <c r="D169">
        <v>0.84745762711864403</v>
      </c>
      <c r="E169">
        <v>0.79646017699115046</v>
      </c>
      <c r="F169">
        <v>0.84745762711864403</v>
      </c>
    </row>
    <row r="170" spans="2:6" x14ac:dyDescent="0.3">
      <c r="B170" t="s">
        <v>89</v>
      </c>
      <c r="C170" t="s">
        <v>223</v>
      </c>
      <c r="D170">
        <v>0.91428571428571426</v>
      </c>
      <c r="E170">
        <v>0.98969072164948457</v>
      </c>
      <c r="F170">
        <v>0.96842105263157896</v>
      </c>
    </row>
    <row r="171" spans="2:6" x14ac:dyDescent="0.3">
      <c r="B171" t="s">
        <v>89</v>
      </c>
      <c r="C171" t="s">
        <v>191</v>
      </c>
      <c r="D171">
        <v>0</v>
      </c>
    </row>
    <row r="172" spans="2:6" x14ac:dyDescent="0.3">
      <c r="B172" t="s">
        <v>89</v>
      </c>
      <c r="C172" t="s">
        <v>193</v>
      </c>
      <c r="D172">
        <v>0.967741935483871</v>
      </c>
      <c r="E172">
        <v>0.90909090909090906</v>
      </c>
      <c r="F172">
        <v>0.93548387096774188</v>
      </c>
    </row>
    <row r="173" spans="2:6" x14ac:dyDescent="0.3">
      <c r="B173" t="s">
        <v>89</v>
      </c>
      <c r="C173" t="s">
        <v>224</v>
      </c>
    </row>
    <row r="174" spans="2:6" x14ac:dyDescent="0.3">
      <c r="B174" t="s">
        <v>89</v>
      </c>
      <c r="C174" t="s">
        <v>195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opLeftCell="A34" workbookViewId="0">
      <selection activeCell="M16" sqref="M16"/>
    </sheetView>
  </sheetViews>
  <sheetFormatPr defaultRowHeight="14.4" x14ac:dyDescent="0.3"/>
  <cols>
    <col min="1" max="1" width="19.441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77734375" style="3" bestFit="1" customWidth="1"/>
    <col min="13" max="13" width="12" style="3" bestFit="1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4" t="s">
        <v>93</v>
      </c>
      <c r="N2" s="3"/>
      <c r="O2" s="3"/>
      <c r="P2" s="3"/>
      <c r="Q2" s="3"/>
      <c r="R2" s="3"/>
      <c r="S2" s="3"/>
      <c r="T2" s="3"/>
      <c r="U2" s="3"/>
    </row>
    <row r="3" spans="1:21" x14ac:dyDescent="0.3">
      <c r="N3" s="3"/>
      <c r="O3" s="3"/>
      <c r="P3" s="3"/>
      <c r="Q3" s="3"/>
      <c r="R3" s="3"/>
      <c r="S3" s="3"/>
      <c r="T3" s="3"/>
      <c r="U3" s="3"/>
    </row>
    <row r="4" spans="1:21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4" t="s">
        <v>20</v>
      </c>
      <c r="B5" s="3">
        <v>0.73079088254991653</v>
      </c>
      <c r="C5" s="3">
        <v>0.70915910746130184</v>
      </c>
      <c r="D5" s="3">
        <v>0.68309177643949759</v>
      </c>
      <c r="E5" s="3">
        <v>0.39385019838957791</v>
      </c>
      <c r="F5" s="3">
        <v>0.12439610214283864</v>
      </c>
      <c r="G5" s="3">
        <v>0.58422777808419768</v>
      </c>
      <c r="H5" s="3">
        <v>0.74452307779352878</v>
      </c>
      <c r="I5" s="3">
        <v>1.1428571428571429E-2</v>
      </c>
      <c r="J5" s="3">
        <v>0.33324277336383068</v>
      </c>
      <c r="K5" s="3">
        <v>3.6974789915966387E-2</v>
      </c>
      <c r="L5" s="3">
        <v>0</v>
      </c>
      <c r="M5" s="3">
        <v>0.54951334098522275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4" t="s">
        <v>21</v>
      </c>
      <c r="B6" s="3">
        <v>0.61267000231662161</v>
      </c>
      <c r="C6" s="3">
        <v>0.5542243661698586</v>
      </c>
      <c r="D6" s="3">
        <v>0.55832803958245225</v>
      </c>
      <c r="E6" s="3">
        <v>9.7754422804736077E-2</v>
      </c>
      <c r="F6" s="3">
        <v>0.27295665120609114</v>
      </c>
      <c r="G6" s="3">
        <v>0.51310564758717525</v>
      </c>
      <c r="H6" s="3">
        <v>0.54466551309157918</v>
      </c>
      <c r="I6" s="3">
        <v>0</v>
      </c>
      <c r="J6" s="3" t="s">
        <v>90</v>
      </c>
      <c r="K6" s="3" t="s">
        <v>90</v>
      </c>
      <c r="L6" s="3" t="s">
        <v>90</v>
      </c>
      <c r="M6" s="3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4" t="s">
        <v>22</v>
      </c>
      <c r="B7" s="3">
        <v>0.98718569876713702</v>
      </c>
      <c r="C7" s="3">
        <v>0.94012829273897558</v>
      </c>
      <c r="D7" s="3">
        <v>0.91037529557200036</v>
      </c>
      <c r="E7" s="3">
        <v>0.8011275828961324</v>
      </c>
      <c r="F7" s="3">
        <v>0.29638759031024225</v>
      </c>
      <c r="G7" s="3">
        <v>0.85481575906835194</v>
      </c>
      <c r="H7" s="3">
        <v>0.99174457825132001</v>
      </c>
      <c r="I7" s="3">
        <v>0.28398520676902389</v>
      </c>
      <c r="J7" s="3" t="s">
        <v>90</v>
      </c>
      <c r="K7" s="3" t="s">
        <v>90</v>
      </c>
      <c r="L7" s="3" t="s">
        <v>90</v>
      </c>
      <c r="M7" s="3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4" t="s">
        <v>23</v>
      </c>
      <c r="B8" s="3">
        <v>0.97678484508869123</v>
      </c>
      <c r="C8" s="3">
        <v>0.93880685283844156</v>
      </c>
      <c r="D8" s="3">
        <v>0.9335603178169658</v>
      </c>
      <c r="E8" s="3">
        <v>0.7171922566453397</v>
      </c>
      <c r="F8" s="3">
        <v>0</v>
      </c>
      <c r="G8" s="3">
        <v>0.8391282448407732</v>
      </c>
      <c r="H8" s="3">
        <v>0.99218127358173425</v>
      </c>
      <c r="I8" s="3">
        <v>0.68948762679554709</v>
      </c>
      <c r="J8" s="3" t="s">
        <v>90</v>
      </c>
      <c r="K8" s="3" t="s">
        <v>90</v>
      </c>
      <c r="L8" s="3" t="s">
        <v>90</v>
      </c>
      <c r="M8" s="3" t="s">
        <v>90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4" t="s">
        <v>24</v>
      </c>
      <c r="B9" s="3">
        <v>0.98841435055014282</v>
      </c>
      <c r="C9" s="3">
        <v>0.92520616222950181</v>
      </c>
      <c r="D9" s="3">
        <v>0.89047687193396619</v>
      </c>
      <c r="E9" s="3">
        <v>0.55809821923710556</v>
      </c>
      <c r="F9" s="3">
        <v>0</v>
      </c>
      <c r="G9" s="3">
        <v>0.70040755190350723</v>
      </c>
      <c r="H9" s="3">
        <v>0.99238364944744895</v>
      </c>
      <c r="I9" s="3">
        <v>5.1467784979031643E-2</v>
      </c>
      <c r="J9" s="3">
        <v>0</v>
      </c>
      <c r="K9" s="3">
        <v>0.6376811594202898</v>
      </c>
      <c r="L9" s="3" t="s">
        <v>90</v>
      </c>
      <c r="M9" s="3">
        <v>0.77761836441893828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4" t="s">
        <v>25</v>
      </c>
      <c r="B10" s="3">
        <v>0.96799572011680224</v>
      </c>
      <c r="C10" s="3">
        <v>0.907196101328546</v>
      </c>
      <c r="D10" s="3">
        <v>0.86750621343543777</v>
      </c>
      <c r="E10" s="3">
        <v>0.48878765338791696</v>
      </c>
      <c r="F10" s="3">
        <v>0.51930788416227469</v>
      </c>
      <c r="G10" s="3">
        <v>0.73375569624973647</v>
      </c>
      <c r="H10" s="3">
        <v>0.99399836164890276</v>
      </c>
      <c r="I10" s="3">
        <v>0.77048933242629603</v>
      </c>
      <c r="J10" s="3">
        <v>0.64544111976322927</v>
      </c>
      <c r="K10" s="3">
        <v>5.434782608695652E-3</v>
      </c>
      <c r="L10" s="3" t="s">
        <v>90</v>
      </c>
      <c r="M10" s="3">
        <v>0.61705029257723321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4" t="s">
        <v>26</v>
      </c>
      <c r="B11" s="3">
        <v>0.98134684024729202</v>
      </c>
      <c r="C11" s="3">
        <v>0.94961483029255644</v>
      </c>
      <c r="D11" s="3">
        <v>0.86595912282959098</v>
      </c>
      <c r="E11" s="3">
        <v>0.76916151123937482</v>
      </c>
      <c r="F11" s="3">
        <v>0.48418526016474289</v>
      </c>
      <c r="G11" s="3">
        <v>0.56294823793193938</v>
      </c>
      <c r="H11" s="3">
        <v>0.99367586600548763</v>
      </c>
      <c r="I11" s="3">
        <v>0.6672597648661166</v>
      </c>
      <c r="J11" s="3">
        <v>0.70186958501951979</v>
      </c>
      <c r="K11" s="3">
        <v>0.30499077021381105</v>
      </c>
      <c r="L11" s="3">
        <v>0</v>
      </c>
      <c r="M11" s="3">
        <v>0.58136512036573273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4" t="s">
        <v>27</v>
      </c>
      <c r="B12" s="3">
        <v>0.98764031886662562</v>
      </c>
      <c r="C12" s="3">
        <v>0.91308493272440616</v>
      </c>
      <c r="D12" s="3">
        <v>0.93127447522380258</v>
      </c>
      <c r="E12" s="3">
        <v>0.68407301113999608</v>
      </c>
      <c r="F12" s="3">
        <v>0.85837013407782559</v>
      </c>
      <c r="G12" s="3">
        <v>0.82836300691103981</v>
      </c>
      <c r="H12" s="3">
        <v>0.99360607774828957</v>
      </c>
      <c r="I12" s="3">
        <v>0.48184002385086194</v>
      </c>
      <c r="J12" s="3">
        <v>0</v>
      </c>
      <c r="K12" s="3" t="s">
        <v>90</v>
      </c>
      <c r="L12" s="3" t="s">
        <v>90</v>
      </c>
      <c r="M12" s="3">
        <v>0.67921712012044311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4" t="s">
        <v>28</v>
      </c>
      <c r="B13" s="3">
        <v>0.98353380065827856</v>
      </c>
      <c r="C13" s="3">
        <v>0.89111608817415255</v>
      </c>
      <c r="D13" s="3">
        <v>0.89530032909082313</v>
      </c>
      <c r="E13" s="3">
        <v>0.69484642792602114</v>
      </c>
      <c r="F13" s="3">
        <v>0</v>
      </c>
      <c r="G13" s="3">
        <v>0.76782428187876306</v>
      </c>
      <c r="H13" s="3">
        <v>0.99265546183546238</v>
      </c>
      <c r="I13" s="3">
        <v>2.3063581721293842E-3</v>
      </c>
      <c r="J13" s="3">
        <v>0.37342635720807726</v>
      </c>
      <c r="K13" s="3">
        <v>0.2176679944375044</v>
      </c>
      <c r="L13" s="3">
        <v>0.23172131744806035</v>
      </c>
      <c r="M13" s="3">
        <v>0.80403895572337603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4" t="s">
        <v>29</v>
      </c>
      <c r="B14" s="3">
        <v>0.98567848283420478</v>
      </c>
      <c r="C14" s="3">
        <v>0.93304580381212521</v>
      </c>
      <c r="D14" s="3">
        <v>0.77732848179250824</v>
      </c>
      <c r="E14" s="3">
        <v>0.29504663964512717</v>
      </c>
      <c r="F14" s="3">
        <v>0.78804582619653085</v>
      </c>
      <c r="G14" s="3">
        <v>0.62072909106757701</v>
      </c>
      <c r="H14" s="3">
        <v>0.99192488153373382</v>
      </c>
      <c r="I14" s="3">
        <v>0.41543624161073828</v>
      </c>
      <c r="J14" s="3">
        <v>0.44843049327354262</v>
      </c>
      <c r="K14" s="3">
        <v>0.30967741935483872</v>
      </c>
      <c r="L14" s="3" t="s">
        <v>90</v>
      </c>
      <c r="M14" s="3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4" t="s">
        <v>30</v>
      </c>
      <c r="B15" s="3">
        <v>0.988380943090994</v>
      </c>
      <c r="C15" s="3">
        <v>0.89815468846468582</v>
      </c>
      <c r="D15" s="3">
        <v>0.85631245134618383</v>
      </c>
      <c r="E15" s="3">
        <v>0.44136771930784119</v>
      </c>
      <c r="F15" s="3">
        <v>0.59950965993023808</v>
      </c>
      <c r="G15" s="3">
        <v>0.53725270939341419</v>
      </c>
      <c r="H15" s="3">
        <v>0.99362842414461616</v>
      </c>
      <c r="I15" s="3">
        <v>0</v>
      </c>
      <c r="J15" s="3">
        <v>0.34960456490815112</v>
      </c>
      <c r="K15" s="3" t="s">
        <v>90</v>
      </c>
      <c r="L15" s="3">
        <v>1.1111111111111112E-2</v>
      </c>
      <c r="M15" s="3">
        <v>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4" t="s">
        <v>31</v>
      </c>
      <c r="B16" s="3">
        <v>0.98948618819027157</v>
      </c>
      <c r="C16" s="3">
        <v>0.93598303598174959</v>
      </c>
      <c r="D16" s="3">
        <v>0.88069669136133588</v>
      </c>
      <c r="E16" s="3">
        <v>0.54359071148888838</v>
      </c>
      <c r="F16" s="3">
        <v>0</v>
      </c>
      <c r="G16" s="3">
        <v>0.8176152914418513</v>
      </c>
      <c r="H16" s="3">
        <v>0.99068209660929918</v>
      </c>
      <c r="I16" s="3" t="s">
        <v>90</v>
      </c>
      <c r="J16" s="3" t="s">
        <v>90</v>
      </c>
      <c r="K16" s="3" t="s">
        <v>90</v>
      </c>
      <c r="L16" s="3" t="s">
        <v>90</v>
      </c>
      <c r="M16" s="3" t="s">
        <v>90</v>
      </c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4" t="s">
        <v>32</v>
      </c>
      <c r="B17" s="3">
        <v>0.98719630491430244</v>
      </c>
      <c r="C17" s="3">
        <v>0.91279689674106002</v>
      </c>
      <c r="D17" s="3">
        <v>0.88213639010791278</v>
      </c>
      <c r="E17" s="3">
        <v>0.73136400206458541</v>
      </c>
      <c r="F17" s="3">
        <v>0.32673067266500777</v>
      </c>
      <c r="G17" s="3">
        <v>0.4849738168003585</v>
      </c>
      <c r="H17" s="3">
        <v>0.99289938232634201</v>
      </c>
      <c r="I17" s="3">
        <v>0.6897434699847762</v>
      </c>
      <c r="J17" s="3">
        <v>0.56608335265832488</v>
      </c>
      <c r="K17" s="3">
        <v>0</v>
      </c>
      <c r="L17" s="3">
        <v>0</v>
      </c>
      <c r="M17" s="3">
        <v>0</v>
      </c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4" t="s">
        <v>33</v>
      </c>
      <c r="B18" s="3">
        <v>0.9863952684193984</v>
      </c>
      <c r="C18" s="3">
        <v>0.93670586198712957</v>
      </c>
      <c r="D18" s="3">
        <v>0.85371585514745296</v>
      </c>
      <c r="E18" s="3">
        <v>0.48508629527595737</v>
      </c>
      <c r="F18" s="3">
        <v>0.53471491367638035</v>
      </c>
      <c r="G18" s="3">
        <v>0.8291025138681184</v>
      </c>
      <c r="H18" s="3">
        <v>0.9904099697728258</v>
      </c>
      <c r="I18" s="3">
        <v>0.18190344555237437</v>
      </c>
      <c r="J18" s="3" t="s">
        <v>90</v>
      </c>
      <c r="K18" s="3" t="s">
        <v>90</v>
      </c>
      <c r="L18" s="3" t="s">
        <v>90</v>
      </c>
      <c r="M18" s="3" t="s">
        <v>90</v>
      </c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4" t="s">
        <v>34</v>
      </c>
      <c r="B19" s="3">
        <v>0.99303241438651202</v>
      </c>
      <c r="C19" s="3">
        <v>0.95142154892613562</v>
      </c>
      <c r="D19" s="3">
        <v>0.81728134922558893</v>
      </c>
      <c r="E19" s="3">
        <v>0</v>
      </c>
      <c r="F19" s="3">
        <v>0.79945109082935406</v>
      </c>
      <c r="G19" s="3">
        <v>0.75293649594122458</v>
      </c>
      <c r="H19" s="3">
        <v>0.99308725982000245</v>
      </c>
      <c r="I19" s="3">
        <v>0.85312706199859711</v>
      </c>
      <c r="J19" s="3">
        <v>0</v>
      </c>
      <c r="K19" s="3" t="s">
        <v>90</v>
      </c>
      <c r="L19" s="3" t="s">
        <v>90</v>
      </c>
      <c r="M19" s="3" t="s">
        <v>90</v>
      </c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4" t="s">
        <v>35</v>
      </c>
      <c r="B20" s="3">
        <v>0.98785425927626358</v>
      </c>
      <c r="C20" s="3">
        <v>0.94624304840342843</v>
      </c>
      <c r="D20" s="3">
        <v>0.89681804463544812</v>
      </c>
      <c r="E20" s="3">
        <v>0.47265493849680018</v>
      </c>
      <c r="F20" s="3">
        <v>0</v>
      </c>
      <c r="G20" s="3">
        <v>0.78409469974950508</v>
      </c>
      <c r="H20" s="3">
        <v>0.99043873857741282</v>
      </c>
      <c r="I20" s="3">
        <v>0.53154446950692502</v>
      </c>
      <c r="J20" s="3" t="s">
        <v>90</v>
      </c>
      <c r="K20" s="3" t="s">
        <v>90</v>
      </c>
      <c r="L20" s="3" t="s">
        <v>90</v>
      </c>
      <c r="M20" s="3" t="s">
        <v>90</v>
      </c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4" t="s">
        <v>36</v>
      </c>
      <c r="B21" s="3">
        <v>0.98796011243901605</v>
      </c>
      <c r="C21" s="3">
        <v>0.91412494147052259</v>
      </c>
      <c r="D21" s="3">
        <v>0.8384306640900534</v>
      </c>
      <c r="E21" s="3">
        <v>0.40532502214297877</v>
      </c>
      <c r="F21" s="3">
        <v>0.6663398124705846</v>
      </c>
      <c r="G21" s="3">
        <v>0.60317535605277184</v>
      </c>
      <c r="H21" s="3">
        <v>0.9933138654565854</v>
      </c>
      <c r="I21" s="3">
        <v>0</v>
      </c>
      <c r="J21" s="3">
        <v>0</v>
      </c>
      <c r="K21" s="3" t="s">
        <v>90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4" t="s">
        <v>37</v>
      </c>
      <c r="B22" s="3">
        <v>0.98949351363369398</v>
      </c>
      <c r="C22" s="3">
        <v>0.92507670245528761</v>
      </c>
      <c r="D22" s="3">
        <v>0.83998735519659684</v>
      </c>
      <c r="E22" s="3">
        <v>0.70776790642658904</v>
      </c>
      <c r="F22" s="3">
        <v>2.0790020790020791E-3</v>
      </c>
      <c r="G22" s="3">
        <v>0.76167152533117755</v>
      </c>
      <c r="H22" s="3">
        <v>0.99057849730545755</v>
      </c>
      <c r="I22" s="3">
        <v>0.22702071782900496</v>
      </c>
      <c r="J22" s="3" t="s">
        <v>90</v>
      </c>
      <c r="K22" s="3" t="s">
        <v>90</v>
      </c>
      <c r="L22" s="3" t="s">
        <v>90</v>
      </c>
      <c r="M22" s="3">
        <v>0</v>
      </c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4" t="s">
        <v>38</v>
      </c>
      <c r="B23" s="3">
        <v>0.99377777390495159</v>
      </c>
      <c r="C23" s="3">
        <v>0.91096055768969519</v>
      </c>
      <c r="D23" s="3">
        <v>0.92074158211482282</v>
      </c>
      <c r="E23" s="3">
        <v>0.65824661091550762</v>
      </c>
      <c r="F23" s="3">
        <v>0.18574514038876891</v>
      </c>
      <c r="G23" s="3">
        <v>0.6958387710409849</v>
      </c>
      <c r="H23" s="3">
        <v>0.991864055129552</v>
      </c>
      <c r="I23" s="3">
        <v>5.7471264367816091E-3</v>
      </c>
      <c r="J23" s="3" t="s">
        <v>90</v>
      </c>
      <c r="K23" s="3">
        <v>0.66577554998607624</v>
      </c>
      <c r="L23" s="3" t="s">
        <v>90</v>
      </c>
      <c r="M23" s="3" t="s">
        <v>90</v>
      </c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4" t="s">
        <v>39</v>
      </c>
      <c r="B24" s="3">
        <v>0.98911699084023763</v>
      </c>
      <c r="C24" s="3">
        <v>0.94070407987185123</v>
      </c>
      <c r="D24" s="3">
        <v>0.86746655405613815</v>
      </c>
      <c r="E24" s="3">
        <v>0.57758575079756613</v>
      </c>
      <c r="F24" s="3">
        <v>0.51245880798840637</v>
      </c>
      <c r="G24" s="3">
        <v>0.54457003739193499</v>
      </c>
      <c r="H24" s="3">
        <v>0.99417905031625964</v>
      </c>
      <c r="I24" s="3">
        <v>0</v>
      </c>
      <c r="J24" s="3">
        <v>0.29866659712095706</v>
      </c>
      <c r="K24" s="3">
        <v>0.15602541630148994</v>
      </c>
      <c r="L24" s="3">
        <v>0</v>
      </c>
      <c r="M24" s="3">
        <v>0.67364490149280565</v>
      </c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 s="4" t="s">
        <v>40</v>
      </c>
      <c r="B25" s="3">
        <v>0.99376584293058756</v>
      </c>
      <c r="C25" s="3">
        <v>0.92926129264227675</v>
      </c>
      <c r="D25" s="3">
        <v>0.90843686284777281</v>
      </c>
      <c r="E25" s="3">
        <v>0.47805307801659136</v>
      </c>
      <c r="F25" s="3">
        <v>0.65604239690534194</v>
      </c>
      <c r="G25" s="3">
        <v>0.74926522309683785</v>
      </c>
      <c r="H25" s="3">
        <v>0.99326735662108179</v>
      </c>
      <c r="I25" s="3">
        <v>0</v>
      </c>
      <c r="J25" s="3" t="s">
        <v>90</v>
      </c>
      <c r="K25" s="3" t="s">
        <v>90</v>
      </c>
      <c r="L25" s="3" t="s">
        <v>90</v>
      </c>
      <c r="M25" s="3" t="s">
        <v>90</v>
      </c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4" t="s">
        <v>41</v>
      </c>
      <c r="B26" s="3">
        <v>0.99149339039728002</v>
      </c>
      <c r="C26" s="3">
        <v>0.96848257132991356</v>
      </c>
      <c r="D26" s="3">
        <v>0.91902162340222959</v>
      </c>
      <c r="E26" s="3">
        <v>0.66003066973600444</v>
      </c>
      <c r="F26" s="3">
        <v>0</v>
      </c>
      <c r="G26" s="3">
        <v>0.86278286425488571</v>
      </c>
      <c r="H26" s="3">
        <v>0.99219102844663121</v>
      </c>
      <c r="I26" s="3">
        <v>0.90957607546985342</v>
      </c>
      <c r="J26" s="3" t="s">
        <v>90</v>
      </c>
      <c r="K26" s="3" t="s">
        <v>90</v>
      </c>
      <c r="L26" s="3" t="s">
        <v>90</v>
      </c>
      <c r="M26" s="3" t="s">
        <v>90</v>
      </c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4" t="s">
        <v>42</v>
      </c>
      <c r="B27" s="3">
        <v>0.99359852547713878</v>
      </c>
      <c r="C27" s="3">
        <v>0.83459958065360107</v>
      </c>
      <c r="D27" s="3">
        <v>0.92157800556194458</v>
      </c>
      <c r="E27" s="3">
        <v>0.26675945188230704</v>
      </c>
      <c r="F27" s="3">
        <v>0</v>
      </c>
      <c r="G27" s="3">
        <v>0.83259461946874147</v>
      </c>
      <c r="H27" s="3">
        <v>0.99367509368915485</v>
      </c>
      <c r="I27" s="3">
        <v>0.60898607817401429</v>
      </c>
      <c r="J27" s="3" t="s">
        <v>90</v>
      </c>
      <c r="K27" s="3" t="s">
        <v>90</v>
      </c>
      <c r="L27" s="3" t="s">
        <v>90</v>
      </c>
      <c r="M27" s="3" t="s">
        <v>90</v>
      </c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4" t="s">
        <v>43</v>
      </c>
      <c r="B28" s="3">
        <v>0.99261240915066618</v>
      </c>
      <c r="C28" s="3">
        <v>0.91934112185883965</v>
      </c>
      <c r="D28" s="3">
        <v>0.92385452549434965</v>
      </c>
      <c r="E28" s="3">
        <v>0.28092923772021405</v>
      </c>
      <c r="F28" s="3">
        <v>0</v>
      </c>
      <c r="G28" s="3">
        <v>0.84271234232169023</v>
      </c>
      <c r="H28" s="3">
        <v>0.99285521369502305</v>
      </c>
      <c r="I28" s="3" t="s">
        <v>90</v>
      </c>
      <c r="J28" s="3" t="s">
        <v>90</v>
      </c>
      <c r="K28" s="3" t="s">
        <v>90</v>
      </c>
      <c r="L28" s="3" t="s">
        <v>90</v>
      </c>
      <c r="M28" s="3" t="s">
        <v>90</v>
      </c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 s="4" t="s">
        <v>44</v>
      </c>
      <c r="B29" s="3">
        <v>0.99140872414708858</v>
      </c>
      <c r="C29" s="3">
        <v>0.94035907245244521</v>
      </c>
      <c r="D29" s="3">
        <v>0.93876959220592004</v>
      </c>
      <c r="E29" s="3">
        <v>0</v>
      </c>
      <c r="F29" s="3" t="s">
        <v>90</v>
      </c>
      <c r="G29" s="3">
        <v>0.84044419018994299</v>
      </c>
      <c r="H29" s="3">
        <v>0.99193612991651059</v>
      </c>
      <c r="I29" s="3">
        <v>0.69150741196396681</v>
      </c>
      <c r="J29" s="3" t="s">
        <v>90</v>
      </c>
      <c r="K29" s="3" t="s">
        <v>90</v>
      </c>
      <c r="L29" s="3" t="s">
        <v>90</v>
      </c>
      <c r="M29" s="3" t="s">
        <v>90</v>
      </c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4" t="s">
        <v>45</v>
      </c>
      <c r="B30" s="3">
        <v>0.99557684374269484</v>
      </c>
      <c r="C30" s="3">
        <v>0.95873950568508082</v>
      </c>
      <c r="D30" s="3">
        <v>0.94716256742806515</v>
      </c>
      <c r="E30" s="3">
        <v>0.32204637297844868</v>
      </c>
      <c r="F30" s="3">
        <v>0.97647050781107625</v>
      </c>
      <c r="G30" s="3">
        <v>0.84975689401093912</v>
      </c>
      <c r="H30" s="3">
        <v>0.99170211450843004</v>
      </c>
      <c r="I30" s="3">
        <v>0.8458042327383043</v>
      </c>
      <c r="J30" s="3" t="s">
        <v>90</v>
      </c>
      <c r="K30" s="3">
        <v>0.69213560624967674</v>
      </c>
      <c r="L30" s="3" t="s">
        <v>90</v>
      </c>
      <c r="M30" s="3">
        <v>0</v>
      </c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4" t="s">
        <v>46</v>
      </c>
      <c r="B31" s="3">
        <v>0.98992068297487157</v>
      </c>
      <c r="C31" s="3">
        <v>0.9288625064592374</v>
      </c>
      <c r="D31" s="3">
        <v>0.88703716351979389</v>
      </c>
      <c r="E31" s="3">
        <v>0.28083599953081373</v>
      </c>
      <c r="F31" s="3">
        <v>0.85679095098449931</v>
      </c>
      <c r="G31" s="3">
        <v>0.84777024926243327</v>
      </c>
      <c r="H31" s="3">
        <v>0.99259456015952519</v>
      </c>
      <c r="I31" s="3">
        <v>0</v>
      </c>
      <c r="J31" s="3" t="s">
        <v>90</v>
      </c>
      <c r="K31" s="3" t="s">
        <v>90</v>
      </c>
      <c r="L31" s="3" t="s">
        <v>90</v>
      </c>
      <c r="M31" s="3" t="s">
        <v>90</v>
      </c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 s="4" t="s">
        <v>47</v>
      </c>
      <c r="B32" s="3">
        <v>0.99163032558147202</v>
      </c>
      <c r="C32" s="3">
        <v>0.95254860905143601</v>
      </c>
      <c r="D32" s="3">
        <v>0.84256291892338098</v>
      </c>
      <c r="E32" s="3">
        <v>0.40929523336112494</v>
      </c>
      <c r="F32" s="3">
        <v>0.63375911781058414</v>
      </c>
      <c r="G32" s="3">
        <v>0.6843352634319676</v>
      </c>
      <c r="H32" s="3">
        <v>0.99153517794486523</v>
      </c>
      <c r="I32" s="3" t="s">
        <v>90</v>
      </c>
      <c r="J32" s="3" t="s">
        <v>90</v>
      </c>
      <c r="K32" s="3" t="s">
        <v>90</v>
      </c>
      <c r="L32" s="3" t="s">
        <v>90</v>
      </c>
      <c r="M32" s="3" t="s">
        <v>90</v>
      </c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4" t="s">
        <v>48</v>
      </c>
      <c r="B33" s="3">
        <v>0.98906423714234837</v>
      </c>
      <c r="C33" s="3">
        <v>0.94366363975120959</v>
      </c>
      <c r="D33" s="3">
        <v>0.88421514317416006</v>
      </c>
      <c r="E33" s="3">
        <v>0.58327532676162941</v>
      </c>
      <c r="F33" s="3">
        <v>0.59674734657923001</v>
      </c>
      <c r="G33" s="3">
        <v>0.73281524134128728</v>
      </c>
      <c r="H33" s="3">
        <v>0.99345237765729122</v>
      </c>
      <c r="I33" s="3">
        <v>0.24855794441531201</v>
      </c>
      <c r="J33" s="3">
        <v>0.36600439252093336</v>
      </c>
      <c r="K33" s="3">
        <v>0.29118923911162442</v>
      </c>
      <c r="L33" s="3">
        <v>0</v>
      </c>
      <c r="M33" s="3">
        <v>0.53501997893760678</v>
      </c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4" t="s">
        <v>49</v>
      </c>
      <c r="B34" s="3">
        <v>0.97982060061082998</v>
      </c>
      <c r="C34" s="3">
        <v>0.92228610489373797</v>
      </c>
      <c r="D34" s="3">
        <v>0.89105694938877533</v>
      </c>
      <c r="E34" s="3">
        <v>0.8193332249106946</v>
      </c>
      <c r="F34" s="3">
        <v>0</v>
      </c>
      <c r="G34" s="3">
        <v>0.85061262107996105</v>
      </c>
      <c r="H34" s="3">
        <v>0.9868344001493814</v>
      </c>
      <c r="I34" s="3">
        <v>0</v>
      </c>
      <c r="J34" s="3">
        <v>0</v>
      </c>
      <c r="K34" s="3">
        <v>0</v>
      </c>
      <c r="L34" s="3" t="s">
        <v>90</v>
      </c>
      <c r="M34" s="3" t="s">
        <v>90</v>
      </c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4" t="s">
        <v>50</v>
      </c>
      <c r="B35" s="3">
        <v>0.98641233658701843</v>
      </c>
      <c r="C35" s="3">
        <v>0.89620019211820456</v>
      </c>
      <c r="D35" s="3">
        <v>0.86514951231178883</v>
      </c>
      <c r="E35" s="3">
        <v>0.45565776221582849</v>
      </c>
      <c r="F35" s="3">
        <v>6.19937322162354E-2</v>
      </c>
      <c r="G35" s="3">
        <v>0.57957097821936465</v>
      </c>
      <c r="H35" s="3">
        <v>0.98908193653240639</v>
      </c>
      <c r="I35" s="3">
        <v>0</v>
      </c>
      <c r="J35" s="3">
        <v>0.57585750842130745</v>
      </c>
      <c r="K35" s="3" t="s">
        <v>90</v>
      </c>
      <c r="L35" s="3">
        <v>0</v>
      </c>
      <c r="M35" s="3">
        <v>0</v>
      </c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 s="4" t="s">
        <v>51</v>
      </c>
      <c r="B36" s="3">
        <v>0.98204862033509077</v>
      </c>
      <c r="C36" s="3">
        <v>0.86907147608762625</v>
      </c>
      <c r="D36" s="3">
        <v>0.84870925721642143</v>
      </c>
      <c r="E36" s="3">
        <v>0.39537217892867887</v>
      </c>
      <c r="F36" s="3">
        <v>6.5507994045303178E-2</v>
      </c>
      <c r="G36" s="3">
        <v>0.70414599259727229</v>
      </c>
      <c r="H36" s="3">
        <v>0.98805481522718763</v>
      </c>
      <c r="I36" s="3">
        <v>0.14194230589903736</v>
      </c>
      <c r="J36" s="3" t="s">
        <v>90</v>
      </c>
      <c r="K36" s="3" t="s">
        <v>90</v>
      </c>
      <c r="L36" s="3" t="s">
        <v>90</v>
      </c>
      <c r="M36" s="3" t="s">
        <v>90</v>
      </c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 s="4" t="s">
        <v>52</v>
      </c>
      <c r="B37" s="3">
        <v>0.9902746108134004</v>
      </c>
      <c r="C37" s="3">
        <v>0.93682287851383395</v>
      </c>
      <c r="D37" s="3">
        <v>0.91103946153916915</v>
      </c>
      <c r="E37" s="3">
        <v>0.2274730775307128</v>
      </c>
      <c r="F37" s="3">
        <v>0.46760701971984009</v>
      </c>
      <c r="G37" s="3">
        <v>0.83331216055803248</v>
      </c>
      <c r="H37" s="3">
        <v>0.99292019690012556</v>
      </c>
      <c r="I37" s="3">
        <v>0.88957294594441572</v>
      </c>
      <c r="J37" s="3" t="s">
        <v>90</v>
      </c>
      <c r="K37" s="3" t="s">
        <v>90</v>
      </c>
      <c r="L37" s="3" t="s">
        <v>90</v>
      </c>
      <c r="M37" s="3" t="s">
        <v>90</v>
      </c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4" t="s">
        <v>53</v>
      </c>
      <c r="B38" s="3">
        <v>0.99394469452585799</v>
      </c>
      <c r="C38" s="3">
        <v>0.93010214311059458</v>
      </c>
      <c r="D38" s="3">
        <v>0.90728172631796056</v>
      </c>
      <c r="E38" s="3">
        <v>0.51568176715564007</v>
      </c>
      <c r="F38" s="3">
        <v>0.67815262205514704</v>
      </c>
      <c r="G38" s="3">
        <v>0.83825207353620534</v>
      </c>
      <c r="H38" s="3">
        <v>0.99144169421371797</v>
      </c>
      <c r="I38" s="3">
        <v>0.8630077158247198</v>
      </c>
      <c r="J38" s="3">
        <v>0.81536535520184572</v>
      </c>
      <c r="K38" s="3">
        <v>0.60262332477901337</v>
      </c>
      <c r="L38" s="3" t="s">
        <v>90</v>
      </c>
      <c r="M38" s="3" t="s">
        <v>90</v>
      </c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4" t="s">
        <v>54</v>
      </c>
      <c r="B39" s="3">
        <v>0.97777607283154677</v>
      </c>
      <c r="C39" s="3">
        <v>0.94309461631832681</v>
      </c>
      <c r="D39" s="3">
        <v>0.85278960906313139</v>
      </c>
      <c r="E39" s="3">
        <v>0.10595090621744724</v>
      </c>
      <c r="F39" s="3">
        <v>0.34947970374124038</v>
      </c>
      <c r="G39" s="3">
        <v>0.70379790879352577</v>
      </c>
      <c r="H39" s="3">
        <v>0.98851191120937321</v>
      </c>
      <c r="I39" s="3">
        <v>0.54602578499413978</v>
      </c>
      <c r="J39" s="3" t="s">
        <v>90</v>
      </c>
      <c r="K39" s="3" t="s">
        <v>90</v>
      </c>
      <c r="L39" s="3" t="s">
        <v>90</v>
      </c>
      <c r="M39" s="3" t="s">
        <v>90</v>
      </c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 s="4" t="s">
        <v>55</v>
      </c>
      <c r="B40" s="3">
        <v>0.96990930134963438</v>
      </c>
      <c r="C40" s="3">
        <v>0.92033669391217199</v>
      </c>
      <c r="D40" s="3">
        <v>0.86200455071418058</v>
      </c>
      <c r="E40" s="3">
        <v>0.24529975606628193</v>
      </c>
      <c r="F40" s="3">
        <v>0.33814063794189259</v>
      </c>
      <c r="G40" s="3">
        <v>0.64619721742541814</v>
      </c>
      <c r="H40" s="3">
        <v>0.99007918976364384</v>
      </c>
      <c r="I40" s="3">
        <v>1.121341789562161E-2</v>
      </c>
      <c r="J40" s="3" t="s">
        <v>90</v>
      </c>
      <c r="K40" s="3">
        <v>0</v>
      </c>
      <c r="L40" s="3" t="s">
        <v>90</v>
      </c>
      <c r="M40" s="3">
        <v>0</v>
      </c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 s="4" t="s">
        <v>56</v>
      </c>
      <c r="B41" s="3">
        <v>0.99159071397978482</v>
      </c>
      <c r="C41" s="3">
        <v>0.95277068310243318</v>
      </c>
      <c r="D41" s="3">
        <v>0.88261930016679535</v>
      </c>
      <c r="E41" s="3">
        <v>0.64646312400184136</v>
      </c>
      <c r="F41" s="3">
        <v>0.34804481137292315</v>
      </c>
      <c r="G41" s="3">
        <v>0.68440867807936023</v>
      </c>
      <c r="H41" s="3">
        <v>0.99273830254274842</v>
      </c>
      <c r="I41" s="3">
        <v>0.23725427350427353</v>
      </c>
      <c r="J41" s="3" t="s">
        <v>90</v>
      </c>
      <c r="K41" s="3">
        <v>0</v>
      </c>
      <c r="L41" s="3" t="s">
        <v>90</v>
      </c>
      <c r="M41" s="3">
        <v>0</v>
      </c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4" t="s">
        <v>57</v>
      </c>
      <c r="B42" s="3">
        <v>0.98308839306051121</v>
      </c>
      <c r="C42" s="3">
        <v>0.89852863027247964</v>
      </c>
      <c r="D42" s="3">
        <v>0.87845987925493418</v>
      </c>
      <c r="E42" s="3">
        <v>0.63535897085254511</v>
      </c>
      <c r="F42" s="3">
        <v>0.27433910185158472</v>
      </c>
      <c r="G42" s="3">
        <v>0.63902215456220157</v>
      </c>
      <c r="H42" s="3">
        <v>0.98856346588769917</v>
      </c>
      <c r="I42" s="3">
        <v>0.14662683594722428</v>
      </c>
      <c r="J42" s="3">
        <v>0</v>
      </c>
      <c r="K42" s="3" t="s">
        <v>90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4" t="s">
        <v>58</v>
      </c>
      <c r="B43" s="3">
        <v>0.98740934941477321</v>
      </c>
      <c r="C43" s="3">
        <v>0.95022491285318955</v>
      </c>
      <c r="D43" s="3">
        <v>0.88608484164994217</v>
      </c>
      <c r="E43" s="3">
        <v>0.37251185925210761</v>
      </c>
      <c r="F43" s="3">
        <v>0.87953216374269005</v>
      </c>
      <c r="G43" s="3">
        <v>0.78038638600043742</v>
      </c>
      <c r="H43" s="3">
        <v>0.99280684119156504</v>
      </c>
      <c r="I43" s="3">
        <v>0.46804362395661975</v>
      </c>
      <c r="J43" s="3" t="s">
        <v>90</v>
      </c>
      <c r="K43" s="3" t="s">
        <v>90</v>
      </c>
      <c r="L43" s="3" t="s">
        <v>90</v>
      </c>
      <c r="M43" s="3" t="s">
        <v>90</v>
      </c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 s="4" t="s">
        <v>59</v>
      </c>
      <c r="B44" s="3">
        <v>0.98281734137634957</v>
      </c>
      <c r="C44" s="3">
        <v>0.93361169291292556</v>
      </c>
      <c r="D44" s="3">
        <v>0.89753136599862415</v>
      </c>
      <c r="E44" s="3">
        <v>0.63127193205569787</v>
      </c>
      <c r="F44" s="3">
        <v>0.15127954706200575</v>
      </c>
      <c r="G44" s="3">
        <v>0.76224425349674774</v>
      </c>
      <c r="H44" s="3">
        <v>0.98748684494057959</v>
      </c>
      <c r="I44" s="3">
        <v>0.4684702549575071</v>
      </c>
      <c r="J44" s="3" t="s">
        <v>90</v>
      </c>
      <c r="K44" s="3">
        <v>0</v>
      </c>
      <c r="L44" s="3" t="s">
        <v>90</v>
      </c>
      <c r="M44" s="3">
        <v>0</v>
      </c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4" t="s">
        <v>60</v>
      </c>
      <c r="B45" s="3">
        <v>0.98713717549180735</v>
      </c>
      <c r="C45" s="3">
        <v>0.94088922894414684</v>
      </c>
      <c r="D45" s="3">
        <v>0.92867615643662482</v>
      </c>
      <c r="E45" s="3">
        <v>0.6015314866464917</v>
      </c>
      <c r="F45" s="3" t="s">
        <v>90</v>
      </c>
      <c r="G45" s="3">
        <v>0.87334289818702793</v>
      </c>
      <c r="H45" s="3">
        <v>0.99511846089359557</v>
      </c>
      <c r="I45" s="3">
        <v>0.96212040678927035</v>
      </c>
      <c r="J45" s="3" t="s">
        <v>90</v>
      </c>
      <c r="K45" s="3" t="s">
        <v>90</v>
      </c>
      <c r="L45" s="3" t="s">
        <v>90</v>
      </c>
      <c r="M45" s="3" t="s">
        <v>90</v>
      </c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4" t="s">
        <v>61</v>
      </c>
      <c r="B46" s="3">
        <v>0.99082362969752935</v>
      </c>
      <c r="C46" s="3">
        <v>0.93677186574070204</v>
      </c>
      <c r="D46" s="3">
        <v>0.84954569660465906</v>
      </c>
      <c r="E46" s="3">
        <v>0.23121356721314021</v>
      </c>
      <c r="F46" s="3">
        <v>0.76054436591192487</v>
      </c>
      <c r="G46" s="3">
        <v>0.70499821602025592</v>
      </c>
      <c r="H46" s="3">
        <v>0.99327028834009101</v>
      </c>
      <c r="I46" s="3">
        <v>0.64921590306269461</v>
      </c>
      <c r="J46" s="3" t="s">
        <v>90</v>
      </c>
      <c r="K46" s="3" t="s">
        <v>90</v>
      </c>
      <c r="L46" s="3" t="s">
        <v>90</v>
      </c>
      <c r="M46" s="3" t="s">
        <v>90</v>
      </c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4" t="s">
        <v>62</v>
      </c>
      <c r="B47" s="3">
        <v>0.98434294232560482</v>
      </c>
      <c r="C47" s="3">
        <v>0.90060051483896619</v>
      </c>
      <c r="D47" s="3">
        <v>0.88158390193763903</v>
      </c>
      <c r="E47" s="3">
        <v>0.45001674890711263</v>
      </c>
      <c r="F47" s="3" t="s">
        <v>90</v>
      </c>
      <c r="G47" s="3">
        <v>0.77055783388762367</v>
      </c>
      <c r="H47" s="3">
        <v>0.99213792247758636</v>
      </c>
      <c r="I47" s="3">
        <v>0</v>
      </c>
      <c r="J47" s="3">
        <v>0</v>
      </c>
      <c r="K47" s="3" t="s">
        <v>90</v>
      </c>
      <c r="L47" s="3" t="s">
        <v>90</v>
      </c>
      <c r="M47" s="3" t="s">
        <v>90</v>
      </c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4" t="s">
        <v>63</v>
      </c>
      <c r="B48" s="3">
        <v>0.98753797993181203</v>
      </c>
      <c r="C48" s="3">
        <v>0.94236594581878041</v>
      </c>
      <c r="D48" s="3">
        <v>0.88994630556870868</v>
      </c>
      <c r="E48" s="3">
        <v>0.27562926146065991</v>
      </c>
      <c r="F48" s="3">
        <v>0</v>
      </c>
      <c r="G48" s="3">
        <v>0.60800096713135843</v>
      </c>
      <c r="H48" s="3">
        <v>0.98870690911033321</v>
      </c>
      <c r="I48" s="3">
        <v>0.16197050281015429</v>
      </c>
      <c r="J48" s="3" t="s">
        <v>90</v>
      </c>
      <c r="K48" s="3" t="s">
        <v>90</v>
      </c>
      <c r="L48" s="3" t="s">
        <v>90</v>
      </c>
      <c r="M48" s="3" t="s">
        <v>90</v>
      </c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4" t="s">
        <v>64</v>
      </c>
      <c r="B49" s="3">
        <v>0.9893958800532392</v>
      </c>
      <c r="C49" s="3">
        <v>0.92192041787278278</v>
      </c>
      <c r="D49" s="3">
        <v>0.89479240241607483</v>
      </c>
      <c r="E49" s="3">
        <v>0.22467913803484352</v>
      </c>
      <c r="F49" s="3">
        <v>0.63387086448438967</v>
      </c>
      <c r="G49" s="3">
        <v>0.68996036789911108</v>
      </c>
      <c r="H49" s="3">
        <v>0.99094496936107357</v>
      </c>
      <c r="I49" s="3">
        <v>0.5012502147774065</v>
      </c>
      <c r="J49" s="3">
        <v>0.61243159616732068</v>
      </c>
      <c r="K49" s="3" t="s">
        <v>90</v>
      </c>
      <c r="L49" s="3">
        <v>0</v>
      </c>
      <c r="M49" s="3">
        <v>0</v>
      </c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4" t="s">
        <v>65</v>
      </c>
      <c r="B50" s="3">
        <v>0.97304357183949164</v>
      </c>
      <c r="C50" s="3">
        <v>0.91211148546384124</v>
      </c>
      <c r="D50" s="3">
        <v>0.88712202735339418</v>
      </c>
      <c r="E50" s="3">
        <v>0.58841464811046162</v>
      </c>
      <c r="F50" s="3">
        <v>0.2450632145264556</v>
      </c>
      <c r="G50" s="3">
        <v>0.76677586378349516</v>
      </c>
      <c r="H50" s="3">
        <v>0.991100291043707</v>
      </c>
      <c r="I50" s="3">
        <v>0.4032260988256835</v>
      </c>
      <c r="J50" s="3">
        <v>0</v>
      </c>
      <c r="K50" s="3">
        <v>0</v>
      </c>
      <c r="L50" s="3">
        <v>0</v>
      </c>
      <c r="M50" s="3">
        <v>0</v>
      </c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4" t="s">
        <v>66</v>
      </c>
      <c r="B51" s="3">
        <v>0.98263384403720544</v>
      </c>
      <c r="C51" s="3">
        <v>0.89695278086554098</v>
      </c>
      <c r="D51" s="3">
        <v>0.92221459287048402</v>
      </c>
      <c r="E51" s="3">
        <v>0.8218529149272682</v>
      </c>
      <c r="F51" s="3">
        <v>0</v>
      </c>
      <c r="G51" s="3">
        <v>0.87471233185876018</v>
      </c>
      <c r="H51" s="3">
        <v>0.9921863039929032</v>
      </c>
      <c r="I51" s="3">
        <v>0.86124592923364274</v>
      </c>
      <c r="J51" s="3" t="s">
        <v>90</v>
      </c>
      <c r="K51" s="3" t="s">
        <v>90</v>
      </c>
      <c r="L51" s="3" t="s">
        <v>90</v>
      </c>
      <c r="M51" s="3" t="s">
        <v>90</v>
      </c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4" t="s">
        <v>67</v>
      </c>
      <c r="B52" s="3">
        <v>0.99266988125276856</v>
      </c>
      <c r="C52" s="3">
        <v>0.93174843390107598</v>
      </c>
      <c r="D52" s="3">
        <v>0.92264912537572275</v>
      </c>
      <c r="E52" s="3">
        <v>0.64348992251219594</v>
      </c>
      <c r="F52" s="3">
        <v>0.44594843109165527</v>
      </c>
      <c r="G52" s="3">
        <v>0.83362647874998808</v>
      </c>
      <c r="H52" s="3">
        <v>0.99436637536304162</v>
      </c>
      <c r="I52" s="3">
        <v>0.24880477284647473</v>
      </c>
      <c r="J52" s="3">
        <v>0.52736318407960203</v>
      </c>
      <c r="K52" s="3">
        <v>0</v>
      </c>
      <c r="L52" s="3" t="s">
        <v>90</v>
      </c>
      <c r="M52" s="3">
        <v>0.90140789136043842</v>
      </c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4" t="s">
        <v>68</v>
      </c>
      <c r="B53" s="3">
        <v>0.98694496599477521</v>
      </c>
      <c r="C53" s="3">
        <v>0.96226130616836203</v>
      </c>
      <c r="D53" s="3">
        <v>0.89692856715680724</v>
      </c>
      <c r="E53" s="3">
        <v>0.61503636650013949</v>
      </c>
      <c r="F53" s="3">
        <v>0.70579033018431148</v>
      </c>
      <c r="G53" s="3">
        <v>0.76964256531807018</v>
      </c>
      <c r="H53" s="3">
        <v>0.99400778786734101</v>
      </c>
      <c r="I53" s="3">
        <v>0.26749860612553017</v>
      </c>
      <c r="J53" s="3" t="s">
        <v>90</v>
      </c>
      <c r="K53" s="3" t="s">
        <v>90</v>
      </c>
      <c r="L53" s="3" t="s">
        <v>90</v>
      </c>
      <c r="M53" s="3">
        <v>0.56698444555945815</v>
      </c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 s="4" t="s">
        <v>69</v>
      </c>
      <c r="B54" s="3">
        <v>0.98924555895039235</v>
      </c>
      <c r="C54" s="3">
        <v>0.91255430644179325</v>
      </c>
      <c r="D54" s="3">
        <v>0.89255547117486245</v>
      </c>
      <c r="E54" s="3">
        <v>0.23172029732880617</v>
      </c>
      <c r="F54" s="3">
        <v>0.40240729884318927</v>
      </c>
      <c r="G54" s="3">
        <v>0.69002063717224904</v>
      </c>
      <c r="H54" s="3">
        <v>0.99291038361144879</v>
      </c>
      <c r="I54" s="3">
        <v>0.57498110719240214</v>
      </c>
      <c r="J54" s="3" t="s">
        <v>90</v>
      </c>
      <c r="K54" s="3" t="s">
        <v>90</v>
      </c>
      <c r="L54" s="3" t="s">
        <v>90</v>
      </c>
      <c r="M54" s="3" t="s">
        <v>90</v>
      </c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 s="4" t="s">
        <v>70</v>
      </c>
      <c r="B55" s="3">
        <v>0.99222504467807082</v>
      </c>
      <c r="C55" s="3">
        <v>0.93915522721885403</v>
      </c>
      <c r="D55" s="3">
        <v>0.93266929478134619</v>
      </c>
      <c r="E55" s="3">
        <v>0.31716504134325529</v>
      </c>
      <c r="F55" s="3">
        <v>0.64028784596858335</v>
      </c>
      <c r="G55" s="3">
        <v>0.85974993043289527</v>
      </c>
      <c r="H55" s="3">
        <v>0.99341623914021238</v>
      </c>
      <c r="I55" s="3">
        <v>0.73283338672453502</v>
      </c>
      <c r="J55" s="3" t="s">
        <v>90</v>
      </c>
      <c r="K55" s="3">
        <v>0.94523883812864462</v>
      </c>
      <c r="L55" s="3" t="s">
        <v>90</v>
      </c>
      <c r="M55" s="3" t="s">
        <v>90</v>
      </c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 s="4" t="s">
        <v>71</v>
      </c>
      <c r="B56" s="3">
        <v>0.99324217639594836</v>
      </c>
      <c r="C56" s="3">
        <v>0.9508962320393004</v>
      </c>
      <c r="D56" s="3">
        <v>0.90062719756130694</v>
      </c>
      <c r="E56" s="3">
        <v>0.63053706332636683</v>
      </c>
      <c r="F56" s="3">
        <v>0.2075626798191533</v>
      </c>
      <c r="G56" s="3">
        <v>0.77489680847890663</v>
      </c>
      <c r="H56" s="3">
        <v>0.99282293183375403</v>
      </c>
      <c r="I56" s="3">
        <v>0.96270954498802597</v>
      </c>
      <c r="J56" s="3" t="s">
        <v>90</v>
      </c>
      <c r="K56" s="3" t="s">
        <v>90</v>
      </c>
      <c r="L56" s="3" t="s">
        <v>90</v>
      </c>
      <c r="M56" s="3">
        <v>0</v>
      </c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4" t="s">
        <v>72</v>
      </c>
      <c r="B57" s="3">
        <v>0.98977664449664915</v>
      </c>
      <c r="C57" s="3">
        <v>0.95717642756053956</v>
      </c>
      <c r="D57" s="3">
        <v>0.92998782792206924</v>
      </c>
      <c r="E57" s="3">
        <v>0.68881960613854964</v>
      </c>
      <c r="F57" s="3">
        <v>0.58613165154593228</v>
      </c>
      <c r="G57" s="3">
        <v>0.81277206098472221</v>
      </c>
      <c r="H57" s="3">
        <v>0.99420042563774857</v>
      </c>
      <c r="I57" s="3">
        <v>0.1744981151924257</v>
      </c>
      <c r="J57" s="3">
        <v>0</v>
      </c>
      <c r="K57" s="3">
        <v>0</v>
      </c>
      <c r="L57" s="3">
        <v>0</v>
      </c>
      <c r="M57" s="3">
        <v>0.76045412109843247</v>
      </c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4" t="s">
        <v>73</v>
      </c>
      <c r="B58" s="3">
        <v>0.97970354216181621</v>
      </c>
      <c r="C58" s="3">
        <v>0.94909728998046483</v>
      </c>
      <c r="D58" s="3">
        <v>0.91882992856390777</v>
      </c>
      <c r="E58" s="3">
        <v>0.70427391083393331</v>
      </c>
      <c r="F58" s="3">
        <v>0.56631456708565908</v>
      </c>
      <c r="G58" s="3">
        <v>0.75645176279158788</v>
      </c>
      <c r="H58" s="3">
        <v>0.99397234280644398</v>
      </c>
      <c r="I58" s="3">
        <v>0.90660311297140717</v>
      </c>
      <c r="J58" s="3" t="s">
        <v>90</v>
      </c>
      <c r="K58" s="3">
        <v>0</v>
      </c>
      <c r="L58" s="3">
        <v>0</v>
      </c>
      <c r="M58" s="3">
        <v>0.82678701572116964</v>
      </c>
    </row>
    <row r="59" spans="1:21" x14ac:dyDescent="0.3">
      <c r="A59" s="4" t="s">
        <v>74</v>
      </c>
      <c r="B59" s="3">
        <v>0.98766343583750982</v>
      </c>
      <c r="C59" s="3">
        <v>0.89931840549204289</v>
      </c>
      <c r="D59" s="3">
        <v>0.8916660622694107</v>
      </c>
      <c r="E59" s="3">
        <v>0.27770197581575667</v>
      </c>
      <c r="F59" s="3">
        <v>0.41477716966379985</v>
      </c>
      <c r="G59" s="3">
        <v>0.80457122511250423</v>
      </c>
      <c r="H59" s="3">
        <v>0.99217463046320897</v>
      </c>
      <c r="I59" s="3">
        <v>0.67718348040597143</v>
      </c>
      <c r="J59" s="3" t="s">
        <v>90</v>
      </c>
      <c r="K59" s="3" t="s">
        <v>90</v>
      </c>
      <c r="L59" s="3" t="s">
        <v>90</v>
      </c>
      <c r="M59" s="3" t="s">
        <v>90</v>
      </c>
    </row>
    <row r="60" spans="1:21" x14ac:dyDescent="0.3">
      <c r="A60" s="4" t="s">
        <v>75</v>
      </c>
      <c r="B60" s="3">
        <v>0.98926675056119961</v>
      </c>
      <c r="C60" s="3">
        <v>0.94360701192148844</v>
      </c>
      <c r="D60" s="3">
        <v>0.89454332390023983</v>
      </c>
      <c r="E60" s="3">
        <v>4.9955082135523611E-2</v>
      </c>
      <c r="F60" s="3">
        <v>0.70912877294632559</v>
      </c>
      <c r="G60" s="3">
        <v>0.8065074768501076</v>
      </c>
      <c r="H60" s="3">
        <v>0.99356264515889703</v>
      </c>
      <c r="I60" s="3">
        <v>0.92810112253560983</v>
      </c>
      <c r="J60" s="3" t="s">
        <v>90</v>
      </c>
      <c r="K60" s="3" t="s">
        <v>90</v>
      </c>
      <c r="L60" s="3" t="s">
        <v>90</v>
      </c>
      <c r="M60" s="3" t="s">
        <v>90</v>
      </c>
    </row>
  </sheetData>
  <sortState xmlns:xlrd2="http://schemas.microsoft.com/office/spreadsheetml/2017/richdata2" ref="A5:M60">
    <sortCondition ref="A5:A60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AB7-6BB0-434D-BAB3-62E9823F4C12}">
  <dimension ref="A1:U37"/>
  <sheetViews>
    <sheetView workbookViewId="0">
      <selection activeCell="C29" sqref="C29"/>
    </sheetView>
  </sheetViews>
  <sheetFormatPr defaultRowHeight="14.4" x14ac:dyDescent="0.3"/>
  <cols>
    <col min="1" max="1" width="19.66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77734375" style="3" bestFit="1" customWidth="1"/>
    <col min="13" max="13" width="12" style="3" bestFit="1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14" t="s">
        <v>93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"/>
      <c r="O2" s="3"/>
      <c r="P2" s="3"/>
      <c r="Q2" s="3"/>
      <c r="R2" s="3"/>
      <c r="S2" s="3"/>
      <c r="T2" s="3"/>
      <c r="U2" s="3"/>
    </row>
    <row r="3" spans="1:2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3"/>
      <c r="O3" s="3"/>
      <c r="P3" s="3"/>
      <c r="Q3" s="3"/>
      <c r="R3" s="3"/>
      <c r="S3" s="3"/>
      <c r="T3" s="3"/>
      <c r="U3" s="3"/>
    </row>
    <row r="4" spans="1:21" x14ac:dyDescent="0.3">
      <c r="A4" s="15" t="s">
        <v>76</v>
      </c>
      <c r="B4" s="16" t="s">
        <v>0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</v>
      </c>
      <c r="L4" s="16" t="s">
        <v>2</v>
      </c>
      <c r="M4" s="16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14" t="s">
        <v>77</v>
      </c>
      <c r="B5" s="12">
        <v>0.96292053523055243</v>
      </c>
      <c r="C5" s="12">
        <v>0.93331277569684479</v>
      </c>
      <c r="D5" s="12">
        <v>0.89959471356267318</v>
      </c>
      <c r="E5" s="12">
        <v>0.5388511892670691</v>
      </c>
      <c r="F5" s="12">
        <v>0.54797384825481454</v>
      </c>
      <c r="G5" s="12">
        <v>0.80976501912385102</v>
      </c>
      <c r="H5" s="12">
        <v>0.99112439100416438</v>
      </c>
      <c r="I5" s="12">
        <v>0.31619320761395409</v>
      </c>
      <c r="J5" s="12" t="s">
        <v>90</v>
      </c>
      <c r="K5" s="12" t="s">
        <v>90</v>
      </c>
      <c r="L5" s="12" t="s">
        <v>90</v>
      </c>
      <c r="M5" s="12" t="s">
        <v>90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14" t="s">
        <v>78</v>
      </c>
      <c r="B6" s="12">
        <v>0.98067699308490364</v>
      </c>
      <c r="C6" s="12">
        <v>0.94792250651934595</v>
      </c>
      <c r="D6" s="12">
        <v>0.91887226004225198</v>
      </c>
      <c r="E6" s="12">
        <v>0.53343258380974679</v>
      </c>
      <c r="F6" s="12">
        <v>0</v>
      </c>
      <c r="G6" s="12">
        <v>0.71783503132891902</v>
      </c>
      <c r="H6" s="12">
        <v>0.99137137446294321</v>
      </c>
      <c r="I6" s="12">
        <v>0.9098432340003394</v>
      </c>
      <c r="J6" s="12" t="s">
        <v>90</v>
      </c>
      <c r="K6" s="12" t="s">
        <v>90</v>
      </c>
      <c r="L6" s="12" t="s">
        <v>90</v>
      </c>
      <c r="M6" s="12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14" t="s">
        <v>79</v>
      </c>
      <c r="B7" s="12">
        <v>0.98708097647358684</v>
      </c>
      <c r="C7" s="12">
        <v>0.93382314544691958</v>
      </c>
      <c r="D7" s="12">
        <v>0.86833446980819262</v>
      </c>
      <c r="E7" s="12">
        <v>0.37716641919515753</v>
      </c>
      <c r="F7" s="12">
        <v>0.22721720009772783</v>
      </c>
      <c r="G7" s="12">
        <v>0.78674029144953961</v>
      </c>
      <c r="H7" s="12">
        <v>0.99077443640242202</v>
      </c>
      <c r="I7" s="12">
        <v>0.47305569925849278</v>
      </c>
      <c r="J7" s="12" t="s">
        <v>90</v>
      </c>
      <c r="K7" s="12" t="s">
        <v>90</v>
      </c>
      <c r="L7" s="12" t="s">
        <v>90</v>
      </c>
      <c r="M7" s="12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14" t="s">
        <v>80</v>
      </c>
      <c r="B8" s="12">
        <v>0.96187006671992759</v>
      </c>
      <c r="C8" s="12">
        <v>0.95291355014716239</v>
      </c>
      <c r="D8" s="12">
        <v>0.89189053846008093</v>
      </c>
      <c r="E8" s="12">
        <v>0.62983655852970255</v>
      </c>
      <c r="F8" s="12">
        <v>0.82573258751181977</v>
      </c>
      <c r="G8" s="12">
        <v>0.78353681501126926</v>
      </c>
      <c r="H8" s="12">
        <v>0.99155406460186801</v>
      </c>
      <c r="I8" s="12">
        <v>0</v>
      </c>
      <c r="J8" s="12">
        <v>0</v>
      </c>
      <c r="K8" s="12">
        <v>0</v>
      </c>
      <c r="L8" s="12">
        <v>0</v>
      </c>
      <c r="M8" s="12">
        <v>0.62553846841777494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14" t="s">
        <v>81</v>
      </c>
      <c r="B9" s="12">
        <v>0.93982209261079463</v>
      </c>
      <c r="C9" s="12">
        <v>0.94302951819366343</v>
      </c>
      <c r="D9" s="12">
        <v>0.88476335888171087</v>
      </c>
      <c r="E9" s="12">
        <v>0.72975991066443324</v>
      </c>
      <c r="F9" s="12">
        <v>0.90750670241286879</v>
      </c>
      <c r="G9" s="12">
        <v>0.70672557991909257</v>
      </c>
      <c r="H9" s="12">
        <v>0.98974397625089516</v>
      </c>
      <c r="I9" s="12">
        <v>4.4630803845367148E-2</v>
      </c>
      <c r="J9" s="12" t="s">
        <v>90</v>
      </c>
      <c r="K9" s="12" t="s">
        <v>90</v>
      </c>
      <c r="L9" s="12" t="s">
        <v>90</v>
      </c>
      <c r="M9" s="12" t="s">
        <v>90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14" t="s">
        <v>82</v>
      </c>
      <c r="B10" s="12">
        <v>0.98986108471587919</v>
      </c>
      <c r="C10" s="12">
        <v>0.94494340323720638</v>
      </c>
      <c r="D10" s="12">
        <v>0.88261712533910697</v>
      </c>
      <c r="E10" s="12">
        <v>0.68601494509282801</v>
      </c>
      <c r="F10" s="12">
        <v>0.25131784718009237</v>
      </c>
      <c r="G10" s="12">
        <v>0.79539814917546281</v>
      </c>
      <c r="H10" s="12">
        <v>0.99030017608251664</v>
      </c>
      <c r="I10" s="12">
        <v>0.91492628761979922</v>
      </c>
      <c r="J10" s="12" t="s">
        <v>90</v>
      </c>
      <c r="K10" s="12" t="s">
        <v>90</v>
      </c>
      <c r="L10" s="12" t="s">
        <v>90</v>
      </c>
      <c r="M10" s="12" t="s">
        <v>90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14" t="s">
        <v>83</v>
      </c>
      <c r="B11" s="12">
        <v>0.97746983772376883</v>
      </c>
      <c r="C11" s="12">
        <v>0.93610748609085859</v>
      </c>
      <c r="D11" s="12">
        <v>0.7997678464118716</v>
      </c>
      <c r="E11" s="12">
        <v>0.26122329054936033</v>
      </c>
      <c r="F11" s="12">
        <v>0</v>
      </c>
      <c r="G11" s="12">
        <v>0.71780680382944029</v>
      </c>
      <c r="H11" s="12">
        <v>0.99155751846578644</v>
      </c>
      <c r="I11" s="12">
        <v>0</v>
      </c>
      <c r="J11" s="12" t="s">
        <v>90</v>
      </c>
      <c r="K11" s="12" t="s">
        <v>90</v>
      </c>
      <c r="L11" s="12">
        <v>0</v>
      </c>
      <c r="M11" s="12">
        <v>0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14" t="s">
        <v>84</v>
      </c>
      <c r="B12" s="12">
        <v>0.97923599381887083</v>
      </c>
      <c r="C12" s="12">
        <v>0.93733579900384401</v>
      </c>
      <c r="D12" s="12">
        <v>0.88745059168563245</v>
      </c>
      <c r="E12" s="12">
        <v>0.14531762235833656</v>
      </c>
      <c r="F12" s="12">
        <v>0</v>
      </c>
      <c r="G12" s="12">
        <v>0.78325890394488151</v>
      </c>
      <c r="H12" s="12">
        <v>0.98417029439403758</v>
      </c>
      <c r="I12" s="12" t="s">
        <v>90</v>
      </c>
      <c r="J12" s="12" t="s">
        <v>90</v>
      </c>
      <c r="K12" s="12" t="s">
        <v>90</v>
      </c>
      <c r="L12" s="12" t="s">
        <v>90</v>
      </c>
      <c r="M12" s="12" t="s">
        <v>90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14" t="s">
        <v>85</v>
      </c>
      <c r="B13" s="12">
        <v>0.99179464989690758</v>
      </c>
      <c r="C13" s="12">
        <v>0.94824844246808582</v>
      </c>
      <c r="D13" s="12">
        <v>0.9243139435675336</v>
      </c>
      <c r="E13" s="12">
        <v>0.49429188363037452</v>
      </c>
      <c r="F13" s="12">
        <v>0.21140350877192984</v>
      </c>
      <c r="G13" s="12">
        <v>0.85237139447825727</v>
      </c>
      <c r="H13" s="12">
        <v>0.99259318526876161</v>
      </c>
      <c r="I13" s="12">
        <v>0.94119761525856438</v>
      </c>
      <c r="J13" s="12" t="s">
        <v>90</v>
      </c>
      <c r="K13" s="12" t="s">
        <v>90</v>
      </c>
      <c r="L13" s="12" t="s">
        <v>90</v>
      </c>
      <c r="M13" s="12" t="s">
        <v>90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14" t="s">
        <v>86</v>
      </c>
      <c r="B14" s="12">
        <v>0.97748433982093297</v>
      </c>
      <c r="C14" s="12">
        <v>0.90341780553498696</v>
      </c>
      <c r="D14" s="12">
        <v>0.85056920277671966</v>
      </c>
      <c r="E14" s="12">
        <v>5.1331408405518126E-3</v>
      </c>
      <c r="F14" s="12">
        <v>0</v>
      </c>
      <c r="G14" s="12">
        <v>0.65537669681809896</v>
      </c>
      <c r="H14" s="12">
        <v>0.96945550577071959</v>
      </c>
      <c r="I14" s="12" t="s">
        <v>90</v>
      </c>
      <c r="J14" s="12" t="s">
        <v>90</v>
      </c>
      <c r="K14" s="12" t="s">
        <v>90</v>
      </c>
      <c r="L14" s="12" t="s">
        <v>90</v>
      </c>
      <c r="M14" s="12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14" t="s">
        <v>87</v>
      </c>
      <c r="B15" s="12">
        <v>0.98633322555756964</v>
      </c>
      <c r="C15" s="12">
        <v>0.93498365319701682</v>
      </c>
      <c r="D15" s="12">
        <v>0.86415042398140607</v>
      </c>
      <c r="E15" s="12">
        <v>0.42515041998558989</v>
      </c>
      <c r="F15" s="12">
        <v>0.36455938192558635</v>
      </c>
      <c r="G15" s="12">
        <v>0.57148708474169985</v>
      </c>
      <c r="H15" s="12">
        <v>0.9921378918470386</v>
      </c>
      <c r="I15" s="12">
        <v>0.90863228699551557</v>
      </c>
      <c r="J15" s="12" t="s">
        <v>90</v>
      </c>
      <c r="K15" s="12" t="s">
        <v>90</v>
      </c>
      <c r="L15" s="12" t="s">
        <v>90</v>
      </c>
      <c r="M15" s="12" t="s">
        <v>90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4" t="s">
        <v>88</v>
      </c>
      <c r="B16" s="12">
        <v>0.98412000971889879</v>
      </c>
      <c r="C16" s="12">
        <v>0.91199018961542022</v>
      </c>
      <c r="D16" s="12">
        <v>0.86360795039273686</v>
      </c>
      <c r="E16" s="12">
        <v>0.54511219817792778</v>
      </c>
      <c r="F16" s="12">
        <v>0.18963855421686748</v>
      </c>
      <c r="G16" s="12">
        <v>0.86790268036018625</v>
      </c>
      <c r="H16" s="12">
        <v>0.99158436091370483</v>
      </c>
      <c r="I16" s="12">
        <v>0.82794352083807787</v>
      </c>
      <c r="J16" s="12" t="s">
        <v>90</v>
      </c>
      <c r="K16" s="12" t="s">
        <v>90</v>
      </c>
      <c r="L16" s="12" t="s">
        <v>90</v>
      </c>
      <c r="M16" s="12" t="s">
        <v>90</v>
      </c>
    </row>
    <row r="17" spans="1:21" x14ac:dyDescent="0.3">
      <c r="A17" s="14" t="s">
        <v>89</v>
      </c>
      <c r="B17" s="12">
        <v>0.93738962604653919</v>
      </c>
      <c r="C17" s="12">
        <v>0.82534722648976699</v>
      </c>
      <c r="D17" s="12">
        <v>0.80830370722301681</v>
      </c>
      <c r="E17" s="12">
        <v>0.3002480725533046</v>
      </c>
      <c r="F17" s="12">
        <v>0</v>
      </c>
      <c r="G17" s="12">
        <v>0.51427532195559444</v>
      </c>
      <c r="H17" s="12">
        <v>0.97059435408287797</v>
      </c>
      <c r="I17" s="12">
        <v>0.52827462233421818</v>
      </c>
      <c r="J17" s="12">
        <v>0</v>
      </c>
      <c r="K17" s="12" t="s">
        <v>90</v>
      </c>
      <c r="L17" s="12" t="s">
        <v>90</v>
      </c>
      <c r="M17" s="12" t="s">
        <v>90</v>
      </c>
    </row>
    <row r="18" spans="1:21" x14ac:dyDescent="0.3">
      <c r="A18" s="14" t="s">
        <v>89</v>
      </c>
      <c r="B18" s="12">
        <v>0.9784686045759784</v>
      </c>
      <c r="C18" s="12">
        <v>0.94270502077376905</v>
      </c>
      <c r="D18" s="12">
        <v>0.87524838284591089</v>
      </c>
      <c r="E18" s="12">
        <v>0.14162064883269257</v>
      </c>
      <c r="F18" s="12">
        <v>9.594880615266152E-2</v>
      </c>
      <c r="G18" s="12">
        <v>0.7406335493089734</v>
      </c>
      <c r="H18" s="12">
        <v>0.98185363970367079</v>
      </c>
      <c r="I18" s="12">
        <v>0.39521141016281369</v>
      </c>
      <c r="J18" s="12" t="s">
        <v>90</v>
      </c>
      <c r="K18" s="12" t="s">
        <v>90</v>
      </c>
      <c r="L18" s="12" t="s">
        <v>90</v>
      </c>
      <c r="M18" s="12" t="s">
        <v>90</v>
      </c>
    </row>
    <row r="19" spans="1:2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2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21" x14ac:dyDescent="0.3">
      <c r="A21" s="14" t="s">
        <v>94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2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21" x14ac:dyDescent="0.3">
      <c r="A23" s="15" t="s">
        <v>76</v>
      </c>
      <c r="B23" s="16" t="s">
        <v>0</v>
      </c>
      <c r="C23" s="16" t="s">
        <v>4</v>
      </c>
      <c r="D23" s="16" t="s">
        <v>5</v>
      </c>
      <c r="E23" s="16" t="s">
        <v>6</v>
      </c>
      <c r="F23" s="16" t="s">
        <v>7</v>
      </c>
      <c r="G23" s="16" t="s">
        <v>8</v>
      </c>
      <c r="H23" s="16" t="s">
        <v>9</v>
      </c>
      <c r="I23" s="16" t="s">
        <v>10</v>
      </c>
      <c r="J23" s="16" t="s">
        <v>11</v>
      </c>
      <c r="K23" s="16" t="s">
        <v>1</v>
      </c>
      <c r="L23" s="16" t="s">
        <v>2</v>
      </c>
      <c r="M23" s="16" t="s">
        <v>3</v>
      </c>
      <c r="U23" s="3"/>
    </row>
    <row r="24" spans="1:21" x14ac:dyDescent="0.3">
      <c r="A24" s="12" t="s">
        <v>77</v>
      </c>
      <c r="B24" s="12">
        <v>0.96966283869385761</v>
      </c>
      <c r="C24" s="12">
        <v>0.9342270159340188</v>
      </c>
      <c r="D24" s="12">
        <v>0.91928106627636119</v>
      </c>
      <c r="E24" s="12">
        <v>0.7185835892253275</v>
      </c>
      <c r="F24" s="12">
        <v>0.86062941554271033</v>
      </c>
      <c r="G24" s="12">
        <v>0.88241572326750906</v>
      </c>
      <c r="H24" s="12">
        <v>0.99112271038503497</v>
      </c>
      <c r="I24" s="12">
        <v>0.39206261431792078</v>
      </c>
      <c r="J24" s="12" t="s">
        <v>90</v>
      </c>
      <c r="K24" s="12" t="s">
        <v>90</v>
      </c>
      <c r="L24" s="12" t="s">
        <v>90</v>
      </c>
      <c r="M24" s="12" t="s">
        <v>90</v>
      </c>
      <c r="U24" s="3"/>
    </row>
    <row r="25" spans="1:21" x14ac:dyDescent="0.3">
      <c r="A25" s="12" t="s">
        <v>78</v>
      </c>
      <c r="B25" s="12">
        <v>0.98283125580008124</v>
      </c>
      <c r="C25" s="12">
        <v>0.9463276611640532</v>
      </c>
      <c r="D25" s="12">
        <v>0.92178708126996556</v>
      </c>
      <c r="E25" s="12">
        <v>0.72760584267398076</v>
      </c>
      <c r="F25" s="12">
        <v>0</v>
      </c>
      <c r="G25" s="12">
        <v>0.73276267135181516</v>
      </c>
      <c r="H25" s="12">
        <v>0.99124696507501719</v>
      </c>
      <c r="I25" s="12">
        <v>0.9098432340003394</v>
      </c>
      <c r="J25" s="12" t="s">
        <v>90</v>
      </c>
      <c r="K25" s="12" t="s">
        <v>90</v>
      </c>
      <c r="L25" s="12" t="s">
        <v>90</v>
      </c>
      <c r="M25" s="12" t="s">
        <v>90</v>
      </c>
      <c r="U25" s="3"/>
    </row>
    <row r="26" spans="1:21" x14ac:dyDescent="0.3">
      <c r="A26" s="12" t="s">
        <v>79</v>
      </c>
      <c r="B26" s="12">
        <v>0.98884820083262603</v>
      </c>
      <c r="C26" s="12">
        <v>0.9371031975066374</v>
      </c>
      <c r="D26" s="12">
        <v>0.8979982602018749</v>
      </c>
      <c r="E26" s="12">
        <v>0.69582846326503167</v>
      </c>
      <c r="F26" s="12">
        <v>0.6691851052347545</v>
      </c>
      <c r="G26" s="12">
        <v>0.79679264494489699</v>
      </c>
      <c r="H26" s="12">
        <v>0.9907912396527514</v>
      </c>
      <c r="I26" s="12">
        <v>0.92728271432796716</v>
      </c>
      <c r="J26" s="12" t="s">
        <v>90</v>
      </c>
      <c r="K26" s="12" t="s">
        <v>90</v>
      </c>
      <c r="L26" s="12" t="s">
        <v>90</v>
      </c>
      <c r="M26" s="12" t="s">
        <v>90</v>
      </c>
      <c r="U26" s="3"/>
    </row>
    <row r="27" spans="1:21" x14ac:dyDescent="0.3">
      <c r="A27" s="12" t="s">
        <v>80</v>
      </c>
      <c r="B27" s="12">
        <v>0.98215205478295375</v>
      </c>
      <c r="C27" s="12">
        <v>0.95258763926378942</v>
      </c>
      <c r="D27" s="12">
        <v>0.88783261555875881</v>
      </c>
      <c r="E27" s="12">
        <v>0.75533430920315336</v>
      </c>
      <c r="F27" s="12">
        <v>0.79124189569735204</v>
      </c>
      <c r="G27" s="12">
        <v>0.82938323221687815</v>
      </c>
      <c r="H27" s="12">
        <v>0.99146509491733004</v>
      </c>
      <c r="I27" s="12">
        <v>0</v>
      </c>
      <c r="J27" s="12">
        <v>0</v>
      </c>
      <c r="K27" s="12">
        <v>0</v>
      </c>
      <c r="L27" s="12">
        <v>0</v>
      </c>
      <c r="M27" s="12">
        <v>0.63222105224937364</v>
      </c>
      <c r="U27" s="3"/>
    </row>
    <row r="28" spans="1:21" x14ac:dyDescent="0.3">
      <c r="A28" s="12" t="s">
        <v>81</v>
      </c>
      <c r="B28" s="12">
        <v>0.96320744919335022</v>
      </c>
      <c r="C28" s="12">
        <v>0.93987245672638919</v>
      </c>
      <c r="D28" s="12">
        <v>0.94021152893767423</v>
      </c>
      <c r="E28" s="12">
        <v>0.72975991066443324</v>
      </c>
      <c r="F28" s="12">
        <v>0.90750670241286879</v>
      </c>
      <c r="G28" s="12">
        <v>0.81251510304592478</v>
      </c>
      <c r="H28" s="12">
        <v>0.98977366950219559</v>
      </c>
      <c r="I28" s="12">
        <v>8.8706398894219038E-2</v>
      </c>
      <c r="J28" s="12" t="s">
        <v>90</v>
      </c>
      <c r="K28" s="12" t="s">
        <v>90</v>
      </c>
      <c r="L28" s="12" t="s">
        <v>90</v>
      </c>
      <c r="M28" s="12" t="s">
        <v>90</v>
      </c>
      <c r="U28" s="3"/>
    </row>
    <row r="29" spans="1:21" x14ac:dyDescent="0.3">
      <c r="A29" s="12" t="s">
        <v>82</v>
      </c>
      <c r="B29" s="12">
        <v>0.99008824260502115</v>
      </c>
      <c r="C29" s="12">
        <v>0.94351451887847382</v>
      </c>
      <c r="D29" s="12">
        <v>0.88799285536653005</v>
      </c>
      <c r="E29" s="12">
        <v>0.75502133742344091</v>
      </c>
      <c r="F29" s="12">
        <v>0.80106486387081521</v>
      </c>
      <c r="G29" s="12">
        <v>0.81108339196997803</v>
      </c>
      <c r="H29" s="12">
        <v>0.99029409155991444</v>
      </c>
      <c r="I29" s="12">
        <v>0.92221998908955183</v>
      </c>
      <c r="J29" s="12" t="s">
        <v>90</v>
      </c>
      <c r="K29" s="12" t="s">
        <v>90</v>
      </c>
      <c r="L29" s="12" t="s">
        <v>90</v>
      </c>
      <c r="M29" s="12" t="s">
        <v>90</v>
      </c>
      <c r="U29" s="3"/>
    </row>
    <row r="30" spans="1:21" x14ac:dyDescent="0.3">
      <c r="A30" s="12" t="s">
        <v>83</v>
      </c>
      <c r="B30" s="12">
        <v>0.98410872111889036</v>
      </c>
      <c r="C30" s="12">
        <v>0.93602572870265977</v>
      </c>
      <c r="D30" s="12">
        <v>0.83039023634031883</v>
      </c>
      <c r="E30" s="12">
        <v>0.81520921349615139</v>
      </c>
      <c r="F30" s="12">
        <v>0</v>
      </c>
      <c r="G30" s="12">
        <v>0.74856404606238225</v>
      </c>
      <c r="H30" s="12">
        <v>0.9916627688865528</v>
      </c>
      <c r="I30" s="12">
        <v>0</v>
      </c>
      <c r="J30" s="12" t="s">
        <v>90</v>
      </c>
      <c r="K30" s="12" t="s">
        <v>90</v>
      </c>
      <c r="L30" s="12" t="s">
        <v>90</v>
      </c>
      <c r="M30" s="12">
        <v>0</v>
      </c>
      <c r="U30" s="3"/>
    </row>
    <row r="31" spans="1:21" x14ac:dyDescent="0.3">
      <c r="A31" s="12" t="s">
        <v>84</v>
      </c>
      <c r="B31" s="12">
        <v>0.98081150932826155</v>
      </c>
      <c r="C31" s="12">
        <v>0.93847801760506477</v>
      </c>
      <c r="D31" s="12">
        <v>0.88098956048776211</v>
      </c>
      <c r="E31" s="12">
        <v>0.72940598591156214</v>
      </c>
      <c r="F31" s="12">
        <v>0</v>
      </c>
      <c r="G31" s="12">
        <v>0.78294784132704698</v>
      </c>
      <c r="H31" s="12">
        <v>0.9841329998231384</v>
      </c>
      <c r="I31" s="12" t="s">
        <v>90</v>
      </c>
      <c r="J31" s="12" t="s">
        <v>90</v>
      </c>
      <c r="K31" s="12" t="s">
        <v>90</v>
      </c>
      <c r="L31" s="12" t="s">
        <v>90</v>
      </c>
      <c r="M31" s="12" t="s">
        <v>90</v>
      </c>
      <c r="U31" s="3"/>
    </row>
    <row r="32" spans="1:21" x14ac:dyDescent="0.3">
      <c r="A32" s="12" t="s">
        <v>85</v>
      </c>
      <c r="B32" s="12">
        <v>0.99185419431346522</v>
      </c>
      <c r="C32" s="12">
        <v>0.94867162657108883</v>
      </c>
      <c r="D32" s="12">
        <v>0.92592181468031842</v>
      </c>
      <c r="E32" s="12">
        <v>0.66306972845066026</v>
      </c>
      <c r="F32" s="12">
        <v>7.9107172164779249E-2</v>
      </c>
      <c r="G32" s="12">
        <v>0.8675830101654467</v>
      </c>
      <c r="H32" s="12">
        <v>0.99258889463393196</v>
      </c>
      <c r="I32" s="12">
        <v>0.94382966802073121</v>
      </c>
      <c r="J32" s="12" t="s">
        <v>90</v>
      </c>
      <c r="K32" s="12" t="s">
        <v>90</v>
      </c>
      <c r="L32" s="12" t="s">
        <v>90</v>
      </c>
      <c r="M32" s="12" t="s">
        <v>90</v>
      </c>
      <c r="U32" s="3"/>
    </row>
    <row r="33" spans="1:21" x14ac:dyDescent="0.3">
      <c r="A33" s="12" t="s">
        <v>86</v>
      </c>
      <c r="B33" s="12">
        <v>0.98169432022401482</v>
      </c>
      <c r="C33" s="12">
        <v>0.90141529162562917</v>
      </c>
      <c r="D33" s="12">
        <v>0.85118305392632276</v>
      </c>
      <c r="E33" s="12">
        <v>9.6188529517855E-3</v>
      </c>
      <c r="F33" s="12">
        <v>0</v>
      </c>
      <c r="G33" s="12">
        <v>0.65424131343900049</v>
      </c>
      <c r="H33" s="12">
        <v>0.96942213824594559</v>
      </c>
      <c r="I33" s="12" t="s">
        <v>90</v>
      </c>
      <c r="J33" s="12" t="s">
        <v>90</v>
      </c>
      <c r="K33" s="12" t="s">
        <v>90</v>
      </c>
      <c r="L33" s="12" t="s">
        <v>90</v>
      </c>
      <c r="M33" s="12" t="s">
        <v>90</v>
      </c>
      <c r="U33" s="3"/>
    </row>
    <row r="34" spans="1:21" x14ac:dyDescent="0.3">
      <c r="A34" s="12" t="s">
        <v>87</v>
      </c>
      <c r="B34" s="12">
        <v>0.98975851071621179</v>
      </c>
      <c r="C34" s="12">
        <v>0.93609415755457603</v>
      </c>
      <c r="D34" s="12">
        <v>0.88214806944886193</v>
      </c>
      <c r="E34" s="12">
        <v>0.64792526657584482</v>
      </c>
      <c r="F34" s="12">
        <v>0.65958775765146782</v>
      </c>
      <c r="G34" s="12">
        <v>0.65240004059265277</v>
      </c>
      <c r="H34" s="12">
        <v>0.99212698171407576</v>
      </c>
      <c r="I34" s="12">
        <v>0.90863228699551557</v>
      </c>
      <c r="J34" s="12" t="s">
        <v>90</v>
      </c>
      <c r="K34" s="12" t="s">
        <v>90</v>
      </c>
      <c r="L34" s="12" t="s">
        <v>90</v>
      </c>
      <c r="M34" s="12" t="s">
        <v>90</v>
      </c>
      <c r="U34" s="3"/>
    </row>
    <row r="35" spans="1:21" x14ac:dyDescent="0.3">
      <c r="A35" s="12" t="s">
        <v>88</v>
      </c>
      <c r="B35" s="12">
        <v>0.98319556714031198</v>
      </c>
      <c r="C35" s="12">
        <v>0.92498754773368763</v>
      </c>
      <c r="D35" s="12">
        <v>0.87916321714661816</v>
      </c>
      <c r="E35" s="12">
        <v>0.76043185467171215</v>
      </c>
      <c r="F35" s="12">
        <v>0.63467741935483868</v>
      </c>
      <c r="G35" s="12">
        <v>0.86580499887412743</v>
      </c>
      <c r="H35" s="12">
        <v>0.99157265624500079</v>
      </c>
      <c r="I35" s="12">
        <v>0.82794352083807787</v>
      </c>
      <c r="J35" s="12" t="s">
        <v>90</v>
      </c>
      <c r="K35" s="12" t="s">
        <v>90</v>
      </c>
      <c r="L35" s="12" t="s">
        <v>90</v>
      </c>
      <c r="M35" s="12" t="s">
        <v>90</v>
      </c>
      <c r="U35" s="3"/>
    </row>
    <row r="36" spans="1:21" x14ac:dyDescent="0.3">
      <c r="A36" s="12" t="s">
        <v>91</v>
      </c>
      <c r="B36" s="12">
        <v>0.96253452411024976</v>
      </c>
      <c r="C36" s="12">
        <v>0.83670884323605954</v>
      </c>
      <c r="D36" s="12">
        <v>0.81354468507930888</v>
      </c>
      <c r="E36" s="12">
        <v>0.44682296070898281</v>
      </c>
      <c r="F36" s="12">
        <v>0</v>
      </c>
      <c r="G36" s="12">
        <v>0.61494492408454893</v>
      </c>
      <c r="H36" s="12">
        <v>0.97067602013028043</v>
      </c>
      <c r="I36" s="12">
        <v>0.37268221926749667</v>
      </c>
      <c r="J36" s="12">
        <v>0</v>
      </c>
      <c r="K36" s="12" t="s">
        <v>90</v>
      </c>
      <c r="L36" s="12" t="s">
        <v>90</v>
      </c>
      <c r="M36" s="12" t="s">
        <v>90</v>
      </c>
      <c r="U36" s="3"/>
    </row>
    <row r="37" spans="1:21" x14ac:dyDescent="0.3">
      <c r="A37" s="12" t="s">
        <v>89</v>
      </c>
      <c r="B37" s="12">
        <v>0.98203954029638785</v>
      </c>
      <c r="C37" s="12">
        <v>0.94238707215601136</v>
      </c>
      <c r="D37" s="12">
        <v>0.88046237356972701</v>
      </c>
      <c r="E37" s="12">
        <v>0.63811516948834412</v>
      </c>
      <c r="F37" s="12">
        <v>0.63093261489301711</v>
      </c>
      <c r="G37" s="12">
        <v>0.73738260434075553</v>
      </c>
      <c r="H37" s="12">
        <v>0.98186786808966364</v>
      </c>
      <c r="I37" s="12">
        <v>0.74198368291081862</v>
      </c>
      <c r="J37" s="12" t="s">
        <v>90</v>
      </c>
      <c r="K37" s="12" t="s">
        <v>90</v>
      </c>
      <c r="L37" s="12" t="s">
        <v>90</v>
      </c>
      <c r="M37" s="12" t="s">
        <v>90</v>
      </c>
      <c r="U37" s="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9A86-072B-423B-8284-85A2DD6AE3BE}">
  <dimension ref="A2:M92"/>
  <sheetViews>
    <sheetView topLeftCell="A13" workbookViewId="0">
      <selection activeCell="J3" sqref="J3"/>
    </sheetView>
  </sheetViews>
  <sheetFormatPr defaultRowHeight="14.4" x14ac:dyDescent="0.3"/>
  <cols>
    <col min="1" max="1" width="19.2187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77734375" bestFit="1" customWidth="1"/>
    <col min="13" max="13" width="12" bestFit="1" customWidth="1"/>
  </cols>
  <sheetData>
    <row r="2" spans="1:13" x14ac:dyDescent="0.3">
      <c r="A2" s="13" t="s">
        <v>93</v>
      </c>
    </row>
    <row r="4" spans="1:13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</row>
    <row r="5" spans="1:13" x14ac:dyDescent="0.3">
      <c r="A5" t="s">
        <v>20</v>
      </c>
      <c r="B5">
        <v>0.68381863277277155</v>
      </c>
      <c r="C5">
        <v>0.65853658309108765</v>
      </c>
      <c r="D5">
        <v>0.64497442207091127</v>
      </c>
      <c r="E5">
        <v>0.39976722708389606</v>
      </c>
      <c r="F5">
        <v>0.1177935296457064</v>
      </c>
      <c r="G5">
        <v>0.54883733181983929</v>
      </c>
      <c r="H5">
        <v>0.68441743420533918</v>
      </c>
      <c r="I5">
        <v>1.3071895424836602E-2</v>
      </c>
      <c r="J5">
        <v>0.38153040570854513</v>
      </c>
      <c r="K5">
        <v>6.575342465753424E-2</v>
      </c>
      <c r="L5">
        <v>3.669724770642202E-3</v>
      </c>
      <c r="M5">
        <v>0.61218545870987007</v>
      </c>
    </row>
    <row r="6" spans="1:13" x14ac:dyDescent="0.3">
      <c r="A6" t="s">
        <v>21</v>
      </c>
      <c r="B6">
        <v>0.64255963034857499</v>
      </c>
      <c r="C6">
        <v>0.58411590199420538</v>
      </c>
      <c r="D6">
        <v>0.60039699922463796</v>
      </c>
      <c r="E6">
        <v>8.2748571962572584E-2</v>
      </c>
      <c r="F6">
        <v>0.26780533398291112</v>
      </c>
      <c r="G6">
        <v>0.5186974647353606</v>
      </c>
      <c r="H6">
        <v>0.49105826991392526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0.98881185815601402</v>
      </c>
      <c r="C7">
        <v>0.92562162979172335</v>
      </c>
      <c r="D7">
        <v>0.91886064942863199</v>
      </c>
      <c r="E7">
        <v>0.77915553210646127</v>
      </c>
      <c r="F7">
        <v>0.90105717367853277</v>
      </c>
      <c r="G7">
        <v>0.86590782046386749</v>
      </c>
      <c r="H7">
        <v>0.99083107813715521</v>
      </c>
      <c r="I7">
        <v>0.76382653769611697</v>
      </c>
      <c r="J7" t="s">
        <v>90</v>
      </c>
      <c r="K7" t="s">
        <v>90</v>
      </c>
      <c r="L7" t="s">
        <v>90</v>
      </c>
      <c r="M7">
        <v>0</v>
      </c>
    </row>
    <row r="8" spans="1:13" x14ac:dyDescent="0.3">
      <c r="A8" t="s">
        <v>23</v>
      </c>
      <c r="B8">
        <v>0.9726393258581254</v>
      </c>
      <c r="C8">
        <v>0.93495459884467702</v>
      </c>
      <c r="D8">
        <v>0.92921999238777064</v>
      </c>
      <c r="E8">
        <v>0.82470258235065708</v>
      </c>
      <c r="F8">
        <v>0</v>
      </c>
      <c r="G8">
        <v>0.84465540135067918</v>
      </c>
      <c r="H8">
        <v>0.99232087857040119</v>
      </c>
      <c r="I8">
        <v>0.61154790876610088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24</v>
      </c>
      <c r="B9">
        <v>0.99000961813639565</v>
      </c>
      <c r="C9">
        <v>0.92205894214083217</v>
      </c>
      <c r="D9">
        <v>0.89671803069075862</v>
      </c>
      <c r="E9">
        <v>0.67896455144681911</v>
      </c>
      <c r="F9" t="s">
        <v>90</v>
      </c>
      <c r="G9">
        <v>0.69833235528349502</v>
      </c>
      <c r="H9">
        <v>0.9924966222392928</v>
      </c>
      <c r="I9">
        <v>0.6449171342816129</v>
      </c>
      <c r="J9" t="s">
        <v>90</v>
      </c>
      <c r="K9">
        <v>0</v>
      </c>
      <c r="L9" t="s">
        <v>90</v>
      </c>
      <c r="M9">
        <v>0.65259117082533591</v>
      </c>
    </row>
    <row r="10" spans="1:13" x14ac:dyDescent="0.3">
      <c r="A10" t="s">
        <v>25</v>
      </c>
      <c r="B10">
        <v>0.96690294277653599</v>
      </c>
      <c r="C10">
        <v>0.91143693743081455</v>
      </c>
      <c r="D10">
        <v>0.8716876936829393</v>
      </c>
      <c r="E10">
        <v>0.55706245871099991</v>
      </c>
      <c r="F10">
        <v>0.54031233803450074</v>
      </c>
      <c r="G10">
        <v>0.73266854331746056</v>
      </c>
      <c r="H10">
        <v>0.99427164447039784</v>
      </c>
      <c r="I10">
        <v>0.75954039729287304</v>
      </c>
      <c r="J10">
        <v>0.71791795562337768</v>
      </c>
      <c r="K10">
        <v>0.47671232876712327</v>
      </c>
      <c r="L10">
        <v>0</v>
      </c>
      <c r="M10">
        <v>0.54763020626316572</v>
      </c>
    </row>
    <row r="11" spans="1:13" x14ac:dyDescent="0.3">
      <c r="A11" t="s">
        <v>26</v>
      </c>
      <c r="B11">
        <v>0.98101929826780798</v>
      </c>
      <c r="C11">
        <v>0.9476960113536802</v>
      </c>
      <c r="D11">
        <v>0.86922372833166694</v>
      </c>
      <c r="E11">
        <v>0.81194878975704698</v>
      </c>
      <c r="F11">
        <v>0.47838168131506892</v>
      </c>
      <c r="G11">
        <v>0.5156829002024802</v>
      </c>
      <c r="H11">
        <v>0.993506774810896</v>
      </c>
      <c r="I11">
        <v>0.5513093638257035</v>
      </c>
      <c r="J11">
        <v>0.69157594780035903</v>
      </c>
      <c r="K11">
        <v>0.24998263061297035</v>
      </c>
      <c r="L11">
        <v>0</v>
      </c>
      <c r="M11">
        <v>0.4564417676799763</v>
      </c>
    </row>
    <row r="12" spans="1:13" x14ac:dyDescent="0.3">
      <c r="A12" t="s">
        <v>27</v>
      </c>
      <c r="B12">
        <v>0.98770504412803195</v>
      </c>
      <c r="C12">
        <v>0.91640812157442364</v>
      </c>
      <c r="D12">
        <v>0.92552781285389885</v>
      </c>
      <c r="E12">
        <v>0.79400161661359547</v>
      </c>
      <c r="F12">
        <v>0.69278511267136056</v>
      </c>
      <c r="G12">
        <v>0.83718594198370155</v>
      </c>
      <c r="H12">
        <v>0.99337189215277</v>
      </c>
      <c r="I12">
        <v>0.47210820389490626</v>
      </c>
      <c r="J12">
        <v>0</v>
      </c>
      <c r="K12" t="s">
        <v>90</v>
      </c>
      <c r="L12">
        <v>0</v>
      </c>
      <c r="M12">
        <v>0.4365678387110366</v>
      </c>
    </row>
    <row r="13" spans="1:13" x14ac:dyDescent="0.3">
      <c r="A13" t="s">
        <v>28</v>
      </c>
      <c r="B13">
        <v>0.98366092420995077</v>
      </c>
      <c r="C13">
        <v>0.89761943520914433</v>
      </c>
      <c r="D13">
        <v>0.89626476148996137</v>
      </c>
      <c r="E13">
        <v>0.73021543917594456</v>
      </c>
      <c r="F13">
        <v>0</v>
      </c>
      <c r="G13">
        <v>0.74478773227878992</v>
      </c>
      <c r="H13">
        <v>0.9928609439263838</v>
      </c>
      <c r="I13">
        <v>0.19543472693131483</v>
      </c>
      <c r="J13">
        <v>0.49154181222800641</v>
      </c>
      <c r="K13">
        <v>0.32185132116161591</v>
      </c>
      <c r="L13">
        <v>0</v>
      </c>
      <c r="M13">
        <v>0.73402933191257091</v>
      </c>
    </row>
    <row r="14" spans="1:13" x14ac:dyDescent="0.3">
      <c r="A14" t="s">
        <v>104</v>
      </c>
      <c r="B14">
        <v>0.98915246845806604</v>
      </c>
      <c r="C14">
        <v>0.93359706170856938</v>
      </c>
      <c r="D14">
        <v>0.90739268394586359</v>
      </c>
      <c r="E14">
        <v>0.62254556423174656</v>
      </c>
      <c r="F14">
        <v>0.35767397836625719</v>
      </c>
      <c r="G14">
        <v>0.7512633711270944</v>
      </c>
      <c r="H14">
        <v>0.99149327398164244</v>
      </c>
      <c r="I14">
        <v>0</v>
      </c>
      <c r="J14" t="s">
        <v>90</v>
      </c>
      <c r="K14" t="s">
        <v>90</v>
      </c>
      <c r="L14" t="s">
        <v>90</v>
      </c>
      <c r="M14">
        <v>0</v>
      </c>
    </row>
    <row r="15" spans="1:13" x14ac:dyDescent="0.3">
      <c r="A15" t="s">
        <v>130</v>
      </c>
      <c r="B15">
        <v>0.9816277364607312</v>
      </c>
      <c r="C15">
        <v>0.91129848640272604</v>
      </c>
      <c r="D15">
        <v>0.86193214309570365</v>
      </c>
      <c r="E15">
        <v>0.3207757977439285</v>
      </c>
      <c r="F15">
        <v>0.44472681852163493</v>
      </c>
      <c r="G15">
        <v>0.80567027107942224</v>
      </c>
      <c r="H15">
        <v>0.98849480960799663</v>
      </c>
      <c r="I15">
        <v>0.18984666719631368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109</v>
      </c>
      <c r="B16">
        <v>0.97669954311029294</v>
      </c>
      <c r="C16">
        <v>0.95312486915354044</v>
      </c>
      <c r="D16">
        <v>0.86834951409883743</v>
      </c>
      <c r="E16">
        <v>0.24221110271903323</v>
      </c>
      <c r="F16">
        <v>0.85985301096679212</v>
      </c>
      <c r="G16">
        <v>0.73573233307550934</v>
      </c>
      <c r="H16">
        <v>0.99272499674336778</v>
      </c>
      <c r="I16">
        <v>0.65957318700702128</v>
      </c>
      <c r="J16" t="s">
        <v>90</v>
      </c>
      <c r="K16" t="s">
        <v>90</v>
      </c>
      <c r="L16" t="s">
        <v>90</v>
      </c>
      <c r="M16" t="s">
        <v>90</v>
      </c>
    </row>
    <row r="17" spans="1:13" x14ac:dyDescent="0.3">
      <c r="A17" t="s">
        <v>29</v>
      </c>
      <c r="B17">
        <v>0.98302963971929003</v>
      </c>
      <c r="C17">
        <v>0.9358381424675476</v>
      </c>
      <c r="D17">
        <v>0.77356585096966746</v>
      </c>
      <c r="E17">
        <v>0.28872807642459197</v>
      </c>
      <c r="F17">
        <v>0.87678438323116903</v>
      </c>
      <c r="G17">
        <v>0.58629581876579662</v>
      </c>
      <c r="H17">
        <v>0.99159547760846978</v>
      </c>
      <c r="I17">
        <v>0.45874528132302722</v>
      </c>
      <c r="J17">
        <v>0.39684040103375806</v>
      </c>
      <c r="K17">
        <v>0.12860310421286031</v>
      </c>
      <c r="L17" t="s">
        <v>90</v>
      </c>
      <c r="M17" t="s">
        <v>90</v>
      </c>
    </row>
    <row r="18" spans="1:13" x14ac:dyDescent="0.3">
      <c r="A18" t="s">
        <v>30</v>
      </c>
      <c r="B18">
        <v>0.98942612439522759</v>
      </c>
      <c r="C18">
        <v>0.91145269755061842</v>
      </c>
      <c r="D18">
        <v>0.87462783480632078</v>
      </c>
      <c r="E18">
        <v>0.4274408625162035</v>
      </c>
      <c r="F18">
        <v>0.65255198369194944</v>
      </c>
      <c r="G18">
        <v>0.57284255839336595</v>
      </c>
      <c r="H18">
        <v>0.9935224300064508</v>
      </c>
      <c r="I18">
        <v>0</v>
      </c>
      <c r="J18">
        <v>0.47031245208365552</v>
      </c>
      <c r="K18">
        <v>0</v>
      </c>
      <c r="L18">
        <v>0</v>
      </c>
      <c r="M18">
        <v>2.7287120874771163E-2</v>
      </c>
    </row>
    <row r="19" spans="1:13" x14ac:dyDescent="0.3">
      <c r="A19" t="s">
        <v>31</v>
      </c>
      <c r="B19">
        <v>0.98985931699063401</v>
      </c>
      <c r="C19">
        <v>0.94371529008841437</v>
      </c>
      <c r="D19">
        <v>0.88342080122328082</v>
      </c>
      <c r="E19">
        <v>0.75521453714985043</v>
      </c>
      <c r="F19">
        <v>0</v>
      </c>
      <c r="G19">
        <v>0.83226031315607851</v>
      </c>
      <c r="H19">
        <v>0.99104412397035357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</row>
    <row r="20" spans="1:13" x14ac:dyDescent="0.3">
      <c r="A20" t="s">
        <v>32</v>
      </c>
      <c r="B20">
        <v>0.98767706085594675</v>
      </c>
      <c r="C20">
        <v>0.91842538759652204</v>
      </c>
      <c r="D20">
        <v>0.88528666888958762</v>
      </c>
      <c r="E20">
        <v>0.75576385022476966</v>
      </c>
      <c r="F20">
        <v>0.24115962240245481</v>
      </c>
      <c r="G20">
        <v>0.52820102043616413</v>
      </c>
      <c r="H20">
        <v>0.99322328110827118</v>
      </c>
      <c r="I20">
        <v>0.48785464847981136</v>
      </c>
      <c r="J20">
        <v>0.62726242659099674</v>
      </c>
      <c r="K20">
        <v>0</v>
      </c>
      <c r="L20">
        <v>0</v>
      </c>
      <c r="M20">
        <v>0</v>
      </c>
    </row>
    <row r="21" spans="1:13" x14ac:dyDescent="0.3">
      <c r="A21" t="s">
        <v>33</v>
      </c>
      <c r="B21">
        <v>0.98707412930675476</v>
      </c>
      <c r="C21">
        <v>0.92056707140361538</v>
      </c>
      <c r="D21">
        <v>0.85717833007022626</v>
      </c>
      <c r="E21">
        <v>0.64945266236685051</v>
      </c>
      <c r="F21">
        <v>0.56017569726358352</v>
      </c>
      <c r="G21">
        <v>0.8466644731661539</v>
      </c>
      <c r="H21">
        <v>0.98995284488869284</v>
      </c>
      <c r="I21">
        <v>0.28109249127643993</v>
      </c>
      <c r="J21" t="s">
        <v>90</v>
      </c>
      <c r="K21" t="s">
        <v>90</v>
      </c>
      <c r="L21" t="s">
        <v>90</v>
      </c>
      <c r="M21" t="s">
        <v>90</v>
      </c>
    </row>
    <row r="22" spans="1:13" x14ac:dyDescent="0.3">
      <c r="A22" t="s">
        <v>34</v>
      </c>
      <c r="B22">
        <v>0.99182657461475199</v>
      </c>
      <c r="C22">
        <v>0.95191415873650165</v>
      </c>
      <c r="D22">
        <v>0.82782795938728626</v>
      </c>
      <c r="E22">
        <v>0</v>
      </c>
      <c r="F22">
        <v>0.80704854361487677</v>
      </c>
      <c r="G22">
        <v>0.75778685044409544</v>
      </c>
      <c r="H22">
        <v>0.99254475938380482</v>
      </c>
      <c r="I22">
        <v>0.86029735109214434</v>
      </c>
      <c r="J22">
        <v>0</v>
      </c>
      <c r="K22" t="s">
        <v>90</v>
      </c>
      <c r="L22">
        <v>0</v>
      </c>
      <c r="M22" t="s">
        <v>90</v>
      </c>
    </row>
    <row r="23" spans="1:13" x14ac:dyDescent="0.3">
      <c r="A23" t="s">
        <v>35</v>
      </c>
      <c r="B23">
        <v>0.98795679358300703</v>
      </c>
      <c r="C23">
        <v>0.94689279189593523</v>
      </c>
      <c r="D23">
        <v>0.90050290381246567</v>
      </c>
      <c r="E23">
        <v>0.47817938333958127</v>
      </c>
      <c r="F23">
        <v>0</v>
      </c>
      <c r="G23">
        <v>0.80173476535663502</v>
      </c>
      <c r="H23">
        <v>0.99072292255703798</v>
      </c>
      <c r="I23">
        <v>0.68505079825834547</v>
      </c>
      <c r="J23" t="s">
        <v>90</v>
      </c>
      <c r="K23" t="s">
        <v>90</v>
      </c>
      <c r="L23">
        <v>0</v>
      </c>
      <c r="M23">
        <v>0</v>
      </c>
    </row>
    <row r="24" spans="1:13" x14ac:dyDescent="0.3">
      <c r="A24" t="s">
        <v>36</v>
      </c>
      <c r="B24">
        <v>0.98974704721635376</v>
      </c>
      <c r="C24">
        <v>0.90929144217189084</v>
      </c>
      <c r="D24">
        <v>0.81166645911110524</v>
      </c>
      <c r="E24">
        <v>0.32647106370822876</v>
      </c>
      <c r="F24">
        <v>0.65512340852542383</v>
      </c>
      <c r="G24">
        <v>0.52315584164775852</v>
      </c>
      <c r="H24">
        <v>0.99284826727631503</v>
      </c>
      <c r="I24">
        <v>0</v>
      </c>
      <c r="J24">
        <v>0</v>
      </c>
      <c r="K24" t="s">
        <v>90</v>
      </c>
      <c r="L24" t="s">
        <v>90</v>
      </c>
      <c r="M24">
        <v>0</v>
      </c>
    </row>
    <row r="25" spans="1:13" x14ac:dyDescent="0.3">
      <c r="A25" t="s">
        <v>37</v>
      </c>
      <c r="B25">
        <v>0.98926166604394083</v>
      </c>
      <c r="C25">
        <v>0.92998772731826762</v>
      </c>
      <c r="D25">
        <v>0.85663958076295366</v>
      </c>
      <c r="E25">
        <v>0.61089813501093171</v>
      </c>
      <c r="F25">
        <v>0</v>
      </c>
      <c r="G25">
        <v>0.79021856877459384</v>
      </c>
      <c r="H25">
        <v>0.99017094977893716</v>
      </c>
      <c r="I25">
        <v>0.31277917135195921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t="s">
        <v>38</v>
      </c>
      <c r="B26">
        <v>0.99353503536090959</v>
      </c>
      <c r="C26">
        <v>0.91328666283222437</v>
      </c>
      <c r="D26">
        <v>0.92046049744504299</v>
      </c>
      <c r="E26">
        <v>0.64412520619276314</v>
      </c>
      <c r="F26">
        <v>0.17705735660847879</v>
      </c>
      <c r="G26">
        <v>0.72482353754555351</v>
      </c>
      <c r="H26">
        <v>0.99160247611530461</v>
      </c>
      <c r="I26">
        <v>1.7045454545454544E-2</v>
      </c>
      <c r="J26" t="s">
        <v>90</v>
      </c>
      <c r="K26">
        <v>0.65657157010650513</v>
      </c>
      <c r="L26" t="s">
        <v>90</v>
      </c>
      <c r="M26">
        <v>0</v>
      </c>
    </row>
    <row r="27" spans="1:13" x14ac:dyDescent="0.3">
      <c r="A27" t="s">
        <v>39</v>
      </c>
      <c r="B27">
        <v>0.98935283683761643</v>
      </c>
      <c r="C27">
        <v>0.94556269045761121</v>
      </c>
      <c r="D27">
        <v>0.86809286127717999</v>
      </c>
      <c r="E27">
        <v>0.56943379751991463</v>
      </c>
      <c r="F27">
        <v>0.44664069453513372</v>
      </c>
      <c r="G27">
        <v>0.47189712828216707</v>
      </c>
      <c r="H27">
        <v>0.9940697892107988</v>
      </c>
      <c r="I27">
        <v>0</v>
      </c>
      <c r="J27">
        <v>0.31240309146333756</v>
      </c>
      <c r="K27">
        <v>0.24203296703296703</v>
      </c>
      <c r="L27">
        <v>0</v>
      </c>
      <c r="M27">
        <v>0.66414772579558046</v>
      </c>
    </row>
    <row r="28" spans="1:13" x14ac:dyDescent="0.3">
      <c r="A28" t="s">
        <v>40</v>
      </c>
      <c r="B28">
        <v>0.99385180092431402</v>
      </c>
      <c r="C28">
        <v>0.91552799944805541</v>
      </c>
      <c r="D28">
        <v>0.89450912475301081</v>
      </c>
      <c r="E28">
        <v>0.53381276349549467</v>
      </c>
      <c r="F28">
        <v>0.56530531041009324</v>
      </c>
      <c r="G28">
        <v>0.69976174041938266</v>
      </c>
      <c r="H28">
        <v>0.99263088329509475</v>
      </c>
      <c r="I28">
        <v>0</v>
      </c>
      <c r="J28" t="s">
        <v>90</v>
      </c>
      <c r="K28" t="s">
        <v>90</v>
      </c>
      <c r="L28" t="s">
        <v>90</v>
      </c>
      <c r="M28">
        <v>0</v>
      </c>
    </row>
    <row r="29" spans="1:13" x14ac:dyDescent="0.3">
      <c r="A29" t="s">
        <v>41</v>
      </c>
      <c r="B29">
        <v>0.99199057712256178</v>
      </c>
      <c r="C29">
        <v>0.96879824091042843</v>
      </c>
      <c r="D29">
        <v>0.92353670560684198</v>
      </c>
      <c r="E29">
        <v>0.70300578345123677</v>
      </c>
      <c r="F29" t="s">
        <v>90</v>
      </c>
      <c r="G29">
        <v>0.86134011385035092</v>
      </c>
      <c r="H29">
        <v>0.99196176329736119</v>
      </c>
      <c r="I29">
        <v>0.9059828426743648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42</v>
      </c>
      <c r="B30">
        <v>0.99393263264148557</v>
      </c>
      <c r="C30">
        <v>0.83536060494376996</v>
      </c>
      <c r="D30">
        <v>0.92213338181842275</v>
      </c>
      <c r="E30">
        <v>0.33133239997857039</v>
      </c>
      <c r="F30">
        <v>0.18041037553232675</v>
      </c>
      <c r="G30">
        <v>0.84104677631852598</v>
      </c>
      <c r="H30">
        <v>0.99373528328534555</v>
      </c>
      <c r="I30">
        <v>0.61611446584429685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43</v>
      </c>
      <c r="B31">
        <v>0.99284317379794518</v>
      </c>
      <c r="C31">
        <v>0.91687430584729457</v>
      </c>
      <c r="D31">
        <v>0.92327226595773804</v>
      </c>
      <c r="E31">
        <v>0.33331917598737681</v>
      </c>
      <c r="F31">
        <v>0</v>
      </c>
      <c r="G31">
        <v>0.79162100993255391</v>
      </c>
      <c r="H31">
        <v>0.99291605340944555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t="s">
        <v>44</v>
      </c>
      <c r="B32">
        <v>0.99088999089735719</v>
      </c>
      <c r="C32">
        <v>0.92339529409573284</v>
      </c>
      <c r="D32">
        <v>0.94077646650209523</v>
      </c>
      <c r="E32">
        <v>0</v>
      </c>
      <c r="F32" t="s">
        <v>90</v>
      </c>
      <c r="G32">
        <v>0.84504688131631456</v>
      </c>
      <c r="H32">
        <v>0.99186578411575999</v>
      </c>
      <c r="I32">
        <v>0.70009699063205977</v>
      </c>
      <c r="J32" t="s">
        <v>90</v>
      </c>
      <c r="K32">
        <v>0</v>
      </c>
      <c r="L32" t="s">
        <v>90</v>
      </c>
      <c r="M32">
        <v>0</v>
      </c>
    </row>
    <row r="33" spans="1:13" x14ac:dyDescent="0.3">
      <c r="A33" t="s">
        <v>45</v>
      </c>
      <c r="B33">
        <v>0.99526324376227704</v>
      </c>
      <c r="C33">
        <v>0.95869884294527197</v>
      </c>
      <c r="D33">
        <v>0.94687115789779797</v>
      </c>
      <c r="E33">
        <v>0.45765749506710601</v>
      </c>
      <c r="F33">
        <v>0.48540811303915887</v>
      </c>
      <c r="G33">
        <v>0.85524854812558671</v>
      </c>
      <c r="H33">
        <v>0.99179849807769405</v>
      </c>
      <c r="I33">
        <v>0.65015457869803372</v>
      </c>
      <c r="J33" t="s">
        <v>90</v>
      </c>
      <c r="K33">
        <v>0.38724639250040921</v>
      </c>
      <c r="L33" t="s">
        <v>90</v>
      </c>
      <c r="M33" t="s">
        <v>90</v>
      </c>
    </row>
    <row r="34" spans="1:13" x14ac:dyDescent="0.3">
      <c r="A34" t="s">
        <v>46</v>
      </c>
      <c r="B34">
        <v>0.99043737357360295</v>
      </c>
      <c r="C34">
        <v>0.92506924242033484</v>
      </c>
      <c r="D34">
        <v>0.89090577380934377</v>
      </c>
      <c r="E34">
        <v>0.36869474849230943</v>
      </c>
      <c r="F34">
        <v>0.55087614917301797</v>
      </c>
      <c r="G34">
        <v>0.77372725716664081</v>
      </c>
      <c r="H34">
        <v>0.99327375367303639</v>
      </c>
      <c r="I34">
        <v>3.6419992251065479E-2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t="s">
        <v>47</v>
      </c>
      <c r="B35">
        <v>0.9918817484831588</v>
      </c>
      <c r="C35">
        <v>0.95420416990569856</v>
      </c>
      <c r="D35">
        <v>0.86578061484934921</v>
      </c>
      <c r="E35">
        <v>0.36364683821493293</v>
      </c>
      <c r="F35">
        <v>0.62037855664296004</v>
      </c>
      <c r="G35">
        <v>0.67994116359643797</v>
      </c>
      <c r="H35">
        <v>0.99044381017085281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t="s">
        <v>48</v>
      </c>
      <c r="B36">
        <v>0.98701683680629038</v>
      </c>
      <c r="C36">
        <v>0.94328308308591757</v>
      </c>
      <c r="D36">
        <v>0.89127441883851832</v>
      </c>
      <c r="E36">
        <v>0.572506324454361</v>
      </c>
      <c r="F36">
        <v>0.62584655067007666</v>
      </c>
      <c r="G36">
        <v>0.72357188947877582</v>
      </c>
      <c r="H36">
        <v>0.99332227165049636</v>
      </c>
      <c r="I36">
        <v>0</v>
      </c>
      <c r="J36">
        <v>0.47782563265184747</v>
      </c>
      <c r="K36">
        <v>0.30943729631516792</v>
      </c>
      <c r="L36">
        <v>0</v>
      </c>
      <c r="M36">
        <v>0.54676659646169945</v>
      </c>
    </row>
    <row r="37" spans="1:13" x14ac:dyDescent="0.3">
      <c r="A37" t="s">
        <v>49</v>
      </c>
      <c r="B37">
        <v>0.98284315117319443</v>
      </c>
      <c r="C37">
        <v>0.91930548363185116</v>
      </c>
      <c r="D37">
        <v>0.88972314491048232</v>
      </c>
      <c r="E37">
        <v>0.81860891524012958</v>
      </c>
      <c r="F37">
        <v>0</v>
      </c>
      <c r="G37">
        <v>0.82919866074702253</v>
      </c>
      <c r="H37">
        <v>0.98622163670269281</v>
      </c>
      <c r="I37">
        <v>0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50</v>
      </c>
      <c r="B38">
        <v>0.9866364868665618</v>
      </c>
      <c r="C38">
        <v>0.91331697506541676</v>
      </c>
      <c r="D38">
        <v>0.88482348868413907</v>
      </c>
      <c r="E38">
        <v>0.48785408877266778</v>
      </c>
      <c r="F38">
        <v>5.2881998487183633E-2</v>
      </c>
      <c r="G38">
        <v>0.61519145939682485</v>
      </c>
      <c r="H38">
        <v>0.98777730786112239</v>
      </c>
      <c r="I38">
        <v>0</v>
      </c>
      <c r="J38">
        <v>0.67203140734127798</v>
      </c>
      <c r="K38" t="s">
        <v>90</v>
      </c>
      <c r="L38" t="s">
        <v>90</v>
      </c>
      <c r="M38" t="s">
        <v>90</v>
      </c>
    </row>
    <row r="39" spans="1:13" x14ac:dyDescent="0.3">
      <c r="A39" t="s">
        <v>51</v>
      </c>
      <c r="B39">
        <v>0.9808090884604832</v>
      </c>
      <c r="C39">
        <v>0.86756566932119294</v>
      </c>
      <c r="D39">
        <v>0.84285216831957577</v>
      </c>
      <c r="E39">
        <v>0.42548588234945856</v>
      </c>
      <c r="F39">
        <v>0.12674609763216077</v>
      </c>
      <c r="G39">
        <v>0.70979955435448694</v>
      </c>
      <c r="H39">
        <v>0.98807342400502096</v>
      </c>
      <c r="I39">
        <v>0.30459941755792058</v>
      </c>
      <c r="J39" t="s">
        <v>90</v>
      </c>
      <c r="K39" t="s">
        <v>90</v>
      </c>
      <c r="L39" t="s">
        <v>90</v>
      </c>
      <c r="M39" t="s">
        <v>90</v>
      </c>
    </row>
    <row r="40" spans="1:13" x14ac:dyDescent="0.3">
      <c r="A40" t="s">
        <v>53</v>
      </c>
      <c r="B40">
        <v>0.99072919216439403</v>
      </c>
      <c r="C40">
        <v>0.93245113103275701</v>
      </c>
      <c r="D40">
        <v>0.90903774941738325</v>
      </c>
      <c r="E40">
        <v>0.25728306266903433</v>
      </c>
      <c r="F40">
        <v>0.60376589493153288</v>
      </c>
      <c r="G40">
        <v>0.81905711398055181</v>
      </c>
      <c r="H40">
        <v>0.9928511145658736</v>
      </c>
      <c r="I40">
        <v>0.88118387854931834</v>
      </c>
      <c r="J40" t="s">
        <v>90</v>
      </c>
      <c r="K40" t="s">
        <v>90</v>
      </c>
      <c r="L40" t="s">
        <v>90</v>
      </c>
      <c r="M40" t="s">
        <v>90</v>
      </c>
    </row>
    <row r="41" spans="1:13" x14ac:dyDescent="0.3">
      <c r="A41" t="s">
        <v>52</v>
      </c>
      <c r="B41">
        <v>0.99392867312301125</v>
      </c>
      <c r="C41">
        <v>0.93372050654663197</v>
      </c>
      <c r="D41">
        <v>0.9255075447711284</v>
      </c>
      <c r="E41">
        <v>0.48666706375772018</v>
      </c>
      <c r="F41">
        <v>0.70279073347601484</v>
      </c>
      <c r="G41">
        <v>0.84353251307822852</v>
      </c>
      <c r="H41">
        <v>0.99144617111168742</v>
      </c>
      <c r="I41">
        <v>0.83810397388512692</v>
      </c>
      <c r="J41">
        <v>0.85514399732723889</v>
      </c>
      <c r="K41">
        <v>0.57959244384947195</v>
      </c>
      <c r="L41" t="s">
        <v>90</v>
      </c>
      <c r="M41" t="s">
        <v>90</v>
      </c>
    </row>
    <row r="42" spans="1:13" x14ac:dyDescent="0.3">
      <c r="A42" t="s">
        <v>54</v>
      </c>
      <c r="B42">
        <v>0.97710252127362962</v>
      </c>
      <c r="C42">
        <v>0.94031572649320216</v>
      </c>
      <c r="D42">
        <v>0.84412615441798688</v>
      </c>
      <c r="E42">
        <v>0.104223599460719</v>
      </c>
      <c r="F42">
        <v>0.33199923972572565</v>
      </c>
      <c r="G42">
        <v>0.72384398268189054</v>
      </c>
      <c r="H42">
        <v>0.98843128795434843</v>
      </c>
      <c r="I42">
        <v>0.3450617759846038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55</v>
      </c>
      <c r="B43">
        <v>0.97056245103728622</v>
      </c>
      <c r="C43">
        <v>0.92287663642208762</v>
      </c>
      <c r="D43">
        <v>0.86378909259146563</v>
      </c>
      <c r="E43">
        <v>0.22749323730085341</v>
      </c>
      <c r="F43">
        <v>0.33350648097980795</v>
      </c>
      <c r="G43">
        <v>0.65551896371689344</v>
      </c>
      <c r="H43">
        <v>0.98954797959911123</v>
      </c>
      <c r="I43">
        <v>2.5087276238579811E-2</v>
      </c>
      <c r="J43" t="s">
        <v>90</v>
      </c>
      <c r="K43">
        <v>0</v>
      </c>
      <c r="L43" t="s">
        <v>90</v>
      </c>
      <c r="M43">
        <v>0</v>
      </c>
    </row>
    <row r="44" spans="1:13" x14ac:dyDescent="0.3">
      <c r="A44" t="s">
        <v>56</v>
      </c>
      <c r="B44">
        <v>0.99032229182333864</v>
      </c>
      <c r="C44">
        <v>0.94960129607001698</v>
      </c>
      <c r="D44">
        <v>0.88947534125788552</v>
      </c>
      <c r="E44">
        <v>0.72889799920148346</v>
      </c>
      <c r="F44">
        <v>0.41862916819496082</v>
      </c>
      <c r="G44">
        <v>0.72375905505092486</v>
      </c>
      <c r="H44">
        <v>0.99165038817028117</v>
      </c>
      <c r="I44">
        <v>0.56567218351771997</v>
      </c>
      <c r="J44">
        <v>0</v>
      </c>
      <c r="K44" t="s">
        <v>90</v>
      </c>
      <c r="L44" t="s">
        <v>90</v>
      </c>
      <c r="M44" t="s">
        <v>90</v>
      </c>
    </row>
    <row r="45" spans="1:13" x14ac:dyDescent="0.3">
      <c r="A45" t="s">
        <v>57</v>
      </c>
      <c r="B45">
        <v>0.9837832374455584</v>
      </c>
      <c r="C45">
        <v>0.90042627847569401</v>
      </c>
      <c r="D45">
        <v>0.87594599942951035</v>
      </c>
      <c r="E45">
        <v>0.61419783778330894</v>
      </c>
      <c r="F45">
        <v>0.33001984169419846</v>
      </c>
      <c r="G45">
        <v>0.64580592760338862</v>
      </c>
      <c r="H45">
        <v>0.98803466118908945</v>
      </c>
      <c r="I45">
        <v>0.48137085363936488</v>
      </c>
      <c r="J45">
        <v>0</v>
      </c>
      <c r="K45" t="s">
        <v>90</v>
      </c>
      <c r="L45">
        <v>0</v>
      </c>
      <c r="M45" t="s">
        <v>90</v>
      </c>
    </row>
    <row r="46" spans="1:13" x14ac:dyDescent="0.3">
      <c r="A46" t="s">
        <v>58</v>
      </c>
      <c r="B46">
        <v>0.98636529383182436</v>
      </c>
      <c r="C46">
        <v>0.94666252931650763</v>
      </c>
      <c r="D46">
        <v>0.88832391981486258</v>
      </c>
      <c r="E46">
        <v>0.3927040446883</v>
      </c>
      <c r="F46">
        <v>0.8930944231930743</v>
      </c>
      <c r="G46">
        <v>0.78988736384235869</v>
      </c>
      <c r="H46">
        <v>0.99305974114623119</v>
      </c>
      <c r="I46">
        <v>0.92021106326735025</v>
      </c>
      <c r="J46" t="s">
        <v>90</v>
      </c>
      <c r="K46" t="s">
        <v>90</v>
      </c>
      <c r="L46" t="s">
        <v>90</v>
      </c>
      <c r="M46" t="s">
        <v>90</v>
      </c>
    </row>
    <row r="47" spans="1:13" x14ac:dyDescent="0.3">
      <c r="A47" t="s">
        <v>59</v>
      </c>
      <c r="B47">
        <v>0.98241206863965336</v>
      </c>
      <c r="C47">
        <v>0.93104528670830677</v>
      </c>
      <c r="D47">
        <v>0.88906014185869353</v>
      </c>
      <c r="E47">
        <v>0.67497530360711155</v>
      </c>
      <c r="F47">
        <v>0.12008371969401452</v>
      </c>
      <c r="G47">
        <v>0.76960867182481452</v>
      </c>
      <c r="H47">
        <v>0.98680049942108761</v>
      </c>
      <c r="I47">
        <v>0.46921718658034139</v>
      </c>
      <c r="J47" t="s">
        <v>90</v>
      </c>
      <c r="K47" t="s">
        <v>90</v>
      </c>
      <c r="L47" t="s">
        <v>90</v>
      </c>
      <c r="M47">
        <v>0</v>
      </c>
    </row>
    <row r="48" spans="1:13" x14ac:dyDescent="0.3">
      <c r="A48" t="s">
        <v>60</v>
      </c>
      <c r="B48">
        <v>0.98626506503383782</v>
      </c>
      <c r="C48">
        <v>0.94104225510094119</v>
      </c>
      <c r="D48">
        <v>0.92013897794884758</v>
      </c>
      <c r="E48">
        <v>0.49856558822606695</v>
      </c>
      <c r="F48" t="s">
        <v>90</v>
      </c>
      <c r="G48">
        <v>0.87269027289397882</v>
      </c>
      <c r="H48">
        <v>0.99471207774094439</v>
      </c>
      <c r="I48">
        <v>0.48291808567843697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61</v>
      </c>
      <c r="B49">
        <v>0.99045702436956784</v>
      </c>
      <c r="C49">
        <v>0.93126030873090682</v>
      </c>
      <c r="D49">
        <v>0.88013582866154461</v>
      </c>
      <c r="E49">
        <v>0.30128644387187764</v>
      </c>
      <c r="F49">
        <v>0.76443764137580095</v>
      </c>
      <c r="G49">
        <v>0.72179009601408983</v>
      </c>
      <c r="H49">
        <v>0.9931651611097948</v>
      </c>
      <c r="I49">
        <v>0.65360437991657783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62</v>
      </c>
      <c r="B50">
        <v>0.98326815524855959</v>
      </c>
      <c r="C50">
        <v>0.89204255628327178</v>
      </c>
      <c r="D50">
        <v>0.88682899246417657</v>
      </c>
      <c r="E50">
        <v>0.58914051817719093</v>
      </c>
      <c r="F50" t="s">
        <v>90</v>
      </c>
      <c r="G50">
        <v>0.77818756100625297</v>
      </c>
      <c r="H50">
        <v>0.9918991036147784</v>
      </c>
      <c r="I50">
        <v>0</v>
      </c>
      <c r="J50">
        <v>0</v>
      </c>
      <c r="K50" t="s">
        <v>90</v>
      </c>
      <c r="L50" t="s">
        <v>90</v>
      </c>
      <c r="M50" t="s">
        <v>90</v>
      </c>
    </row>
    <row r="51" spans="1:13" x14ac:dyDescent="0.3">
      <c r="A51" t="s">
        <v>63</v>
      </c>
      <c r="B51">
        <v>0.988476483796211</v>
      </c>
      <c r="C51">
        <v>0.95151117619317438</v>
      </c>
      <c r="D51">
        <v>0.90097152951230319</v>
      </c>
      <c r="E51">
        <v>0.31936916189928116</v>
      </c>
      <c r="F51">
        <v>0</v>
      </c>
      <c r="G51">
        <v>0.67960549056344544</v>
      </c>
      <c r="H51">
        <v>0.98893095171772483</v>
      </c>
      <c r="I51">
        <v>7.9906477788474761E-2</v>
      </c>
      <c r="J51" t="s">
        <v>90</v>
      </c>
      <c r="K51" t="s">
        <v>90</v>
      </c>
      <c r="L51" t="s">
        <v>90</v>
      </c>
      <c r="M51" t="s">
        <v>90</v>
      </c>
    </row>
    <row r="52" spans="1:13" x14ac:dyDescent="0.3">
      <c r="A52" t="s">
        <v>129</v>
      </c>
      <c r="B52">
        <v>0.99372802110453484</v>
      </c>
      <c r="C52">
        <v>0.94090224867651262</v>
      </c>
      <c r="D52">
        <v>0.94291854989983404</v>
      </c>
      <c r="E52">
        <v>0.38923263236272537</v>
      </c>
      <c r="F52">
        <v>0.28638863806537729</v>
      </c>
      <c r="G52">
        <v>0.8211925094237188</v>
      </c>
      <c r="H52">
        <v>0.99386282303434559</v>
      </c>
      <c r="I52">
        <v>0.88292802787450819</v>
      </c>
      <c r="J52">
        <v>0.5592789426166106</v>
      </c>
      <c r="K52">
        <v>0.40517241379310343</v>
      </c>
      <c r="L52" t="s">
        <v>90</v>
      </c>
      <c r="M52">
        <v>0</v>
      </c>
    </row>
    <row r="53" spans="1:13" x14ac:dyDescent="0.3">
      <c r="A53" t="s">
        <v>108</v>
      </c>
      <c r="B53">
        <v>0.9915825467696936</v>
      </c>
      <c r="C53">
        <v>0.923535670769286</v>
      </c>
      <c r="D53">
        <v>0.90247491115459455</v>
      </c>
      <c r="E53">
        <v>0.54405531191415546</v>
      </c>
      <c r="F53" t="s">
        <v>90</v>
      </c>
      <c r="G53">
        <v>0.8208013216990242</v>
      </c>
      <c r="H53">
        <v>0.99321660339112916</v>
      </c>
      <c r="I53">
        <v>2.1141649048625793E-2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113</v>
      </c>
      <c r="B54">
        <v>0.97245461233693664</v>
      </c>
      <c r="C54">
        <v>0.95583939848400878</v>
      </c>
      <c r="D54">
        <v>0.95873951983830963</v>
      </c>
      <c r="E54">
        <v>0.50183471271310687</v>
      </c>
      <c r="F54">
        <v>0.37830315776208534</v>
      </c>
      <c r="G54">
        <v>0.83797570810036592</v>
      </c>
      <c r="H54">
        <v>0.99421180145767885</v>
      </c>
      <c r="I54">
        <v>0.1584865830390127</v>
      </c>
      <c r="J54">
        <v>0</v>
      </c>
      <c r="K54">
        <v>0</v>
      </c>
      <c r="L54" t="s">
        <v>90</v>
      </c>
      <c r="M54" t="s">
        <v>90</v>
      </c>
    </row>
    <row r="55" spans="1:13" x14ac:dyDescent="0.3">
      <c r="A55" t="s">
        <v>114</v>
      </c>
      <c r="B55">
        <v>0.96423950964157445</v>
      </c>
      <c r="C55">
        <v>0.94082669579782041</v>
      </c>
      <c r="D55">
        <v>0.88422750133485817</v>
      </c>
      <c r="E55">
        <v>0.55921964014495851</v>
      </c>
      <c r="F55">
        <v>0.6258005033722881</v>
      </c>
      <c r="G55">
        <v>0.81815860123894812</v>
      </c>
      <c r="H55">
        <v>0.99381420362672379</v>
      </c>
      <c r="I55">
        <v>0.35881031524985585</v>
      </c>
      <c r="J55">
        <v>0</v>
      </c>
      <c r="K55">
        <v>0</v>
      </c>
      <c r="L55" t="s">
        <v>90</v>
      </c>
      <c r="M55">
        <v>0.67550280982150557</v>
      </c>
    </row>
    <row r="56" spans="1:13" x14ac:dyDescent="0.3">
      <c r="A56" t="s">
        <v>119</v>
      </c>
      <c r="B56">
        <v>0.99252842457989476</v>
      </c>
      <c r="C56">
        <v>0.95032895770090642</v>
      </c>
      <c r="D56">
        <v>0.91746608492569159</v>
      </c>
      <c r="E56">
        <v>0.60322318238070527</v>
      </c>
      <c r="F56">
        <v>0.48575998114395297</v>
      </c>
      <c r="G56">
        <v>0.87104140167193933</v>
      </c>
      <c r="H56">
        <v>0.99391344048021835</v>
      </c>
      <c r="I56">
        <v>0.8807759172842895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134</v>
      </c>
      <c r="B57">
        <v>0.98322417449058397</v>
      </c>
      <c r="C57">
        <v>0.96056598562345519</v>
      </c>
      <c r="D57">
        <v>0.85860565181065207</v>
      </c>
      <c r="E57">
        <v>0.22885238574142364</v>
      </c>
      <c r="F57">
        <v>0.73352897357445335</v>
      </c>
      <c r="G57">
        <v>0.72715548822440668</v>
      </c>
      <c r="H57">
        <v>0.99503544071428518</v>
      </c>
      <c r="I57">
        <v>0.89184926170160206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126</v>
      </c>
      <c r="B58">
        <v>0.968810574929589</v>
      </c>
      <c r="C58">
        <v>0.94612788339926157</v>
      </c>
      <c r="D58">
        <v>0.90437018833165217</v>
      </c>
      <c r="E58">
        <v>0.30990437392635467</v>
      </c>
      <c r="F58">
        <v>0.51494952771825198</v>
      </c>
      <c r="G58">
        <v>0.82583256389003279</v>
      </c>
      <c r="H58">
        <v>0.98908282988848439</v>
      </c>
      <c r="I58">
        <v>0.72910441445973517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123</v>
      </c>
      <c r="B59">
        <v>0.99479831973263844</v>
      </c>
      <c r="C59">
        <v>0.92642123727456016</v>
      </c>
      <c r="D59">
        <v>0.9391540225368008</v>
      </c>
      <c r="E59">
        <v>0.72702222029839725</v>
      </c>
      <c r="F59">
        <v>0.22394328338149319</v>
      </c>
      <c r="G59">
        <v>0.82517414142637169</v>
      </c>
      <c r="H59">
        <v>0.99382661278318241</v>
      </c>
      <c r="I59">
        <v>8.0645161290322578E-3</v>
      </c>
      <c r="J59" t="s">
        <v>90</v>
      </c>
      <c r="K59">
        <v>0.94686971448375645</v>
      </c>
      <c r="L59" t="s">
        <v>90</v>
      </c>
      <c r="M59" t="s">
        <v>90</v>
      </c>
    </row>
    <row r="60" spans="1:13" x14ac:dyDescent="0.3">
      <c r="A60" t="s">
        <v>106</v>
      </c>
      <c r="B60">
        <v>0.99297716126991042</v>
      </c>
      <c r="C60">
        <v>0.95295497952797836</v>
      </c>
      <c r="D60">
        <v>0.92323098093475719</v>
      </c>
      <c r="E60">
        <v>0.50430296229454574</v>
      </c>
      <c r="F60">
        <v>0.62042891300741476</v>
      </c>
      <c r="G60">
        <v>0.87016444011731431</v>
      </c>
      <c r="H60">
        <v>0.99506591218667817</v>
      </c>
      <c r="I60">
        <v>0.90711513553737844</v>
      </c>
      <c r="J60" t="s">
        <v>90</v>
      </c>
      <c r="K60" t="s">
        <v>90</v>
      </c>
      <c r="L60" t="s">
        <v>90</v>
      </c>
      <c r="M60">
        <v>0</v>
      </c>
    </row>
    <row r="61" spans="1:13" x14ac:dyDescent="0.3">
      <c r="A61" t="s">
        <v>120</v>
      </c>
      <c r="B61">
        <v>0.9858031904905048</v>
      </c>
      <c r="C61">
        <v>0.93399994813811116</v>
      </c>
      <c r="D61">
        <v>0.91379885575064801</v>
      </c>
      <c r="E61">
        <v>0.80119400663394913</v>
      </c>
      <c r="F61">
        <v>0.57567391127545553</v>
      </c>
      <c r="G61">
        <v>0.89979058374620691</v>
      </c>
      <c r="H61">
        <v>0.99476358521856278</v>
      </c>
      <c r="I61">
        <v>0.50175227165002012</v>
      </c>
      <c r="J61">
        <v>0</v>
      </c>
      <c r="K61" t="s">
        <v>90</v>
      </c>
      <c r="L61">
        <v>0</v>
      </c>
      <c r="M61">
        <v>0</v>
      </c>
    </row>
    <row r="62" spans="1:13" x14ac:dyDescent="0.3">
      <c r="A62" t="s">
        <v>112</v>
      </c>
      <c r="B62">
        <v>0.98541875803448775</v>
      </c>
      <c r="C62">
        <v>0.95612695029387496</v>
      </c>
      <c r="D62">
        <v>0.93996655552634079</v>
      </c>
      <c r="E62">
        <v>0.25874871411203593</v>
      </c>
      <c r="F62">
        <v>0.31874643791314555</v>
      </c>
      <c r="G62">
        <v>0.78368526788214499</v>
      </c>
      <c r="H62">
        <v>0.99396578888758425</v>
      </c>
      <c r="I62">
        <v>0.79024536778536292</v>
      </c>
      <c r="J62" t="s">
        <v>90</v>
      </c>
      <c r="K62" t="s">
        <v>90</v>
      </c>
      <c r="L62" t="s">
        <v>90</v>
      </c>
      <c r="M62" t="s">
        <v>90</v>
      </c>
    </row>
    <row r="63" spans="1:13" x14ac:dyDescent="0.3">
      <c r="A63" t="s">
        <v>127</v>
      </c>
      <c r="B63">
        <v>0.98745489206262282</v>
      </c>
      <c r="C63">
        <v>0.92933386068574042</v>
      </c>
      <c r="D63">
        <v>0.93945677461916799</v>
      </c>
      <c r="E63">
        <v>0</v>
      </c>
      <c r="F63" t="s">
        <v>90</v>
      </c>
      <c r="G63">
        <v>0.89969158272998306</v>
      </c>
      <c r="H63">
        <v>0.99174503625708399</v>
      </c>
      <c r="I63">
        <v>0</v>
      </c>
      <c r="J63" t="s">
        <v>90</v>
      </c>
      <c r="K63" t="s">
        <v>90</v>
      </c>
      <c r="L63" t="s">
        <v>90</v>
      </c>
      <c r="M63" t="s">
        <v>90</v>
      </c>
    </row>
    <row r="64" spans="1:13" x14ac:dyDescent="0.3">
      <c r="A64" t="s">
        <v>122</v>
      </c>
      <c r="B64">
        <v>0.9838818374728332</v>
      </c>
      <c r="C64">
        <v>0.94263292053905579</v>
      </c>
      <c r="D64">
        <v>0.90978522327948264</v>
      </c>
      <c r="E64">
        <v>0.54400853243947933</v>
      </c>
      <c r="F64">
        <v>0.91822866241401402</v>
      </c>
      <c r="G64">
        <v>0.85514788108679152</v>
      </c>
      <c r="H64">
        <v>0.98980090049201763</v>
      </c>
      <c r="I64">
        <v>0.87738806971158745</v>
      </c>
      <c r="J64" t="s">
        <v>90</v>
      </c>
      <c r="K64" t="s">
        <v>90</v>
      </c>
      <c r="L64" t="s">
        <v>90</v>
      </c>
      <c r="M64">
        <v>0</v>
      </c>
    </row>
    <row r="65" spans="1:13" x14ac:dyDescent="0.3">
      <c r="A65" t="s">
        <v>118</v>
      </c>
      <c r="B65">
        <v>0.9886899921174428</v>
      </c>
      <c r="C65">
        <v>0.9324357118891422</v>
      </c>
      <c r="D65">
        <v>0.93048290408812917</v>
      </c>
      <c r="E65">
        <v>0.69222790778669363</v>
      </c>
      <c r="F65" t="s">
        <v>90</v>
      </c>
      <c r="G65">
        <v>0.79072455908681716</v>
      </c>
      <c r="H65">
        <v>0.99071885068547838</v>
      </c>
      <c r="I65">
        <v>0.46620475939893585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105</v>
      </c>
      <c r="B66">
        <v>0.9863641230320348</v>
      </c>
      <c r="C66">
        <v>0.90912696661303205</v>
      </c>
      <c r="D66">
        <v>0.8354872450724149</v>
      </c>
      <c r="E66">
        <v>0.15944137815688242</v>
      </c>
      <c r="F66">
        <v>0.44048560454016322</v>
      </c>
      <c r="G66">
        <v>0.81951312819019184</v>
      </c>
      <c r="H66">
        <v>0.98687381268132846</v>
      </c>
      <c r="I66">
        <v>0.40438458783089454</v>
      </c>
      <c r="J66">
        <v>0.3888888888888889</v>
      </c>
      <c r="K66" t="s">
        <v>90</v>
      </c>
      <c r="L66" t="s">
        <v>90</v>
      </c>
      <c r="M66" t="s">
        <v>90</v>
      </c>
    </row>
    <row r="67" spans="1:13" x14ac:dyDescent="0.3">
      <c r="A67" t="s">
        <v>133</v>
      </c>
      <c r="B67">
        <v>0.99191805865182558</v>
      </c>
      <c r="C67">
        <v>0.94863168413178778</v>
      </c>
      <c r="D67">
        <v>0.91572297451567841</v>
      </c>
      <c r="E67">
        <v>0.37556275047708981</v>
      </c>
      <c r="F67">
        <v>0.85844525154098472</v>
      </c>
      <c r="G67">
        <v>0.73442041470043751</v>
      </c>
      <c r="H67">
        <v>0.99475058628140844</v>
      </c>
      <c r="I67">
        <v>0.4801389518199668</v>
      </c>
      <c r="J67" t="s">
        <v>90</v>
      </c>
      <c r="K67" t="s">
        <v>90</v>
      </c>
      <c r="L67" t="s">
        <v>90</v>
      </c>
      <c r="M67" t="s">
        <v>90</v>
      </c>
    </row>
    <row r="68" spans="1:13" x14ac:dyDescent="0.3">
      <c r="A68" t="s">
        <v>131</v>
      </c>
      <c r="B68">
        <v>0.97711581943173642</v>
      </c>
      <c r="C68">
        <v>0.92458591747253716</v>
      </c>
      <c r="D68">
        <v>0.93551400956057518</v>
      </c>
      <c r="E68">
        <v>0.48511816530996743</v>
      </c>
      <c r="F68">
        <v>0</v>
      </c>
      <c r="G68">
        <v>0.79226933146112444</v>
      </c>
      <c r="H68">
        <v>0.99559974868623602</v>
      </c>
      <c r="I68">
        <v>2.6503803642730295E-2</v>
      </c>
      <c r="J68" t="s">
        <v>90</v>
      </c>
      <c r="K68">
        <v>0</v>
      </c>
      <c r="L68" t="s">
        <v>90</v>
      </c>
      <c r="M68" t="s">
        <v>90</v>
      </c>
    </row>
    <row r="69" spans="1:13" x14ac:dyDescent="0.3">
      <c r="A69" t="s">
        <v>128</v>
      </c>
      <c r="B69">
        <v>0.98417655121444925</v>
      </c>
      <c r="C69">
        <v>0.88828207171295526</v>
      </c>
      <c r="D69">
        <v>0.94444134480345321</v>
      </c>
      <c r="E69">
        <v>0.86693206205867157</v>
      </c>
      <c r="F69">
        <v>0</v>
      </c>
      <c r="G69">
        <v>0.85011397451054005</v>
      </c>
      <c r="H69">
        <v>0.99321045331423596</v>
      </c>
      <c r="I69">
        <v>0</v>
      </c>
      <c r="J69" t="s">
        <v>90</v>
      </c>
      <c r="K69" t="s">
        <v>90</v>
      </c>
      <c r="L69" t="s">
        <v>90</v>
      </c>
      <c r="M69" t="s">
        <v>90</v>
      </c>
    </row>
    <row r="70" spans="1:13" x14ac:dyDescent="0.3">
      <c r="A70" t="s">
        <v>110</v>
      </c>
      <c r="B70">
        <v>0.99187156320011116</v>
      </c>
      <c r="C70">
        <v>0.93773771380337556</v>
      </c>
      <c r="D70">
        <v>0.90084066428354381</v>
      </c>
      <c r="E70">
        <v>0.37349123769407977</v>
      </c>
      <c r="F70">
        <v>0.22895057078287073</v>
      </c>
      <c r="G70">
        <v>0.77735232989804914</v>
      </c>
      <c r="H70">
        <v>0.98952005520241237</v>
      </c>
      <c r="I70">
        <v>0.47457229403984819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107</v>
      </c>
      <c r="B71">
        <v>0.99257821688329317</v>
      </c>
      <c r="C71">
        <v>0.92647449792894621</v>
      </c>
      <c r="D71">
        <v>0.91021916123423918</v>
      </c>
      <c r="E71">
        <v>0.62190719551366858</v>
      </c>
      <c r="F71">
        <v>0.449779372564313</v>
      </c>
      <c r="G71">
        <v>0.74730769460229218</v>
      </c>
      <c r="H71">
        <v>0.99368920826648177</v>
      </c>
      <c r="I71">
        <v>0.65577084595156254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132</v>
      </c>
      <c r="B72">
        <v>0.98329974642487561</v>
      </c>
      <c r="C72">
        <v>0.93767088821948796</v>
      </c>
      <c r="D72">
        <v>0.86902372825763319</v>
      </c>
      <c r="E72">
        <v>0.48269235947944972</v>
      </c>
      <c r="F72">
        <v>0.57415415063595476</v>
      </c>
      <c r="G72">
        <v>0.78371347999002461</v>
      </c>
      <c r="H72">
        <v>0.99067001683632339</v>
      </c>
      <c r="I72">
        <v>0.52681106238821152</v>
      </c>
      <c r="J72" t="s">
        <v>90</v>
      </c>
      <c r="K72" t="s">
        <v>90</v>
      </c>
      <c r="L72" t="s">
        <v>90</v>
      </c>
      <c r="M72">
        <v>0</v>
      </c>
    </row>
    <row r="73" spans="1:13" x14ac:dyDescent="0.3">
      <c r="A73" t="s">
        <v>121</v>
      </c>
      <c r="B73">
        <v>0.99350293274933199</v>
      </c>
      <c r="C73">
        <v>0.96454147561898318</v>
      </c>
      <c r="D73">
        <v>0.92236679623689555</v>
      </c>
      <c r="E73">
        <v>0.2248243099996074</v>
      </c>
      <c r="F73">
        <v>0.23890586352393425</v>
      </c>
      <c r="G73">
        <v>0.76449606271541459</v>
      </c>
      <c r="H73">
        <v>0.99506398350561542</v>
      </c>
      <c r="I73" t="s">
        <v>90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135</v>
      </c>
      <c r="B74">
        <v>0.98999496645971941</v>
      </c>
      <c r="C74">
        <v>0.93399030231338698</v>
      </c>
      <c r="D74">
        <v>0.87954672458403971</v>
      </c>
      <c r="E74">
        <v>0.63428383571107427</v>
      </c>
      <c r="F74" t="s">
        <v>90</v>
      </c>
      <c r="G74">
        <v>0.77687117725808452</v>
      </c>
      <c r="H74">
        <v>0.9944230501195388</v>
      </c>
      <c r="I74">
        <v>0.55945553331888798</v>
      </c>
      <c r="J74">
        <v>3.8216560509554139E-2</v>
      </c>
      <c r="K74">
        <v>0</v>
      </c>
      <c r="L74" t="s">
        <v>90</v>
      </c>
      <c r="M74">
        <v>0.51761858708752306</v>
      </c>
    </row>
    <row r="75" spans="1:13" x14ac:dyDescent="0.3">
      <c r="A75" t="s">
        <v>115</v>
      </c>
      <c r="B75">
        <v>0.98200291886483737</v>
      </c>
      <c r="C75">
        <v>0.94616966244738243</v>
      </c>
      <c r="D75">
        <v>0.87977888025795181</v>
      </c>
      <c r="E75">
        <v>0.42315020368925582</v>
      </c>
      <c r="F75">
        <v>0.44513245525057654</v>
      </c>
      <c r="G75">
        <v>0.67665047734387584</v>
      </c>
      <c r="H75">
        <v>0.99193889789334277</v>
      </c>
      <c r="I75">
        <v>0.76204837420236105</v>
      </c>
      <c r="J75" t="s">
        <v>90</v>
      </c>
      <c r="K75" t="s">
        <v>90</v>
      </c>
      <c r="L75" t="s">
        <v>90</v>
      </c>
      <c r="M75">
        <v>0</v>
      </c>
    </row>
    <row r="76" spans="1:13" x14ac:dyDescent="0.3">
      <c r="A76" t="s">
        <v>111</v>
      </c>
      <c r="B76">
        <v>0.98824397762079819</v>
      </c>
      <c r="C76">
        <v>0.92912875090780722</v>
      </c>
      <c r="D76">
        <v>0.89776109100889256</v>
      </c>
      <c r="E76">
        <v>0.60105867668022195</v>
      </c>
      <c r="F76">
        <v>0</v>
      </c>
      <c r="G76">
        <v>0.80656015967834604</v>
      </c>
      <c r="H76">
        <v>0.99295589192596279</v>
      </c>
      <c r="I76">
        <v>0.70843946562878535</v>
      </c>
      <c r="J76" t="s">
        <v>90</v>
      </c>
      <c r="K76" t="s">
        <v>90</v>
      </c>
      <c r="L76" t="s">
        <v>90</v>
      </c>
      <c r="M76">
        <v>0</v>
      </c>
    </row>
    <row r="77" spans="1:13" x14ac:dyDescent="0.3">
      <c r="A77" t="s">
        <v>117</v>
      </c>
      <c r="B77">
        <v>0.99063543672677679</v>
      </c>
      <c r="C77">
        <v>0.92160880861995764</v>
      </c>
      <c r="D77">
        <v>0.82423552062947192</v>
      </c>
      <c r="E77">
        <v>0.26588241446049121</v>
      </c>
      <c r="F77">
        <v>0.70410550173446473</v>
      </c>
      <c r="G77">
        <v>0.54207526084056434</v>
      </c>
      <c r="H77">
        <v>0.99399623521851799</v>
      </c>
      <c r="I77">
        <v>0.50584406190618914</v>
      </c>
      <c r="J77">
        <v>0.45242974839533528</v>
      </c>
      <c r="K77" t="s">
        <v>90</v>
      </c>
      <c r="L77">
        <v>0</v>
      </c>
      <c r="M77">
        <v>0.46185169309901414</v>
      </c>
    </row>
    <row r="78" spans="1:13" x14ac:dyDescent="0.3">
      <c r="A78" t="s">
        <v>124</v>
      </c>
      <c r="B78">
        <v>0.99271976742570556</v>
      </c>
      <c r="C78">
        <v>0.9469606164464992</v>
      </c>
      <c r="D78">
        <v>0.88362800033449085</v>
      </c>
      <c r="E78">
        <v>0.47925878949854772</v>
      </c>
      <c r="F78" t="s">
        <v>90</v>
      </c>
      <c r="G78">
        <v>0.79436398702864586</v>
      </c>
      <c r="H78">
        <v>0.99263341268026317</v>
      </c>
      <c r="I78">
        <v>0.23754171116401579</v>
      </c>
      <c r="J78" t="s">
        <v>90</v>
      </c>
      <c r="K78">
        <v>0</v>
      </c>
      <c r="L78" t="s">
        <v>90</v>
      </c>
      <c r="M78" t="s">
        <v>90</v>
      </c>
    </row>
    <row r="79" spans="1:13" x14ac:dyDescent="0.3">
      <c r="A79" t="s">
        <v>125</v>
      </c>
      <c r="B79">
        <v>0.98950236408355463</v>
      </c>
      <c r="C79">
        <v>0.9579935144194206</v>
      </c>
      <c r="D79">
        <v>0.91224693463857542</v>
      </c>
      <c r="E79">
        <v>0.5796580984808376</v>
      </c>
      <c r="F79">
        <v>0.39929920966293603</v>
      </c>
      <c r="G79">
        <v>0.73111191872442438</v>
      </c>
      <c r="H79">
        <v>0.99382982493207639</v>
      </c>
      <c r="I79">
        <v>0.85933336690234652</v>
      </c>
      <c r="J79">
        <v>0</v>
      </c>
      <c r="K79" t="s">
        <v>90</v>
      </c>
      <c r="L79" t="s">
        <v>90</v>
      </c>
      <c r="M79">
        <v>0.957744638825336</v>
      </c>
    </row>
    <row r="80" spans="1:13" x14ac:dyDescent="0.3">
      <c r="A80" t="s">
        <v>64</v>
      </c>
      <c r="B80">
        <v>0.98993880164663883</v>
      </c>
      <c r="C80">
        <v>0.93783456670660803</v>
      </c>
      <c r="D80">
        <v>0.89543272683498643</v>
      </c>
      <c r="E80">
        <v>0.27733126239552031</v>
      </c>
      <c r="F80">
        <v>0.38808520212231262</v>
      </c>
      <c r="G80">
        <v>0.71888487346680841</v>
      </c>
      <c r="H80">
        <v>0.99061861820666641</v>
      </c>
      <c r="I80">
        <v>0.54700272261857796</v>
      </c>
      <c r="J80">
        <v>0.60240639913961147</v>
      </c>
      <c r="K80" t="s">
        <v>90</v>
      </c>
      <c r="L80">
        <v>0</v>
      </c>
      <c r="M80">
        <v>0</v>
      </c>
    </row>
    <row r="81" spans="1:13" x14ac:dyDescent="0.3">
      <c r="A81" t="s">
        <v>65</v>
      </c>
      <c r="B81">
        <v>0.97481578235282962</v>
      </c>
      <c r="C81">
        <v>0.91353531337377358</v>
      </c>
      <c r="D81">
        <v>0.87710557218333762</v>
      </c>
      <c r="E81">
        <v>0.5767504134307383</v>
      </c>
      <c r="F81">
        <v>0.28970593155130303</v>
      </c>
      <c r="G81">
        <v>0.76293284835416209</v>
      </c>
      <c r="H81">
        <v>0.99044774321268358</v>
      </c>
      <c r="I81">
        <v>0.50376655504258394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t="s">
        <v>66</v>
      </c>
      <c r="B82">
        <v>0.98323965592399376</v>
      </c>
      <c r="C82">
        <v>0.86709604662091044</v>
      </c>
      <c r="D82">
        <v>0.92445353173831402</v>
      </c>
      <c r="E82">
        <v>0.85909256761168318</v>
      </c>
      <c r="F82" t="s">
        <v>90</v>
      </c>
      <c r="G82">
        <v>0.88341289153043145</v>
      </c>
      <c r="H82">
        <v>0.99204863358083639</v>
      </c>
      <c r="I82">
        <v>0.69505060280910946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67</v>
      </c>
      <c r="B83">
        <v>0.99270125988244962</v>
      </c>
      <c r="C83">
        <v>0.92792756694476197</v>
      </c>
      <c r="D83">
        <v>0.91809310355989004</v>
      </c>
      <c r="E83">
        <v>0.61499216690650482</v>
      </c>
      <c r="F83">
        <v>0.45474729525163871</v>
      </c>
      <c r="G83">
        <v>0.83814244625799217</v>
      </c>
      <c r="H83">
        <v>0.9939220156033276</v>
      </c>
      <c r="I83">
        <v>0.37450226609736176</v>
      </c>
      <c r="J83">
        <v>0.29523809523809524</v>
      </c>
      <c r="K83">
        <v>0</v>
      </c>
      <c r="L83">
        <v>0</v>
      </c>
      <c r="M83">
        <v>0.91246118201504323</v>
      </c>
    </row>
    <row r="84" spans="1:13" x14ac:dyDescent="0.3">
      <c r="A84" t="s">
        <v>116</v>
      </c>
      <c r="B84">
        <v>0.98543361141115982</v>
      </c>
      <c r="C84">
        <v>0.92547773434269121</v>
      </c>
      <c r="D84">
        <v>0.86789377349189223</v>
      </c>
      <c r="E84">
        <v>0.36505785742790747</v>
      </c>
      <c r="F84">
        <v>0.24170789345893104</v>
      </c>
      <c r="G84">
        <v>0.65430518576801389</v>
      </c>
      <c r="H84">
        <v>0.9927789329051282</v>
      </c>
      <c r="I84">
        <v>1.2937307961834942E-3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68</v>
      </c>
      <c r="B85">
        <v>0.97907119504392237</v>
      </c>
      <c r="C85">
        <v>0.95972334264737957</v>
      </c>
      <c r="D85">
        <v>0.90856722307329818</v>
      </c>
      <c r="E85">
        <v>0.61251203163445844</v>
      </c>
      <c r="F85">
        <v>0.74169978927829761</v>
      </c>
      <c r="G85">
        <v>0.78276071719306928</v>
      </c>
      <c r="H85">
        <v>0.9939509974663</v>
      </c>
      <c r="I85">
        <v>0.36877847912823591</v>
      </c>
      <c r="J85" t="s">
        <v>90</v>
      </c>
      <c r="K85" t="s">
        <v>90</v>
      </c>
      <c r="L85" t="s">
        <v>90</v>
      </c>
      <c r="M85">
        <v>0.40529801324503312</v>
      </c>
    </row>
    <row r="86" spans="1:13" x14ac:dyDescent="0.3">
      <c r="A86" t="s">
        <v>69</v>
      </c>
      <c r="B86">
        <v>0.98973962511455704</v>
      </c>
      <c r="C86">
        <v>0.91785024090621958</v>
      </c>
      <c r="D86">
        <v>0.90434094983016278</v>
      </c>
      <c r="E86">
        <v>0.34764651588270157</v>
      </c>
      <c r="F86">
        <v>0.56654829572202181</v>
      </c>
      <c r="G86">
        <v>0.68820806694800674</v>
      </c>
      <c r="H86">
        <v>0.99275455185032835</v>
      </c>
      <c r="I86">
        <v>0.55649240813633227</v>
      </c>
      <c r="J86" t="s">
        <v>90</v>
      </c>
      <c r="K86" t="s">
        <v>90</v>
      </c>
      <c r="L86" t="s">
        <v>90</v>
      </c>
      <c r="M86" t="s">
        <v>90</v>
      </c>
    </row>
    <row r="87" spans="1:13" x14ac:dyDescent="0.3">
      <c r="A87" t="s">
        <v>70</v>
      </c>
      <c r="B87">
        <v>0.99269285588798761</v>
      </c>
      <c r="C87">
        <v>0.94199523077525615</v>
      </c>
      <c r="D87">
        <v>0.93956779142809799</v>
      </c>
      <c r="E87">
        <v>0.37817121688069139</v>
      </c>
      <c r="F87">
        <v>0.75831222270917897</v>
      </c>
      <c r="G87">
        <v>0.85809861540311549</v>
      </c>
      <c r="H87">
        <v>0.99395365486146259</v>
      </c>
      <c r="I87">
        <v>0.7118677091568496</v>
      </c>
      <c r="J87" t="s">
        <v>90</v>
      </c>
      <c r="K87">
        <v>0.93345243816647405</v>
      </c>
      <c r="L87" t="s">
        <v>90</v>
      </c>
      <c r="M87" t="s">
        <v>90</v>
      </c>
    </row>
    <row r="88" spans="1:13" x14ac:dyDescent="0.3">
      <c r="A88" t="s">
        <v>71</v>
      </c>
      <c r="B88">
        <v>0.99296707737533163</v>
      </c>
      <c r="C88">
        <v>0.95015428845942862</v>
      </c>
      <c r="D88">
        <v>0.90642316917192123</v>
      </c>
      <c r="E88">
        <v>0.66261814025632138</v>
      </c>
      <c r="F88">
        <v>0</v>
      </c>
      <c r="G88">
        <v>0.80483545927440392</v>
      </c>
      <c r="H88">
        <v>0.99308019458488717</v>
      </c>
      <c r="I88">
        <v>0.96200790785628321</v>
      </c>
      <c r="J88" t="s">
        <v>90</v>
      </c>
      <c r="K88" t="s">
        <v>90</v>
      </c>
      <c r="L88" t="s">
        <v>90</v>
      </c>
      <c r="M88">
        <v>0</v>
      </c>
    </row>
    <row r="89" spans="1:13" x14ac:dyDescent="0.3">
      <c r="A89" t="s">
        <v>72</v>
      </c>
      <c r="B89">
        <v>0.99009961765702703</v>
      </c>
      <c r="C89">
        <v>0.95375173381004319</v>
      </c>
      <c r="D89">
        <v>0.93282261535724598</v>
      </c>
      <c r="E89">
        <v>0.71971242329941454</v>
      </c>
      <c r="F89">
        <v>0.42577733891723141</v>
      </c>
      <c r="G89">
        <v>0.81930689870187656</v>
      </c>
      <c r="H89">
        <v>0.99330540753899121</v>
      </c>
      <c r="I89">
        <v>0.19962178929037871</v>
      </c>
      <c r="J89" t="s">
        <v>90</v>
      </c>
      <c r="K89">
        <v>0</v>
      </c>
      <c r="L89" t="s">
        <v>90</v>
      </c>
      <c r="M89">
        <v>0.63870889454148883</v>
      </c>
    </row>
    <row r="90" spans="1:13" x14ac:dyDescent="0.3">
      <c r="A90" t="s">
        <v>73</v>
      </c>
      <c r="B90">
        <v>0.9804784415961908</v>
      </c>
      <c r="C90">
        <v>0.94658896336728238</v>
      </c>
      <c r="D90">
        <v>0.92497090706522955</v>
      </c>
      <c r="E90">
        <v>0.75614279891952207</v>
      </c>
      <c r="F90">
        <v>0.50645979970686406</v>
      </c>
      <c r="G90">
        <v>0.77629991670686793</v>
      </c>
      <c r="H90">
        <v>0.9939119407527276</v>
      </c>
      <c r="I90">
        <v>0.90381940302697883</v>
      </c>
      <c r="J90" t="s">
        <v>90</v>
      </c>
      <c r="K90">
        <v>0</v>
      </c>
      <c r="L90">
        <v>0</v>
      </c>
      <c r="M90">
        <v>0.77600799183565083</v>
      </c>
    </row>
    <row r="91" spans="1:13" x14ac:dyDescent="0.3">
      <c r="A91" t="s">
        <v>74</v>
      </c>
      <c r="B91">
        <v>0.98743760742370157</v>
      </c>
      <c r="C91">
        <v>0.91018353408266739</v>
      </c>
      <c r="D91">
        <v>0.90718728969762763</v>
      </c>
      <c r="E91">
        <v>0.30229954752455562</v>
      </c>
      <c r="F91">
        <v>0.43440779610194902</v>
      </c>
      <c r="G91">
        <v>0.82917153346129413</v>
      </c>
      <c r="H91">
        <v>0.99198989259892756</v>
      </c>
      <c r="I91">
        <v>0.4332760623316127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75</v>
      </c>
      <c r="B92">
        <v>0.9880149376740528</v>
      </c>
      <c r="C92">
        <v>0.94144302268816216</v>
      </c>
      <c r="D92">
        <v>0.91152741197172316</v>
      </c>
      <c r="E92">
        <v>9.3878884397076243E-2</v>
      </c>
      <c r="F92">
        <v>0.73573957545823943</v>
      </c>
      <c r="G92">
        <v>0.81096967164670097</v>
      </c>
      <c r="H92">
        <v>0.99348845228618476</v>
      </c>
      <c r="I92">
        <v>0.91266692102251035</v>
      </c>
      <c r="J92" t="s">
        <v>90</v>
      </c>
      <c r="K92" t="s">
        <v>90</v>
      </c>
      <c r="L92" t="s">
        <v>90</v>
      </c>
      <c r="M92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8AC7-B825-46C8-A0AA-6BFAC3EB0764}">
  <dimension ref="A2:M37"/>
  <sheetViews>
    <sheetView workbookViewId="0">
      <selection activeCell="E40" sqref="E40"/>
    </sheetView>
  </sheetViews>
  <sheetFormatPr defaultRowHeight="14.4" x14ac:dyDescent="0.3"/>
  <cols>
    <col min="1" max="1" width="19.21875" bestFit="1" customWidth="1"/>
    <col min="2" max="10" width="12" bestFit="1" customWidth="1"/>
    <col min="11" max="11" width="12.109375" customWidth="1"/>
    <col min="12" max="12" width="11" customWidth="1"/>
    <col min="13" max="13" width="12.5546875" customWidth="1"/>
  </cols>
  <sheetData>
    <row r="2" spans="1:13" x14ac:dyDescent="0.3">
      <c r="A2" s="13" t="s">
        <v>93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s="5" t="s">
        <v>77</v>
      </c>
      <c r="B5" s="6">
        <v>0.97286876604327965</v>
      </c>
      <c r="C5" s="6">
        <v>0.92954643637901235</v>
      </c>
      <c r="D5" s="6">
        <v>0.90480212736184695</v>
      </c>
      <c r="E5" s="6">
        <v>0.5277358132124832</v>
      </c>
      <c r="F5" s="6">
        <v>0.32473520249221183</v>
      </c>
      <c r="G5" s="6">
        <v>0.8144339829508902</v>
      </c>
      <c r="H5" s="6">
        <v>0.99054034605545682</v>
      </c>
      <c r="I5" s="6">
        <v>0.52943126144880415</v>
      </c>
      <c r="J5" s="7" t="s">
        <v>90</v>
      </c>
      <c r="K5" s="6" t="s">
        <v>90</v>
      </c>
      <c r="L5" s="6" t="s">
        <v>90</v>
      </c>
      <c r="M5" s="6" t="s">
        <v>90</v>
      </c>
    </row>
    <row r="6" spans="1:13" x14ac:dyDescent="0.3">
      <c r="A6" s="5" t="s">
        <v>78</v>
      </c>
      <c r="B6" s="6">
        <v>0.98364488027601815</v>
      </c>
      <c r="C6" s="6">
        <v>0.94773602528886602</v>
      </c>
      <c r="D6" s="6">
        <v>0.92780873095922156</v>
      </c>
      <c r="E6" s="6">
        <v>0.55645257679372806</v>
      </c>
      <c r="F6" s="6">
        <v>0</v>
      </c>
      <c r="G6" s="6">
        <v>0.72975254881637497</v>
      </c>
      <c r="H6" s="6">
        <v>0.99162991041986637</v>
      </c>
      <c r="I6" s="6">
        <v>0.93414487871479801</v>
      </c>
      <c r="J6" s="7" t="s">
        <v>90</v>
      </c>
      <c r="K6" s="6" t="s">
        <v>90</v>
      </c>
      <c r="L6" s="6" t="s">
        <v>90</v>
      </c>
      <c r="M6" s="6" t="s">
        <v>90</v>
      </c>
    </row>
    <row r="7" spans="1:13" x14ac:dyDescent="0.3">
      <c r="A7" s="5" t="s">
        <v>79</v>
      </c>
      <c r="B7" s="6">
        <v>0.98870165784497044</v>
      </c>
      <c r="C7" s="6">
        <v>0.93257928811957902</v>
      </c>
      <c r="D7" s="6">
        <v>0.89922857332446937</v>
      </c>
      <c r="E7" s="6">
        <v>0.50969768876984489</v>
      </c>
      <c r="F7" s="6">
        <v>0.15216682958618441</v>
      </c>
      <c r="G7" s="6">
        <v>0.81272947994000011</v>
      </c>
      <c r="H7" s="6">
        <v>0.99136756636332479</v>
      </c>
      <c r="I7" s="6">
        <v>0.47605438642071535</v>
      </c>
      <c r="J7" s="7" t="s">
        <v>90</v>
      </c>
      <c r="K7" s="6" t="s">
        <v>90</v>
      </c>
      <c r="L7" s="6" t="s">
        <v>90</v>
      </c>
      <c r="M7" s="6" t="s">
        <v>90</v>
      </c>
    </row>
    <row r="8" spans="1:13" x14ac:dyDescent="0.3">
      <c r="A8" s="5" t="s">
        <v>80</v>
      </c>
      <c r="B8" s="6">
        <v>0.9694173637858704</v>
      </c>
      <c r="C8" s="6">
        <v>0.94669048350528562</v>
      </c>
      <c r="D8" s="6">
        <v>0.89656301999053778</v>
      </c>
      <c r="E8" s="6">
        <v>0.67633173591813067</v>
      </c>
      <c r="F8" s="6">
        <v>0.85659443036676919</v>
      </c>
      <c r="G8" s="6">
        <v>0.79073407886014435</v>
      </c>
      <c r="H8" s="6">
        <v>0.99235916197530682</v>
      </c>
      <c r="I8" s="6">
        <v>0</v>
      </c>
      <c r="J8" s="7">
        <v>6.4159292035398233E-2</v>
      </c>
      <c r="K8" s="6">
        <v>0</v>
      </c>
      <c r="L8" s="6">
        <v>0</v>
      </c>
      <c r="M8" s="6">
        <v>0.73704203370216592</v>
      </c>
    </row>
    <row r="9" spans="1:13" x14ac:dyDescent="0.3">
      <c r="A9" s="5" t="s">
        <v>81</v>
      </c>
      <c r="B9" s="6">
        <v>0.92249187045782322</v>
      </c>
      <c r="C9" s="6">
        <v>0.93634324799184643</v>
      </c>
      <c r="D9" s="6">
        <v>0.88943243394999061</v>
      </c>
      <c r="E9" s="6">
        <v>0.75092314509379154</v>
      </c>
      <c r="F9" s="6">
        <v>0.90915141430948421</v>
      </c>
      <c r="G9" s="6">
        <v>0.69947271755381313</v>
      </c>
      <c r="H9" s="6">
        <v>0.99010105103727497</v>
      </c>
      <c r="I9" s="6">
        <v>0.16876740947075208</v>
      </c>
      <c r="J9" s="7" t="s">
        <v>90</v>
      </c>
      <c r="K9" s="6" t="s">
        <v>90</v>
      </c>
      <c r="L9" s="6" t="s">
        <v>90</v>
      </c>
      <c r="M9" s="6" t="s">
        <v>90</v>
      </c>
    </row>
    <row r="10" spans="1:13" x14ac:dyDescent="0.3">
      <c r="A10" s="5" t="s">
        <v>82</v>
      </c>
      <c r="B10" s="6">
        <v>0.99015999348659545</v>
      </c>
      <c r="C10" s="6">
        <v>0.95119305010041122</v>
      </c>
      <c r="D10" s="6">
        <v>0.88122893337365538</v>
      </c>
      <c r="E10" s="6">
        <v>0.71118108973851213</v>
      </c>
      <c r="F10" s="6">
        <v>0.36338565465795941</v>
      </c>
      <c r="G10" s="6">
        <v>0.80454531431501053</v>
      </c>
      <c r="H10" s="6">
        <v>0.99104757436404323</v>
      </c>
      <c r="I10" s="6">
        <v>0.92551246200946258</v>
      </c>
      <c r="J10" s="7" t="s">
        <v>90</v>
      </c>
      <c r="K10" s="6" t="s">
        <v>90</v>
      </c>
      <c r="L10" s="6" t="s">
        <v>90</v>
      </c>
      <c r="M10" s="6" t="s">
        <v>90</v>
      </c>
    </row>
    <row r="11" spans="1:13" x14ac:dyDescent="0.3">
      <c r="A11" s="5" t="s">
        <v>83</v>
      </c>
      <c r="B11" s="6">
        <v>0.97917345308956905</v>
      </c>
      <c r="C11" s="6">
        <v>0.93130600678540121</v>
      </c>
      <c r="D11" s="6">
        <v>0.87072564191639579</v>
      </c>
      <c r="E11" s="6">
        <v>0.41972434646576878</v>
      </c>
      <c r="F11" s="6">
        <v>0</v>
      </c>
      <c r="G11" s="6">
        <v>0.75935603318594058</v>
      </c>
      <c r="H11" s="6">
        <v>0.99181554279449002</v>
      </c>
      <c r="I11" s="6">
        <v>0</v>
      </c>
      <c r="J11" s="7" t="s">
        <v>90</v>
      </c>
      <c r="K11" s="6" t="s">
        <v>90</v>
      </c>
      <c r="L11" s="6">
        <v>0</v>
      </c>
      <c r="M11" s="6">
        <v>0</v>
      </c>
    </row>
    <row r="12" spans="1:13" x14ac:dyDescent="0.3">
      <c r="A12" s="5" t="s">
        <v>84</v>
      </c>
      <c r="B12" s="6">
        <v>0.98066609590605403</v>
      </c>
      <c r="C12" s="6">
        <v>0.94260502483076902</v>
      </c>
      <c r="D12" s="6">
        <v>0.92314431863438295</v>
      </c>
      <c r="E12" s="6">
        <v>0.14881227340808242</v>
      </c>
      <c r="F12" s="6">
        <v>0</v>
      </c>
      <c r="G12" s="6">
        <v>0.78167691910964321</v>
      </c>
      <c r="H12" s="6">
        <v>0.98483485711259677</v>
      </c>
      <c r="I12" s="6" t="s">
        <v>90</v>
      </c>
      <c r="J12" s="7" t="s">
        <v>90</v>
      </c>
      <c r="K12" s="6" t="s">
        <v>90</v>
      </c>
      <c r="L12" s="6" t="s">
        <v>90</v>
      </c>
      <c r="M12" s="6" t="s">
        <v>90</v>
      </c>
    </row>
    <row r="13" spans="1:13" x14ac:dyDescent="0.3">
      <c r="A13" s="5" t="s">
        <v>85</v>
      </c>
      <c r="B13" s="6">
        <v>0.99141943129796284</v>
      </c>
      <c r="C13" s="6">
        <v>0.95051913977194635</v>
      </c>
      <c r="D13" s="6">
        <v>0.92384623597200355</v>
      </c>
      <c r="E13" s="6">
        <v>0.58942481840322092</v>
      </c>
      <c r="F13" s="6">
        <v>0.18361321957438465</v>
      </c>
      <c r="G13" s="6">
        <v>0.84467701074214152</v>
      </c>
      <c r="H13" s="6">
        <v>0.99163003648753401</v>
      </c>
      <c r="I13" s="6">
        <v>0.90975863519138678</v>
      </c>
      <c r="J13" s="7" t="s">
        <v>90</v>
      </c>
      <c r="K13" s="6" t="s">
        <v>90</v>
      </c>
      <c r="L13" s="6" t="s">
        <v>90</v>
      </c>
      <c r="M13" s="6" t="s">
        <v>90</v>
      </c>
    </row>
    <row r="14" spans="1:13" x14ac:dyDescent="0.3">
      <c r="A14" s="5" t="s">
        <v>86</v>
      </c>
      <c r="B14" s="6">
        <v>0.97743172413290635</v>
      </c>
      <c r="C14" s="6">
        <v>0.91150557994616521</v>
      </c>
      <c r="D14" s="6">
        <v>0.89090600238760698</v>
      </c>
      <c r="E14" s="6">
        <v>7.9947575360419399E-3</v>
      </c>
      <c r="F14" s="6">
        <v>0.12797809219534459</v>
      </c>
      <c r="G14" s="6">
        <v>0.68194810355722646</v>
      </c>
      <c r="H14" s="6">
        <v>0.97611418021304963</v>
      </c>
      <c r="I14" s="6" t="s">
        <v>90</v>
      </c>
      <c r="J14" s="7" t="s">
        <v>90</v>
      </c>
      <c r="K14" s="6" t="s">
        <v>90</v>
      </c>
      <c r="L14" s="6" t="s">
        <v>90</v>
      </c>
      <c r="M14" s="6" t="s">
        <v>90</v>
      </c>
    </row>
    <row r="15" spans="1:13" x14ac:dyDescent="0.3">
      <c r="A15" s="5" t="s">
        <v>87</v>
      </c>
      <c r="B15" s="6">
        <v>0.98672939653879599</v>
      </c>
      <c r="C15" s="6">
        <v>0.93775600070511123</v>
      </c>
      <c r="D15" s="6">
        <v>0.88371795194389791</v>
      </c>
      <c r="E15" s="6">
        <v>0.5141300962246812</v>
      </c>
      <c r="F15" s="6">
        <v>0.38671929848652087</v>
      </c>
      <c r="G15" s="6">
        <v>0.58541882776010901</v>
      </c>
      <c r="H15" s="6">
        <v>0.99255290929484397</v>
      </c>
      <c r="I15" s="6">
        <v>0.90276750036998676</v>
      </c>
      <c r="J15" s="7" t="s">
        <v>90</v>
      </c>
      <c r="K15" s="6" t="s">
        <v>90</v>
      </c>
      <c r="L15" s="6" t="s">
        <v>90</v>
      </c>
      <c r="M15" s="6" t="s">
        <v>90</v>
      </c>
    </row>
    <row r="16" spans="1:13" x14ac:dyDescent="0.3">
      <c r="A16" s="5" t="s">
        <v>88</v>
      </c>
      <c r="B16" s="6">
        <v>0.98468006232587479</v>
      </c>
      <c r="C16" s="6">
        <v>0.91826446539459283</v>
      </c>
      <c r="D16" s="6">
        <v>0.86524265370663223</v>
      </c>
      <c r="E16" s="6">
        <v>0.65267891159215641</v>
      </c>
      <c r="F16" s="6">
        <v>0.21300649205283187</v>
      </c>
      <c r="G16" s="6">
        <v>0.86668472382730533</v>
      </c>
      <c r="H16" s="6">
        <v>0.99110494576239161</v>
      </c>
      <c r="I16" s="6">
        <v>0.85066449055723947</v>
      </c>
      <c r="J16" s="7" t="s">
        <v>90</v>
      </c>
      <c r="K16" s="6" t="s">
        <v>90</v>
      </c>
      <c r="L16" s="6" t="s">
        <v>90</v>
      </c>
      <c r="M16" s="6" t="s">
        <v>90</v>
      </c>
    </row>
    <row r="17" spans="1:13" x14ac:dyDescent="0.3">
      <c r="A17" s="5" t="s">
        <v>91</v>
      </c>
      <c r="B17" s="6">
        <v>0.94014050132155724</v>
      </c>
      <c r="C17" s="6">
        <v>0.84813097251572145</v>
      </c>
      <c r="D17" s="6">
        <v>0.82734250605678039</v>
      </c>
      <c r="E17" s="6">
        <v>0.31173406567461653</v>
      </c>
      <c r="F17" s="6">
        <v>0</v>
      </c>
      <c r="G17" s="6">
        <v>0.54114695665244272</v>
      </c>
      <c r="H17" s="6">
        <v>0.97362639472094481</v>
      </c>
      <c r="I17" s="6">
        <v>0.54753142759679041</v>
      </c>
      <c r="J17" s="7">
        <v>0</v>
      </c>
      <c r="K17" s="6" t="s">
        <v>90</v>
      </c>
      <c r="L17" s="6" t="s">
        <v>90</v>
      </c>
      <c r="M17" s="6" t="s">
        <v>90</v>
      </c>
    </row>
    <row r="18" spans="1:13" x14ac:dyDescent="0.3">
      <c r="A18" s="8" t="s">
        <v>89</v>
      </c>
      <c r="B18" s="9">
        <v>0.97849688329044482</v>
      </c>
      <c r="C18" s="9">
        <v>0.94126440728584704</v>
      </c>
      <c r="D18" s="9">
        <v>0.87068198525339668</v>
      </c>
      <c r="E18" s="9">
        <v>0.13614992606111195</v>
      </c>
      <c r="F18" s="9">
        <v>9.8472363342558239E-2</v>
      </c>
      <c r="G18" s="9">
        <v>0.74534582429907648</v>
      </c>
      <c r="H18" s="9">
        <v>0.98125069336558357</v>
      </c>
      <c r="I18" s="9">
        <v>0.40326503547763465</v>
      </c>
      <c r="J18" s="10" t="s">
        <v>90</v>
      </c>
      <c r="K18" s="9" t="s">
        <v>90</v>
      </c>
      <c r="L18" s="9" t="s">
        <v>90</v>
      </c>
      <c r="M18" s="9" t="s">
        <v>90</v>
      </c>
    </row>
    <row r="21" spans="1:13" x14ac:dyDescent="0.3">
      <c r="A21" s="13" t="s">
        <v>94</v>
      </c>
    </row>
    <row r="23" spans="1:13" x14ac:dyDescent="0.3">
      <c r="A23" t="s">
        <v>76</v>
      </c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92</v>
      </c>
      <c r="I23" t="s">
        <v>10</v>
      </c>
      <c r="J23" t="s">
        <v>11</v>
      </c>
      <c r="K23" t="s">
        <v>1</v>
      </c>
      <c r="L23" t="s">
        <v>2</v>
      </c>
      <c r="M23" t="s">
        <v>3</v>
      </c>
    </row>
    <row r="24" spans="1:13" x14ac:dyDescent="0.3">
      <c r="A24" s="5" t="s">
        <v>77</v>
      </c>
      <c r="B24">
        <v>0.98065585912056163</v>
      </c>
      <c r="C24">
        <v>0.93107685147478036</v>
      </c>
      <c r="D24">
        <v>0.91654314466358</v>
      </c>
      <c r="E24">
        <v>0.7076071733561059</v>
      </c>
      <c r="F24">
        <v>0.84789328127541885</v>
      </c>
      <c r="G24">
        <v>0.88293012317507624</v>
      </c>
      <c r="H24">
        <v>0.99053827349853796</v>
      </c>
      <c r="I24">
        <v>0.73688233143920512</v>
      </c>
      <c r="J24" t="s">
        <v>90</v>
      </c>
      <c r="K24" t="s">
        <v>90</v>
      </c>
      <c r="L24" t="s">
        <v>90</v>
      </c>
      <c r="M24" t="s">
        <v>90</v>
      </c>
    </row>
    <row r="25" spans="1:13" x14ac:dyDescent="0.3">
      <c r="A25" s="5" t="s">
        <v>78</v>
      </c>
      <c r="B25">
        <v>0.98571500610168117</v>
      </c>
      <c r="C25">
        <v>0.94679609819720356</v>
      </c>
      <c r="D25">
        <v>0.93134737275142765</v>
      </c>
      <c r="E25">
        <v>0.73924371922535637</v>
      </c>
      <c r="F25">
        <v>0</v>
      </c>
      <c r="G25">
        <v>0.74214550838691362</v>
      </c>
      <c r="H25">
        <v>0.99150854126201504</v>
      </c>
      <c r="I25">
        <v>0.93414487871479801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s="5" t="s">
        <v>79</v>
      </c>
      <c r="B26">
        <v>0.99014986202904376</v>
      </c>
      <c r="C26">
        <v>0.93604670006157997</v>
      </c>
      <c r="D26">
        <v>0.92116103215935519</v>
      </c>
      <c r="E26">
        <v>0.7234450545788278</v>
      </c>
      <c r="F26">
        <v>0.8662184094597728</v>
      </c>
      <c r="G26">
        <v>0.82171018638470583</v>
      </c>
      <c r="H26">
        <v>0.9913876043574068</v>
      </c>
      <c r="I26">
        <v>0.93765458422174841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s="5" t="s">
        <v>80</v>
      </c>
      <c r="B27">
        <v>0.98482077213174579</v>
      </c>
      <c r="C27">
        <v>0.94632694692675923</v>
      </c>
      <c r="D27">
        <v>0.89644571610710366</v>
      </c>
      <c r="E27">
        <v>0.78291181954405586</v>
      </c>
      <c r="F27">
        <v>0.8306253334867808</v>
      </c>
      <c r="G27">
        <v>0.8325851421049113</v>
      </c>
      <c r="H27">
        <v>0.99229662452092637</v>
      </c>
      <c r="I27">
        <v>0</v>
      </c>
      <c r="J27">
        <v>0.12249208025343188</v>
      </c>
      <c r="K27" t="s">
        <v>90</v>
      </c>
      <c r="L27" t="s">
        <v>90</v>
      </c>
      <c r="M27">
        <v>0.74146146412981906</v>
      </c>
    </row>
    <row r="28" spans="1:13" x14ac:dyDescent="0.3">
      <c r="A28" s="5" t="s">
        <v>81</v>
      </c>
      <c r="B28">
        <v>0.94977127926390104</v>
      </c>
      <c r="C28">
        <v>0.93292832925120595</v>
      </c>
      <c r="D28">
        <v>0.94273804448594845</v>
      </c>
      <c r="E28">
        <v>0.75092314509379154</v>
      </c>
      <c r="F28">
        <v>0.90915141430948421</v>
      </c>
      <c r="G28">
        <v>0.80284713591684553</v>
      </c>
      <c r="H28">
        <v>0.99012148729905525</v>
      </c>
      <c r="I28">
        <v>0.33574619887091744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s="5" t="s">
        <v>82</v>
      </c>
      <c r="B29">
        <v>0.99071837596887458</v>
      </c>
      <c r="C29">
        <v>0.9497296028828216</v>
      </c>
      <c r="D29">
        <v>0.88347332496895281</v>
      </c>
      <c r="E29">
        <v>0.76669907872834842</v>
      </c>
      <c r="F29">
        <v>0.84034441179967057</v>
      </c>
      <c r="G29">
        <v>0.81955441177996613</v>
      </c>
      <c r="H29">
        <v>0.99104092324045256</v>
      </c>
      <c r="I29">
        <v>0.93861662260697798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s="5" t="s">
        <v>83</v>
      </c>
      <c r="B30">
        <v>0.98481833209802161</v>
      </c>
      <c r="C30">
        <v>0.93171466012317306</v>
      </c>
      <c r="D30">
        <v>0.88921755265313995</v>
      </c>
      <c r="E30">
        <v>0.83535582565370126</v>
      </c>
      <c r="F30">
        <v>0</v>
      </c>
      <c r="G30">
        <v>0.77976011157601111</v>
      </c>
      <c r="H30">
        <v>0.99179695039567639</v>
      </c>
      <c r="I30">
        <v>0</v>
      </c>
      <c r="J30" t="s">
        <v>90</v>
      </c>
      <c r="K30" t="s">
        <v>90</v>
      </c>
      <c r="L30" t="s">
        <v>90</v>
      </c>
      <c r="M30">
        <v>0</v>
      </c>
    </row>
    <row r="31" spans="1:13" x14ac:dyDescent="0.3">
      <c r="A31" s="5" t="s">
        <v>84</v>
      </c>
      <c r="B31">
        <v>0.98185407405836944</v>
      </c>
      <c r="C31">
        <v>0.94343684700901864</v>
      </c>
      <c r="D31">
        <v>0.92701594533029597</v>
      </c>
      <c r="E31">
        <v>0.85799604535733021</v>
      </c>
      <c r="F31">
        <v>0</v>
      </c>
      <c r="G31">
        <v>0.7810411080770514</v>
      </c>
      <c r="H31">
        <v>0.98477953074433655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s="5" t="s">
        <v>85</v>
      </c>
      <c r="B32">
        <v>0.99153103316806079</v>
      </c>
      <c r="C32">
        <v>0.95170078966330363</v>
      </c>
      <c r="D32">
        <v>0.92874303345162756</v>
      </c>
      <c r="E32">
        <v>0.69171466157769546</v>
      </c>
      <c r="F32">
        <v>0.26179840745775879</v>
      </c>
      <c r="G32">
        <v>0.85815382475015656</v>
      </c>
      <c r="H32">
        <v>0.99163974127825683</v>
      </c>
      <c r="I32">
        <v>0.91707250154331577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s="5" t="s">
        <v>86</v>
      </c>
      <c r="B33">
        <v>0.98147055747306755</v>
      </c>
      <c r="C33">
        <v>0.90821297355470276</v>
      </c>
      <c r="D33">
        <v>0.88143504735117673</v>
      </c>
      <c r="E33">
        <v>3.1704781704781707E-2</v>
      </c>
      <c r="F33">
        <v>0.47557666214382632</v>
      </c>
      <c r="G33">
        <v>0.67555986741046159</v>
      </c>
      <c r="H33">
        <v>0.97610661589719183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</row>
    <row r="34" spans="1:13" x14ac:dyDescent="0.3">
      <c r="A34" s="5" t="s">
        <v>87</v>
      </c>
      <c r="B34">
        <v>0.99040641689204045</v>
      </c>
      <c r="C34">
        <v>0.93786391184858164</v>
      </c>
      <c r="D34">
        <v>0.8994115148941334</v>
      </c>
      <c r="E34">
        <v>0.679326720080068</v>
      </c>
      <c r="F34">
        <v>0.78178407669862438</v>
      </c>
      <c r="G34">
        <v>0.66898134900195216</v>
      </c>
      <c r="H34">
        <v>0.99253395243804199</v>
      </c>
      <c r="I34">
        <v>0.90276750036998676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s="5" t="s">
        <v>88</v>
      </c>
      <c r="B35">
        <v>0.98368597374914424</v>
      </c>
      <c r="C35">
        <v>0.93098631730658798</v>
      </c>
      <c r="D35">
        <v>0.87909248520089522</v>
      </c>
      <c r="E35">
        <v>0.76450249711870921</v>
      </c>
      <c r="F35">
        <v>0.54100923951670221</v>
      </c>
      <c r="G35">
        <v>0.86459001962330584</v>
      </c>
      <c r="H35">
        <v>0.99109534311375336</v>
      </c>
      <c r="I35">
        <v>0.85066449055723947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s="5" t="s">
        <v>91</v>
      </c>
      <c r="B36">
        <v>0.96452127213224803</v>
      </c>
      <c r="C36">
        <v>0.85784270079425506</v>
      </c>
      <c r="D36">
        <v>0.82778028443781415</v>
      </c>
      <c r="E36">
        <v>0.42358466114771909</v>
      </c>
      <c r="F36">
        <v>0</v>
      </c>
      <c r="G36">
        <v>0.64168340427303283</v>
      </c>
      <c r="H36">
        <v>0.97368190767884477</v>
      </c>
      <c r="I36">
        <v>0.44074258998683674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s="8" t="s">
        <v>89</v>
      </c>
      <c r="B37">
        <v>0.98269012555759783</v>
      </c>
      <c r="C37">
        <v>0.94103819755583518</v>
      </c>
      <c r="D37">
        <v>0.87607695076962377</v>
      </c>
      <c r="E37">
        <v>0.62669711478492818</v>
      </c>
      <c r="F37">
        <v>0.62813586686537504</v>
      </c>
      <c r="G37">
        <v>0.74315804913824712</v>
      </c>
      <c r="H37">
        <v>0.98126959116281398</v>
      </c>
      <c r="I37">
        <v>0.75956134338588077</v>
      </c>
      <c r="J37" t="s">
        <v>90</v>
      </c>
      <c r="K37" t="s">
        <v>90</v>
      </c>
      <c r="L37" t="s">
        <v>90</v>
      </c>
      <c r="M37" t="s">
        <v>90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EB33-3671-48F5-A73C-C421462D3752}">
  <dimension ref="A2:M122"/>
  <sheetViews>
    <sheetView workbookViewId="0">
      <selection activeCell="A4" sqref="A4:M4"/>
    </sheetView>
  </sheetViews>
  <sheetFormatPr defaultRowHeight="14.4" x14ac:dyDescent="0.3"/>
  <cols>
    <col min="1" max="1" width="19.6640625" bestFit="1" customWidth="1"/>
    <col min="2" max="11" width="12" bestFit="1" customWidth="1"/>
    <col min="12" max="12" width="10.5546875" bestFit="1" customWidth="1"/>
    <col min="13" max="13" width="12" bestFit="1" customWidth="1"/>
  </cols>
  <sheetData>
    <row r="2" spans="1:13" x14ac:dyDescent="0.3">
      <c r="A2" s="13" t="s">
        <v>93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20</v>
      </c>
      <c r="B5">
        <v>0.98488347584160962</v>
      </c>
      <c r="C5">
        <v>0.95195643459295565</v>
      </c>
      <c r="D5">
        <v>0.93786572208594166</v>
      </c>
      <c r="E5">
        <v>0.86413442967113541</v>
      </c>
      <c r="F5">
        <v>0.30011614401858305</v>
      </c>
      <c r="G5">
        <v>0.81162901309944546</v>
      </c>
      <c r="H5">
        <v>0.99329835599731198</v>
      </c>
      <c r="I5">
        <v>0</v>
      </c>
      <c r="J5">
        <v>0.50110649972910593</v>
      </c>
      <c r="K5">
        <v>0.17543859649122806</v>
      </c>
      <c r="L5" t="s">
        <v>90</v>
      </c>
      <c r="M5">
        <v>0.7170736431722029</v>
      </c>
    </row>
    <row r="6" spans="1:13" x14ac:dyDescent="0.3">
      <c r="A6" t="s">
        <v>21</v>
      </c>
      <c r="B6">
        <v>0.98868715744161662</v>
      </c>
      <c r="C6">
        <v>0.89527741657837567</v>
      </c>
      <c r="D6">
        <v>0.92937540292529397</v>
      </c>
      <c r="E6">
        <v>0.48871977781293879</v>
      </c>
      <c r="F6">
        <v>0.96850704967716439</v>
      </c>
      <c r="G6">
        <v>0.83433333548960875</v>
      </c>
      <c r="H6">
        <v>0.99138366993011617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0.98750086815907201</v>
      </c>
      <c r="C7">
        <v>0.94912264348709563</v>
      </c>
      <c r="D7">
        <v>0.91183061254567177</v>
      </c>
      <c r="E7">
        <v>0.71437208258500107</v>
      </c>
      <c r="F7">
        <v>0.77885543086375875</v>
      </c>
      <c r="G7">
        <v>0.86803023535144708</v>
      </c>
      <c r="H7">
        <v>0.990562671870308</v>
      </c>
      <c r="I7">
        <v>0.30221646982688888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23</v>
      </c>
      <c r="B8">
        <v>0.97887701048056197</v>
      </c>
      <c r="C8">
        <v>0.95235587438812996</v>
      </c>
      <c r="D8">
        <v>0.93642916061233417</v>
      </c>
      <c r="E8">
        <v>0.81760642667488859</v>
      </c>
      <c r="F8">
        <v>0</v>
      </c>
      <c r="G8">
        <v>0.84804077967122371</v>
      </c>
      <c r="H8">
        <v>0.99177071013634577</v>
      </c>
      <c r="I8">
        <v>0.78377026790639792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137</v>
      </c>
      <c r="B9">
        <v>0.97798019522448043</v>
      </c>
      <c r="C9">
        <v>0.91368657671830755</v>
      </c>
      <c r="D9">
        <v>0.92255807688963076</v>
      </c>
      <c r="E9">
        <v>0.7958070834877442</v>
      </c>
      <c r="F9" t="s">
        <v>90</v>
      </c>
      <c r="G9">
        <v>0.81273614380032899</v>
      </c>
      <c r="H9">
        <v>0.99002897092943321</v>
      </c>
      <c r="I9">
        <v>0.58353403494591105</v>
      </c>
      <c r="J9" t="s">
        <v>90</v>
      </c>
      <c r="K9">
        <v>0</v>
      </c>
      <c r="L9" t="s">
        <v>90</v>
      </c>
      <c r="M9" t="s">
        <v>90</v>
      </c>
    </row>
    <row r="10" spans="1:13" x14ac:dyDescent="0.3">
      <c r="A10" t="s">
        <v>24</v>
      </c>
      <c r="B10">
        <v>0.99001048145062642</v>
      </c>
      <c r="C10">
        <v>0.93404779068545118</v>
      </c>
      <c r="D10">
        <v>0.90408011115357745</v>
      </c>
      <c r="E10">
        <v>0.66357861407712893</v>
      </c>
      <c r="F10" t="s">
        <v>90</v>
      </c>
      <c r="G10">
        <v>0.81248434498062561</v>
      </c>
      <c r="H10">
        <v>0.99272683877507339</v>
      </c>
      <c r="I10">
        <v>0.53925265683921841</v>
      </c>
      <c r="J10" t="s">
        <v>90</v>
      </c>
      <c r="K10">
        <v>0.58823529411764708</v>
      </c>
      <c r="L10" t="s">
        <v>90</v>
      </c>
      <c r="M10">
        <v>0.45783132530120479</v>
      </c>
    </row>
    <row r="11" spans="1:13" x14ac:dyDescent="0.3">
      <c r="A11" t="s">
        <v>25</v>
      </c>
      <c r="B11">
        <v>0.96567778699065521</v>
      </c>
      <c r="C11">
        <v>0.93371616575695737</v>
      </c>
      <c r="D11">
        <v>0.87795708227018021</v>
      </c>
      <c r="E11">
        <v>0.5678750316211405</v>
      </c>
      <c r="F11">
        <v>0.51669716660975074</v>
      </c>
      <c r="G11">
        <v>0.75412694099586286</v>
      </c>
      <c r="H11">
        <v>0.99440775296051465</v>
      </c>
      <c r="I11">
        <v>0.79978697032058355</v>
      </c>
      <c r="J11">
        <v>0.61666432439052077</v>
      </c>
      <c r="K11">
        <v>0</v>
      </c>
      <c r="L11" t="s">
        <v>90</v>
      </c>
      <c r="M11">
        <v>0.58642022730598997</v>
      </c>
    </row>
    <row r="12" spans="1:13" x14ac:dyDescent="0.3">
      <c r="A12" t="s">
        <v>26</v>
      </c>
      <c r="B12">
        <v>0.97956133650230504</v>
      </c>
      <c r="C12">
        <v>0.96120587539930957</v>
      </c>
      <c r="D12">
        <v>0.86697815677247947</v>
      </c>
      <c r="E12">
        <v>0.81106327313808424</v>
      </c>
      <c r="F12">
        <v>0.42564795428674895</v>
      </c>
      <c r="G12">
        <v>0.63073170001816115</v>
      </c>
      <c r="H12">
        <v>0.99350270710980237</v>
      </c>
      <c r="I12">
        <v>0.62289188886561175</v>
      </c>
      <c r="J12">
        <v>0.64598224150239381</v>
      </c>
      <c r="K12">
        <v>0.42652156675986341</v>
      </c>
      <c r="L12" t="s">
        <v>90</v>
      </c>
      <c r="M12">
        <v>0.39582555738050335</v>
      </c>
    </row>
    <row r="13" spans="1:13" x14ac:dyDescent="0.3">
      <c r="A13" t="s">
        <v>27</v>
      </c>
      <c r="B13">
        <v>0.98719993742035395</v>
      </c>
      <c r="C13">
        <v>0.92977741737420661</v>
      </c>
      <c r="D13">
        <v>0.91780590668585205</v>
      </c>
      <c r="E13">
        <v>0.70715961455681897</v>
      </c>
      <c r="F13">
        <v>0.70376310638687056</v>
      </c>
      <c r="G13">
        <v>0.84082858229092272</v>
      </c>
      <c r="H13">
        <v>0.99315116372633117</v>
      </c>
      <c r="I13">
        <v>0.76016493415703223</v>
      </c>
      <c r="J13">
        <v>0</v>
      </c>
      <c r="K13" t="s">
        <v>90</v>
      </c>
      <c r="L13" t="s">
        <v>90</v>
      </c>
      <c r="M13">
        <v>0.75149850581264788</v>
      </c>
    </row>
    <row r="14" spans="1:13" x14ac:dyDescent="0.3">
      <c r="A14" t="s">
        <v>165</v>
      </c>
      <c r="B14">
        <v>0.98755964903823124</v>
      </c>
      <c r="C14">
        <v>0.92810881461045225</v>
      </c>
      <c r="D14">
        <v>0.84087488621614681</v>
      </c>
      <c r="E14">
        <v>0.56505081601191465</v>
      </c>
      <c r="F14">
        <v>0.8814162654383626</v>
      </c>
      <c r="G14">
        <v>0.60216521077936103</v>
      </c>
      <c r="H14">
        <v>0.99038240949701839</v>
      </c>
      <c r="I14">
        <v>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28</v>
      </c>
      <c r="B15">
        <v>0.98594595159859844</v>
      </c>
      <c r="C15">
        <v>0.91312636381192058</v>
      </c>
      <c r="D15">
        <v>0.89773379136368003</v>
      </c>
      <c r="E15">
        <v>0.72656956008834628</v>
      </c>
      <c r="F15">
        <v>0</v>
      </c>
      <c r="G15">
        <v>0.74837835400264263</v>
      </c>
      <c r="H15">
        <v>0.99271222912444357</v>
      </c>
      <c r="I15">
        <v>0.2101280323645614</v>
      </c>
      <c r="J15">
        <v>0.44686977473326234</v>
      </c>
      <c r="K15">
        <v>0.25368910396184186</v>
      </c>
      <c r="L15">
        <v>0</v>
      </c>
      <c r="M15">
        <v>0.73963101469293402</v>
      </c>
    </row>
    <row r="16" spans="1:13" x14ac:dyDescent="0.3">
      <c r="A16" t="s">
        <v>104</v>
      </c>
      <c r="B16">
        <v>0.98851029436943982</v>
      </c>
      <c r="C16">
        <v>0.94457170705325</v>
      </c>
      <c r="D16">
        <v>0.90401935278347645</v>
      </c>
      <c r="E16">
        <v>0.69433758061510376</v>
      </c>
      <c r="F16">
        <v>0.60667027989897004</v>
      </c>
      <c r="G16">
        <v>0.73829501631335726</v>
      </c>
      <c r="H16">
        <v>0.99184686599298244</v>
      </c>
      <c r="I16">
        <v>0</v>
      </c>
      <c r="J16" t="s">
        <v>90</v>
      </c>
      <c r="K16" t="s">
        <v>90</v>
      </c>
      <c r="L16" t="s">
        <v>90</v>
      </c>
      <c r="M16">
        <v>0</v>
      </c>
    </row>
    <row r="17" spans="1:13" x14ac:dyDescent="0.3">
      <c r="A17" t="s">
        <v>130</v>
      </c>
      <c r="B17">
        <v>0.97342408256386237</v>
      </c>
      <c r="C17">
        <v>0.91505708074047676</v>
      </c>
      <c r="D17">
        <v>0.86454648661814482</v>
      </c>
      <c r="E17">
        <v>0.27018435274392022</v>
      </c>
      <c r="F17">
        <v>0.66244445655620809</v>
      </c>
      <c r="G17">
        <v>0.80377305988926173</v>
      </c>
      <c r="H17">
        <v>0.98855194901318055</v>
      </c>
      <c r="I17">
        <v>0.19917548096943449</v>
      </c>
      <c r="J17" t="s">
        <v>90</v>
      </c>
      <c r="K17" t="s">
        <v>90</v>
      </c>
      <c r="L17" t="s">
        <v>90</v>
      </c>
      <c r="M17" t="s">
        <v>90</v>
      </c>
    </row>
    <row r="18" spans="1:13" x14ac:dyDescent="0.3">
      <c r="A18" t="s">
        <v>109</v>
      </c>
      <c r="B18">
        <v>0.97852045618084238</v>
      </c>
      <c r="C18">
        <v>0.97196061663149336</v>
      </c>
      <c r="D18">
        <v>0.87863533029732099</v>
      </c>
      <c r="E18">
        <v>0.35503476218978774</v>
      </c>
      <c r="F18">
        <v>0.80725824218263686</v>
      </c>
      <c r="G18">
        <v>0.73590669646964335</v>
      </c>
      <c r="H18">
        <v>0.99342188457208958</v>
      </c>
      <c r="I18">
        <v>0.74722388078506186</v>
      </c>
      <c r="J18" t="s">
        <v>90</v>
      </c>
      <c r="K18" t="s">
        <v>90</v>
      </c>
      <c r="L18" t="s">
        <v>90</v>
      </c>
      <c r="M18" t="s">
        <v>90</v>
      </c>
    </row>
    <row r="19" spans="1:13" x14ac:dyDescent="0.3">
      <c r="A19" t="s">
        <v>150</v>
      </c>
      <c r="B19">
        <v>0.98832048180154197</v>
      </c>
      <c r="C19">
        <v>0.94776034030397061</v>
      </c>
      <c r="D19">
        <v>0.88085303903311407</v>
      </c>
      <c r="E19">
        <v>0.44129565577048246</v>
      </c>
      <c r="F19">
        <v>0.4208046028166279</v>
      </c>
      <c r="G19">
        <v>0.76826405784507112</v>
      </c>
      <c r="H19">
        <v>0.99107897829301095</v>
      </c>
      <c r="I19">
        <v>0.81375263683981447</v>
      </c>
      <c r="J19">
        <v>0.88334457181389081</v>
      </c>
      <c r="K19" t="s">
        <v>90</v>
      </c>
      <c r="L19" t="s">
        <v>90</v>
      </c>
      <c r="M19">
        <v>0</v>
      </c>
    </row>
    <row r="20" spans="1:13" x14ac:dyDescent="0.3">
      <c r="A20" t="s">
        <v>158</v>
      </c>
      <c r="B20">
        <v>0.99079461112810596</v>
      </c>
      <c r="C20">
        <v>0.95115823724767001</v>
      </c>
      <c r="D20">
        <v>0.88801799336039355</v>
      </c>
      <c r="E20">
        <v>0.50425826607164048</v>
      </c>
      <c r="F20">
        <v>0.83917788431002704</v>
      </c>
      <c r="G20">
        <v>0.70523302695967971</v>
      </c>
      <c r="H20">
        <v>0.99211920734063042</v>
      </c>
      <c r="I20">
        <v>0.46344888539723061</v>
      </c>
      <c r="J20">
        <v>0</v>
      </c>
      <c r="K20" t="s">
        <v>90</v>
      </c>
      <c r="L20" t="s">
        <v>90</v>
      </c>
      <c r="M20" t="s">
        <v>90</v>
      </c>
    </row>
    <row r="21" spans="1:13" x14ac:dyDescent="0.3">
      <c r="A21" t="s">
        <v>147</v>
      </c>
      <c r="B21">
        <v>0.99307516355455561</v>
      </c>
      <c r="C21">
        <v>0.9168050891511158</v>
      </c>
      <c r="D21">
        <v>0.87553363148533381</v>
      </c>
      <c r="E21">
        <v>0.33073967339233074</v>
      </c>
      <c r="F21">
        <v>0</v>
      </c>
      <c r="G21">
        <v>0.49969726997708808</v>
      </c>
      <c r="H21">
        <v>0.9886317498531948</v>
      </c>
      <c r="I21">
        <v>0.23175799748719436</v>
      </c>
      <c r="J21" t="s">
        <v>90</v>
      </c>
      <c r="K21">
        <v>0</v>
      </c>
      <c r="L21" t="s">
        <v>90</v>
      </c>
      <c r="M21">
        <v>0</v>
      </c>
    </row>
    <row r="22" spans="1:13" x14ac:dyDescent="0.3">
      <c r="A22" t="s">
        <v>157</v>
      </c>
      <c r="B22">
        <v>0.99479052352968123</v>
      </c>
      <c r="C22">
        <v>0.97567890699618076</v>
      </c>
      <c r="D22">
        <v>0.88782117297989127</v>
      </c>
      <c r="E22">
        <v>0.68598310759111025</v>
      </c>
      <c r="F22">
        <v>0.66092202961311997</v>
      </c>
      <c r="G22">
        <v>0.58906314304470675</v>
      </c>
      <c r="H22">
        <v>0.99287510731328765</v>
      </c>
      <c r="I22">
        <v>0</v>
      </c>
      <c r="J22">
        <v>0.49304935950544893</v>
      </c>
      <c r="K22" t="s">
        <v>90</v>
      </c>
      <c r="L22" t="s">
        <v>90</v>
      </c>
      <c r="M22">
        <v>0.60494987173026471</v>
      </c>
    </row>
    <row r="23" spans="1:13" x14ac:dyDescent="0.3">
      <c r="A23" t="s">
        <v>29</v>
      </c>
      <c r="B23">
        <v>0.9839476000306252</v>
      </c>
      <c r="C23">
        <v>0.95192244479921595</v>
      </c>
      <c r="D23">
        <v>0.79493133615620537</v>
      </c>
      <c r="E23">
        <v>0.43006655842916491</v>
      </c>
      <c r="F23">
        <v>0.86247086728124134</v>
      </c>
      <c r="G23">
        <v>0.61615978440373154</v>
      </c>
      <c r="H23">
        <v>0.99155655811099797</v>
      </c>
      <c r="I23">
        <v>0.58439781172797123</v>
      </c>
      <c r="J23">
        <v>0.88475507130835329</v>
      </c>
      <c r="K23">
        <v>0.28051001821493626</v>
      </c>
      <c r="L23" t="s">
        <v>90</v>
      </c>
      <c r="M23" t="s">
        <v>90</v>
      </c>
    </row>
    <row r="24" spans="1:13" x14ac:dyDescent="0.3">
      <c r="A24" t="s">
        <v>145</v>
      </c>
      <c r="B24">
        <v>0.9892589433196316</v>
      </c>
      <c r="C24">
        <v>0.93865608149991597</v>
      </c>
      <c r="D24">
        <v>0.87570941642366873</v>
      </c>
      <c r="E24">
        <v>0.33865076334930144</v>
      </c>
      <c r="F24">
        <v>0.75055333568652749</v>
      </c>
      <c r="G24">
        <v>0.7353016435628793</v>
      </c>
      <c r="H24">
        <v>0.99322868329878677</v>
      </c>
      <c r="I24">
        <v>0.696929445157909</v>
      </c>
      <c r="J24" t="s">
        <v>90</v>
      </c>
      <c r="K24" t="s">
        <v>90</v>
      </c>
      <c r="L24" t="s">
        <v>90</v>
      </c>
      <c r="M24">
        <v>0</v>
      </c>
    </row>
    <row r="25" spans="1:13" x14ac:dyDescent="0.3">
      <c r="A25" t="s">
        <v>30</v>
      </c>
      <c r="B25">
        <v>0.99274484773499916</v>
      </c>
      <c r="C25">
        <v>0.91620510369649999</v>
      </c>
      <c r="D25">
        <v>0.86512657234031798</v>
      </c>
      <c r="E25">
        <v>0.40335083186257092</v>
      </c>
      <c r="F25">
        <v>0.63880581176873352</v>
      </c>
      <c r="G25">
        <v>0.54772066344165637</v>
      </c>
      <c r="H25">
        <v>0.99339637113736301</v>
      </c>
      <c r="I25">
        <v>0</v>
      </c>
      <c r="J25">
        <v>0.73904269367421149</v>
      </c>
      <c r="K25">
        <v>0</v>
      </c>
      <c r="L25">
        <v>0</v>
      </c>
      <c r="M25">
        <v>6.042621448212649E-2</v>
      </c>
    </row>
    <row r="26" spans="1:13" x14ac:dyDescent="0.3">
      <c r="A26" t="s">
        <v>31</v>
      </c>
      <c r="B26">
        <v>0.98950407031189003</v>
      </c>
      <c r="C26">
        <v>0.94786744669704259</v>
      </c>
      <c r="D26">
        <v>0.89616053210944746</v>
      </c>
      <c r="E26">
        <v>0.75102970233199906</v>
      </c>
      <c r="F26">
        <v>0</v>
      </c>
      <c r="G26">
        <v>0.84156799105502567</v>
      </c>
      <c r="H26">
        <v>0.9906568272933356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t="s">
        <v>32</v>
      </c>
      <c r="B27">
        <v>0.98823808752652842</v>
      </c>
      <c r="C27">
        <v>0.93625440724648878</v>
      </c>
      <c r="D27">
        <v>0.88728965189666753</v>
      </c>
      <c r="E27">
        <v>0.77980175404997298</v>
      </c>
      <c r="F27">
        <v>0.35774315081290842</v>
      </c>
      <c r="G27">
        <v>0.48650084952992134</v>
      </c>
      <c r="H27">
        <v>0.99315859847355659</v>
      </c>
      <c r="I27">
        <v>0.68008047088786872</v>
      </c>
      <c r="J27">
        <v>0.67163460710278067</v>
      </c>
      <c r="K27">
        <v>0</v>
      </c>
      <c r="L27" t="s">
        <v>90</v>
      </c>
      <c r="M27">
        <v>0</v>
      </c>
    </row>
    <row r="28" spans="1:13" x14ac:dyDescent="0.3">
      <c r="A28" t="s">
        <v>33</v>
      </c>
      <c r="B28">
        <v>0.98679359470271999</v>
      </c>
      <c r="C28">
        <v>0.93427298811604742</v>
      </c>
      <c r="D28">
        <v>0.85739920077058229</v>
      </c>
      <c r="E28">
        <v>0.66695101972133353</v>
      </c>
      <c r="F28">
        <v>0.77583926514266022</v>
      </c>
      <c r="G28">
        <v>0.84189273296522793</v>
      </c>
      <c r="H28">
        <v>0.99057181483020385</v>
      </c>
      <c r="I28">
        <v>0.37011779293242397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t="s">
        <v>34</v>
      </c>
      <c r="B29">
        <v>0.9935408524061714</v>
      </c>
      <c r="C29">
        <v>0.96044521012617778</v>
      </c>
      <c r="D29">
        <v>0.84123367994533294</v>
      </c>
      <c r="E29">
        <v>0</v>
      </c>
      <c r="F29">
        <v>0.83726135417830494</v>
      </c>
      <c r="G29">
        <v>0.7379611582556137</v>
      </c>
      <c r="H29">
        <v>0.99281214605541124</v>
      </c>
      <c r="I29">
        <v>0.89261596058266401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35</v>
      </c>
      <c r="B30">
        <v>0.9895855357037644</v>
      </c>
      <c r="C30">
        <v>0.95579779302712597</v>
      </c>
      <c r="D30">
        <v>0.91104455417190755</v>
      </c>
      <c r="E30">
        <v>0.45414157556382423</v>
      </c>
      <c r="F30">
        <v>0</v>
      </c>
      <c r="G30">
        <v>0.77692384208889065</v>
      </c>
      <c r="H30">
        <v>0.99119784603226557</v>
      </c>
      <c r="I30">
        <v>0.80426741510627353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36</v>
      </c>
      <c r="B31">
        <v>0.99011733540677305</v>
      </c>
      <c r="C31">
        <v>0.94984109767952141</v>
      </c>
      <c r="D31">
        <v>0.8115248926463372</v>
      </c>
      <c r="E31">
        <v>0.33239879186909882</v>
      </c>
      <c r="F31">
        <v>0.69704096051333242</v>
      </c>
      <c r="G31">
        <v>0.52070391016850137</v>
      </c>
      <c r="H31">
        <v>0.992995086400836</v>
      </c>
      <c r="I31">
        <v>0</v>
      </c>
      <c r="J31">
        <v>0</v>
      </c>
      <c r="K31" t="s">
        <v>90</v>
      </c>
      <c r="L31" t="s">
        <v>90</v>
      </c>
      <c r="M31">
        <v>0</v>
      </c>
    </row>
    <row r="32" spans="1:13" x14ac:dyDescent="0.3">
      <c r="A32" t="s">
        <v>37</v>
      </c>
      <c r="B32">
        <v>0.98968548568157222</v>
      </c>
      <c r="C32">
        <v>0.94159973949709241</v>
      </c>
      <c r="D32">
        <v>0.86341132311171764</v>
      </c>
      <c r="E32">
        <v>0.53091745248563493</v>
      </c>
      <c r="F32">
        <v>0</v>
      </c>
      <c r="G32">
        <v>0.78998362354638951</v>
      </c>
      <c r="H32">
        <v>0.98963340147108958</v>
      </c>
      <c r="I32">
        <v>0.28211472559978473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t="s">
        <v>38</v>
      </c>
      <c r="B33">
        <v>0.99361658332203562</v>
      </c>
      <c r="C33">
        <v>0.91742422022244297</v>
      </c>
      <c r="D33">
        <v>0.91636326438917282</v>
      </c>
      <c r="E33">
        <v>0.65382659133679377</v>
      </c>
      <c r="F33">
        <v>0.17349069572867093</v>
      </c>
      <c r="G33">
        <v>0.71999510378762932</v>
      </c>
      <c r="H33">
        <v>0.99174896176283223</v>
      </c>
      <c r="I33">
        <v>0.72202166064981954</v>
      </c>
      <c r="J33">
        <v>0</v>
      </c>
      <c r="K33">
        <v>0.56724484665661135</v>
      </c>
      <c r="L33" t="s">
        <v>90</v>
      </c>
      <c r="M33" t="s">
        <v>90</v>
      </c>
    </row>
    <row r="34" spans="1:13" x14ac:dyDescent="0.3">
      <c r="A34" t="s">
        <v>39</v>
      </c>
      <c r="B34">
        <v>0.99066353018885844</v>
      </c>
      <c r="C34">
        <v>0.95984985177884841</v>
      </c>
      <c r="D34">
        <v>0.86596390416550451</v>
      </c>
      <c r="E34">
        <v>0.59486104400932294</v>
      </c>
      <c r="F34">
        <v>0.42671637529047945</v>
      </c>
      <c r="G34">
        <v>0.56886552838485926</v>
      </c>
      <c r="H34">
        <v>0.99407554109926966</v>
      </c>
      <c r="I34">
        <v>0</v>
      </c>
      <c r="J34">
        <v>0.17857012879060555</v>
      </c>
      <c r="K34">
        <v>0.21571546732837055</v>
      </c>
      <c r="L34" t="s">
        <v>90</v>
      </c>
      <c r="M34">
        <v>0.7246697168451488</v>
      </c>
    </row>
    <row r="35" spans="1:13" x14ac:dyDescent="0.3">
      <c r="A35" t="s">
        <v>40</v>
      </c>
      <c r="B35">
        <v>0.99438900116767559</v>
      </c>
      <c r="C35">
        <v>0.93513939639984156</v>
      </c>
      <c r="D35">
        <v>0.90058089318044077</v>
      </c>
      <c r="E35">
        <v>0.5288322846787008</v>
      </c>
      <c r="F35">
        <v>0.580185181261752</v>
      </c>
      <c r="G35">
        <v>0.75094871821199882</v>
      </c>
      <c r="H35">
        <v>0.99255041836711921</v>
      </c>
      <c r="I35">
        <v>0</v>
      </c>
      <c r="J35" t="s">
        <v>90</v>
      </c>
      <c r="K35" t="s">
        <v>90</v>
      </c>
      <c r="L35" t="s">
        <v>90</v>
      </c>
      <c r="M35">
        <v>0</v>
      </c>
    </row>
    <row r="36" spans="1:13" x14ac:dyDescent="0.3">
      <c r="A36" t="s">
        <v>41</v>
      </c>
      <c r="B36">
        <v>0.99189641063397804</v>
      </c>
      <c r="C36">
        <v>0.97753769591193684</v>
      </c>
      <c r="D36">
        <v>0.91956424074509036</v>
      </c>
      <c r="E36">
        <v>0.70265426925953711</v>
      </c>
      <c r="F36" t="s">
        <v>90</v>
      </c>
      <c r="G36">
        <v>0.86439539009170907</v>
      </c>
      <c r="H36">
        <v>0.99176987071032596</v>
      </c>
      <c r="I36">
        <v>0.93292387981232783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t="s">
        <v>42</v>
      </c>
      <c r="B37">
        <v>0.99526353842436477</v>
      </c>
      <c r="C37">
        <v>0.91641171864885618</v>
      </c>
      <c r="D37">
        <v>0.9242134778272354</v>
      </c>
      <c r="E37">
        <v>0.36151395624589411</v>
      </c>
      <c r="F37">
        <v>0.27848970251716249</v>
      </c>
      <c r="G37">
        <v>0.83606524867643672</v>
      </c>
      <c r="H37">
        <v>0.99342887272795244</v>
      </c>
      <c r="I37">
        <v>0.62861655376629866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43</v>
      </c>
      <c r="B38">
        <v>0.99301916557201719</v>
      </c>
      <c r="C38">
        <v>0.91868568412934959</v>
      </c>
      <c r="D38">
        <v>0.93036031519981399</v>
      </c>
      <c r="E38">
        <v>0.40135326022110501</v>
      </c>
      <c r="F38">
        <v>0</v>
      </c>
      <c r="G38">
        <v>0.83946837825835563</v>
      </c>
      <c r="H38">
        <v>0.99299987464257145</v>
      </c>
      <c r="I38" t="s">
        <v>90</v>
      </c>
      <c r="J38" t="s">
        <v>90</v>
      </c>
      <c r="K38">
        <v>0</v>
      </c>
      <c r="L38" t="s">
        <v>90</v>
      </c>
      <c r="M38" t="s">
        <v>90</v>
      </c>
    </row>
    <row r="39" spans="1:13" x14ac:dyDescent="0.3">
      <c r="A39" t="s">
        <v>44</v>
      </c>
      <c r="B39">
        <v>0.99141752113716064</v>
      </c>
      <c r="C39">
        <v>0.96852450279573077</v>
      </c>
      <c r="D39">
        <v>0.94206107111608117</v>
      </c>
      <c r="E39">
        <v>0</v>
      </c>
      <c r="F39" t="s">
        <v>90</v>
      </c>
      <c r="G39">
        <v>0.8429586093340723</v>
      </c>
      <c r="H39">
        <v>0.99159306190793139</v>
      </c>
      <c r="I39">
        <v>0.75890062267940817</v>
      </c>
      <c r="J39" t="s">
        <v>90</v>
      </c>
      <c r="K39">
        <v>0</v>
      </c>
      <c r="L39" t="s">
        <v>90</v>
      </c>
      <c r="M39" t="s">
        <v>90</v>
      </c>
    </row>
    <row r="40" spans="1:13" x14ac:dyDescent="0.3">
      <c r="A40" t="s">
        <v>45</v>
      </c>
      <c r="B40">
        <v>0.99596724165818284</v>
      </c>
      <c r="C40">
        <v>0.97249915208924842</v>
      </c>
      <c r="D40">
        <v>0.94683800684256481</v>
      </c>
      <c r="E40">
        <v>0.24854542574285499</v>
      </c>
      <c r="F40">
        <v>0.38868940456641421</v>
      </c>
      <c r="G40">
        <v>0.85735782337264543</v>
      </c>
      <c r="H40">
        <v>0.99180634105528398</v>
      </c>
      <c r="I40">
        <v>0.92533172384124163</v>
      </c>
      <c r="J40" t="s">
        <v>90</v>
      </c>
      <c r="K40">
        <v>0.47757072215410473</v>
      </c>
      <c r="L40" t="s">
        <v>90</v>
      </c>
      <c r="M40" t="s">
        <v>90</v>
      </c>
    </row>
    <row r="41" spans="1:13" x14ac:dyDescent="0.3">
      <c r="A41" t="s">
        <v>46</v>
      </c>
      <c r="B41">
        <v>0.99131851943888283</v>
      </c>
      <c r="C41">
        <v>0.9394152140709896</v>
      </c>
      <c r="D41">
        <v>0.90634353065423379</v>
      </c>
      <c r="E41">
        <v>0.3840143782054023</v>
      </c>
      <c r="F41">
        <v>0.83933158765902927</v>
      </c>
      <c r="G41">
        <v>0.78812714327063005</v>
      </c>
      <c r="H41">
        <v>0.99343273883224303</v>
      </c>
      <c r="I41">
        <v>0.83261018497373829</v>
      </c>
      <c r="J41" t="s">
        <v>90</v>
      </c>
      <c r="K41" t="s">
        <v>90</v>
      </c>
      <c r="L41" t="s">
        <v>90</v>
      </c>
      <c r="M41" t="s">
        <v>90</v>
      </c>
    </row>
    <row r="42" spans="1:13" x14ac:dyDescent="0.3">
      <c r="A42" t="s">
        <v>47</v>
      </c>
      <c r="B42">
        <v>0.99203146909842399</v>
      </c>
      <c r="C42">
        <v>0.963966601471278</v>
      </c>
      <c r="D42">
        <v>0.86013275555311575</v>
      </c>
      <c r="E42">
        <v>0.32023227337982002</v>
      </c>
      <c r="F42">
        <v>0.71478320488812641</v>
      </c>
      <c r="G42">
        <v>0.69584338237738519</v>
      </c>
      <c r="H42">
        <v>0.99089571042127755</v>
      </c>
      <c r="I42" t="s">
        <v>90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48</v>
      </c>
      <c r="B43">
        <v>0.99003544953585998</v>
      </c>
      <c r="C43">
        <v>0.95252401741297199</v>
      </c>
      <c r="D43">
        <v>0.89018792583043904</v>
      </c>
      <c r="E43">
        <v>0.54588777132855371</v>
      </c>
      <c r="F43">
        <v>0.62998271949976092</v>
      </c>
      <c r="G43">
        <v>0.73298698931155704</v>
      </c>
      <c r="H43">
        <v>0.99325736758195982</v>
      </c>
      <c r="I43">
        <v>0</v>
      </c>
      <c r="J43">
        <v>0.24675870805109729</v>
      </c>
      <c r="K43">
        <v>5.9405940594059403E-2</v>
      </c>
      <c r="L43" t="s">
        <v>90</v>
      </c>
      <c r="M43">
        <v>0.47206216395724088</v>
      </c>
    </row>
    <row r="44" spans="1:13" x14ac:dyDescent="0.3">
      <c r="A44" t="s">
        <v>49</v>
      </c>
      <c r="B44">
        <v>0.98575706924758777</v>
      </c>
      <c r="C44">
        <v>0.93455665371448415</v>
      </c>
      <c r="D44">
        <v>0.89413351254287643</v>
      </c>
      <c r="E44">
        <v>0.85977632604619214</v>
      </c>
      <c r="F44">
        <v>0</v>
      </c>
      <c r="G44">
        <v>0.82900953098680741</v>
      </c>
      <c r="H44">
        <v>0.98629308576789443</v>
      </c>
      <c r="I44" t="s">
        <v>90</v>
      </c>
      <c r="J44" t="s">
        <v>90</v>
      </c>
      <c r="K44">
        <v>0</v>
      </c>
      <c r="L44" t="s">
        <v>90</v>
      </c>
      <c r="M44" t="s">
        <v>90</v>
      </c>
    </row>
    <row r="45" spans="1:13" x14ac:dyDescent="0.3">
      <c r="A45" t="s">
        <v>50</v>
      </c>
      <c r="B45">
        <v>0.99153779853741841</v>
      </c>
      <c r="C45">
        <v>0.94671830139930002</v>
      </c>
      <c r="D45">
        <v>0.88898827784284229</v>
      </c>
      <c r="E45">
        <v>0.69043967620936386</v>
      </c>
      <c r="F45">
        <v>0</v>
      </c>
      <c r="G45">
        <v>0.62876518236395662</v>
      </c>
      <c r="H45">
        <v>0.99101847462561421</v>
      </c>
      <c r="I45" t="s">
        <v>90</v>
      </c>
      <c r="J45">
        <v>0.63449496705886899</v>
      </c>
      <c r="K45" t="s">
        <v>90</v>
      </c>
      <c r="L45" t="s">
        <v>90</v>
      </c>
      <c r="M45" t="s">
        <v>90</v>
      </c>
    </row>
    <row r="46" spans="1:13" x14ac:dyDescent="0.3">
      <c r="A46" t="s">
        <v>51</v>
      </c>
      <c r="B46">
        <v>0.985093259790633</v>
      </c>
      <c r="C46">
        <v>0.89176766777689787</v>
      </c>
      <c r="D46">
        <v>0.85208841602871377</v>
      </c>
      <c r="E46">
        <v>0.46054224037274571</v>
      </c>
      <c r="F46">
        <v>0.32230909963485638</v>
      </c>
      <c r="G46">
        <v>0.73135791657224247</v>
      </c>
      <c r="H46">
        <v>0.98994193796061758</v>
      </c>
      <c r="I46">
        <v>0.21797758504535969</v>
      </c>
      <c r="J46">
        <v>0</v>
      </c>
      <c r="K46" t="s">
        <v>90</v>
      </c>
      <c r="L46" t="s">
        <v>90</v>
      </c>
      <c r="M46" t="s">
        <v>90</v>
      </c>
    </row>
    <row r="47" spans="1:13" x14ac:dyDescent="0.3">
      <c r="A47" t="s">
        <v>53</v>
      </c>
      <c r="B47">
        <v>0.99389077422723837</v>
      </c>
      <c r="C47">
        <v>0.95007715743131682</v>
      </c>
      <c r="D47">
        <v>0.92892827578150683</v>
      </c>
      <c r="E47">
        <v>0.56635616813728851</v>
      </c>
      <c r="F47">
        <v>0.70210152364374645</v>
      </c>
      <c r="G47">
        <v>0.8485448654007226</v>
      </c>
      <c r="H47">
        <v>0.99093833503943141</v>
      </c>
      <c r="I47">
        <v>0.86838580040187541</v>
      </c>
      <c r="J47">
        <v>0.78221759652567335</v>
      </c>
      <c r="K47">
        <v>0.43178353658536583</v>
      </c>
      <c r="L47" t="s">
        <v>90</v>
      </c>
      <c r="M47" t="s">
        <v>90</v>
      </c>
    </row>
    <row r="48" spans="1:13" x14ac:dyDescent="0.3">
      <c r="A48" t="s">
        <v>52</v>
      </c>
      <c r="B48">
        <v>0.9933069697036796</v>
      </c>
      <c r="C48">
        <v>0.95401018634575463</v>
      </c>
      <c r="D48">
        <v>0.92088877595723118</v>
      </c>
      <c r="E48">
        <v>0.30026954514066839</v>
      </c>
      <c r="F48">
        <v>0.58631366583560707</v>
      </c>
      <c r="G48">
        <v>0.82961010720352024</v>
      </c>
      <c r="H48">
        <v>0.99309357547231125</v>
      </c>
      <c r="I48">
        <v>0.94815832959790902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54</v>
      </c>
      <c r="B49">
        <v>0.98494575822457919</v>
      </c>
      <c r="C49">
        <v>0.96117423107317179</v>
      </c>
      <c r="D49">
        <v>0.85772884498298418</v>
      </c>
      <c r="E49">
        <v>0.1996809916233892</v>
      </c>
      <c r="F49">
        <v>0.73496711025717987</v>
      </c>
      <c r="G49">
        <v>0.74649560664248638</v>
      </c>
      <c r="H49">
        <v>0.98905473510881137</v>
      </c>
      <c r="I49">
        <v>0.50931700995395268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55</v>
      </c>
      <c r="B50">
        <v>0.97603289467032583</v>
      </c>
      <c r="C50">
        <v>0.95404683885857777</v>
      </c>
      <c r="D50">
        <v>0.87183097450690206</v>
      </c>
      <c r="E50">
        <v>0.42032925340794491</v>
      </c>
      <c r="F50">
        <v>0.54274949447210474</v>
      </c>
      <c r="G50">
        <v>0.72544731655120531</v>
      </c>
      <c r="H50">
        <v>0.99272521408152403</v>
      </c>
      <c r="I50">
        <v>6.1036127601758937E-2</v>
      </c>
      <c r="J50">
        <v>0</v>
      </c>
      <c r="K50">
        <v>0</v>
      </c>
      <c r="L50" t="s">
        <v>90</v>
      </c>
      <c r="M50" t="s">
        <v>90</v>
      </c>
    </row>
    <row r="51" spans="1:13" x14ac:dyDescent="0.3">
      <c r="A51" t="s">
        <v>56</v>
      </c>
      <c r="B51">
        <v>0.99100187817316721</v>
      </c>
      <c r="C51">
        <v>0.96751740388234697</v>
      </c>
      <c r="D51">
        <v>0.89798062696473402</v>
      </c>
      <c r="E51">
        <v>0.75163589811895226</v>
      </c>
      <c r="F51">
        <v>0.43230150137167678</v>
      </c>
      <c r="G51">
        <v>0.72099870316600534</v>
      </c>
      <c r="H51">
        <v>0.99181794028959658</v>
      </c>
      <c r="I51">
        <v>0.31907008609293214</v>
      </c>
      <c r="J51" t="s">
        <v>90</v>
      </c>
      <c r="K51">
        <v>0</v>
      </c>
      <c r="L51" t="s">
        <v>90</v>
      </c>
      <c r="M51">
        <v>0</v>
      </c>
    </row>
    <row r="52" spans="1:13" x14ac:dyDescent="0.3">
      <c r="A52" t="s">
        <v>57</v>
      </c>
      <c r="B52">
        <v>0.99050891589411005</v>
      </c>
      <c r="C52">
        <v>0.9229904210875276</v>
      </c>
      <c r="D52">
        <v>0.89729364497022257</v>
      </c>
      <c r="E52">
        <v>0.64995703044070552</v>
      </c>
      <c r="F52">
        <v>0.44996329565117427</v>
      </c>
      <c r="G52">
        <v>0.78617012904738914</v>
      </c>
      <c r="H52">
        <v>0.99167122666733598</v>
      </c>
      <c r="I52">
        <v>0.48256792498196682</v>
      </c>
      <c r="J52">
        <v>0.53594771241830064</v>
      </c>
      <c r="K52" t="s">
        <v>90</v>
      </c>
      <c r="L52" t="s">
        <v>90</v>
      </c>
      <c r="M52">
        <v>0</v>
      </c>
    </row>
    <row r="53" spans="1:13" x14ac:dyDescent="0.3">
      <c r="A53" t="s">
        <v>58</v>
      </c>
      <c r="B53">
        <v>0.98804662764931284</v>
      </c>
      <c r="C53">
        <v>0.96632948496061555</v>
      </c>
      <c r="D53">
        <v>0.87966688090338152</v>
      </c>
      <c r="E53">
        <v>0.30941367264253111</v>
      </c>
      <c r="F53">
        <v>0.75891258342829238</v>
      </c>
      <c r="G53">
        <v>0.77229331057735928</v>
      </c>
      <c r="H53">
        <v>0.99290017509727302</v>
      </c>
      <c r="I53">
        <v>0.96943809409216697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59</v>
      </c>
      <c r="B54">
        <v>0.98862830482355157</v>
      </c>
      <c r="C54">
        <v>0.95143073220606278</v>
      </c>
      <c r="D54">
        <v>0.89972504847399881</v>
      </c>
      <c r="E54">
        <v>0.67890622001595891</v>
      </c>
      <c r="F54">
        <v>0.39370351816885668</v>
      </c>
      <c r="G54">
        <v>0.79721522177645276</v>
      </c>
      <c r="H54">
        <v>0.99067893392884643</v>
      </c>
      <c r="I54">
        <v>0.95101295250747264</v>
      </c>
      <c r="J54" t="s">
        <v>90</v>
      </c>
      <c r="K54" t="s">
        <v>90</v>
      </c>
      <c r="L54" t="s">
        <v>90</v>
      </c>
      <c r="M54" t="s">
        <v>90</v>
      </c>
    </row>
    <row r="55" spans="1:13" x14ac:dyDescent="0.3">
      <c r="A55" t="s">
        <v>60</v>
      </c>
      <c r="B55">
        <v>0.98879054016604118</v>
      </c>
      <c r="C55">
        <v>0.95587358568921443</v>
      </c>
      <c r="D55">
        <v>0.93073808193196195</v>
      </c>
      <c r="E55">
        <v>0.56343195517192124</v>
      </c>
      <c r="F55" t="s">
        <v>90</v>
      </c>
      <c r="G55">
        <v>0.88172912762058475</v>
      </c>
      <c r="H55">
        <v>0.99472438053976664</v>
      </c>
      <c r="I55">
        <v>0.95513654096228884</v>
      </c>
      <c r="J55" t="s">
        <v>90</v>
      </c>
      <c r="K55" t="s">
        <v>90</v>
      </c>
      <c r="L55" t="s">
        <v>90</v>
      </c>
      <c r="M55" t="s">
        <v>90</v>
      </c>
    </row>
    <row r="56" spans="1:13" x14ac:dyDescent="0.3">
      <c r="A56" t="s">
        <v>61</v>
      </c>
      <c r="B56">
        <v>0.99015808260328197</v>
      </c>
      <c r="C56">
        <v>0.94324120188495997</v>
      </c>
      <c r="D56">
        <v>0.89734875179266715</v>
      </c>
      <c r="E56">
        <v>0.34976730146909768</v>
      </c>
      <c r="F56">
        <v>0.75143082636464031</v>
      </c>
      <c r="G56">
        <v>0.76552676518739393</v>
      </c>
      <c r="H56">
        <v>0.99349480668284595</v>
      </c>
      <c r="I56">
        <v>0.68703786857250559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62</v>
      </c>
      <c r="B57">
        <v>0.98544983404734299</v>
      </c>
      <c r="C57">
        <v>0.91193293989520841</v>
      </c>
      <c r="D57">
        <v>0.89418813923037443</v>
      </c>
      <c r="E57">
        <v>0.61005090193443479</v>
      </c>
      <c r="F57" t="s">
        <v>90</v>
      </c>
      <c r="G57">
        <v>0.76047194698173226</v>
      </c>
      <c r="H57">
        <v>0.99231674884618015</v>
      </c>
      <c r="I57">
        <v>0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63</v>
      </c>
      <c r="B58">
        <v>0.98966846237150241</v>
      </c>
      <c r="C58">
        <v>0.96196308725752078</v>
      </c>
      <c r="D58">
        <v>0.9138774602201768</v>
      </c>
      <c r="E58">
        <v>0.33524875250133263</v>
      </c>
      <c r="F58">
        <v>0</v>
      </c>
      <c r="G58">
        <v>0.70546737991482789</v>
      </c>
      <c r="H58">
        <v>0.98867391196452081</v>
      </c>
      <c r="I58">
        <v>0.50164245918477357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129</v>
      </c>
      <c r="B59">
        <v>0.99409595945345963</v>
      </c>
      <c r="C59">
        <v>0.94829647984318222</v>
      </c>
      <c r="D59">
        <v>0.94963219151546485</v>
      </c>
      <c r="E59">
        <v>0.57735715799916376</v>
      </c>
      <c r="F59">
        <v>0.31202830459840475</v>
      </c>
      <c r="G59">
        <v>0.82568932158858066</v>
      </c>
      <c r="H59">
        <v>0.99441444186582395</v>
      </c>
      <c r="I59">
        <v>0.58374916429647572</v>
      </c>
      <c r="J59">
        <v>0.60444078975789506</v>
      </c>
      <c r="K59">
        <v>0.84662576687116564</v>
      </c>
      <c r="L59" t="s">
        <v>90</v>
      </c>
      <c r="M59" t="s">
        <v>90</v>
      </c>
    </row>
    <row r="60" spans="1:13" x14ac:dyDescent="0.3">
      <c r="A60" t="s">
        <v>108</v>
      </c>
      <c r="B60">
        <v>0.99297105155841558</v>
      </c>
      <c r="C60">
        <v>0.95830765590053857</v>
      </c>
      <c r="D60">
        <v>0.896990666801041</v>
      </c>
      <c r="E60">
        <v>0.43654422729064762</v>
      </c>
      <c r="F60" t="s">
        <v>90</v>
      </c>
      <c r="G60">
        <v>0.8184792736312978</v>
      </c>
      <c r="H60">
        <v>0.99264099843161702</v>
      </c>
      <c r="I60">
        <v>0.84489937543372662</v>
      </c>
      <c r="J60" t="s">
        <v>90</v>
      </c>
      <c r="K60" t="s">
        <v>90</v>
      </c>
      <c r="L60" t="s">
        <v>90</v>
      </c>
      <c r="M60" t="s">
        <v>90</v>
      </c>
    </row>
    <row r="61" spans="1:13" x14ac:dyDescent="0.3">
      <c r="A61" t="s">
        <v>113</v>
      </c>
      <c r="B61">
        <v>0.9743345384963602</v>
      </c>
      <c r="C61">
        <v>0.96702836758980681</v>
      </c>
      <c r="D61">
        <v>0.9605557871497804</v>
      </c>
      <c r="E61">
        <v>0.48277004904323118</v>
      </c>
      <c r="F61">
        <v>0.42016104107827279</v>
      </c>
      <c r="G61">
        <v>0.84620279463702197</v>
      </c>
      <c r="H61">
        <v>0.99440898899111485</v>
      </c>
      <c r="I61">
        <v>0.27560762238028225</v>
      </c>
      <c r="J61" t="s">
        <v>90</v>
      </c>
      <c r="K61" t="s">
        <v>90</v>
      </c>
      <c r="L61" t="s">
        <v>90</v>
      </c>
      <c r="M61" t="s">
        <v>90</v>
      </c>
    </row>
    <row r="62" spans="1:13" x14ac:dyDescent="0.3">
      <c r="A62" t="s">
        <v>114</v>
      </c>
      <c r="B62">
        <v>0.97514436798329918</v>
      </c>
      <c r="C62">
        <v>0.96041945524502759</v>
      </c>
      <c r="D62">
        <v>0.88720091296387227</v>
      </c>
      <c r="E62">
        <v>0.54417340728167962</v>
      </c>
      <c r="F62">
        <v>0.67332526708867779</v>
      </c>
      <c r="G62">
        <v>0.82532780309903397</v>
      </c>
      <c r="H62">
        <v>0.99390031047608762</v>
      </c>
      <c r="I62">
        <v>0.63186453898771289</v>
      </c>
      <c r="J62">
        <v>0</v>
      </c>
      <c r="K62">
        <v>0</v>
      </c>
      <c r="L62" t="s">
        <v>90</v>
      </c>
      <c r="M62">
        <v>0.66539583278757808</v>
      </c>
    </row>
    <row r="63" spans="1:13" x14ac:dyDescent="0.3">
      <c r="A63" t="s">
        <v>119</v>
      </c>
      <c r="B63">
        <v>0.98714298242396437</v>
      </c>
      <c r="C63">
        <v>0.96121577454788076</v>
      </c>
      <c r="D63">
        <v>0.91843188191462</v>
      </c>
      <c r="E63">
        <v>0.59219664268426619</v>
      </c>
      <c r="F63">
        <v>0.48999778775297548</v>
      </c>
      <c r="G63">
        <v>0.86799126294580387</v>
      </c>
      <c r="H63">
        <v>0.99340742996967002</v>
      </c>
      <c r="I63">
        <v>0.65010893246187362</v>
      </c>
      <c r="J63" t="s">
        <v>90</v>
      </c>
      <c r="K63">
        <v>0</v>
      </c>
      <c r="L63" t="s">
        <v>90</v>
      </c>
      <c r="M63" t="s">
        <v>90</v>
      </c>
    </row>
    <row r="64" spans="1:13" x14ac:dyDescent="0.3">
      <c r="A64" t="s">
        <v>143</v>
      </c>
      <c r="B64">
        <v>0.99125257746227835</v>
      </c>
      <c r="C64">
        <v>0.96614611265062256</v>
      </c>
      <c r="D64">
        <v>0.94224942169337422</v>
      </c>
      <c r="E64">
        <v>0.44894686286940894</v>
      </c>
      <c r="F64">
        <v>0.78506167810808913</v>
      </c>
      <c r="G64">
        <v>0.90061648433543395</v>
      </c>
      <c r="H64">
        <v>0.99522024793108899</v>
      </c>
      <c r="I64">
        <v>0.53254059222695138</v>
      </c>
      <c r="J64">
        <v>0.36410971641097162</v>
      </c>
      <c r="K64">
        <v>0.44800000000000001</v>
      </c>
      <c r="L64" t="s">
        <v>90</v>
      </c>
      <c r="M64">
        <v>0.7383769214461896</v>
      </c>
    </row>
    <row r="65" spans="1:13" x14ac:dyDescent="0.3">
      <c r="A65" t="s">
        <v>134</v>
      </c>
      <c r="B65">
        <v>0.98529070383015815</v>
      </c>
      <c r="C65">
        <v>0.96666336716448698</v>
      </c>
      <c r="D65">
        <v>0.86312952898298312</v>
      </c>
      <c r="E65">
        <v>0.25931416147840697</v>
      </c>
      <c r="F65">
        <v>0.76740288698715176</v>
      </c>
      <c r="G65">
        <v>0.74627636861452662</v>
      </c>
      <c r="H65">
        <v>0.99436050667478115</v>
      </c>
      <c r="I65">
        <v>0.43217871673323133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126</v>
      </c>
      <c r="B66">
        <v>0.96926619560864535</v>
      </c>
      <c r="C66">
        <v>0.94368080837895718</v>
      </c>
      <c r="D66">
        <v>0.90214555943981656</v>
      </c>
      <c r="E66">
        <v>0.3617204469350373</v>
      </c>
      <c r="F66">
        <v>0.56026467187866835</v>
      </c>
      <c r="G66">
        <v>0.81807838356093054</v>
      </c>
      <c r="H66">
        <v>0.98937321689467195</v>
      </c>
      <c r="I66">
        <v>0.78065773883063905</v>
      </c>
      <c r="J66" t="s">
        <v>90</v>
      </c>
      <c r="K66" t="s">
        <v>90</v>
      </c>
      <c r="L66" t="s">
        <v>90</v>
      </c>
      <c r="M66" t="s">
        <v>90</v>
      </c>
    </row>
    <row r="67" spans="1:13" x14ac:dyDescent="0.3">
      <c r="A67" t="s">
        <v>123</v>
      </c>
      <c r="B67">
        <v>0.99535802414326624</v>
      </c>
      <c r="C67">
        <v>0.95071037862246277</v>
      </c>
      <c r="D67">
        <v>0.93883515932000405</v>
      </c>
      <c r="E67">
        <v>0.64891065110205182</v>
      </c>
      <c r="F67">
        <v>0.22464882943143813</v>
      </c>
      <c r="G67">
        <v>0.77096006474101586</v>
      </c>
      <c r="H67">
        <v>0.99389147057393401</v>
      </c>
      <c r="I67">
        <v>7.2916666666666671E-2</v>
      </c>
      <c r="J67" t="s">
        <v>90</v>
      </c>
      <c r="K67">
        <v>0.71896939902194112</v>
      </c>
      <c r="L67" t="s">
        <v>90</v>
      </c>
      <c r="M67">
        <v>0</v>
      </c>
    </row>
    <row r="68" spans="1:13" x14ac:dyDescent="0.3">
      <c r="A68" t="s">
        <v>106</v>
      </c>
      <c r="B68">
        <v>0.9927594680697952</v>
      </c>
      <c r="C68">
        <v>0.96323267414768143</v>
      </c>
      <c r="D68">
        <v>0.92436118407080958</v>
      </c>
      <c r="E68">
        <v>0.49644063890241291</v>
      </c>
      <c r="F68">
        <v>0.68322955324489232</v>
      </c>
      <c r="G68">
        <v>0.87423766985322771</v>
      </c>
      <c r="H68">
        <v>0.99520795200405321</v>
      </c>
      <c r="I68">
        <v>0.64074129521364864</v>
      </c>
      <c r="J68" t="s">
        <v>90</v>
      </c>
      <c r="K68" t="s">
        <v>90</v>
      </c>
      <c r="L68" t="s">
        <v>90</v>
      </c>
      <c r="M68">
        <v>0</v>
      </c>
    </row>
    <row r="69" spans="1:13" x14ac:dyDescent="0.3">
      <c r="A69" t="s">
        <v>120</v>
      </c>
      <c r="B69">
        <v>0.98692221270936997</v>
      </c>
      <c r="C69">
        <v>0.94429207687926797</v>
      </c>
      <c r="D69">
        <v>0.91651354398785578</v>
      </c>
      <c r="E69">
        <v>0.78835421205434242</v>
      </c>
      <c r="F69">
        <v>0.41665617112957831</v>
      </c>
      <c r="G69">
        <v>0.89819201916546254</v>
      </c>
      <c r="H69">
        <v>0.99483843423834761</v>
      </c>
      <c r="I69">
        <v>0.64241372332153635</v>
      </c>
      <c r="J69">
        <v>0</v>
      </c>
      <c r="K69" t="s">
        <v>90</v>
      </c>
      <c r="L69" t="s">
        <v>90</v>
      </c>
      <c r="M69">
        <v>0.80911450217166703</v>
      </c>
    </row>
    <row r="70" spans="1:13" x14ac:dyDescent="0.3">
      <c r="A70" t="s">
        <v>112</v>
      </c>
      <c r="B70">
        <v>0.98480052007589125</v>
      </c>
      <c r="C70">
        <v>0.95588700354182643</v>
      </c>
      <c r="D70">
        <v>0.93800341997305503</v>
      </c>
      <c r="E70">
        <v>0.18867816421245631</v>
      </c>
      <c r="F70">
        <v>0.31563132801846638</v>
      </c>
      <c r="G70">
        <v>0.80305619302330322</v>
      </c>
      <c r="H70">
        <v>0.99386671276028615</v>
      </c>
      <c r="I70">
        <v>0.80391846923983734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127</v>
      </c>
      <c r="B71">
        <v>0.98779448880102616</v>
      </c>
      <c r="C71">
        <v>0.94080619842570223</v>
      </c>
      <c r="D71">
        <v>0.94014171825527759</v>
      </c>
      <c r="E71">
        <v>0</v>
      </c>
      <c r="F71" t="s">
        <v>90</v>
      </c>
      <c r="G71">
        <v>0.90114253153975643</v>
      </c>
      <c r="H71">
        <v>0.99188464891372363</v>
      </c>
      <c r="I71">
        <v>0.13752913752913754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122</v>
      </c>
      <c r="B72">
        <v>0.98384076782613883</v>
      </c>
      <c r="C72">
        <v>0.95200639163796963</v>
      </c>
      <c r="D72">
        <v>0.92081974287530899</v>
      </c>
      <c r="E72">
        <v>0.54903998022922751</v>
      </c>
      <c r="F72">
        <v>0.92630691199660098</v>
      </c>
      <c r="G72">
        <v>0.86794581088575429</v>
      </c>
      <c r="H72">
        <v>0.98912050439018762</v>
      </c>
      <c r="I72">
        <v>0.87540870403303972</v>
      </c>
      <c r="J72" t="s">
        <v>90</v>
      </c>
      <c r="K72" t="s">
        <v>90</v>
      </c>
      <c r="L72" t="s">
        <v>90</v>
      </c>
      <c r="M72" t="s">
        <v>90</v>
      </c>
    </row>
    <row r="73" spans="1:13" x14ac:dyDescent="0.3">
      <c r="A73" t="s">
        <v>118</v>
      </c>
      <c r="B73">
        <v>0.99039449016785619</v>
      </c>
      <c r="C73">
        <v>0.94179405723128162</v>
      </c>
      <c r="D73">
        <v>0.9340279819871552</v>
      </c>
      <c r="E73">
        <v>0.70974051786259851</v>
      </c>
      <c r="F73" t="s">
        <v>90</v>
      </c>
      <c r="G73">
        <v>0.79553913901596929</v>
      </c>
      <c r="H73">
        <v>0.98987537207408005</v>
      </c>
      <c r="I73">
        <v>0.48418410041840998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141</v>
      </c>
      <c r="B74">
        <v>0.98929653009620555</v>
      </c>
      <c r="C74">
        <v>0.96233718221701925</v>
      </c>
      <c r="D74">
        <v>0.89928100491562935</v>
      </c>
      <c r="E74" t="s">
        <v>90</v>
      </c>
      <c r="F74" t="s">
        <v>90</v>
      </c>
      <c r="G74">
        <v>0.74144603466869452</v>
      </c>
      <c r="H74">
        <v>0.98930835424208641</v>
      </c>
      <c r="I74">
        <v>0.80645199207737306</v>
      </c>
      <c r="J74" t="s">
        <v>90</v>
      </c>
      <c r="K74" t="s">
        <v>90</v>
      </c>
      <c r="L74" t="s">
        <v>90</v>
      </c>
      <c r="M74" t="s">
        <v>90</v>
      </c>
    </row>
    <row r="75" spans="1:13" x14ac:dyDescent="0.3">
      <c r="A75" t="s">
        <v>136</v>
      </c>
      <c r="B75">
        <v>0.97872482762325863</v>
      </c>
      <c r="C75">
        <v>0.92672931401269243</v>
      </c>
      <c r="D75">
        <v>0.92457027065772079</v>
      </c>
      <c r="E75">
        <v>0.65415801564651099</v>
      </c>
      <c r="F75">
        <v>0.89860484414708786</v>
      </c>
      <c r="G75">
        <v>0.84651354695285586</v>
      </c>
      <c r="H75">
        <v>0.98558454983777977</v>
      </c>
      <c r="I75">
        <v>0.90037649194948066</v>
      </c>
      <c r="J75" t="s">
        <v>90</v>
      </c>
      <c r="K75" t="s">
        <v>90</v>
      </c>
      <c r="L75" t="s">
        <v>90</v>
      </c>
      <c r="M75" t="s">
        <v>90</v>
      </c>
    </row>
    <row r="76" spans="1:13" x14ac:dyDescent="0.3">
      <c r="A76" t="s">
        <v>105</v>
      </c>
      <c r="B76">
        <v>0.98867951415484479</v>
      </c>
      <c r="C76">
        <v>0.91623262485563939</v>
      </c>
      <c r="D76">
        <v>0.82834415859073296</v>
      </c>
      <c r="E76">
        <v>0.1267555874423863</v>
      </c>
      <c r="F76">
        <v>0.4855077522915886</v>
      </c>
      <c r="G76">
        <v>0.80397448986009112</v>
      </c>
      <c r="H76">
        <v>0.98629068129348219</v>
      </c>
      <c r="I76">
        <v>0.61444922382940736</v>
      </c>
      <c r="J76">
        <v>0.81617236705732288</v>
      </c>
      <c r="K76" t="s">
        <v>90</v>
      </c>
      <c r="L76" t="s">
        <v>90</v>
      </c>
      <c r="M76" t="s">
        <v>90</v>
      </c>
    </row>
    <row r="77" spans="1:13" x14ac:dyDescent="0.3">
      <c r="A77" t="s">
        <v>133</v>
      </c>
      <c r="B77">
        <v>0.99173136350377444</v>
      </c>
      <c r="C77">
        <v>0.95810410628162035</v>
      </c>
      <c r="D77">
        <v>0.91335290664272539</v>
      </c>
      <c r="E77">
        <v>0.275463624347278</v>
      </c>
      <c r="F77">
        <v>0.87930025587240868</v>
      </c>
      <c r="G77">
        <v>0.75865578077347173</v>
      </c>
      <c r="H77">
        <v>0.99451584804408122</v>
      </c>
      <c r="I77">
        <v>0.96714002926241505</v>
      </c>
      <c r="J77" t="s">
        <v>90</v>
      </c>
      <c r="K77" t="s">
        <v>90</v>
      </c>
      <c r="L77" t="s">
        <v>90</v>
      </c>
      <c r="M77" t="s">
        <v>90</v>
      </c>
    </row>
    <row r="78" spans="1:13" x14ac:dyDescent="0.3">
      <c r="A78" t="s">
        <v>148</v>
      </c>
      <c r="B78">
        <v>0.98997038868505882</v>
      </c>
      <c r="C78">
        <v>0.937017767232316</v>
      </c>
      <c r="D78">
        <v>0.91423746793114036</v>
      </c>
      <c r="E78">
        <v>0.68391932626737828</v>
      </c>
      <c r="F78">
        <v>0.44155545988352418</v>
      </c>
      <c r="G78">
        <v>0.75242780523121555</v>
      </c>
      <c r="H78">
        <v>0.99082823529500441</v>
      </c>
      <c r="I78">
        <v>0.42415117679611969</v>
      </c>
      <c r="J78" t="s">
        <v>90</v>
      </c>
      <c r="K78">
        <v>0</v>
      </c>
      <c r="L78" t="s">
        <v>90</v>
      </c>
      <c r="M78">
        <v>0</v>
      </c>
    </row>
    <row r="79" spans="1:13" x14ac:dyDescent="0.3">
      <c r="A79" t="s">
        <v>131</v>
      </c>
      <c r="B79">
        <v>0.97732913957542744</v>
      </c>
      <c r="C79">
        <v>0.9389154078889812</v>
      </c>
      <c r="D79">
        <v>0.9352594761754156</v>
      </c>
      <c r="E79">
        <v>0.4959538975854707</v>
      </c>
      <c r="F79">
        <v>5.2696293694010188E-2</v>
      </c>
      <c r="G79">
        <v>0.79022916553638467</v>
      </c>
      <c r="H79">
        <v>0.99548728337115122</v>
      </c>
      <c r="I79">
        <v>0.19742612451198024</v>
      </c>
      <c r="J79" t="s">
        <v>90</v>
      </c>
      <c r="K79">
        <v>0</v>
      </c>
      <c r="L79" t="s">
        <v>90</v>
      </c>
      <c r="M79" t="s">
        <v>90</v>
      </c>
    </row>
    <row r="80" spans="1:13" x14ac:dyDescent="0.3">
      <c r="A80" t="s">
        <v>128</v>
      </c>
      <c r="B80">
        <v>0.95909671963260357</v>
      </c>
      <c r="C80">
        <v>0.9185047227149864</v>
      </c>
      <c r="D80">
        <v>0.93728454641983605</v>
      </c>
      <c r="E80">
        <v>0.89091800945920097</v>
      </c>
      <c r="F80">
        <v>0</v>
      </c>
      <c r="G80">
        <v>0.85282354018850326</v>
      </c>
      <c r="H80">
        <v>0.98728930943981119</v>
      </c>
      <c r="I80">
        <v>0.28900565885206142</v>
      </c>
      <c r="J80" t="s">
        <v>90</v>
      </c>
      <c r="K80" t="s">
        <v>90</v>
      </c>
      <c r="L80" t="s">
        <v>90</v>
      </c>
      <c r="M80" t="s">
        <v>90</v>
      </c>
    </row>
    <row r="81" spans="1:13" x14ac:dyDescent="0.3">
      <c r="A81" t="s">
        <v>110</v>
      </c>
      <c r="B81">
        <v>0.99272631489727925</v>
      </c>
      <c r="C81">
        <v>0.95309677669532522</v>
      </c>
      <c r="D81">
        <v>0.90471963424913482</v>
      </c>
      <c r="E81">
        <v>0.44360240310878152</v>
      </c>
      <c r="F81">
        <v>0.2253425816274742</v>
      </c>
      <c r="G81">
        <v>0.76745349924849338</v>
      </c>
      <c r="H81">
        <v>0.98928386813785418</v>
      </c>
      <c r="I81">
        <v>0.48214399795566343</v>
      </c>
      <c r="J81" t="s">
        <v>90</v>
      </c>
      <c r="K81" t="s">
        <v>90</v>
      </c>
      <c r="L81" t="s">
        <v>90</v>
      </c>
      <c r="M81" t="s">
        <v>90</v>
      </c>
    </row>
    <row r="82" spans="1:13" x14ac:dyDescent="0.3">
      <c r="A82" t="s">
        <v>107</v>
      </c>
      <c r="B82">
        <v>0.99234076067466237</v>
      </c>
      <c r="C82">
        <v>0.94141505228056155</v>
      </c>
      <c r="D82">
        <v>0.91508566589934204</v>
      </c>
      <c r="E82">
        <v>0.6228558092768931</v>
      </c>
      <c r="F82">
        <v>0.58051368618912791</v>
      </c>
      <c r="G82">
        <v>0.80883912870249897</v>
      </c>
      <c r="H82">
        <v>0.99381039720294395</v>
      </c>
      <c r="I82">
        <v>0.59771804053149347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132</v>
      </c>
      <c r="B83">
        <v>0.9848671927087248</v>
      </c>
      <c r="C83">
        <v>0.9482590490019388</v>
      </c>
      <c r="D83">
        <v>0.87166677270146053</v>
      </c>
      <c r="E83">
        <v>0.45865578000233903</v>
      </c>
      <c r="F83">
        <v>0.49065326028128714</v>
      </c>
      <c r="G83">
        <v>0.79636905947427861</v>
      </c>
      <c r="H83">
        <v>0.99102572810259759</v>
      </c>
      <c r="I83">
        <v>0.56111882358782528</v>
      </c>
      <c r="J83" t="s">
        <v>90</v>
      </c>
      <c r="K83" t="s">
        <v>90</v>
      </c>
      <c r="L83" t="s">
        <v>90</v>
      </c>
      <c r="M83" t="s">
        <v>90</v>
      </c>
    </row>
    <row r="84" spans="1:13" x14ac:dyDescent="0.3">
      <c r="A84" t="s">
        <v>153</v>
      </c>
      <c r="B84">
        <v>0.98257442081989299</v>
      </c>
      <c r="C84">
        <v>0.9689543811096144</v>
      </c>
      <c r="D84">
        <v>0.88340871908356855</v>
      </c>
      <c r="E84">
        <v>0</v>
      </c>
      <c r="F84">
        <v>0.49680497211688707</v>
      </c>
      <c r="G84">
        <v>0.8185719647820584</v>
      </c>
      <c r="H84">
        <v>0.99116156079289164</v>
      </c>
      <c r="I84">
        <v>0.92823043566260754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121</v>
      </c>
      <c r="B85">
        <v>0.99415015302850163</v>
      </c>
      <c r="C85">
        <v>0.96920803513782283</v>
      </c>
      <c r="D85">
        <v>0.9269925331554032</v>
      </c>
      <c r="E85">
        <v>0.43047812817904374</v>
      </c>
      <c r="F85">
        <v>0.37402578999574893</v>
      </c>
      <c r="G85">
        <v>0.79570293246738033</v>
      </c>
      <c r="H85">
        <v>0.99472350107525664</v>
      </c>
      <c r="I85" t="s">
        <v>90</v>
      </c>
      <c r="J85" t="s">
        <v>90</v>
      </c>
      <c r="K85" t="s">
        <v>90</v>
      </c>
      <c r="L85" t="s">
        <v>90</v>
      </c>
      <c r="M85" t="s">
        <v>90</v>
      </c>
    </row>
    <row r="86" spans="1:13" x14ac:dyDescent="0.3">
      <c r="A86" t="s">
        <v>135</v>
      </c>
      <c r="B86">
        <v>0.98855782007430959</v>
      </c>
      <c r="C86">
        <v>0.95131991871977117</v>
      </c>
      <c r="D86">
        <v>0.89042879135690201</v>
      </c>
      <c r="E86">
        <v>0.64270905769196085</v>
      </c>
      <c r="F86">
        <v>0</v>
      </c>
      <c r="G86">
        <v>0.7990537034826708</v>
      </c>
      <c r="H86">
        <v>0.9945986410030242</v>
      </c>
      <c r="I86">
        <v>0.81119916758041355</v>
      </c>
      <c r="J86">
        <v>0</v>
      </c>
      <c r="K86">
        <v>0</v>
      </c>
      <c r="L86" t="s">
        <v>90</v>
      </c>
      <c r="M86">
        <v>0.49429551901055829</v>
      </c>
    </row>
    <row r="87" spans="1:13" x14ac:dyDescent="0.3">
      <c r="A87" t="s">
        <v>115</v>
      </c>
      <c r="B87">
        <v>0.98801634324751519</v>
      </c>
      <c r="C87">
        <v>0.95249434164436242</v>
      </c>
      <c r="D87">
        <v>0.87486222129328417</v>
      </c>
      <c r="E87">
        <v>0.40033349831799386</v>
      </c>
      <c r="F87">
        <v>0.47319084540899503</v>
      </c>
      <c r="G87">
        <v>0.6746386812405466</v>
      </c>
      <c r="H87">
        <v>0.99255867579311841</v>
      </c>
      <c r="I87">
        <v>0.6139172761321382</v>
      </c>
      <c r="J87" t="s">
        <v>90</v>
      </c>
      <c r="K87" t="s">
        <v>90</v>
      </c>
      <c r="L87" t="s">
        <v>90</v>
      </c>
      <c r="M87">
        <v>0</v>
      </c>
    </row>
    <row r="88" spans="1:13" x14ac:dyDescent="0.3">
      <c r="A88" t="s">
        <v>111</v>
      </c>
      <c r="B88">
        <v>0.99002368263584017</v>
      </c>
      <c r="C88">
        <v>0.94491912776868325</v>
      </c>
      <c r="D88">
        <v>0.90607357009915201</v>
      </c>
      <c r="E88">
        <v>0.7480485958406734</v>
      </c>
      <c r="F88" t="s">
        <v>90</v>
      </c>
      <c r="G88">
        <v>0.8394775113263554</v>
      </c>
      <c r="H88">
        <v>0.99293123173038644</v>
      </c>
      <c r="I88">
        <v>0.7411170913440468</v>
      </c>
      <c r="J88" t="s">
        <v>90</v>
      </c>
      <c r="K88" t="s">
        <v>90</v>
      </c>
      <c r="L88" t="s">
        <v>90</v>
      </c>
      <c r="M88" t="s">
        <v>90</v>
      </c>
    </row>
    <row r="89" spans="1:13" x14ac:dyDescent="0.3">
      <c r="A89" t="s">
        <v>117</v>
      </c>
      <c r="B89">
        <v>0.99045290516583184</v>
      </c>
      <c r="C89">
        <v>0.94171015031274319</v>
      </c>
      <c r="D89">
        <v>0.82089794360405022</v>
      </c>
      <c r="E89">
        <v>0.24918772820955801</v>
      </c>
      <c r="F89">
        <v>0.74484507638645525</v>
      </c>
      <c r="G89">
        <v>0.55319187347493726</v>
      </c>
      <c r="H89">
        <v>0.99311895272556439</v>
      </c>
      <c r="I89">
        <v>0.55052733287766853</v>
      </c>
      <c r="J89">
        <v>0.44804849423291571</v>
      </c>
      <c r="K89" t="s">
        <v>90</v>
      </c>
      <c r="L89" t="s">
        <v>90</v>
      </c>
      <c r="M89">
        <v>0.9152542372881356</v>
      </c>
    </row>
    <row r="90" spans="1:13" x14ac:dyDescent="0.3">
      <c r="A90" t="s">
        <v>124</v>
      </c>
      <c r="B90">
        <v>0.99433828864200924</v>
      </c>
      <c r="C90">
        <v>0.96219000555203082</v>
      </c>
      <c r="D90">
        <v>0.90793939832086479</v>
      </c>
      <c r="E90">
        <v>0.42682004011734148</v>
      </c>
      <c r="F90">
        <v>0</v>
      </c>
      <c r="G90">
        <v>0.81748208058984595</v>
      </c>
      <c r="H90">
        <v>0.99305498112870261</v>
      </c>
      <c r="I90">
        <v>0.30194585988672651</v>
      </c>
      <c r="J90" t="s">
        <v>90</v>
      </c>
      <c r="K90">
        <v>0.48638132295719838</v>
      </c>
      <c r="L90" t="s">
        <v>90</v>
      </c>
      <c r="M90" t="s">
        <v>90</v>
      </c>
    </row>
    <row r="91" spans="1:13" x14ac:dyDescent="0.3">
      <c r="A91" t="s">
        <v>138</v>
      </c>
      <c r="B91">
        <v>0.9903145963598966</v>
      </c>
      <c r="C91">
        <v>0.95095127294569504</v>
      </c>
      <c r="D91">
        <v>0.87948082340915346</v>
      </c>
      <c r="E91">
        <v>0.75032994907130102</v>
      </c>
      <c r="F91">
        <v>0</v>
      </c>
      <c r="G91">
        <v>0.77122778904779432</v>
      </c>
      <c r="H91">
        <v>0.98736124950359805</v>
      </c>
      <c r="I91" t="s">
        <v>90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161</v>
      </c>
      <c r="B92">
        <v>0.99182025114593164</v>
      </c>
      <c r="C92">
        <v>0.96119896418653439</v>
      </c>
      <c r="D92">
        <v>0.88600383836452934</v>
      </c>
      <c r="E92">
        <v>0.66855066382582218</v>
      </c>
      <c r="F92">
        <v>0.31636720292480985</v>
      </c>
      <c r="G92">
        <v>0.82108863481379213</v>
      </c>
      <c r="H92">
        <v>0.99312613236977643</v>
      </c>
      <c r="I92">
        <v>0.8148582541222239</v>
      </c>
      <c r="J92" t="s">
        <v>90</v>
      </c>
      <c r="K92">
        <v>0.54774946415813286</v>
      </c>
      <c r="L92" t="s">
        <v>90</v>
      </c>
      <c r="M92" t="s">
        <v>90</v>
      </c>
    </row>
    <row r="93" spans="1:13" x14ac:dyDescent="0.3">
      <c r="A93" t="s">
        <v>159</v>
      </c>
      <c r="B93">
        <v>0.99562404013167061</v>
      </c>
      <c r="C93">
        <v>0.94308261758024925</v>
      </c>
      <c r="D93">
        <v>0.90692420366325677</v>
      </c>
      <c r="E93">
        <v>0.66483825776780925</v>
      </c>
      <c r="F93">
        <v>0.57839563858957832</v>
      </c>
      <c r="G93">
        <v>0.77669913110272237</v>
      </c>
      <c r="H93">
        <v>0.99337649036197895</v>
      </c>
      <c r="I93">
        <v>0.90313390313390318</v>
      </c>
      <c r="J93" t="s">
        <v>90</v>
      </c>
      <c r="K93" t="s">
        <v>90</v>
      </c>
      <c r="L93" t="s">
        <v>90</v>
      </c>
      <c r="M93" t="s">
        <v>90</v>
      </c>
    </row>
    <row r="94" spans="1:13" x14ac:dyDescent="0.3">
      <c r="A94" t="s">
        <v>155</v>
      </c>
      <c r="B94">
        <v>0.9947161998507188</v>
      </c>
      <c r="C94">
        <v>0.95539718631666581</v>
      </c>
      <c r="D94">
        <v>0.90194688835613401</v>
      </c>
      <c r="E94">
        <v>0.74311956267632373</v>
      </c>
      <c r="F94">
        <v>0.94113984330579525</v>
      </c>
      <c r="G94">
        <v>0.6718628154377656</v>
      </c>
      <c r="H94">
        <v>0.99353493179210717</v>
      </c>
      <c r="I94">
        <v>0.83247049078484159</v>
      </c>
      <c r="J94">
        <v>0.27607361963190186</v>
      </c>
      <c r="K94">
        <v>0.14345991561181434</v>
      </c>
      <c r="L94" t="s">
        <v>90</v>
      </c>
      <c r="M94">
        <v>0</v>
      </c>
    </row>
    <row r="95" spans="1:13" x14ac:dyDescent="0.3">
      <c r="A95" t="s">
        <v>163</v>
      </c>
      <c r="B95">
        <v>0.99426423378208195</v>
      </c>
      <c r="C95">
        <v>0.96713358273424765</v>
      </c>
      <c r="D95">
        <v>0.91062804231208805</v>
      </c>
      <c r="E95">
        <v>0.37542595717189797</v>
      </c>
      <c r="F95">
        <v>0.79170231757060361</v>
      </c>
      <c r="G95">
        <v>0.82042129700253585</v>
      </c>
      <c r="H95">
        <v>0.99438657342198444</v>
      </c>
      <c r="I95">
        <v>0.47957059918939637</v>
      </c>
      <c r="J95" t="s">
        <v>90</v>
      </c>
      <c r="K95">
        <v>0.79663291915938028</v>
      </c>
      <c r="L95" t="s">
        <v>90</v>
      </c>
      <c r="M95" t="s">
        <v>90</v>
      </c>
    </row>
    <row r="96" spans="1:13" x14ac:dyDescent="0.3">
      <c r="A96" t="s">
        <v>140</v>
      </c>
      <c r="B96">
        <v>0.97948665578415495</v>
      </c>
      <c r="C96">
        <v>0.96828412475276882</v>
      </c>
      <c r="D96">
        <v>0.89197534461982475</v>
      </c>
      <c r="E96">
        <v>0.48017851311377852</v>
      </c>
      <c r="F96">
        <v>0.75204236546951397</v>
      </c>
      <c r="G96">
        <v>0.72750834415134424</v>
      </c>
      <c r="H96">
        <v>0.99410860990224115</v>
      </c>
      <c r="I96">
        <v>0.48142289917720332</v>
      </c>
      <c r="J96" t="s">
        <v>90</v>
      </c>
      <c r="K96" t="s">
        <v>90</v>
      </c>
      <c r="L96" t="s">
        <v>90</v>
      </c>
      <c r="M96" t="s">
        <v>90</v>
      </c>
    </row>
    <row r="97" spans="1:13" x14ac:dyDescent="0.3">
      <c r="A97" t="s">
        <v>151</v>
      </c>
      <c r="B97">
        <v>0.9929105772117468</v>
      </c>
      <c r="C97">
        <v>0.97050702557963275</v>
      </c>
      <c r="D97">
        <v>0.91282139358469205</v>
      </c>
      <c r="E97">
        <v>0.80705566191165079</v>
      </c>
      <c r="F97">
        <v>0.71523753247711552</v>
      </c>
      <c r="G97">
        <v>0.73595062996134053</v>
      </c>
      <c r="H97">
        <v>0.99414687848747363</v>
      </c>
      <c r="I97">
        <v>0.56719807160628355</v>
      </c>
      <c r="J97">
        <v>0.6943467653155041</v>
      </c>
      <c r="K97">
        <v>0.60963056349246869</v>
      </c>
      <c r="L97" t="s">
        <v>90</v>
      </c>
      <c r="M97" t="s">
        <v>90</v>
      </c>
    </row>
    <row r="98" spans="1:13" x14ac:dyDescent="0.3">
      <c r="A98" t="s">
        <v>152</v>
      </c>
      <c r="B98">
        <v>0.98310890997148459</v>
      </c>
      <c r="C98">
        <v>0.94608264912816242</v>
      </c>
      <c r="D98">
        <v>0.83688092167745631</v>
      </c>
      <c r="E98">
        <v>0.45985538872681742</v>
      </c>
      <c r="F98">
        <v>0.76527390596451672</v>
      </c>
      <c r="G98">
        <v>0.72473817911118188</v>
      </c>
      <c r="H98">
        <v>0.99320903716302678</v>
      </c>
      <c r="I98">
        <v>0.26428085267787949</v>
      </c>
      <c r="J98">
        <v>0.18416206261510129</v>
      </c>
      <c r="K98">
        <v>0.30342261904761908</v>
      </c>
      <c r="L98" t="s">
        <v>90</v>
      </c>
      <c r="M98">
        <v>0.91945826819186638</v>
      </c>
    </row>
    <row r="99" spans="1:13" x14ac:dyDescent="0.3">
      <c r="A99" t="s">
        <v>156</v>
      </c>
      <c r="B99">
        <v>0.98705550131500275</v>
      </c>
      <c r="C99">
        <v>0.93911926424965364</v>
      </c>
      <c r="D99">
        <v>0.91172432369177159</v>
      </c>
      <c r="E99">
        <v>0.83157449090877045</v>
      </c>
      <c r="F99">
        <v>0.6090542960075872</v>
      </c>
      <c r="G99">
        <v>0.71311523265955901</v>
      </c>
      <c r="H99">
        <v>0.99118152927172121</v>
      </c>
      <c r="I99">
        <v>0.69553274599183246</v>
      </c>
      <c r="J99">
        <v>0.72232459779672264</v>
      </c>
      <c r="K99">
        <v>0</v>
      </c>
      <c r="L99" t="s">
        <v>90</v>
      </c>
      <c r="M99">
        <v>0.65003004947678944</v>
      </c>
    </row>
    <row r="100" spans="1:13" x14ac:dyDescent="0.3">
      <c r="A100" t="s">
        <v>154</v>
      </c>
      <c r="B100">
        <v>0.99111345100571635</v>
      </c>
      <c r="C100">
        <v>0.95874652923922421</v>
      </c>
      <c r="D100">
        <v>0.87188707419417666</v>
      </c>
      <c r="E100">
        <v>0.58785121684909958</v>
      </c>
      <c r="F100">
        <v>0.94260808982373279</v>
      </c>
      <c r="G100">
        <v>0.81423483256582851</v>
      </c>
      <c r="H100">
        <v>0.992880815972916</v>
      </c>
      <c r="I100">
        <v>0.88733955150304145</v>
      </c>
      <c r="J100" t="s">
        <v>90</v>
      </c>
      <c r="K100" t="s">
        <v>90</v>
      </c>
      <c r="L100" t="s">
        <v>90</v>
      </c>
      <c r="M100" t="s">
        <v>90</v>
      </c>
    </row>
    <row r="101" spans="1:13" x14ac:dyDescent="0.3">
      <c r="A101" t="s">
        <v>144</v>
      </c>
      <c r="B101">
        <v>0.99098071073735439</v>
      </c>
      <c r="C101">
        <v>0.95641559415999799</v>
      </c>
      <c r="D101">
        <v>0.90360319898334718</v>
      </c>
      <c r="E101">
        <v>0.84636191801701566</v>
      </c>
      <c r="F101">
        <v>0.50308010032395756</v>
      </c>
      <c r="G101">
        <v>0.47932867101615251</v>
      </c>
      <c r="H101">
        <v>0.9924052416582182</v>
      </c>
      <c r="I101">
        <v>0.69797633268071735</v>
      </c>
      <c r="J101">
        <v>0.62396434894063546</v>
      </c>
      <c r="K101">
        <v>0</v>
      </c>
      <c r="L101" t="s">
        <v>90</v>
      </c>
      <c r="M101">
        <v>0.86916482402540618</v>
      </c>
    </row>
    <row r="102" spans="1:13" x14ac:dyDescent="0.3">
      <c r="A102" t="s">
        <v>139</v>
      </c>
      <c r="B102">
        <v>0.98261262383425563</v>
      </c>
      <c r="C102">
        <v>0.95276918357492002</v>
      </c>
      <c r="D102">
        <v>0.91016060391682441</v>
      </c>
      <c r="E102">
        <v>0.32267392683551355</v>
      </c>
      <c r="F102">
        <v>0.57220995927434248</v>
      </c>
      <c r="G102">
        <v>0.77685289913447908</v>
      </c>
      <c r="H102">
        <v>0.99139842953759238</v>
      </c>
      <c r="I102">
        <v>6.2301633948512992E-2</v>
      </c>
      <c r="J102">
        <v>0</v>
      </c>
      <c r="K102">
        <v>0</v>
      </c>
      <c r="L102" t="s">
        <v>90</v>
      </c>
      <c r="M102">
        <v>0</v>
      </c>
    </row>
    <row r="103" spans="1:13" x14ac:dyDescent="0.3">
      <c r="A103" t="s">
        <v>125</v>
      </c>
      <c r="B103">
        <v>0.98890461307103716</v>
      </c>
      <c r="C103">
        <v>0.96336652318240823</v>
      </c>
      <c r="D103">
        <v>0.90799988966758405</v>
      </c>
      <c r="E103">
        <v>0.52019703278923601</v>
      </c>
      <c r="F103">
        <v>0.71466704426843464</v>
      </c>
      <c r="G103">
        <v>0.72817725275734413</v>
      </c>
      <c r="H103">
        <v>0.99332493084137718</v>
      </c>
      <c r="I103">
        <v>0.65291315716058318</v>
      </c>
      <c r="J103" t="s">
        <v>90</v>
      </c>
      <c r="K103" t="s">
        <v>90</v>
      </c>
      <c r="L103" t="s">
        <v>90</v>
      </c>
      <c r="M103">
        <v>0.9619688505103986</v>
      </c>
    </row>
    <row r="104" spans="1:13" x14ac:dyDescent="0.3">
      <c r="A104" t="s">
        <v>146</v>
      </c>
      <c r="B104">
        <v>0.98374770564518144</v>
      </c>
      <c r="C104">
        <v>0.94977406057851543</v>
      </c>
      <c r="D104">
        <v>0.86692130181749816</v>
      </c>
      <c r="E104">
        <v>0.62405916283618301</v>
      </c>
      <c r="F104">
        <v>0.64275360659195013</v>
      </c>
      <c r="G104">
        <v>0.72828322861739569</v>
      </c>
      <c r="H104">
        <v>0.98567858221588078</v>
      </c>
      <c r="I104">
        <v>0.32605288437231406</v>
      </c>
      <c r="J104" t="s">
        <v>90</v>
      </c>
      <c r="K104" t="s">
        <v>90</v>
      </c>
      <c r="L104" t="s">
        <v>90</v>
      </c>
      <c r="M104">
        <v>0</v>
      </c>
    </row>
    <row r="105" spans="1:13" x14ac:dyDescent="0.3">
      <c r="A105" t="s">
        <v>162</v>
      </c>
      <c r="B105">
        <v>0.97654190482188119</v>
      </c>
      <c r="C105">
        <v>0.96030807108863603</v>
      </c>
      <c r="D105">
        <v>0.90071144877800324</v>
      </c>
      <c r="E105">
        <v>0.71239010696391369</v>
      </c>
      <c r="F105">
        <v>0.31216387860443745</v>
      </c>
      <c r="G105">
        <v>0.81997202046556183</v>
      </c>
      <c r="H105">
        <v>0.99284987773652678</v>
      </c>
      <c r="I105">
        <v>0.50578929843048703</v>
      </c>
      <c r="J105" t="s">
        <v>90</v>
      </c>
      <c r="K105" t="s">
        <v>90</v>
      </c>
      <c r="L105" t="s">
        <v>90</v>
      </c>
      <c r="M105" t="s">
        <v>90</v>
      </c>
    </row>
    <row r="106" spans="1:13" x14ac:dyDescent="0.3">
      <c r="A106" t="s">
        <v>149</v>
      </c>
      <c r="B106">
        <v>0.98957479145126481</v>
      </c>
      <c r="C106">
        <v>0.93366745732112721</v>
      </c>
      <c r="D106">
        <v>0.90315019603939439</v>
      </c>
      <c r="E106">
        <v>0.50882746618330121</v>
      </c>
      <c r="F106">
        <v>0.75051376712503826</v>
      </c>
      <c r="G106">
        <v>0.84084599566893115</v>
      </c>
      <c r="H106">
        <v>0.99446541611070738</v>
      </c>
      <c r="I106">
        <v>0.62765234954754423</v>
      </c>
      <c r="J106" t="s">
        <v>90</v>
      </c>
      <c r="K106" t="s">
        <v>90</v>
      </c>
      <c r="L106" t="s">
        <v>90</v>
      </c>
      <c r="M106" t="s">
        <v>90</v>
      </c>
    </row>
    <row r="107" spans="1:13" x14ac:dyDescent="0.3">
      <c r="A107" t="s">
        <v>64</v>
      </c>
      <c r="B107">
        <v>0.98671924780490161</v>
      </c>
      <c r="C107">
        <v>0.94639164200515125</v>
      </c>
      <c r="D107">
        <v>0.90420236322809777</v>
      </c>
      <c r="E107">
        <v>0.22074311923880099</v>
      </c>
      <c r="F107">
        <v>0.48070879610092632</v>
      </c>
      <c r="G107">
        <v>0.70705404796874916</v>
      </c>
      <c r="H107">
        <v>0.9904971034627098</v>
      </c>
      <c r="I107">
        <v>0.55476589351339067</v>
      </c>
      <c r="J107">
        <v>0.76530293914040637</v>
      </c>
      <c r="K107" t="s">
        <v>90</v>
      </c>
      <c r="L107" t="s">
        <v>90</v>
      </c>
      <c r="M107">
        <v>0</v>
      </c>
    </row>
    <row r="108" spans="1:13" x14ac:dyDescent="0.3">
      <c r="A108" t="s">
        <v>65</v>
      </c>
      <c r="B108">
        <v>0.98125590532498475</v>
      </c>
      <c r="C108">
        <v>0.9228797516584224</v>
      </c>
      <c r="D108">
        <v>0.89704289611523103</v>
      </c>
      <c r="E108">
        <v>0.62142519053023693</v>
      </c>
      <c r="F108">
        <v>0</v>
      </c>
      <c r="G108">
        <v>0.77555612414468444</v>
      </c>
      <c r="H108">
        <v>0.991174955534744</v>
      </c>
      <c r="I108">
        <v>0.42859352592943739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t="s">
        <v>66</v>
      </c>
      <c r="B109">
        <v>0.98304078549258056</v>
      </c>
      <c r="C109">
        <v>0.9183004840420782</v>
      </c>
      <c r="D109">
        <v>0.92344745012715757</v>
      </c>
      <c r="E109">
        <v>0.84871430159701822</v>
      </c>
      <c r="F109" t="s">
        <v>90</v>
      </c>
      <c r="G109">
        <v>0.88067004880782729</v>
      </c>
      <c r="H109">
        <v>0.99200536622914637</v>
      </c>
      <c r="I109">
        <v>0.91361645256811885</v>
      </c>
      <c r="J109" t="s">
        <v>90</v>
      </c>
      <c r="K109" t="s">
        <v>90</v>
      </c>
      <c r="L109" t="s">
        <v>90</v>
      </c>
      <c r="M109" t="s">
        <v>90</v>
      </c>
    </row>
    <row r="110" spans="1:13" x14ac:dyDescent="0.3">
      <c r="A110" t="s">
        <v>67</v>
      </c>
      <c r="B110">
        <v>0.98947221286153964</v>
      </c>
      <c r="C110">
        <v>0.93340884561438742</v>
      </c>
      <c r="D110">
        <v>0.92500768787557563</v>
      </c>
      <c r="E110">
        <v>0.66225203731824911</v>
      </c>
      <c r="F110">
        <v>0.56626988653237631</v>
      </c>
      <c r="G110">
        <v>0.84753631964864229</v>
      </c>
      <c r="H110">
        <v>0.99412383084314038</v>
      </c>
      <c r="I110">
        <v>0.23731374177019576</v>
      </c>
      <c r="J110">
        <v>5.761316872427983E-2</v>
      </c>
      <c r="K110">
        <v>0</v>
      </c>
      <c r="L110" t="s">
        <v>90</v>
      </c>
      <c r="M110">
        <v>0.36248411845682432</v>
      </c>
    </row>
    <row r="111" spans="1:13" x14ac:dyDescent="0.3">
      <c r="A111" t="s">
        <v>142</v>
      </c>
      <c r="B111">
        <v>0.98789255124938524</v>
      </c>
      <c r="C111">
        <v>0.91839495679391581</v>
      </c>
      <c r="D111">
        <v>0.92337545584617642</v>
      </c>
      <c r="E111">
        <v>0.45401298667938694</v>
      </c>
      <c r="F111">
        <v>0.83780593606574261</v>
      </c>
      <c r="G111">
        <v>0.85643726267523923</v>
      </c>
      <c r="H111">
        <v>0.99154571874460595</v>
      </c>
      <c r="I111">
        <v>0.71058282406525841</v>
      </c>
      <c r="J111" t="s">
        <v>90</v>
      </c>
      <c r="K111" t="s">
        <v>90</v>
      </c>
      <c r="L111" t="s">
        <v>90</v>
      </c>
      <c r="M111" t="s">
        <v>90</v>
      </c>
    </row>
    <row r="112" spans="1:13" x14ac:dyDescent="0.3">
      <c r="A112" t="s">
        <v>116</v>
      </c>
      <c r="B112">
        <v>0.99171296220450877</v>
      </c>
      <c r="C112">
        <v>0.93171421292805956</v>
      </c>
      <c r="D112">
        <v>0.87163249525577824</v>
      </c>
      <c r="E112">
        <v>0.45161087057799654</v>
      </c>
      <c r="F112">
        <v>0.2375167864095328</v>
      </c>
      <c r="G112">
        <v>0.68938118322397213</v>
      </c>
      <c r="H112">
        <v>0.99282404357542242</v>
      </c>
      <c r="I112">
        <v>0.8083307234575634</v>
      </c>
      <c r="J112" t="s">
        <v>90</v>
      </c>
      <c r="K112" t="s">
        <v>90</v>
      </c>
      <c r="L112" t="s">
        <v>90</v>
      </c>
      <c r="M112" t="s">
        <v>90</v>
      </c>
    </row>
    <row r="113" spans="1:13" x14ac:dyDescent="0.3">
      <c r="A113" t="s">
        <v>68</v>
      </c>
      <c r="B113">
        <v>0.97813467224270723</v>
      </c>
      <c r="C113">
        <v>0.97472432807785403</v>
      </c>
      <c r="D113">
        <v>0.91226550652405758</v>
      </c>
      <c r="E113">
        <v>0.60826620903921957</v>
      </c>
      <c r="F113">
        <v>0.72638219415143868</v>
      </c>
      <c r="G113">
        <v>0.7942590474358463</v>
      </c>
      <c r="H113">
        <v>0.99389727811231521</v>
      </c>
      <c r="I113">
        <v>0.3959421705319941</v>
      </c>
      <c r="J113" t="s">
        <v>90</v>
      </c>
      <c r="K113">
        <v>0</v>
      </c>
      <c r="L113" t="s">
        <v>90</v>
      </c>
      <c r="M113">
        <v>0.3923848277866589</v>
      </c>
    </row>
    <row r="114" spans="1:13" x14ac:dyDescent="0.3">
      <c r="A114" t="s">
        <v>164</v>
      </c>
      <c r="B114">
        <v>0.98525117114091998</v>
      </c>
      <c r="C114">
        <v>0.91649677680404518</v>
      </c>
      <c r="D114">
        <v>0.84227538296882154</v>
      </c>
      <c r="E114">
        <v>0.51116312211999526</v>
      </c>
      <c r="F114">
        <v>0.85827919800646224</v>
      </c>
      <c r="G114">
        <v>0.73648232259190616</v>
      </c>
      <c r="H114">
        <v>0.99163386377872975</v>
      </c>
      <c r="I114">
        <v>0.2857142857142857</v>
      </c>
      <c r="J114" t="s">
        <v>90</v>
      </c>
      <c r="K114" t="s">
        <v>90</v>
      </c>
      <c r="L114" t="s">
        <v>90</v>
      </c>
      <c r="M114">
        <v>0</v>
      </c>
    </row>
    <row r="115" spans="1:13" x14ac:dyDescent="0.3">
      <c r="A115" t="s">
        <v>69</v>
      </c>
      <c r="B115">
        <v>0.98981641711748303</v>
      </c>
      <c r="C115">
        <v>0.92047577208916298</v>
      </c>
      <c r="D115">
        <v>0.90578858933564677</v>
      </c>
      <c r="E115">
        <v>0.26314904140591566</v>
      </c>
      <c r="F115">
        <v>0.61960838597358214</v>
      </c>
      <c r="G115">
        <v>0.6930135305080789</v>
      </c>
      <c r="H115">
        <v>0.99283399662519078</v>
      </c>
      <c r="I115">
        <v>0.64954258993775882</v>
      </c>
      <c r="J115" t="s">
        <v>90</v>
      </c>
      <c r="K115" t="s">
        <v>90</v>
      </c>
      <c r="L115" t="s">
        <v>90</v>
      </c>
      <c r="M115" t="s">
        <v>90</v>
      </c>
    </row>
    <row r="116" spans="1:13" x14ac:dyDescent="0.3">
      <c r="A116" t="s">
        <v>70</v>
      </c>
      <c r="B116">
        <v>0.99300560514447278</v>
      </c>
      <c r="C116">
        <v>0.95450809033291417</v>
      </c>
      <c r="D116">
        <v>0.93326519579188405</v>
      </c>
      <c r="E116">
        <v>0.26511945104168205</v>
      </c>
      <c r="F116">
        <v>0.89102637025904219</v>
      </c>
      <c r="G116">
        <v>0.86076949114941292</v>
      </c>
      <c r="H116">
        <v>0.99401559646157656</v>
      </c>
      <c r="I116">
        <v>0.86246599915734057</v>
      </c>
      <c r="J116" t="s">
        <v>90</v>
      </c>
      <c r="K116">
        <v>0.93939005878062098</v>
      </c>
      <c r="L116" t="s">
        <v>90</v>
      </c>
      <c r="M116" t="s">
        <v>90</v>
      </c>
    </row>
    <row r="117" spans="1:13" x14ac:dyDescent="0.3">
      <c r="A117" t="s">
        <v>160</v>
      </c>
      <c r="B117">
        <v>0.99284376856652035</v>
      </c>
      <c r="C117">
        <v>0.96266817254939618</v>
      </c>
      <c r="D117">
        <v>0.93111423114087077</v>
      </c>
      <c r="E117">
        <v>0.74000264467512755</v>
      </c>
      <c r="F117">
        <v>0.46695501002827949</v>
      </c>
      <c r="G117">
        <v>0.68834204322672454</v>
      </c>
      <c r="H117">
        <v>0.99420061524746095</v>
      </c>
      <c r="I117">
        <v>0</v>
      </c>
      <c r="J117" t="s">
        <v>90</v>
      </c>
      <c r="K117">
        <v>0.95429414516914601</v>
      </c>
      <c r="L117" t="s">
        <v>90</v>
      </c>
      <c r="M117">
        <v>0</v>
      </c>
    </row>
    <row r="118" spans="1:13" x14ac:dyDescent="0.3">
      <c r="A118" t="s">
        <v>71</v>
      </c>
      <c r="B118">
        <v>0.99314600938305941</v>
      </c>
      <c r="C118">
        <v>0.96361453180136825</v>
      </c>
      <c r="D118">
        <v>0.90906040863228565</v>
      </c>
      <c r="E118">
        <v>0.66472532729818856</v>
      </c>
      <c r="F118">
        <v>8.114642152934172E-2</v>
      </c>
      <c r="G118">
        <v>0.807728609020261</v>
      </c>
      <c r="H118">
        <v>0.99285428069391579</v>
      </c>
      <c r="I118">
        <v>0.47971811619113097</v>
      </c>
      <c r="J118" t="s">
        <v>90</v>
      </c>
      <c r="K118" t="s">
        <v>90</v>
      </c>
      <c r="L118" t="s">
        <v>90</v>
      </c>
      <c r="M118">
        <v>0</v>
      </c>
    </row>
    <row r="119" spans="1:13" x14ac:dyDescent="0.3">
      <c r="A119" t="s">
        <v>72</v>
      </c>
      <c r="B119">
        <v>0.99051567783734895</v>
      </c>
      <c r="C119">
        <v>0.96985442176757641</v>
      </c>
      <c r="D119">
        <v>0.93154965370106724</v>
      </c>
      <c r="E119">
        <v>0.72573739103695234</v>
      </c>
      <c r="F119">
        <v>0.60243469150060247</v>
      </c>
      <c r="G119">
        <v>0.82706929106041271</v>
      </c>
      <c r="H119">
        <v>0.99347014202003436</v>
      </c>
      <c r="I119">
        <v>0.25132811216386436</v>
      </c>
      <c r="J119" t="s">
        <v>90</v>
      </c>
      <c r="K119">
        <v>0</v>
      </c>
      <c r="L119" t="s">
        <v>90</v>
      </c>
      <c r="M119">
        <v>0.6933780595216682</v>
      </c>
    </row>
    <row r="120" spans="1:13" x14ac:dyDescent="0.3">
      <c r="A120" t="s">
        <v>73</v>
      </c>
      <c r="B120">
        <v>0.98093870656164395</v>
      </c>
      <c r="C120">
        <v>0.95395597878194005</v>
      </c>
      <c r="D120">
        <v>0.92648964465368877</v>
      </c>
      <c r="E120">
        <v>0.70941787814375601</v>
      </c>
      <c r="F120">
        <v>0.71480868288167265</v>
      </c>
      <c r="G120">
        <v>0.73317209460343769</v>
      </c>
      <c r="H120">
        <v>0.99422982744863897</v>
      </c>
      <c r="I120">
        <v>0.91260092104913715</v>
      </c>
      <c r="J120">
        <v>0</v>
      </c>
      <c r="K120">
        <v>0</v>
      </c>
      <c r="L120" t="s">
        <v>90</v>
      </c>
      <c r="M120">
        <v>0.74040070092957799</v>
      </c>
    </row>
    <row r="121" spans="1:13" x14ac:dyDescent="0.3">
      <c r="A121" t="s">
        <v>74</v>
      </c>
      <c r="B121">
        <v>0.98972199052891963</v>
      </c>
      <c r="C121">
        <v>0.91426763743705397</v>
      </c>
      <c r="D121">
        <v>0.90737500437573559</v>
      </c>
      <c r="E121">
        <v>0.28346167129321187</v>
      </c>
      <c r="F121">
        <v>0.42214064914992272</v>
      </c>
      <c r="G121">
        <v>0.80807954463723897</v>
      </c>
      <c r="H121">
        <v>0.99217556847748001</v>
      </c>
      <c r="I121">
        <v>0.53674359928526738</v>
      </c>
      <c r="J121" t="s">
        <v>90</v>
      </c>
      <c r="K121" t="s">
        <v>90</v>
      </c>
      <c r="L121" t="s">
        <v>90</v>
      </c>
      <c r="M121" t="s">
        <v>90</v>
      </c>
    </row>
    <row r="122" spans="1:13" x14ac:dyDescent="0.3">
      <c r="A122" t="s">
        <v>75</v>
      </c>
      <c r="B122">
        <v>0.99018485849552884</v>
      </c>
      <c r="C122">
        <v>0.95230204673222085</v>
      </c>
      <c r="D122">
        <v>0.92207877000465444</v>
      </c>
      <c r="E122">
        <v>0</v>
      </c>
      <c r="F122">
        <v>0.77551819173977565</v>
      </c>
      <c r="G122">
        <v>0.81422046347960497</v>
      </c>
      <c r="H122">
        <v>0.99365068861203443</v>
      </c>
      <c r="I122">
        <v>0.93366642063627237</v>
      </c>
      <c r="J122" t="s">
        <v>90</v>
      </c>
      <c r="K122" t="s">
        <v>90</v>
      </c>
      <c r="L122" t="s">
        <v>90</v>
      </c>
      <c r="M122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8D2-F423-4A39-A9C4-62A397826041}">
  <dimension ref="A2:M37"/>
  <sheetViews>
    <sheetView topLeftCell="A16" workbookViewId="0">
      <selection activeCell="E15" sqref="E15"/>
    </sheetView>
  </sheetViews>
  <sheetFormatPr defaultRowHeight="14.4" x14ac:dyDescent="0.3"/>
  <cols>
    <col min="1" max="1" width="19.21875" bestFit="1" customWidth="1"/>
    <col min="2" max="9" width="12" bestFit="1" customWidth="1"/>
    <col min="10" max="10" width="9.5546875" bestFit="1" customWidth="1"/>
    <col min="11" max="12" width="10.5546875" bestFit="1" customWidth="1"/>
    <col min="13" max="13" width="12" bestFit="1" customWidth="1"/>
  </cols>
  <sheetData>
    <row r="2" spans="1:13" x14ac:dyDescent="0.3">
      <c r="A2" s="13" t="s">
        <v>93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77</v>
      </c>
      <c r="B5">
        <v>0.97534602915997359</v>
      </c>
      <c r="C5">
        <v>0.93966838933291741</v>
      </c>
      <c r="D5">
        <v>0.90935750878156763</v>
      </c>
      <c r="E5">
        <v>0.51806606284706236</v>
      </c>
      <c r="F5">
        <v>0.64749799732977298</v>
      </c>
      <c r="G5">
        <v>0.82093254013014072</v>
      </c>
      <c r="H5">
        <v>0.9911043590910108</v>
      </c>
      <c r="I5">
        <v>0.56387802819227517</v>
      </c>
      <c r="J5" t="s">
        <v>90</v>
      </c>
      <c r="K5" t="s">
        <v>90</v>
      </c>
      <c r="L5" t="s">
        <v>90</v>
      </c>
      <c r="M5" t="s">
        <v>90</v>
      </c>
    </row>
    <row r="6" spans="1:13" x14ac:dyDescent="0.3">
      <c r="A6" t="s">
        <v>78</v>
      </c>
      <c r="B6">
        <v>0.98524304023844156</v>
      </c>
      <c r="C6">
        <v>0.96100034566904158</v>
      </c>
      <c r="D6">
        <v>0.920433077090412</v>
      </c>
      <c r="E6">
        <v>0.6077130286030078</v>
      </c>
      <c r="F6" t="s">
        <v>90</v>
      </c>
      <c r="G6">
        <v>0.74551845867520872</v>
      </c>
      <c r="H6">
        <v>0.99167354762213122</v>
      </c>
      <c r="I6">
        <v>0.95787454339999478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79</v>
      </c>
      <c r="B7">
        <v>0.98974009900639681</v>
      </c>
      <c r="C7">
        <v>0.94466880470916104</v>
      </c>
      <c r="D7">
        <v>0.91830646803487925</v>
      </c>
      <c r="E7">
        <v>0.62851195265806725</v>
      </c>
      <c r="F7">
        <v>0.4707706991171558</v>
      </c>
      <c r="G7">
        <v>0.81824800814145926</v>
      </c>
      <c r="H7">
        <v>0.99151021632136183</v>
      </c>
      <c r="I7">
        <v>0.48327537671799969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80</v>
      </c>
      <c r="B8">
        <v>0.97107898859392405</v>
      </c>
      <c r="C8">
        <v>0.95975938290767482</v>
      </c>
      <c r="D8">
        <v>0.89770006800434932</v>
      </c>
      <c r="E8">
        <v>0.59241997586921213</v>
      </c>
      <c r="F8">
        <v>0.86785099138263144</v>
      </c>
      <c r="G8">
        <v>0.82348258983188449</v>
      </c>
      <c r="H8">
        <v>0.99232029145221023</v>
      </c>
      <c r="I8">
        <v>0</v>
      </c>
      <c r="J8">
        <v>9.375E-2</v>
      </c>
      <c r="K8">
        <v>0</v>
      </c>
      <c r="L8" t="s">
        <v>90</v>
      </c>
      <c r="M8">
        <v>0.75591431887912441</v>
      </c>
    </row>
    <row r="9" spans="1:13" x14ac:dyDescent="0.3">
      <c r="A9" t="s">
        <v>81</v>
      </c>
      <c r="B9">
        <v>0.98351711689910082</v>
      </c>
      <c r="C9">
        <v>0.94892793949215437</v>
      </c>
      <c r="D9">
        <v>0.89158407496786385</v>
      </c>
      <c r="E9">
        <v>0.76111085524800814</v>
      </c>
      <c r="F9">
        <v>0.91485148514851478</v>
      </c>
      <c r="G9">
        <v>0.72320519945351547</v>
      </c>
      <c r="H9">
        <v>0.99039463635517877</v>
      </c>
      <c r="I9">
        <v>0.4781791907514451</v>
      </c>
      <c r="J9" t="s">
        <v>90</v>
      </c>
      <c r="K9" t="s">
        <v>90</v>
      </c>
      <c r="L9" t="s">
        <v>90</v>
      </c>
      <c r="M9" t="s">
        <v>90</v>
      </c>
    </row>
    <row r="10" spans="1:13" x14ac:dyDescent="0.3">
      <c r="A10" t="s">
        <v>82</v>
      </c>
      <c r="B10">
        <v>0.9903986435660308</v>
      </c>
      <c r="C10">
        <v>0.96428250143744965</v>
      </c>
      <c r="D10">
        <v>0.88207913430375873</v>
      </c>
      <c r="E10">
        <v>0.66822578223124884</v>
      </c>
      <c r="F10">
        <v>0.53371943828941149</v>
      </c>
      <c r="G10">
        <v>0.82042285971346096</v>
      </c>
      <c r="H10">
        <v>0.99117721922318036</v>
      </c>
      <c r="I10">
        <v>0.93606906267413115</v>
      </c>
      <c r="J10" t="s">
        <v>90</v>
      </c>
      <c r="K10" t="s">
        <v>90</v>
      </c>
      <c r="L10" t="s">
        <v>90</v>
      </c>
      <c r="M10" t="s">
        <v>90</v>
      </c>
    </row>
    <row r="11" spans="1:13" x14ac:dyDescent="0.3">
      <c r="A11" t="s">
        <v>83</v>
      </c>
      <c r="B11">
        <v>0.97975686038767962</v>
      </c>
      <c r="C11">
        <v>0.944358308590727</v>
      </c>
      <c r="D11">
        <v>0.89553766958860981</v>
      </c>
      <c r="E11">
        <v>0.84611767886315936</v>
      </c>
      <c r="F11">
        <v>0</v>
      </c>
      <c r="G11">
        <v>0.80315685672393966</v>
      </c>
      <c r="H11">
        <v>0.99263827994144238</v>
      </c>
      <c r="I11">
        <v>0</v>
      </c>
      <c r="J11" t="s">
        <v>90</v>
      </c>
      <c r="K11" t="s">
        <v>90</v>
      </c>
      <c r="L11" t="s">
        <v>90</v>
      </c>
      <c r="M11">
        <v>0</v>
      </c>
    </row>
    <row r="12" spans="1:13" x14ac:dyDescent="0.3">
      <c r="A12" t="s">
        <v>84</v>
      </c>
      <c r="B12">
        <v>0.98566132381999205</v>
      </c>
      <c r="C12">
        <v>0.96750845031753885</v>
      </c>
      <c r="D12">
        <v>0.92717942155816757</v>
      </c>
      <c r="E12">
        <v>0.32543276096269724</v>
      </c>
      <c r="F12" t="s">
        <v>90</v>
      </c>
      <c r="G12">
        <v>0.79814433807069818</v>
      </c>
      <c r="H12">
        <v>0.989931516664596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</row>
    <row r="13" spans="1:13" x14ac:dyDescent="0.3">
      <c r="A13" t="s">
        <v>85</v>
      </c>
      <c r="B13">
        <v>0.99161403416466043</v>
      </c>
      <c r="C13">
        <v>0.96607421463639442</v>
      </c>
      <c r="D13">
        <v>0.91998607290855705</v>
      </c>
      <c r="E13">
        <v>0.59305360426271536</v>
      </c>
      <c r="F13">
        <v>0.26456832965381877</v>
      </c>
      <c r="G13">
        <v>0.84732721254983789</v>
      </c>
      <c r="H13">
        <v>0.99219993582462784</v>
      </c>
      <c r="I13">
        <v>0.93769163815767165</v>
      </c>
      <c r="J13" t="s">
        <v>90</v>
      </c>
      <c r="K13" t="s">
        <v>90</v>
      </c>
      <c r="L13" t="s">
        <v>90</v>
      </c>
      <c r="M13" t="s">
        <v>90</v>
      </c>
    </row>
    <row r="14" spans="1:13" x14ac:dyDescent="0.3">
      <c r="A14" t="s">
        <v>86</v>
      </c>
      <c r="B14">
        <v>0.98842955859852555</v>
      </c>
      <c r="C14">
        <v>0.89906722802284933</v>
      </c>
      <c r="D14">
        <v>0.88738535843076283</v>
      </c>
      <c r="E14">
        <v>0</v>
      </c>
      <c r="F14">
        <v>0.82289994649545206</v>
      </c>
      <c r="G14">
        <v>0.72496730057448633</v>
      </c>
      <c r="H14">
        <v>0.98606655658801023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87</v>
      </c>
      <c r="B15">
        <v>0.98665512955525581</v>
      </c>
      <c r="C15">
        <v>0.9538554517765726</v>
      </c>
      <c r="D15">
        <v>0.88287992678275351</v>
      </c>
      <c r="E15">
        <v>0.55000955971892995</v>
      </c>
      <c r="F15">
        <v>0.6039019504966946</v>
      </c>
      <c r="G15">
        <v>0.62849106553513268</v>
      </c>
      <c r="H15">
        <v>0.9924407448995568</v>
      </c>
      <c r="I15">
        <v>0.88221153846153844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88</v>
      </c>
      <c r="B16">
        <v>0.98522546758278839</v>
      </c>
      <c r="C16">
        <v>0.91663037631486599</v>
      </c>
      <c r="D16">
        <v>0.86993456846849193</v>
      </c>
      <c r="E16">
        <v>0.6665636602672933</v>
      </c>
      <c r="F16">
        <v>0.16629735148253666</v>
      </c>
      <c r="G16">
        <v>0.87188715179468612</v>
      </c>
      <c r="H16">
        <v>0.99132770356765643</v>
      </c>
      <c r="I16">
        <v>0.83163294385864917</v>
      </c>
      <c r="J16" t="s">
        <v>90</v>
      </c>
      <c r="K16" t="s">
        <v>90</v>
      </c>
      <c r="L16" t="s">
        <v>90</v>
      </c>
      <c r="M16" t="s">
        <v>90</v>
      </c>
    </row>
    <row r="17" spans="1:13" x14ac:dyDescent="0.3">
      <c r="A17" t="s">
        <v>91</v>
      </c>
      <c r="B17">
        <v>0.94557529496794956</v>
      </c>
      <c r="C17">
        <v>0.86044262477731615</v>
      </c>
      <c r="D17">
        <v>0.83147924796219397</v>
      </c>
      <c r="E17">
        <v>0.35508396381630652</v>
      </c>
      <c r="F17">
        <v>0</v>
      </c>
      <c r="G17">
        <v>0.63536877857690266</v>
      </c>
      <c r="H17">
        <v>0.98405430087728241</v>
      </c>
      <c r="I17">
        <v>0.59972969154184663</v>
      </c>
      <c r="J17" t="s">
        <v>90</v>
      </c>
      <c r="K17" t="s">
        <v>90</v>
      </c>
      <c r="L17" t="s">
        <v>90</v>
      </c>
      <c r="M17" t="s">
        <v>90</v>
      </c>
    </row>
    <row r="18" spans="1:13" x14ac:dyDescent="0.3">
      <c r="A18" t="s">
        <v>89</v>
      </c>
      <c r="B18">
        <v>0.98360593475214064</v>
      </c>
      <c r="C18">
        <v>0.95601410435372325</v>
      </c>
      <c r="D18">
        <v>0.87989289857393937</v>
      </c>
      <c r="E18">
        <v>0.64203545632363668</v>
      </c>
      <c r="F18">
        <v>0.79954319288974485</v>
      </c>
      <c r="G18">
        <v>0.76576284117903737</v>
      </c>
      <c r="H18">
        <v>0.98723317792593357</v>
      </c>
      <c r="I18">
        <v>0.52224466403473746</v>
      </c>
      <c r="J18" t="s">
        <v>90</v>
      </c>
      <c r="K18" t="s">
        <v>90</v>
      </c>
      <c r="L18" t="s">
        <v>90</v>
      </c>
      <c r="M18" t="s">
        <v>90</v>
      </c>
    </row>
    <row r="21" spans="1:13" x14ac:dyDescent="0.3">
      <c r="A21" s="13" t="s">
        <v>94</v>
      </c>
    </row>
    <row r="23" spans="1:13" x14ac:dyDescent="0.3">
      <c r="A23" t="s">
        <v>76</v>
      </c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92</v>
      </c>
      <c r="I23" t="s">
        <v>10</v>
      </c>
      <c r="J23" t="s">
        <v>11</v>
      </c>
      <c r="K23" t="s">
        <v>1</v>
      </c>
      <c r="L23" t="s">
        <v>2</v>
      </c>
      <c r="M23" t="s">
        <v>3</v>
      </c>
    </row>
    <row r="24" spans="1:13" x14ac:dyDescent="0.3">
      <c r="A24" t="s">
        <v>166</v>
      </c>
      <c r="B24">
        <v>0.98286260561499195</v>
      </c>
      <c r="C24">
        <v>0.94126291180610222</v>
      </c>
      <c r="D24">
        <v>0.92498258636076702</v>
      </c>
      <c r="E24">
        <v>0.7363868800722847</v>
      </c>
      <c r="F24">
        <v>0.88128514056224905</v>
      </c>
      <c r="G24">
        <v>0.88276016390920664</v>
      </c>
      <c r="H24">
        <v>0.99110262218297696</v>
      </c>
      <c r="I24">
        <v>0.78557425919025325</v>
      </c>
      <c r="J24" t="s">
        <v>90</v>
      </c>
      <c r="K24" t="s">
        <v>90</v>
      </c>
      <c r="L24" t="s">
        <v>90</v>
      </c>
      <c r="M24" t="s">
        <v>90</v>
      </c>
    </row>
    <row r="25" spans="1:13" x14ac:dyDescent="0.3">
      <c r="A25" t="s">
        <v>167</v>
      </c>
      <c r="B25">
        <v>0.98650004542380398</v>
      </c>
      <c r="C25">
        <v>0.95994921283893042</v>
      </c>
      <c r="D25">
        <v>0.92336830019966099</v>
      </c>
      <c r="E25">
        <v>0.70138694780934685</v>
      </c>
      <c r="F25" t="s">
        <v>90</v>
      </c>
      <c r="G25">
        <v>0.75173777564717159</v>
      </c>
      <c r="H25">
        <v>0.99154831401934318</v>
      </c>
      <c r="I25">
        <v>0.95787454339999478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t="s">
        <v>168</v>
      </c>
      <c r="B26">
        <v>0.99045201343441602</v>
      </c>
      <c r="C26">
        <v>0.94783141705518525</v>
      </c>
      <c r="D26">
        <v>0.92936724620489874</v>
      </c>
      <c r="E26">
        <v>0.77001563314226162</v>
      </c>
      <c r="F26">
        <v>0.78793929712460065</v>
      </c>
      <c r="G26">
        <v>0.83608553098369598</v>
      </c>
      <c r="H26">
        <v>0.99152995513123521</v>
      </c>
      <c r="I26">
        <v>0.94879713914174257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t="s">
        <v>169</v>
      </c>
      <c r="B27">
        <v>0.98584666051457437</v>
      </c>
      <c r="C27">
        <v>0.959306589228336</v>
      </c>
      <c r="D27">
        <v>0.89654112634198446</v>
      </c>
      <c r="E27">
        <v>0.75988207192905466</v>
      </c>
      <c r="F27">
        <v>0.84261070234805913</v>
      </c>
      <c r="G27">
        <v>0.84949037484336298</v>
      </c>
      <c r="H27">
        <v>0.99225457973451558</v>
      </c>
      <c r="I27">
        <v>0</v>
      </c>
      <c r="J27">
        <v>9.4488188976377965E-2</v>
      </c>
      <c r="K27">
        <v>0</v>
      </c>
      <c r="L27" t="s">
        <v>90</v>
      </c>
      <c r="M27">
        <v>0.75603690857928141</v>
      </c>
    </row>
    <row r="28" spans="1:13" x14ac:dyDescent="0.3">
      <c r="A28" t="s">
        <v>170</v>
      </c>
      <c r="B28">
        <v>0.98814496186854517</v>
      </c>
      <c r="C28">
        <v>0.9448076343691808</v>
      </c>
      <c r="D28">
        <v>0.94158949381196977</v>
      </c>
      <c r="E28">
        <v>0.76111085524800814</v>
      </c>
      <c r="F28">
        <v>0.91485148514851478</v>
      </c>
      <c r="G28">
        <v>0.7975460122699386</v>
      </c>
      <c r="H28">
        <v>0.99041171425070462</v>
      </c>
      <c r="I28">
        <v>0.95334718992447476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t="s">
        <v>171</v>
      </c>
      <c r="B29">
        <v>0.99074824373555037</v>
      </c>
      <c r="C29">
        <v>0.96338650059882835</v>
      </c>
      <c r="D29">
        <v>0.88964885166377317</v>
      </c>
      <c r="E29">
        <v>0.7496154693626953</v>
      </c>
      <c r="F29">
        <v>0.84288649988960784</v>
      </c>
      <c r="G29">
        <v>0.83032362245235825</v>
      </c>
      <c r="H29">
        <v>0.99116575419453024</v>
      </c>
      <c r="I29">
        <v>0.94535605722271043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172</v>
      </c>
      <c r="B30">
        <v>0.985609588012334</v>
      </c>
      <c r="C30">
        <v>0.9443949253877908</v>
      </c>
      <c r="D30">
        <v>0.90271146080104081</v>
      </c>
      <c r="E30">
        <v>0.8454711197483622</v>
      </c>
      <c r="F30">
        <v>0</v>
      </c>
      <c r="G30">
        <v>0.82367975430440588</v>
      </c>
      <c r="H30">
        <v>0.99262553912507701</v>
      </c>
      <c r="I30">
        <v>0</v>
      </c>
      <c r="J30" t="s">
        <v>90</v>
      </c>
      <c r="K30" t="s">
        <v>90</v>
      </c>
      <c r="L30" t="s">
        <v>90</v>
      </c>
      <c r="M30">
        <v>0</v>
      </c>
    </row>
    <row r="31" spans="1:13" x14ac:dyDescent="0.3">
      <c r="A31" t="s">
        <v>173</v>
      </c>
      <c r="B31">
        <v>0.98649110482446978</v>
      </c>
      <c r="C31">
        <v>0.96799283362327004</v>
      </c>
      <c r="D31">
        <v>0.93321348859286801</v>
      </c>
      <c r="E31">
        <v>0.64912463526469366</v>
      </c>
      <c r="F31" t="s">
        <v>90</v>
      </c>
      <c r="G31">
        <v>0.79932093089057088</v>
      </c>
      <c r="H31">
        <v>0.98988506323402237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t="s">
        <v>174</v>
      </c>
      <c r="B32">
        <v>0.99193252075605021</v>
      </c>
      <c r="C32">
        <v>0.96747067276873122</v>
      </c>
      <c r="D32">
        <v>0.92271608735773603</v>
      </c>
      <c r="E32">
        <v>0.68610296545161475</v>
      </c>
      <c r="F32">
        <v>0.15551020408163266</v>
      </c>
      <c r="G32">
        <v>0.86295730571492435</v>
      </c>
      <c r="H32">
        <v>0.99220378232342721</v>
      </c>
      <c r="I32">
        <v>0.94926061592728261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t="s">
        <v>175</v>
      </c>
      <c r="B33">
        <v>0.98988852966929342</v>
      </c>
      <c r="C33">
        <v>0.8957909582497644</v>
      </c>
      <c r="D33">
        <v>0.87752440066567716</v>
      </c>
      <c r="E33">
        <v>0</v>
      </c>
      <c r="F33">
        <v>0.82289994649545206</v>
      </c>
      <c r="G33">
        <v>0.7123176249301002</v>
      </c>
      <c r="H33">
        <v>0.98605758686593359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</row>
    <row r="34" spans="1:13" x14ac:dyDescent="0.3">
      <c r="A34" t="s">
        <v>176</v>
      </c>
      <c r="B34">
        <v>0.99025480388108178</v>
      </c>
      <c r="C34">
        <v>0.95395061874780163</v>
      </c>
      <c r="D34">
        <v>0.89975220497461883</v>
      </c>
      <c r="E34">
        <v>0.68916710581647267</v>
      </c>
      <c r="F34">
        <v>0.83420828408872272</v>
      </c>
      <c r="G34">
        <v>0.69936332298784298</v>
      </c>
      <c r="H34">
        <v>0.99242069567638003</v>
      </c>
      <c r="I34">
        <v>0.88221153846153844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t="s">
        <v>177</v>
      </c>
      <c r="B35">
        <v>0.98423549370959595</v>
      </c>
      <c r="C35">
        <v>0.92871464673213999</v>
      </c>
      <c r="D35">
        <v>0.88654694974323833</v>
      </c>
      <c r="E35">
        <v>0.73763788685554366</v>
      </c>
      <c r="F35">
        <v>0.3175498690308281</v>
      </c>
      <c r="G35">
        <v>0.87036536355346183</v>
      </c>
      <c r="H35">
        <v>0.99131924468479515</v>
      </c>
      <c r="I35">
        <v>0.83163294385864917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t="s">
        <v>178</v>
      </c>
      <c r="B36">
        <v>0.96271185180296537</v>
      </c>
      <c r="C36">
        <v>0.86276567346901201</v>
      </c>
      <c r="D36">
        <v>0.83483088764925162</v>
      </c>
      <c r="E36">
        <v>0.42615133642866104</v>
      </c>
      <c r="F36">
        <v>0</v>
      </c>
      <c r="G36">
        <v>0.70367970189756779</v>
      </c>
      <c r="H36">
        <v>0.98406491348127878</v>
      </c>
      <c r="I36">
        <v>0.42025210474905811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t="s">
        <v>179</v>
      </c>
      <c r="B37">
        <v>0.98686830165264561</v>
      </c>
      <c r="C37">
        <v>0.95563983778513018</v>
      </c>
      <c r="D37">
        <v>0.88653991029989809</v>
      </c>
      <c r="E37">
        <v>0.66217313301193714</v>
      </c>
      <c r="F37">
        <v>0.78112918455700264</v>
      </c>
      <c r="G37">
        <v>0.7623102183150342</v>
      </c>
      <c r="H37">
        <v>0.98722475487414985</v>
      </c>
      <c r="I37">
        <v>0.8281809287802363</v>
      </c>
      <c r="J37" t="s">
        <v>90</v>
      </c>
      <c r="K37" t="s">
        <v>90</v>
      </c>
      <c r="L37" t="s">
        <v>90</v>
      </c>
      <c r="M37" t="s">
        <v>90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a 2 l m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G t p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a W Z W 3 + i S + N M B A A D c G g A A E w A c A E Z v c m 1 1 b G F z L 1 N l Y 3 R p b 2 4 x L m 0 g o h g A K K A U A A A A A A A A A A A A A A A A A A A A A A A A A A A A 7 Z f P T 8 I w F M f v J P w P S 7 m M B B f H 5 I c a T 6 g H L y Z C P J g l y + g a r J a W d B 0 a j f + 7 7 S p 0 8 i N y 2 R z Z O D y + a 3 j v N X w / W V 9 j B A V m 1 B r r b / e y 2 W g 2 4 u e Q o 8 h a J I R M Q / g a z J H g G M b B n E W I u A F c W l c W Q a L Z s O R n z B I O k V y 5 i x l 1 r h l M 5 o g K + x Y T 5 I w Y F f I h t s H T h T / j L O J 4 l q A P f x T y C I f w f j T x V 7 W n C S a R v 7 + l 8 y L L g 3 a 7 o 7 u 2 g K y 9 R F z I f Q p m T c I p Q U B u 4 g F B x i N n w t I V W 2 / O J N 2 8 L 0 I a y Z z H k C R p Q v o 7 R 6 / r 5 B E j y Z z a O z t 0 L K A z O 9 Y n c N W j e 5 p G r b s q p s F T 4 U y F n g p 9 F Q Y q D F U 4 B 1 + q Q F r K c d d V H V 3 s R 2 f X u 0 Z n p G f k m Z E 9 I / t G D o w c G i k 3 0 m 4 2 M N 3 z / / x N Q z c Q K B Y F 8 6 C b 1 k T 8 M x E U v Q U R h i j O z f 5 1 h x J 6 r V 0 + 2 N 5 t M D K G Z 0 3 O z d d D m D r Y + x Y w 7 t v d N q g R q B w C a 2 d W h 3 S u J 8 H O b j U T J W M i 8 1 r 4 R U U x r 4 g a j W N E w 6 v R q D g a Z s p X J g V y v O c h p g V c K r L t S k h F t a 4 T G 7 Z 4 x V L g 1 R S U l I I 8 p 8 q 0 y Y m 3 A 4 Z y n h P V Y m H j 9 M 6 Z h Z 3 d S s h A t W e F r T H S K / 6 G U a N x X G g U e M O o 0 S g P G t 9 Q S w E C L Q A U A A I A C A B r a W Z W P o r r e 6 U A A A D 2 A A A A E g A A A A A A A A A A A A A A A A A A A A A A Q 2 9 u Z m l n L 1 B h Y 2 t h Z 2 U u e G 1 s U E s B A i 0 A F A A C A A g A a 2 l m V g / K 6 a u k A A A A 6 Q A A A B M A A A A A A A A A A A A A A A A A 8 Q A A A F t D b 2 5 0 Z W 5 0 X 1 R 5 c G V z X S 5 4 b W x Q S w E C L Q A U A A I A C A B r a W Z W 3 + i S + N M B A A D c G g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0 Q A A A A A A A E L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W x s Y m F j a 1 9 t Z X R y a W N z X 2 1 v Z G V s M V 9 j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g 6 N D U 6 M z A u O T g 0 N T I 3 N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l d H J p Y 3 N f b W 9 k Z W w x X 2 N 2 L 0 F 1 d G 9 S Z W 1 v d m V k Q 2 9 s d W 1 u c z E u e 0 5 h b W U s M H 0 m c X V v d D s s J n F 1 b 3 Q 7 U 2 V j d G l v b j E v c H V s b G J h Y 2 t f b W V 0 c m l j c 1 9 t b 2 R l b D F f Y 3 Y v Q X V 0 b 1 J l b W 9 2 Z W R D b 2 x 1 b W 5 z M S 5 7 V m F s d W U u M S w x f S Z x d W 9 0 O y w m c X V v d D t T Z W N 0 a W 9 u M S 9 w d W x s Y m F j a 1 9 t Z X R y a W N z X 2 1 v Z G V s M V 9 j d i 9 B d X R v U m V t b 3 Z l Z E N v b H V t b n M x L n t W Y W x 1 Z S 4 x M C w y f S Z x d W 9 0 O y w m c X V v d D t T Z W N 0 a W 9 u M S 9 w d W x s Y m F j a 1 9 t Z X R y a W N z X 2 1 v Z G V s M V 9 j d i 9 B d X R v U m V t b 3 Z l Z E N v b H V t b n M x L n t W Y W x 1 Z S 4 x M S w z f S Z x d W 9 0 O y w m c X V v d D t T Z W N 0 a W 9 u M S 9 w d W x s Y m F j a 1 9 t Z X R y a W N z X 2 1 v Z G V s M V 9 j d i 9 B d X R v U m V t b 3 Z l Z E N v b H V t b n M x L n t W Y W x 1 Z S 4 x M i w 0 f S Z x d W 9 0 O y w m c X V v d D t T Z W N 0 a W 9 u M S 9 w d W x s Y m F j a 1 9 t Z X R y a W N z X 2 1 v Z G V s M V 9 j d i 9 B d X R v U m V t b 3 Z l Z E N v b H V t b n M x L n t W Y W x 1 Z S 4 y L D V 9 J n F 1 b 3 Q 7 L C Z x d W 9 0 O 1 N l Y 3 R p b 2 4 x L 3 B 1 b G x i Y W N r X 2 1 l d H J p Y 3 N f b W 9 k Z W w x X 2 N 2 L 0 F 1 d G 9 S Z W 1 v d m V k Q 2 9 s d W 1 u c z E u e 1 Z h b H V l L j M s N n 0 m c X V v d D s s J n F 1 b 3 Q 7 U 2 V j d G l v b j E v c H V s b G J h Y 2 t f b W V 0 c m l j c 1 9 t b 2 R l b D F f Y 3 Y v Q X V 0 b 1 J l b W 9 2 Z W R D b 2 x 1 b W 5 z M S 5 7 V m F s d W U u N C w 3 f S Z x d W 9 0 O y w m c X V v d D t T Z W N 0 a W 9 u M S 9 w d W x s Y m F j a 1 9 t Z X R y a W N z X 2 1 v Z G V s M V 9 j d i 9 B d X R v U m V t b 3 Z l Z E N v b H V t b n M x L n t W Y W x 1 Z S 4 1 L D h 9 J n F 1 b 3 Q 7 L C Z x d W 9 0 O 1 N l Y 3 R p b 2 4 x L 3 B 1 b G x i Y W N r X 2 1 l d H J p Y 3 N f b W 9 k Z W w x X 2 N 2 L 0 F 1 d G 9 S Z W 1 v d m V k Q 2 9 s d W 1 u c z E u e 1 Z h b H V l L j Y s O X 0 m c X V v d D s s J n F 1 b 3 Q 7 U 2 V j d G l v b j E v c H V s b G J h Y 2 t f b W V 0 c m l j c 1 9 t b 2 R l b D F f Y 3 Y v Q X V 0 b 1 J l b W 9 2 Z W R D b 2 x 1 b W 5 z M S 5 7 V m F s d W U u N y w x M H 0 m c X V v d D s s J n F 1 b 3 Q 7 U 2 V j d G l v b j E v c H V s b G J h Y 2 t f b W V 0 c m l j c 1 9 t b 2 R l b D F f Y 3 Y v Q X V 0 b 1 J l b W 9 2 Z W R D b 2 x 1 b W 5 z M S 5 7 V m F s d W U u O C w x M X 0 m c X V v d D s s J n F 1 b 3 Q 7 U 2 V j d G l v b j E v c H V s b G J h Y 2 t f b W V 0 c m l j c 1 9 t b 2 R l b D F f Y 3 Y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l d H J p Y 3 N f b W 9 k Z W w x X 2 N 2 L 0 F 1 d G 9 S Z W 1 v d m V k Q 2 9 s d W 1 u c z E u e 0 5 h b W U s M H 0 m c X V v d D s s J n F 1 b 3 Q 7 U 2 V j d G l v b j E v c H V s b G J h Y 2 t f b W V 0 c m l j c 1 9 t b 2 R l b D F f Y 3 Y v Q X V 0 b 1 J l b W 9 2 Z W R D b 2 x 1 b W 5 z M S 5 7 V m F s d W U u M S w x f S Z x d W 9 0 O y w m c X V v d D t T Z W N 0 a W 9 u M S 9 w d W x s Y m F j a 1 9 t Z X R y a W N z X 2 1 v Z G V s M V 9 j d i 9 B d X R v U m V t b 3 Z l Z E N v b H V t b n M x L n t W Y W x 1 Z S 4 x M C w y f S Z x d W 9 0 O y w m c X V v d D t T Z W N 0 a W 9 u M S 9 w d W x s Y m F j a 1 9 t Z X R y a W N z X 2 1 v Z G V s M V 9 j d i 9 B d X R v U m V t b 3 Z l Z E N v b H V t b n M x L n t W Y W x 1 Z S 4 x M S w z f S Z x d W 9 0 O y w m c X V v d D t T Z W N 0 a W 9 u M S 9 w d W x s Y m F j a 1 9 t Z X R y a W N z X 2 1 v Z G V s M V 9 j d i 9 B d X R v U m V t b 3 Z l Z E N v b H V t b n M x L n t W Y W x 1 Z S 4 x M i w 0 f S Z x d W 9 0 O y w m c X V v d D t T Z W N 0 a W 9 u M S 9 w d W x s Y m F j a 1 9 t Z X R y a W N z X 2 1 v Z G V s M V 9 j d i 9 B d X R v U m V t b 3 Z l Z E N v b H V t b n M x L n t W Y W x 1 Z S 4 y L D V 9 J n F 1 b 3 Q 7 L C Z x d W 9 0 O 1 N l Y 3 R p b 2 4 x L 3 B 1 b G x i Y W N r X 2 1 l d H J p Y 3 N f b W 9 k Z W w x X 2 N 2 L 0 F 1 d G 9 S Z W 1 v d m V k Q 2 9 s d W 1 u c z E u e 1 Z h b H V l L j M s N n 0 m c X V v d D s s J n F 1 b 3 Q 7 U 2 V j d G l v b j E v c H V s b G J h Y 2 t f b W V 0 c m l j c 1 9 t b 2 R l b D F f Y 3 Y v Q X V 0 b 1 J l b W 9 2 Z W R D b 2 x 1 b W 5 z M S 5 7 V m F s d W U u N C w 3 f S Z x d W 9 0 O y w m c X V v d D t T Z W N 0 a W 9 u M S 9 w d W x s Y m F j a 1 9 t Z X R y a W N z X 2 1 v Z G V s M V 9 j d i 9 B d X R v U m V t b 3 Z l Z E N v b H V t b n M x L n t W Y W x 1 Z S 4 1 L D h 9 J n F 1 b 3 Q 7 L C Z x d W 9 0 O 1 N l Y 3 R p b 2 4 x L 3 B 1 b G x i Y W N r X 2 1 l d H J p Y 3 N f b W 9 k Z W w x X 2 N 2 L 0 F 1 d G 9 S Z W 1 v d m V k Q 2 9 s d W 1 u c z E u e 1 Z h b H V l L j Y s O X 0 m c X V v d D s s J n F 1 b 3 Q 7 U 2 V j d G l v b j E v c H V s b G J h Y 2 t f b W V 0 c m l j c 1 9 t b 2 R l b D F f Y 3 Y v Q X V 0 b 1 J l b W 9 2 Z W R D b 2 x 1 b W 5 z M S 5 7 V m F s d W U u N y w x M H 0 m c X V v d D s s J n F 1 b 3 Q 7 U 2 V j d G l v b j E v c H V s b G J h Y 2 t f b W V 0 c m l j c 1 9 t b 2 R l b D F f Y 3 Y v Q X V 0 b 1 J l b W 9 2 Z W R D b 2 x 1 b W 5 z M S 5 7 V m F s d W U u O C w x M X 0 m c X V v d D s s J n F 1 b 3 Q 7 U 2 V j d G l v b j E v c H V s b G J h Y 2 t f b W V 0 c m l j c 1 9 t b 2 R l b D F f Y 3 Y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l d H J p Y 3 N f b W 9 k Z W w x X 2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x X 2 N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V 9 j d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J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V U M T g 6 N T Y 6 N T A u N T M y N j M 3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l d H J p Y 3 N f b W 9 k Z W w y X 3 R l c 3 Q v Q X V 0 b 1 J l b W 9 2 Z W R D b 2 x 1 b W 5 z M S 5 7 T m F t Z S w w f S Z x d W 9 0 O y w m c X V v d D t T Z W N 0 a W 9 u M S 9 w d W x s Y m F j a 1 9 t Z X R y a W N z X 2 1 v Z G V s M l 9 0 Z X N 0 L 0 F 1 d G 9 S Z W 1 v d m V k Q 2 9 s d W 1 u c z E u e 1 Z h b H V l L j E s M X 0 m c X V v d D s s J n F 1 b 3 Q 7 U 2 V j d G l v b j E v c H V s b G J h Y 2 t f b W V 0 c m l j c 1 9 t b 2 R l b D J f d G V z d C 9 B d X R v U m V t b 3 Z l Z E N v b H V t b n M x L n t W Y W x 1 Z S 4 x M C w y f S Z x d W 9 0 O y w m c X V v d D t T Z W N 0 a W 9 u M S 9 w d W x s Y m F j a 1 9 t Z X R y a W N z X 2 1 v Z G V s M l 9 0 Z X N 0 L 0 F 1 d G 9 S Z W 1 v d m V k Q 2 9 s d W 1 u c z E u e 1 Z h b H V l L j E x L D N 9 J n F 1 b 3 Q 7 L C Z x d W 9 0 O 1 N l Y 3 R p b 2 4 x L 3 B 1 b G x i Y W N r X 2 1 l d H J p Y 3 N f b W 9 k Z W w y X 3 R l c 3 Q v Q X V 0 b 1 J l b W 9 2 Z W R D b 2 x 1 b W 5 z M S 5 7 V m F s d W U u M T I s N H 0 m c X V v d D s s J n F 1 b 3 Q 7 U 2 V j d G l v b j E v c H V s b G J h Y 2 t f b W V 0 c m l j c 1 9 t b 2 R l b D J f d G V z d C 9 B d X R v U m V t b 3 Z l Z E N v b H V t b n M x L n t W Y W x 1 Z S 4 y L D V 9 J n F 1 b 3 Q 7 L C Z x d W 9 0 O 1 N l Y 3 R p b 2 4 x L 3 B 1 b G x i Y W N r X 2 1 l d H J p Y 3 N f b W 9 k Z W w y X 3 R l c 3 Q v Q X V 0 b 1 J l b W 9 2 Z W R D b 2 x 1 b W 5 z M S 5 7 V m F s d W U u M y w 2 f S Z x d W 9 0 O y w m c X V v d D t T Z W N 0 a W 9 u M S 9 w d W x s Y m F j a 1 9 t Z X R y a W N z X 2 1 v Z G V s M l 9 0 Z X N 0 L 0 F 1 d G 9 S Z W 1 v d m V k Q 2 9 s d W 1 u c z E u e 1 Z h b H V l L j Q s N 3 0 m c X V v d D s s J n F 1 b 3 Q 7 U 2 V j d G l v b j E v c H V s b G J h Y 2 t f b W V 0 c m l j c 1 9 t b 2 R l b D J f d G V z d C 9 B d X R v U m V t b 3 Z l Z E N v b H V t b n M x L n t W Y W x 1 Z S 4 1 L D h 9 J n F 1 b 3 Q 7 L C Z x d W 9 0 O 1 N l Y 3 R p b 2 4 x L 3 B 1 b G x i Y W N r X 2 1 l d H J p Y 3 N f b W 9 k Z W w y X 3 R l c 3 Q v Q X V 0 b 1 J l b W 9 2 Z W R D b 2 x 1 b W 5 z M S 5 7 V m F s d W U u N i w 5 f S Z x d W 9 0 O y w m c X V v d D t T Z W N 0 a W 9 u M S 9 w d W x s Y m F j a 1 9 t Z X R y a W N z X 2 1 v Z G V s M l 9 0 Z X N 0 L 0 F 1 d G 9 S Z W 1 v d m V k Q 2 9 s d W 1 u c z E u e 1 Z h b H V l L j c s M T B 9 J n F 1 b 3 Q 7 L C Z x d W 9 0 O 1 N l Y 3 R p b 2 4 x L 3 B 1 b G x i Y W N r X 2 1 l d H J p Y 3 N f b W 9 k Z W w y X 3 R l c 3 Q v Q X V 0 b 1 J l b W 9 2 Z W R D b 2 x 1 b W 5 z M S 5 7 V m F s d W U u O C w x M X 0 m c X V v d D s s J n F 1 b 3 Q 7 U 2 V j d G l v b j E v c H V s b G J h Y 2 t f b W V 0 c m l j c 1 9 t b 2 R l b D J f d G V z d C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V 0 c m l j c 1 9 t b 2 R l b D J f d G V z d C 9 B d X R v U m V t b 3 Z l Z E N v b H V t b n M x L n t O Y W 1 l L D B 9 J n F 1 b 3 Q 7 L C Z x d W 9 0 O 1 N l Y 3 R p b 2 4 x L 3 B 1 b G x i Y W N r X 2 1 l d H J p Y 3 N f b W 9 k Z W w y X 3 R l c 3 Q v Q X V 0 b 1 J l b W 9 2 Z W R D b 2 x 1 b W 5 z M S 5 7 V m F s d W U u M S w x f S Z x d W 9 0 O y w m c X V v d D t T Z W N 0 a W 9 u M S 9 w d W x s Y m F j a 1 9 t Z X R y a W N z X 2 1 v Z G V s M l 9 0 Z X N 0 L 0 F 1 d G 9 S Z W 1 v d m V k Q 2 9 s d W 1 u c z E u e 1 Z h b H V l L j E w L D J 9 J n F 1 b 3 Q 7 L C Z x d W 9 0 O 1 N l Y 3 R p b 2 4 x L 3 B 1 b G x i Y W N r X 2 1 l d H J p Y 3 N f b W 9 k Z W w y X 3 R l c 3 Q v Q X V 0 b 1 J l b W 9 2 Z W R D b 2 x 1 b W 5 z M S 5 7 V m F s d W U u M T E s M 3 0 m c X V v d D s s J n F 1 b 3 Q 7 U 2 V j d G l v b j E v c H V s b G J h Y 2 t f b W V 0 c m l j c 1 9 t b 2 R l b D J f d G V z d C 9 B d X R v U m V t b 3 Z l Z E N v b H V t b n M x L n t W Y W x 1 Z S 4 x M i w 0 f S Z x d W 9 0 O y w m c X V v d D t T Z W N 0 a W 9 u M S 9 w d W x s Y m F j a 1 9 t Z X R y a W N z X 2 1 v Z G V s M l 9 0 Z X N 0 L 0 F 1 d G 9 S Z W 1 v d m V k Q 2 9 s d W 1 u c z E u e 1 Z h b H V l L j I s N X 0 m c X V v d D s s J n F 1 b 3 Q 7 U 2 V j d G l v b j E v c H V s b G J h Y 2 t f b W V 0 c m l j c 1 9 t b 2 R l b D J f d G V z d C 9 B d X R v U m V t b 3 Z l Z E N v b H V t b n M x L n t W Y W x 1 Z S 4 z L D Z 9 J n F 1 b 3 Q 7 L C Z x d W 9 0 O 1 N l Y 3 R p b 2 4 x L 3 B 1 b G x i Y W N r X 2 1 l d H J p Y 3 N f b W 9 k Z W w y X 3 R l c 3 Q v Q X V 0 b 1 J l b W 9 2 Z W R D b 2 x 1 b W 5 z M S 5 7 V m F s d W U u N C w 3 f S Z x d W 9 0 O y w m c X V v d D t T Z W N 0 a W 9 u M S 9 w d W x s Y m F j a 1 9 t Z X R y a W N z X 2 1 v Z G V s M l 9 0 Z X N 0 L 0 F 1 d G 9 S Z W 1 v d m V k Q 2 9 s d W 1 u c z E u e 1 Z h b H V l L j U s O H 0 m c X V v d D s s J n F 1 b 3 Q 7 U 2 V j d G l v b j E v c H V s b G J h Y 2 t f b W V 0 c m l j c 1 9 t b 2 R l b D J f d G V z d C 9 B d X R v U m V t b 3 Z l Z E N v b H V t b n M x L n t W Y W x 1 Z S 4 2 L D l 9 J n F 1 b 3 Q 7 L C Z x d W 9 0 O 1 N l Y 3 R p b 2 4 x L 3 B 1 b G x i Y W N r X 2 1 l d H J p Y 3 N f b W 9 k Z W w y X 3 R l c 3 Q v Q X V 0 b 1 J l b W 9 2 Z W R D b 2 x 1 b W 5 z M S 5 7 V m F s d W U u N y w x M H 0 m c X V v d D s s J n F 1 b 3 Q 7 U 2 V j d G l v b j E v c H V s b G J h Y 2 t f b W V 0 c m l j c 1 9 t b 2 R l b D J f d G V z d C 9 B d X R v U m V t b 3 Z l Z E N v b H V t b n M x L n t W Y W x 1 Z S 4 4 L D E x f S Z x d W 9 0 O y w m c X V v d D t T Z W N 0 a W 9 u M S 9 w d W x s Y m F j a 1 9 t Z X R y a W N z X 2 1 v Z G V s M l 9 0 Z X N 0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Z X R y a W N z X 2 1 v Z G V s M l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y X 3 R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y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D o w M T o z O S 4 4 N z U w N j g x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y 9 B d X R v U m V t b 3 Z l Z E N v b H V t b n M x L n t O Y W 1 l L D B 9 J n F 1 b 3 Q 7 L C Z x d W 9 0 O 1 N l Y 3 R p b 2 4 x L 2 5 l d 1 9 k a W N l c y 9 B d X R v U m V t b 3 Z l Z E N v b H V t b n M x L n t W Y W x 1 Z S 4 w L D F 9 J n F 1 b 3 Q 7 L C Z x d W 9 0 O 1 N l Y 3 R p b 2 4 x L 2 5 l d 1 9 k a W N l c y 9 B d X R v U m V t b 3 Z l Z E N v b H V t b n M x L n t W Y W x 1 Z S 4 x L D J 9 J n F 1 b 3 Q 7 L C Z x d W 9 0 O 1 N l Y 3 R p b 2 4 x L 2 5 l d 1 9 k a W N l c y 9 B d X R v U m V t b 3 Z l Z E N v b H V t b n M x L n t W Y W x 1 Z S 4 y L D N 9 J n F 1 b 3 Q 7 L C Z x d W 9 0 O 1 N l Y 3 R p b 2 4 x L 2 5 l d 1 9 k a W N l c y 9 B d X R v U m V t b 3 Z l Z E N v b H V t b n M x L n t W Y W x 1 Z S 4 z L D R 9 J n F 1 b 3 Q 7 L C Z x d W 9 0 O 1 N l Y 3 R p b 2 4 x L 2 5 l d 1 9 k a W N l c y 9 B d X R v U m V t b 3 Z l Z E N v b H V t b n M x L n t W Y W x 1 Z S 4 0 L D V 9 J n F 1 b 3 Q 7 L C Z x d W 9 0 O 1 N l Y 3 R p b 2 4 x L 2 5 l d 1 9 k a W N l c y 9 B d X R v U m V t b 3 Z l Z E N v b H V t b n M x L n t W Y W x 1 Z S 4 1 L D Z 9 J n F 1 b 3 Q 7 L C Z x d W 9 0 O 1 N l Y 3 R p b 2 4 x L 2 5 l d 1 9 k a W N l c y 9 B d X R v U m V t b 3 Z l Z E N v b H V t b n M x L n t W Y W x 1 Z S 4 2 L D d 9 J n F 1 b 3 Q 7 L C Z x d W 9 0 O 1 N l Y 3 R p b 2 4 x L 2 5 l d 1 9 k a W N l c y 9 B d X R v U m V t b 3 Z l Z E N v b H V t b n M x L n t W Y W x 1 Z S 4 3 L D h 9 J n F 1 b 3 Q 7 L C Z x d W 9 0 O 1 N l Y 3 R p b 2 4 x L 2 5 l d 1 9 k a W N l c y 9 B d X R v U m V t b 3 Z l Z E N v b H V t b n M x L n t W Y W x 1 Z S 4 4 L D l 9 J n F 1 b 3 Q 7 L C Z x d W 9 0 O 1 N l Y 3 R p b 2 4 x L 2 5 l d 1 9 k a W N l c y 9 B d X R v U m V t b 3 Z l Z E N v b H V t b n M x L n t W Y W x 1 Z S 4 5 L D E w f S Z x d W 9 0 O y w m c X V v d D t T Z W N 0 a W 9 u M S 9 u Z X d f Z G l j Z X M v Q X V 0 b 1 J l b W 9 2 Z W R D b 2 x 1 b W 5 z M S 5 7 V m F s d W U u M T A s M T F 9 J n F 1 b 3 Q 7 L C Z x d W 9 0 O 1 N l Y 3 R p b 2 4 x L 2 5 l d 1 9 k a W N l c y 9 B d X R v U m V t b 3 Z l Z E N v b H V t b n M x L n t W Y W x 1 Z S 4 x M S w x M n 0 m c X V v d D s s J n F 1 b 3 Q 7 U 2 V j d G l v b j E v b m V 3 X 2 R p Y 2 V z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m V 3 X 2 R p Y 2 V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Q 6 M D E 6 M z k u O D c 1 M D Y 4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y 9 B d X R v U m V t b 3 Z l Z E N v b H V t b n M x L n t O Y W 1 l L D B 9 J n F 1 b 3 Q 7 L C Z x d W 9 0 O 1 N l Y 3 R p b 2 4 x L 2 5 l d 1 9 k a W N l c y 9 B d X R v U m V t b 3 Z l Z E N v b H V t b n M x L n t W Y W x 1 Z S 4 w L D F 9 J n F 1 b 3 Q 7 L C Z x d W 9 0 O 1 N l Y 3 R p b 2 4 x L 2 5 l d 1 9 k a W N l c y 9 B d X R v U m V t b 3 Z l Z E N v b H V t b n M x L n t W Y W x 1 Z S 4 x L D J 9 J n F 1 b 3 Q 7 L C Z x d W 9 0 O 1 N l Y 3 R p b 2 4 x L 2 5 l d 1 9 k a W N l c y 9 B d X R v U m V t b 3 Z l Z E N v b H V t b n M x L n t W Y W x 1 Z S 4 y L D N 9 J n F 1 b 3 Q 7 L C Z x d W 9 0 O 1 N l Y 3 R p b 2 4 x L 2 5 l d 1 9 k a W N l c y 9 B d X R v U m V t b 3 Z l Z E N v b H V t b n M x L n t W Y W x 1 Z S 4 z L D R 9 J n F 1 b 3 Q 7 L C Z x d W 9 0 O 1 N l Y 3 R p b 2 4 x L 2 5 l d 1 9 k a W N l c y 9 B d X R v U m V t b 3 Z l Z E N v b H V t b n M x L n t W Y W x 1 Z S 4 0 L D V 9 J n F 1 b 3 Q 7 L C Z x d W 9 0 O 1 N l Y 3 R p b 2 4 x L 2 5 l d 1 9 k a W N l c y 9 B d X R v U m V t b 3 Z l Z E N v b H V t b n M x L n t W Y W x 1 Z S 4 1 L D Z 9 J n F 1 b 3 Q 7 L C Z x d W 9 0 O 1 N l Y 3 R p b 2 4 x L 2 5 l d 1 9 k a W N l c y 9 B d X R v U m V t b 3 Z l Z E N v b H V t b n M x L n t W Y W x 1 Z S 4 2 L D d 9 J n F 1 b 3 Q 7 L C Z x d W 9 0 O 1 N l Y 3 R p b 2 4 x L 2 5 l d 1 9 k a W N l c y 9 B d X R v U m V t b 3 Z l Z E N v b H V t b n M x L n t W Y W x 1 Z S 4 3 L D h 9 J n F 1 b 3 Q 7 L C Z x d W 9 0 O 1 N l Y 3 R p b 2 4 x L 2 5 l d 1 9 k a W N l c y 9 B d X R v U m V t b 3 Z l Z E N v b H V t b n M x L n t W Y W x 1 Z S 4 4 L D l 9 J n F 1 b 3 Q 7 L C Z x d W 9 0 O 1 N l Y 3 R p b 2 4 x L 2 5 l d 1 9 k a W N l c y 9 B d X R v U m V t b 3 Z l Z E N v b H V t b n M x L n t W Y W x 1 Z S 4 5 L D E w f S Z x d W 9 0 O y w m c X V v d D t T Z W N 0 a W 9 u M S 9 u Z X d f Z G l j Z X M v Q X V 0 b 1 J l b W 9 2 Z W R D b 2 x 1 b W 5 z M S 5 7 V m F s d W U u M T A s M T F 9 J n F 1 b 3 Q 7 L C Z x d W 9 0 O 1 N l Y 3 R p b 2 4 x L 2 5 l d 1 9 k a W N l c y 9 B d X R v U m V t b 3 Z l Z E N v b H V t b n M x L n t W Y W x 1 Z S 4 x M S w x M n 0 m c X V v d D s s J n F 1 b 3 Q 7 U 2 V j d G l v b j E v b m V 3 X 2 R p Y 2 V z L 0 F 1 d G 9 S Z W 1 v d m V k Q 2 9 s d W 1 u c z E u e 1 Z h b H V l L j E y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1 9 k a W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y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2 O j U y O j Q 5 L j g 1 N z I 3 M z V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k a W N l c 1 9 t b 2 R l b D F f d G V z d C 9 B d X R v U m V t b 3 Z l Z E N v b H V t b n M x L n t O Y W 1 l L D B 9 J n F 1 b 3 Q 7 L C Z x d W 9 0 O 1 N l Y 3 R p b 2 4 x L 2 5 l d 1 9 k a W N l c 1 9 t b 2 R l b D F f d G V z d C 9 B d X R v U m V t b 3 Z l Z E N v b H V t b n M x L n t W Y W x 1 Z S 4 w L D F 9 J n F 1 b 3 Q 7 L C Z x d W 9 0 O 1 N l Y 3 R p b 2 4 x L 2 5 l d 1 9 k a W N l c 1 9 t b 2 R l b D F f d G V z d C 9 B d X R v U m V t b 3 Z l Z E N v b H V t b n M x L n t W Y W x 1 Z S 4 x L D J 9 J n F 1 b 3 Q 7 L C Z x d W 9 0 O 1 N l Y 3 R p b 2 4 x L 2 5 l d 1 9 k a W N l c 1 9 t b 2 R l b D F f d G V z d C 9 B d X R v U m V t b 3 Z l Z E N v b H V t b n M x L n t W Y W x 1 Z S 4 y L D N 9 J n F 1 b 3 Q 7 L C Z x d W 9 0 O 1 N l Y 3 R p b 2 4 x L 2 5 l d 1 9 k a W N l c 1 9 t b 2 R l b D F f d G V z d C 9 B d X R v U m V t b 3 Z l Z E N v b H V t b n M x L n t W Y W x 1 Z S 4 z L D R 9 J n F 1 b 3 Q 7 L C Z x d W 9 0 O 1 N l Y 3 R p b 2 4 x L 2 5 l d 1 9 k a W N l c 1 9 t b 2 R l b D F f d G V z d C 9 B d X R v U m V t b 3 Z l Z E N v b H V t b n M x L n t W Y W x 1 Z S 4 0 L D V 9 J n F 1 b 3 Q 7 L C Z x d W 9 0 O 1 N l Y 3 R p b 2 4 x L 2 5 l d 1 9 k a W N l c 1 9 t b 2 R l b D F f d G V z d C 9 B d X R v U m V t b 3 Z l Z E N v b H V t b n M x L n t W Y W x 1 Z S 4 1 L D Z 9 J n F 1 b 3 Q 7 L C Z x d W 9 0 O 1 N l Y 3 R p b 2 4 x L 2 5 l d 1 9 k a W N l c 1 9 t b 2 R l b D F f d G V z d C 9 B d X R v U m V t b 3 Z l Z E N v b H V t b n M x L n t W Y W x 1 Z S 4 2 L D d 9 J n F 1 b 3 Q 7 L C Z x d W 9 0 O 1 N l Y 3 R p b 2 4 x L 2 5 l d 1 9 k a W N l c 1 9 t b 2 R l b D F f d G V z d C 9 B d X R v U m V t b 3 Z l Z E N v b H V t b n M x L n t W Y W x 1 Z S 4 3 L D h 9 J n F 1 b 3 Q 7 L C Z x d W 9 0 O 1 N l Y 3 R p b 2 4 x L 2 5 l d 1 9 k a W N l c 1 9 t b 2 R l b D F f d G V z d C 9 B d X R v U m V t b 3 Z l Z E N v b H V t b n M x L n t W Y W x 1 Z S 4 4 L D l 9 J n F 1 b 3 Q 7 L C Z x d W 9 0 O 1 N l Y 3 R p b 2 4 x L 2 5 l d 1 9 k a W N l c 1 9 t b 2 R l b D F f d G V z d C 9 B d X R v U m V t b 3 Z l Z E N v b H V t b n M x L n t W Y W x 1 Z S 4 5 L D E w f S Z x d W 9 0 O y w m c X V v d D t T Z W N 0 a W 9 u M S 9 u Z X d f Z G l j Z X N f b W 9 k Z W w x X 3 R l c 3 Q v Q X V 0 b 1 J l b W 9 2 Z W R D b 2 x 1 b W 5 z M S 5 7 V m F s d W U u M T A s M T F 9 J n F 1 b 3 Q 7 L C Z x d W 9 0 O 1 N l Y 3 R p b 2 4 x L 2 5 l d 1 9 k a W N l c 1 9 t b 2 R l b D F f d G V z d C 9 B d X R v U m V t b 3 Z l Z E N v b H V t b n M x L n t W Y W x 1 Z S 4 x M S w x M n 0 m c X V v d D s s J n F 1 b 3 Q 7 U 2 V j d G l v b j E v b m V 3 X 2 R p Y 2 V z X 2 1 v Z G V s M V 9 0 Z X N 0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V 9 0 Z X N 0 L 0 F 1 d G 9 S Z W 1 v d m V k Q 2 9 s d W 1 u c z E u e 0 5 h b W U s M H 0 m c X V v d D s s J n F 1 b 3 Q 7 U 2 V j d G l v b j E v b m V 3 X 2 R p Y 2 V z X 2 1 v Z G V s M V 9 0 Z X N 0 L 0 F 1 d G 9 S Z W 1 v d m V k Q 2 9 s d W 1 u c z E u e 1 Z h b H V l L j A s M X 0 m c X V v d D s s J n F 1 b 3 Q 7 U 2 V j d G l v b j E v b m V 3 X 2 R p Y 2 V z X 2 1 v Z G V s M V 9 0 Z X N 0 L 0 F 1 d G 9 S Z W 1 v d m V k Q 2 9 s d W 1 u c z E u e 1 Z h b H V l L j E s M n 0 m c X V v d D s s J n F 1 b 3 Q 7 U 2 V j d G l v b j E v b m V 3 X 2 R p Y 2 V z X 2 1 v Z G V s M V 9 0 Z X N 0 L 0 F 1 d G 9 S Z W 1 v d m V k Q 2 9 s d W 1 u c z E u e 1 Z h b H V l L j I s M 3 0 m c X V v d D s s J n F 1 b 3 Q 7 U 2 V j d G l v b j E v b m V 3 X 2 R p Y 2 V z X 2 1 v Z G V s M V 9 0 Z X N 0 L 0 F 1 d G 9 S Z W 1 v d m V k Q 2 9 s d W 1 u c z E u e 1 Z h b H V l L j M s N H 0 m c X V v d D s s J n F 1 b 3 Q 7 U 2 V j d G l v b j E v b m V 3 X 2 R p Y 2 V z X 2 1 v Z G V s M V 9 0 Z X N 0 L 0 F 1 d G 9 S Z W 1 v d m V k Q 2 9 s d W 1 u c z E u e 1 Z h b H V l L j Q s N X 0 m c X V v d D s s J n F 1 b 3 Q 7 U 2 V j d G l v b j E v b m V 3 X 2 R p Y 2 V z X 2 1 v Z G V s M V 9 0 Z X N 0 L 0 F 1 d G 9 S Z W 1 v d m V k Q 2 9 s d W 1 u c z E u e 1 Z h b H V l L j U s N n 0 m c X V v d D s s J n F 1 b 3 Q 7 U 2 V j d G l v b j E v b m V 3 X 2 R p Y 2 V z X 2 1 v Z G V s M V 9 0 Z X N 0 L 0 F 1 d G 9 S Z W 1 v d m V k Q 2 9 s d W 1 u c z E u e 1 Z h b H V l L j Y s N 3 0 m c X V v d D s s J n F 1 b 3 Q 7 U 2 V j d G l v b j E v b m V 3 X 2 R p Y 2 V z X 2 1 v Z G V s M V 9 0 Z X N 0 L 0 F 1 d G 9 S Z W 1 v d m V k Q 2 9 s d W 1 u c z E u e 1 Z h b H V l L j c s O H 0 m c X V v d D s s J n F 1 b 3 Q 7 U 2 V j d G l v b j E v b m V 3 X 2 R p Y 2 V z X 2 1 v Z G V s M V 9 0 Z X N 0 L 0 F 1 d G 9 S Z W 1 v d m V k Q 2 9 s d W 1 u c z E u e 1 Z h b H V l L j g s O X 0 m c X V v d D s s J n F 1 b 3 Q 7 U 2 V j d G l v b j E v b m V 3 X 2 R p Y 2 V z X 2 1 v Z G V s M V 9 0 Z X N 0 L 0 F 1 d G 9 S Z W 1 v d m V k Q 2 9 s d W 1 u c z E u e 1 Z h b H V l L j k s M T B 9 J n F 1 b 3 Q 7 L C Z x d W 9 0 O 1 N l Y 3 R p b 2 4 x L 2 5 l d 1 9 k a W N l c 1 9 t b 2 R l b D F f d G V z d C 9 B d X R v U m V t b 3 Z l Z E N v b H V t b n M x L n t W Y W x 1 Z S 4 x M C w x M X 0 m c X V v d D s s J n F 1 b 3 Q 7 U 2 V j d G l v b j E v b m V 3 X 2 R p Y 2 V z X 2 1 v Z G V s M V 9 0 Z X N 0 L 0 F 1 d G 9 S Z W 1 v d m V k Q 2 9 s d W 1 u c z E u e 1 Z h b H V l L j E x L D E y f S Z x d W 9 0 O y w m c X V v d D t T Z W N 0 a W 9 u M S 9 u Z X d f Z G l j Z X N f b W 9 k Z W w x X 3 R l c 3 Q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N T o 1 O S 4 3 M D M 1 N j I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g K D I p L 0 F 1 d G 9 S Z W 1 v d m V k Q 2 9 s d W 1 u c z E u e 0 5 h b W U s M H 0 m c X V v d D s s J n F 1 b 3 Q 7 U 2 V j d G l v b j E v b m V 3 X 2 R p Y 2 V z X 2 1 v Z G V s M V 9 0 Z X N 0 I C g y K S 9 B d X R v U m V t b 3 Z l Z E N v b H V t b n M x L n t W Y W x 1 Z S 4 w L D F 9 J n F 1 b 3 Q 7 L C Z x d W 9 0 O 1 N l Y 3 R p b 2 4 x L 2 5 l d 1 9 k a W N l c 1 9 t b 2 R l b D F f d G V z d C A o M i k v Q X V 0 b 1 J l b W 9 2 Z W R D b 2 x 1 b W 5 z M S 5 7 V m F s d W U u M S w y f S Z x d W 9 0 O y w m c X V v d D t T Z W N 0 a W 9 u M S 9 u Z X d f Z G l j Z X N f b W 9 k Z W w x X 3 R l c 3 Q g K D I p L 0 F 1 d G 9 S Z W 1 v d m V k Q 2 9 s d W 1 u c z E u e 1 Z h b H V l L j I s M 3 0 m c X V v d D s s J n F 1 b 3 Q 7 U 2 V j d G l v b j E v b m V 3 X 2 R p Y 2 V z X 2 1 v Z G V s M V 9 0 Z X N 0 I C g y K S 9 B d X R v U m V t b 3 Z l Z E N v b H V t b n M x L n t W Y W x 1 Z S 4 z L D R 9 J n F 1 b 3 Q 7 L C Z x d W 9 0 O 1 N l Y 3 R p b 2 4 x L 2 5 l d 1 9 k a W N l c 1 9 t b 2 R l b D F f d G V z d C A o M i k v Q X V 0 b 1 J l b W 9 2 Z W R D b 2 x 1 b W 5 z M S 5 7 V m F s d W U u N C w 1 f S Z x d W 9 0 O y w m c X V v d D t T Z W N 0 a W 9 u M S 9 u Z X d f Z G l j Z X N f b W 9 k Z W w x X 3 R l c 3 Q g K D I p L 0 F 1 d G 9 S Z W 1 v d m V k Q 2 9 s d W 1 u c z E u e 1 Z h b H V l L j U s N n 0 m c X V v d D s s J n F 1 b 3 Q 7 U 2 V j d G l v b j E v b m V 3 X 2 R p Y 2 V z X 2 1 v Z G V s M V 9 0 Z X N 0 I C g y K S 9 B d X R v U m V t b 3 Z l Z E N v b H V t b n M x L n t W Y W x 1 Z S 4 2 L D d 9 J n F 1 b 3 Q 7 L C Z x d W 9 0 O 1 N l Y 3 R p b 2 4 x L 2 5 l d 1 9 k a W N l c 1 9 t b 2 R l b D F f d G V z d C A o M i k v Q X V 0 b 1 J l b W 9 2 Z W R D b 2 x 1 b W 5 z M S 5 7 V m F s d W U u N y w 4 f S Z x d W 9 0 O y w m c X V v d D t T Z W N 0 a W 9 u M S 9 u Z X d f Z G l j Z X N f b W 9 k Z W w x X 3 R l c 3 Q g K D I p L 0 F 1 d G 9 S Z W 1 v d m V k Q 2 9 s d W 1 u c z E u e 1 Z h b H V l L j g s O X 0 m c X V v d D s s J n F 1 b 3 Q 7 U 2 V j d G l v b j E v b m V 3 X 2 R p Y 2 V z X 2 1 v Z G V s M V 9 0 Z X N 0 I C g y K S 9 B d X R v U m V t b 3 Z l Z E N v b H V t b n M x L n t W Y W x 1 Z S 4 5 L D E w f S Z x d W 9 0 O y w m c X V v d D t T Z W N 0 a W 9 u M S 9 u Z X d f Z G l j Z X N f b W 9 k Z W w x X 3 R l c 3 Q g K D I p L 0 F 1 d G 9 S Z W 1 v d m V k Q 2 9 s d W 1 u c z E u e 1 Z h b H V l L j E w L D E x f S Z x d W 9 0 O y w m c X V v d D t T Z W N 0 a W 9 u M S 9 u Z X d f Z G l j Z X N f b W 9 k Z W w x X 3 R l c 3 Q g K D I p L 0 F 1 d G 9 S Z W 1 v d m V k Q 2 9 s d W 1 u c z E u e 1 Z h b H V l L j E x L D E y f S Z x d W 9 0 O y w m c X V v d D t T Z W N 0 a W 9 u M S 9 u Z X d f Z G l j Z X N f b W 9 k Z W w x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k a W N l c 1 9 t b 2 R l b D F f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k a W N l c 1 9 t b 2 R l b D F f d G V z d F 9 f M j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N T o 1 O S 4 3 M D M 1 N j I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k a W N l c 1 9 t b 2 R l b D F f d G V z d C A o M i k v Q X V 0 b 1 J l b W 9 2 Z W R D b 2 x 1 b W 5 z M S 5 7 T m F t Z S w w f S Z x d W 9 0 O y w m c X V v d D t T Z W N 0 a W 9 u M S 9 u Z X d f Z G l j Z X N f b W 9 k Z W w x X 3 R l c 3 Q g K D I p L 0 F 1 d G 9 S Z W 1 v d m V k Q 2 9 s d W 1 u c z E u e 1 Z h b H V l L j A s M X 0 m c X V v d D s s J n F 1 b 3 Q 7 U 2 V j d G l v b j E v b m V 3 X 2 R p Y 2 V z X 2 1 v Z G V s M V 9 0 Z X N 0 I C g y K S 9 B d X R v U m V t b 3 Z l Z E N v b H V t b n M x L n t W Y W x 1 Z S 4 x L D J 9 J n F 1 b 3 Q 7 L C Z x d W 9 0 O 1 N l Y 3 R p b 2 4 x L 2 5 l d 1 9 k a W N l c 1 9 t b 2 R l b D F f d G V z d C A o M i k v Q X V 0 b 1 J l b W 9 2 Z W R D b 2 x 1 b W 5 z M S 5 7 V m F s d W U u M i w z f S Z x d W 9 0 O y w m c X V v d D t T Z W N 0 a W 9 u M S 9 u Z X d f Z G l j Z X N f b W 9 k Z W w x X 3 R l c 3 Q g K D I p L 0 F 1 d G 9 S Z W 1 v d m V k Q 2 9 s d W 1 u c z E u e 1 Z h b H V l L j M s N H 0 m c X V v d D s s J n F 1 b 3 Q 7 U 2 V j d G l v b j E v b m V 3 X 2 R p Y 2 V z X 2 1 v Z G V s M V 9 0 Z X N 0 I C g y K S 9 B d X R v U m V t b 3 Z l Z E N v b H V t b n M x L n t W Y W x 1 Z S 4 0 L D V 9 J n F 1 b 3 Q 7 L C Z x d W 9 0 O 1 N l Y 3 R p b 2 4 x L 2 5 l d 1 9 k a W N l c 1 9 t b 2 R l b D F f d G V z d C A o M i k v Q X V 0 b 1 J l b W 9 2 Z W R D b 2 x 1 b W 5 z M S 5 7 V m F s d W U u N S w 2 f S Z x d W 9 0 O y w m c X V v d D t T Z W N 0 a W 9 u M S 9 u Z X d f Z G l j Z X N f b W 9 k Z W w x X 3 R l c 3 Q g K D I p L 0 F 1 d G 9 S Z W 1 v d m V k Q 2 9 s d W 1 u c z E u e 1 Z h b H V l L j Y s N 3 0 m c X V v d D s s J n F 1 b 3 Q 7 U 2 V j d G l v b j E v b m V 3 X 2 R p Y 2 V z X 2 1 v Z G V s M V 9 0 Z X N 0 I C g y K S 9 B d X R v U m V t b 3 Z l Z E N v b H V t b n M x L n t W Y W x 1 Z S 4 3 L D h 9 J n F 1 b 3 Q 7 L C Z x d W 9 0 O 1 N l Y 3 R p b 2 4 x L 2 5 l d 1 9 k a W N l c 1 9 t b 2 R l b D F f d G V z d C A o M i k v Q X V 0 b 1 J l b W 9 2 Z W R D b 2 x 1 b W 5 z M S 5 7 V m F s d W U u O C w 5 f S Z x d W 9 0 O y w m c X V v d D t T Z W N 0 a W 9 u M S 9 u Z X d f Z G l j Z X N f b W 9 k Z W w x X 3 R l c 3 Q g K D I p L 0 F 1 d G 9 S Z W 1 v d m V k Q 2 9 s d W 1 u c z E u e 1 Z h b H V l L j k s M T B 9 J n F 1 b 3 Q 7 L C Z x d W 9 0 O 1 N l Y 3 R p b 2 4 x L 2 5 l d 1 9 k a W N l c 1 9 t b 2 R l b D F f d G V z d C A o M i k v Q X V 0 b 1 J l b W 9 2 Z W R D b 2 x 1 b W 5 z M S 5 7 V m F s d W U u M T A s M T F 9 J n F 1 b 3 Q 7 L C Z x d W 9 0 O 1 N l Y 3 R p b 2 4 x L 2 5 l d 1 9 k a W N l c 1 9 t b 2 R l b D F f d G V z d C A o M i k v Q X V 0 b 1 J l b W 9 2 Z W R D b 2 x 1 b W 5 z M S 5 7 V m F s d W U u M T E s M T J 9 J n F 1 b 3 Q 7 L C Z x d W 9 0 O 1 N l Y 3 R p b 2 4 x L 2 5 l d 1 9 k a W N l c 1 9 t b 2 R l b D F f d G V z d C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N f b W 9 k Z W w x X 3 R l c 3 Q g K D I p L 0 F 1 d G 9 S Z W 1 v d m V k Q 2 9 s d W 1 u c z E u e 0 5 h b W U s M H 0 m c X V v d D s s J n F 1 b 3 Q 7 U 2 V j d G l v b j E v b m V 3 X 2 R p Y 2 V z X 2 1 v Z G V s M V 9 0 Z X N 0 I C g y K S 9 B d X R v U m V t b 3 Z l Z E N v b H V t b n M x L n t W Y W x 1 Z S 4 w L D F 9 J n F 1 b 3 Q 7 L C Z x d W 9 0 O 1 N l Y 3 R p b 2 4 x L 2 5 l d 1 9 k a W N l c 1 9 t b 2 R l b D F f d G V z d C A o M i k v Q X V 0 b 1 J l b W 9 2 Z W R D b 2 x 1 b W 5 z M S 5 7 V m F s d W U u M S w y f S Z x d W 9 0 O y w m c X V v d D t T Z W N 0 a W 9 u M S 9 u Z X d f Z G l j Z X N f b W 9 k Z W w x X 3 R l c 3 Q g K D I p L 0 F 1 d G 9 S Z W 1 v d m V k Q 2 9 s d W 1 u c z E u e 1 Z h b H V l L j I s M 3 0 m c X V v d D s s J n F 1 b 3 Q 7 U 2 V j d G l v b j E v b m V 3 X 2 R p Y 2 V z X 2 1 v Z G V s M V 9 0 Z X N 0 I C g y K S 9 B d X R v U m V t b 3 Z l Z E N v b H V t b n M x L n t W Y W x 1 Z S 4 z L D R 9 J n F 1 b 3 Q 7 L C Z x d W 9 0 O 1 N l Y 3 R p b 2 4 x L 2 5 l d 1 9 k a W N l c 1 9 t b 2 R l b D F f d G V z d C A o M i k v Q X V 0 b 1 J l b W 9 2 Z W R D b 2 x 1 b W 5 z M S 5 7 V m F s d W U u N C w 1 f S Z x d W 9 0 O y w m c X V v d D t T Z W N 0 a W 9 u M S 9 u Z X d f Z G l j Z X N f b W 9 k Z W w x X 3 R l c 3 Q g K D I p L 0 F 1 d G 9 S Z W 1 v d m V k Q 2 9 s d W 1 u c z E u e 1 Z h b H V l L j U s N n 0 m c X V v d D s s J n F 1 b 3 Q 7 U 2 V j d G l v b j E v b m V 3 X 2 R p Y 2 V z X 2 1 v Z G V s M V 9 0 Z X N 0 I C g y K S 9 B d X R v U m V t b 3 Z l Z E N v b H V t b n M x L n t W Y W x 1 Z S 4 2 L D d 9 J n F 1 b 3 Q 7 L C Z x d W 9 0 O 1 N l Y 3 R p b 2 4 x L 2 5 l d 1 9 k a W N l c 1 9 t b 2 R l b D F f d G V z d C A o M i k v Q X V 0 b 1 J l b W 9 2 Z W R D b 2 x 1 b W 5 z M S 5 7 V m F s d W U u N y w 4 f S Z x d W 9 0 O y w m c X V v d D t T Z W N 0 a W 9 u M S 9 u Z X d f Z G l j Z X N f b W 9 k Z W w x X 3 R l c 3 Q g K D I p L 0 F 1 d G 9 S Z W 1 v d m V k Q 2 9 s d W 1 u c z E u e 1 Z h b H V l L j g s O X 0 m c X V v d D s s J n F 1 b 3 Q 7 U 2 V j d G l v b j E v b m V 3 X 2 R p Y 2 V z X 2 1 v Z G V s M V 9 0 Z X N 0 I C g y K S 9 B d X R v U m V t b 3 Z l Z E N v b H V t b n M x L n t W Y W x 1 Z S 4 5 L D E w f S Z x d W 9 0 O y w m c X V v d D t T Z W N 0 a W 9 u M S 9 u Z X d f Z G l j Z X N f b W 9 k Z W w x X 3 R l c 3 Q g K D I p L 0 F 1 d G 9 S Z W 1 v d m V k Q 2 9 s d W 1 u c z E u e 1 Z h b H V l L j E w L D E x f S Z x d W 9 0 O y w m c X V v d D t T Z W N 0 a W 9 u M S 9 u Z X d f Z G l j Z X N f b W 9 k Z W w x X 3 R l c 3 Q g K D I p L 0 F 1 d G 9 S Z W 1 v d m V k Q 2 9 s d W 1 u c z E u e 1 Z h b H V l L j E x L D E y f S Z x d W 9 0 O y w m c X V v d D t T Z W N 0 a W 9 u M S 9 u Z X d f Z G l j Z X N f b W 9 k Z W w x X 3 R l c 3 Q g K D I p L 0 F 1 d G 9 S Z W 1 v d m V k Q 2 9 s d W 1 u c z E u e 1 Z h b H V l L j E y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1 9 k a W N l c 1 9 t b 2 R l b D F f d G V z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z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y X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A 5 O j E 4 O j Q 2 L j A 5 O T M x M D V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R y Y W l u L 0 F 1 d G 9 S Z W 1 v d m V k Q 2 9 s d W 1 u c z E u e 0 5 h b W U s M H 0 m c X V v d D s s J n F 1 b 3 Q 7 U 2 V j d G l v b j E v c H V s b G J h Y 2 t f b W 9 k Z W x f M l 9 0 c m F p b i 9 B d X R v U m V t b 3 Z l Z E N v b H V t b n M x L n t W Y W x 1 Z S 4 x L D F 9 J n F 1 b 3 Q 7 L C Z x d W 9 0 O 1 N l Y 3 R p b 2 4 x L 3 B 1 b G x i Y W N r X 2 1 v Z G V s X z J f d H J h a W 4 v Q X V 0 b 1 J l b W 9 2 Z W R D b 2 x 1 b W 5 z M S 5 7 V m F s d W U u M T A s M n 0 m c X V v d D s s J n F 1 b 3 Q 7 U 2 V j d G l v b j E v c H V s b G J h Y 2 t f b W 9 k Z W x f M l 9 0 c m F p b i 9 B d X R v U m V t b 3 Z l Z E N v b H V t b n M x L n t W Y W x 1 Z S 4 x M S w z f S Z x d W 9 0 O y w m c X V v d D t T Z W N 0 a W 9 u M S 9 w d W x s Y m F j a 1 9 t b 2 R l b F 8 y X 3 R y Y W l u L 0 F 1 d G 9 S Z W 1 v d m V k Q 2 9 s d W 1 u c z E u e 1 Z h b H V l L j E y L D R 9 J n F 1 b 3 Q 7 L C Z x d W 9 0 O 1 N l Y 3 R p b 2 4 x L 3 B 1 b G x i Y W N r X 2 1 v Z G V s X z J f d H J h a W 4 v Q X V 0 b 1 J l b W 9 2 Z W R D b 2 x 1 b W 5 z M S 5 7 V m F s d W U u M i w 1 f S Z x d W 9 0 O y w m c X V v d D t T Z W N 0 a W 9 u M S 9 w d W x s Y m F j a 1 9 t b 2 R l b F 8 y X 3 R y Y W l u L 0 F 1 d G 9 S Z W 1 v d m V k Q 2 9 s d W 1 u c z E u e 1 Z h b H V l L j M s N n 0 m c X V v d D s s J n F 1 b 3 Q 7 U 2 V j d G l v b j E v c H V s b G J h Y 2 t f b W 9 k Z W x f M l 9 0 c m F p b i 9 B d X R v U m V t b 3 Z l Z E N v b H V t b n M x L n t W Y W x 1 Z S 4 0 L D d 9 J n F 1 b 3 Q 7 L C Z x d W 9 0 O 1 N l Y 3 R p b 2 4 x L 3 B 1 b G x i Y W N r X 2 1 v Z G V s X z J f d H J h a W 4 v Q X V 0 b 1 J l b W 9 2 Z W R D b 2 x 1 b W 5 z M S 5 7 V m F s d W U u N S w 4 f S Z x d W 9 0 O y w m c X V v d D t T Z W N 0 a W 9 u M S 9 w d W x s Y m F j a 1 9 t b 2 R l b F 8 y X 3 R y Y W l u L 0 F 1 d G 9 S Z W 1 v d m V k Q 2 9 s d W 1 u c z E u e 1 Z h b H V l L j Y s O X 0 m c X V v d D s s J n F 1 b 3 Q 7 U 2 V j d G l v b j E v c H V s b G J h Y 2 t f b W 9 k Z W x f M l 9 0 c m F p b i 9 B d X R v U m V t b 3 Z l Z E N v b H V t b n M x L n t W Y W x 1 Z S 4 3 L D E w f S Z x d W 9 0 O y w m c X V v d D t T Z W N 0 a W 9 u M S 9 w d W x s Y m F j a 1 9 t b 2 R l b F 8 y X 3 R y Y W l u L 0 F 1 d G 9 S Z W 1 v d m V k Q 2 9 s d W 1 u c z E u e 1 Z h b H V l L j g s M T F 9 J n F 1 b 3 Q 7 L C Z x d W 9 0 O 1 N l Y 3 R p b 2 4 x L 3 B 1 b G x i Y W N r X 2 1 v Z G V s X z J f d H J h a W 4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J f d H J h a W 4 v Q X V 0 b 1 J l b W 9 2 Z W R D b 2 x 1 b W 5 z M S 5 7 T m F t Z S w w f S Z x d W 9 0 O y w m c X V v d D t T Z W N 0 a W 9 u M S 9 w d W x s Y m F j a 1 9 t b 2 R l b F 8 y X 3 R y Y W l u L 0 F 1 d G 9 S Z W 1 v d m V k Q 2 9 s d W 1 u c z E u e 1 Z h b H V l L j E s M X 0 m c X V v d D s s J n F 1 b 3 Q 7 U 2 V j d G l v b j E v c H V s b G J h Y 2 t f b W 9 k Z W x f M l 9 0 c m F p b i 9 B d X R v U m V t b 3 Z l Z E N v b H V t b n M x L n t W Y W x 1 Z S 4 x M C w y f S Z x d W 9 0 O y w m c X V v d D t T Z W N 0 a W 9 u M S 9 w d W x s Y m F j a 1 9 t b 2 R l b F 8 y X 3 R y Y W l u L 0 F 1 d G 9 S Z W 1 v d m V k Q 2 9 s d W 1 u c z E u e 1 Z h b H V l L j E x L D N 9 J n F 1 b 3 Q 7 L C Z x d W 9 0 O 1 N l Y 3 R p b 2 4 x L 3 B 1 b G x i Y W N r X 2 1 v Z G V s X z J f d H J h a W 4 v Q X V 0 b 1 J l b W 9 2 Z W R D b 2 x 1 b W 5 z M S 5 7 V m F s d W U u M T I s N H 0 m c X V v d D s s J n F 1 b 3 Q 7 U 2 V j d G l v b j E v c H V s b G J h Y 2 t f b W 9 k Z W x f M l 9 0 c m F p b i 9 B d X R v U m V t b 3 Z l Z E N v b H V t b n M x L n t W Y W x 1 Z S 4 y L D V 9 J n F 1 b 3 Q 7 L C Z x d W 9 0 O 1 N l Y 3 R p b 2 4 x L 3 B 1 b G x i Y W N r X 2 1 v Z G V s X z J f d H J h a W 4 v Q X V 0 b 1 J l b W 9 2 Z W R D b 2 x 1 b W 5 z M S 5 7 V m F s d W U u M y w 2 f S Z x d W 9 0 O y w m c X V v d D t T Z W N 0 a W 9 u M S 9 w d W x s Y m F j a 1 9 t b 2 R l b F 8 y X 3 R y Y W l u L 0 F 1 d G 9 S Z W 1 v d m V k Q 2 9 s d W 1 u c z E u e 1 Z h b H V l L j Q s N 3 0 m c X V v d D s s J n F 1 b 3 Q 7 U 2 V j d G l v b j E v c H V s b G J h Y 2 t f b W 9 k Z W x f M l 9 0 c m F p b i 9 B d X R v U m V t b 3 Z l Z E N v b H V t b n M x L n t W Y W x 1 Z S 4 1 L D h 9 J n F 1 b 3 Q 7 L C Z x d W 9 0 O 1 N l Y 3 R p b 2 4 x L 3 B 1 b G x i Y W N r X 2 1 v Z G V s X z J f d H J h a W 4 v Q X V 0 b 1 J l b W 9 2 Z W R D b 2 x 1 b W 5 z M S 5 7 V m F s d W U u N i w 5 f S Z x d W 9 0 O y w m c X V v d D t T Z W N 0 a W 9 u M S 9 w d W x s Y m F j a 1 9 t b 2 R l b F 8 y X 3 R y Y W l u L 0 F 1 d G 9 S Z W 1 v d m V k Q 2 9 s d W 1 u c z E u e 1 Z h b H V l L j c s M T B 9 J n F 1 b 3 Q 7 L C Z x d W 9 0 O 1 N l Y 3 R p b 2 4 x L 3 B 1 b G x i Y W N r X 2 1 v Z G V s X z J f d H J h a W 4 v Q X V 0 b 1 J l b W 9 2 Z W R D b 2 x 1 b W 5 z M S 5 7 V m F s d W U u O C w x M X 0 m c X V v d D s s J n F 1 b 3 Q 7 U 2 V j d G l v b j E v c H V s b G J h Y 2 t f b W 9 k Z W x f M l 9 0 c m F p b i 9 B d X R v U m V t b 3 Z l Z E N v b H V t b n M x L n t W Y W x 1 Z S 4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y Y W l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y Y W l u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b G x i Y W N r X 2 1 v Z G V s X z N f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A 5 O j I 2 O j A 4 L j c 0 M D g 5 O T N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y Y W l u L 0 F 1 d G 9 S Z W 1 v d m V k Q 2 9 s d W 1 u c z E u e 0 5 h b W U s M H 0 m c X V v d D s s J n F 1 b 3 Q 7 U 2 V j d G l v b j E v c H V s b G J h Y 2 t f b W 9 k Z W x f M 1 9 0 c m F p b i 9 B d X R v U m V t b 3 Z l Z E N v b H V t b n M x L n t W Y W x 1 Z S 4 x L D F 9 J n F 1 b 3 Q 7 L C Z x d W 9 0 O 1 N l Y 3 R p b 2 4 x L 3 B 1 b G x i Y W N r X 2 1 v Z G V s X z N f d H J h a W 4 v Q X V 0 b 1 J l b W 9 2 Z W R D b 2 x 1 b W 5 z M S 5 7 V m F s d W U u M T A s M n 0 m c X V v d D s s J n F 1 b 3 Q 7 U 2 V j d G l v b j E v c H V s b G J h Y 2 t f b W 9 k Z W x f M 1 9 0 c m F p b i 9 B d X R v U m V t b 3 Z l Z E N v b H V t b n M x L n t W Y W x 1 Z S 4 x M S w z f S Z x d W 9 0 O y w m c X V v d D t T Z W N 0 a W 9 u M S 9 w d W x s Y m F j a 1 9 t b 2 R l b F 8 z X 3 R y Y W l u L 0 F 1 d G 9 S Z W 1 v d m V k Q 2 9 s d W 1 u c z E u e 1 Z h b H V l L j E y L D R 9 J n F 1 b 3 Q 7 L C Z x d W 9 0 O 1 N l Y 3 R p b 2 4 x L 3 B 1 b G x i Y W N r X 2 1 v Z G V s X z N f d H J h a W 4 v Q X V 0 b 1 J l b W 9 2 Z W R D b 2 x 1 b W 5 z M S 5 7 V m F s d W U u M i w 1 f S Z x d W 9 0 O y w m c X V v d D t T Z W N 0 a W 9 u M S 9 w d W x s Y m F j a 1 9 t b 2 R l b F 8 z X 3 R y Y W l u L 0 F 1 d G 9 S Z W 1 v d m V k Q 2 9 s d W 1 u c z E u e 1 Z h b H V l L j M s N n 0 m c X V v d D s s J n F 1 b 3 Q 7 U 2 V j d G l v b j E v c H V s b G J h Y 2 t f b W 9 k Z W x f M 1 9 0 c m F p b i 9 B d X R v U m V t b 3 Z l Z E N v b H V t b n M x L n t W Y W x 1 Z S 4 0 L D d 9 J n F 1 b 3 Q 7 L C Z x d W 9 0 O 1 N l Y 3 R p b 2 4 x L 3 B 1 b G x i Y W N r X 2 1 v Z G V s X z N f d H J h a W 4 v Q X V 0 b 1 J l b W 9 2 Z W R D b 2 x 1 b W 5 z M S 5 7 V m F s d W U u N S w 4 f S Z x d W 9 0 O y w m c X V v d D t T Z W N 0 a W 9 u M S 9 w d W x s Y m F j a 1 9 t b 2 R l b F 8 z X 3 R y Y W l u L 0 F 1 d G 9 S Z W 1 v d m V k Q 2 9 s d W 1 u c z E u e 1 Z h b H V l L j Y s O X 0 m c X V v d D s s J n F 1 b 3 Q 7 U 2 V j d G l v b j E v c H V s b G J h Y 2 t f b W 9 k Z W x f M 1 9 0 c m F p b i 9 B d X R v U m V t b 3 Z l Z E N v b H V t b n M x L n t W Y W x 1 Z S 4 3 L D E w f S Z x d W 9 0 O y w m c X V v d D t T Z W N 0 a W 9 u M S 9 w d W x s Y m F j a 1 9 t b 2 R l b F 8 z X 3 R y Y W l u L 0 F 1 d G 9 S Z W 1 v d m V k Q 2 9 s d W 1 u c z E u e 1 Z h b H V l L j g s M T F 9 J n F 1 b 3 Q 7 L C Z x d W 9 0 O 1 N l Y 3 R p b 2 4 x L 3 B 1 b G x i Y W N r X 2 1 v Z G V s X z N f d H J h a W 4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N f d H J h a W 4 v Q X V 0 b 1 J l b W 9 2 Z W R D b 2 x 1 b W 5 z M S 5 7 T m F t Z S w w f S Z x d W 9 0 O y w m c X V v d D t T Z W N 0 a W 9 u M S 9 w d W x s Y m F j a 1 9 t b 2 R l b F 8 z X 3 R y Y W l u L 0 F 1 d G 9 S Z W 1 v d m V k Q 2 9 s d W 1 u c z E u e 1 Z h b H V l L j E s M X 0 m c X V v d D s s J n F 1 b 3 Q 7 U 2 V j d G l v b j E v c H V s b G J h Y 2 t f b W 9 k Z W x f M 1 9 0 c m F p b i 9 B d X R v U m V t b 3 Z l Z E N v b H V t b n M x L n t W Y W x 1 Z S 4 x M C w y f S Z x d W 9 0 O y w m c X V v d D t T Z W N 0 a W 9 u M S 9 w d W x s Y m F j a 1 9 t b 2 R l b F 8 z X 3 R y Y W l u L 0 F 1 d G 9 S Z W 1 v d m V k Q 2 9 s d W 1 u c z E u e 1 Z h b H V l L j E x L D N 9 J n F 1 b 3 Q 7 L C Z x d W 9 0 O 1 N l Y 3 R p b 2 4 x L 3 B 1 b G x i Y W N r X 2 1 v Z G V s X z N f d H J h a W 4 v Q X V 0 b 1 J l b W 9 2 Z W R D b 2 x 1 b W 5 z M S 5 7 V m F s d W U u M T I s N H 0 m c X V v d D s s J n F 1 b 3 Q 7 U 2 V j d G l v b j E v c H V s b G J h Y 2 t f b W 9 k Z W x f M 1 9 0 c m F p b i 9 B d X R v U m V t b 3 Z l Z E N v b H V t b n M x L n t W Y W x 1 Z S 4 y L D V 9 J n F 1 b 3 Q 7 L C Z x d W 9 0 O 1 N l Y 3 R p b 2 4 x L 3 B 1 b G x i Y W N r X 2 1 v Z G V s X z N f d H J h a W 4 v Q X V 0 b 1 J l b W 9 2 Z W R D b 2 x 1 b W 5 z M S 5 7 V m F s d W U u M y w 2 f S Z x d W 9 0 O y w m c X V v d D t T Z W N 0 a W 9 u M S 9 w d W x s Y m F j a 1 9 t b 2 R l b F 8 z X 3 R y Y W l u L 0 F 1 d G 9 S Z W 1 v d m V k Q 2 9 s d W 1 u c z E u e 1 Z h b H V l L j Q s N 3 0 m c X V v d D s s J n F 1 b 3 Q 7 U 2 V j d G l v b j E v c H V s b G J h Y 2 t f b W 9 k Z W x f M 1 9 0 c m F p b i 9 B d X R v U m V t b 3 Z l Z E N v b H V t b n M x L n t W Y W x 1 Z S 4 1 L D h 9 J n F 1 b 3 Q 7 L C Z x d W 9 0 O 1 N l Y 3 R p b 2 4 x L 3 B 1 b G x i Y W N r X 2 1 v Z G V s X z N f d H J h a W 4 v Q X V 0 b 1 J l b W 9 2 Z W R D b 2 x 1 b W 5 z M S 5 7 V m F s d W U u N i w 5 f S Z x d W 9 0 O y w m c X V v d D t T Z W N 0 a W 9 u M S 9 w d W x s Y m F j a 1 9 t b 2 R l b F 8 z X 3 R y Y W l u L 0 F 1 d G 9 S Z W 1 v d m V k Q 2 9 s d W 1 u c z E u e 1 Z h b H V l L j c s M T B 9 J n F 1 b 3 Q 7 L C Z x d W 9 0 O 1 N l Y 3 R p b 2 4 x L 3 B 1 b G x i Y W N r X 2 1 v Z G V s X z N f d H J h a W 4 v Q X V 0 b 1 J l b W 9 2 Z W R D b 2 x 1 b W 5 z M S 5 7 V m F s d W U u O C w x M X 0 m c X V v d D s s J n F 1 b 3 Q 7 U 2 V j d G l v b j E v c H V s b G J h Y 2 t f b W 9 k Z W x f M 1 9 0 c m F p b i 9 B d X R v U m V t b 3 Z l Z E N v b H V t b n M x L n t W Y W x 1 Z S 4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y Y W l u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y Y W l u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V s b G J h Y 2 t f b W 9 k Z W x f M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A 5 O j M 0 O j E 2 L j Q x M T I 3 M j h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y O j A 3 O j Q y L j c 2 M j g 3 O D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k a W N l c 1 9 t b 2 R l b D N f d G V z d C 9 B d X R v U m V t b 3 Z l Z E N v b H V t b n M x L n t O Y W 1 l L D B 9 J n F 1 b 3 Q 7 L C Z x d W 9 0 O 1 N l Y 3 R p b 2 4 x L 2 5 l d 1 9 k a W N l c 1 9 t b 2 R l b D N f d G V z d C 9 B d X R v U m V t b 3 Z l Z E N v b H V t b n M x L n t W Y W x 1 Z S 4 w L D F 9 J n F 1 b 3 Q 7 L C Z x d W 9 0 O 1 N l Y 3 R p b 2 4 x L 2 5 l d 1 9 k a W N l c 1 9 t b 2 R l b D N f d G V z d C 9 B d X R v U m V t b 3 Z l Z E N v b H V t b n M x L n t W Y W x 1 Z S 4 x L D J 9 J n F 1 b 3 Q 7 L C Z x d W 9 0 O 1 N l Y 3 R p b 2 4 x L 2 5 l d 1 9 k a W N l c 1 9 t b 2 R l b D N f d G V z d C 9 B d X R v U m V t b 3 Z l Z E N v b H V t b n M x L n t W Y W x 1 Z S 4 y L D N 9 J n F 1 b 3 Q 7 L C Z x d W 9 0 O 1 N l Y 3 R p b 2 4 x L 2 5 l d 1 9 k a W N l c 1 9 t b 2 R l b D N f d G V z d C 9 B d X R v U m V t b 3 Z l Z E N v b H V t b n M x L n t W Y W x 1 Z S 4 z L D R 9 J n F 1 b 3 Q 7 L C Z x d W 9 0 O 1 N l Y 3 R p b 2 4 x L 2 5 l d 1 9 k a W N l c 1 9 t b 2 R l b D N f d G V z d C 9 B d X R v U m V t b 3 Z l Z E N v b H V t b n M x L n t W Y W x 1 Z S 4 0 L D V 9 J n F 1 b 3 Q 7 L C Z x d W 9 0 O 1 N l Y 3 R p b 2 4 x L 2 5 l d 1 9 k a W N l c 1 9 t b 2 R l b D N f d G V z d C 9 B d X R v U m V t b 3 Z l Z E N v b H V t b n M x L n t W Y W x 1 Z S 4 1 L D Z 9 J n F 1 b 3 Q 7 L C Z x d W 9 0 O 1 N l Y 3 R p b 2 4 x L 2 5 l d 1 9 k a W N l c 1 9 t b 2 R l b D N f d G V z d C 9 B d X R v U m V t b 3 Z l Z E N v b H V t b n M x L n t W Y W x 1 Z S 4 2 L D d 9 J n F 1 b 3 Q 7 L C Z x d W 9 0 O 1 N l Y 3 R p b 2 4 x L 2 5 l d 1 9 k a W N l c 1 9 t b 2 R l b D N f d G V z d C 9 B d X R v U m V t b 3 Z l Z E N v b H V t b n M x L n t W Y W x 1 Z S 4 3 L D h 9 J n F 1 b 3 Q 7 L C Z x d W 9 0 O 1 N l Y 3 R p b 2 4 x L 2 5 l d 1 9 k a W N l c 1 9 t b 2 R l b D N f d G V z d C 9 B d X R v U m V t b 3 Z l Z E N v b H V t b n M x L n t W Y W x 1 Z S 4 4 L D l 9 J n F 1 b 3 Q 7 L C Z x d W 9 0 O 1 N l Y 3 R p b 2 4 x L 2 5 l d 1 9 k a W N l c 1 9 t b 2 R l b D N f d G V z d C 9 B d X R v U m V t b 3 Z l Z E N v b H V t b n M x L n t W Y W x 1 Z S 4 5 L D E w f S Z x d W 9 0 O y w m c X V v d D t T Z W N 0 a W 9 u M S 9 u Z X d f Z G l j Z X N f b W 9 k Z W w z X 3 R l c 3 Q v Q X V 0 b 1 J l b W 9 2 Z W R D b 2 x 1 b W 5 z M S 5 7 V m F s d W U u M T A s M T F 9 J n F 1 b 3 Q 7 L C Z x d W 9 0 O 1 N l Y 3 R p b 2 4 x L 2 5 l d 1 9 k a W N l c 1 9 t b 2 R l b D N f d G V z d C 9 B d X R v U m V t b 3 Z l Z E N v b H V t b n M x L n t W Y W x 1 Z S 4 x M S w x M n 0 m c X V v d D s s J n F 1 b 3 Q 7 U 2 V j d G l v b j E v b m V 3 X 2 R p Y 2 V z X 2 1 v Z G V s M 1 9 0 Z X N 0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1 9 0 Z X N 0 L 0 F 1 d G 9 S Z W 1 v d m V k Q 2 9 s d W 1 u c z E u e 0 5 h b W U s M H 0 m c X V v d D s s J n F 1 b 3 Q 7 U 2 V j d G l v b j E v b m V 3 X 2 R p Y 2 V z X 2 1 v Z G V s M 1 9 0 Z X N 0 L 0 F 1 d G 9 S Z W 1 v d m V k Q 2 9 s d W 1 u c z E u e 1 Z h b H V l L j A s M X 0 m c X V v d D s s J n F 1 b 3 Q 7 U 2 V j d G l v b j E v b m V 3 X 2 R p Y 2 V z X 2 1 v Z G V s M 1 9 0 Z X N 0 L 0 F 1 d G 9 S Z W 1 v d m V k Q 2 9 s d W 1 u c z E u e 1 Z h b H V l L j E s M n 0 m c X V v d D s s J n F 1 b 3 Q 7 U 2 V j d G l v b j E v b m V 3 X 2 R p Y 2 V z X 2 1 v Z G V s M 1 9 0 Z X N 0 L 0 F 1 d G 9 S Z W 1 v d m V k Q 2 9 s d W 1 u c z E u e 1 Z h b H V l L j I s M 3 0 m c X V v d D s s J n F 1 b 3 Q 7 U 2 V j d G l v b j E v b m V 3 X 2 R p Y 2 V z X 2 1 v Z G V s M 1 9 0 Z X N 0 L 0 F 1 d G 9 S Z W 1 v d m V k Q 2 9 s d W 1 u c z E u e 1 Z h b H V l L j M s N H 0 m c X V v d D s s J n F 1 b 3 Q 7 U 2 V j d G l v b j E v b m V 3 X 2 R p Y 2 V z X 2 1 v Z G V s M 1 9 0 Z X N 0 L 0 F 1 d G 9 S Z W 1 v d m V k Q 2 9 s d W 1 u c z E u e 1 Z h b H V l L j Q s N X 0 m c X V v d D s s J n F 1 b 3 Q 7 U 2 V j d G l v b j E v b m V 3 X 2 R p Y 2 V z X 2 1 v Z G V s M 1 9 0 Z X N 0 L 0 F 1 d G 9 S Z W 1 v d m V k Q 2 9 s d W 1 u c z E u e 1 Z h b H V l L j U s N n 0 m c X V v d D s s J n F 1 b 3 Q 7 U 2 V j d G l v b j E v b m V 3 X 2 R p Y 2 V z X 2 1 v Z G V s M 1 9 0 Z X N 0 L 0 F 1 d G 9 S Z W 1 v d m V k Q 2 9 s d W 1 u c z E u e 1 Z h b H V l L j Y s N 3 0 m c X V v d D s s J n F 1 b 3 Q 7 U 2 V j d G l v b j E v b m V 3 X 2 R p Y 2 V z X 2 1 v Z G V s M 1 9 0 Z X N 0 L 0 F 1 d G 9 S Z W 1 v d m V k Q 2 9 s d W 1 u c z E u e 1 Z h b H V l L j c s O H 0 m c X V v d D s s J n F 1 b 3 Q 7 U 2 V j d G l v b j E v b m V 3 X 2 R p Y 2 V z X 2 1 v Z G V s M 1 9 0 Z X N 0 L 0 F 1 d G 9 S Z W 1 v d m V k Q 2 9 s d W 1 u c z E u e 1 Z h b H V l L j g s O X 0 m c X V v d D s s J n F 1 b 3 Q 7 U 2 V j d G l v b j E v b m V 3 X 2 R p Y 2 V z X 2 1 v Z G V s M 1 9 0 Z X N 0 L 0 F 1 d G 9 S Z W 1 v d m V k Q 2 9 s d W 1 u c z E u e 1 Z h b H V l L j k s M T B 9 J n F 1 b 3 Q 7 L C Z x d W 9 0 O 1 N l Y 3 R p b 2 4 x L 2 5 l d 1 9 k a W N l c 1 9 t b 2 R l b D N f d G V z d C 9 B d X R v U m V t b 3 Z l Z E N v b H V t b n M x L n t W Y W x 1 Z S 4 x M C w x M X 0 m c X V v d D s s J n F 1 b 3 Q 7 U 2 V j d G l v b j E v b m V 3 X 2 R p Y 2 V z X 2 1 v Z G V s M 1 9 0 Z X N 0 L 0 F 1 d G 9 S Z W 1 v d m V k Q 2 9 s d W 1 u c z E u e 1 Z h b H V l L j E x L D E y f S Z x d W 9 0 O y w m c X V v d D t T Z W N 0 a W 9 u M S 9 u Z X d f Z G l j Z X N f b W 9 k Z W w z X 3 R l c 3 Q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x M D o y N y 4 w O D Y 1 O D I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g K D I p L 0 F 1 d G 9 S Z W 1 v d m V k Q 2 9 s d W 1 u c z E u e 0 5 h b W U s M H 0 m c X V v d D s s J n F 1 b 3 Q 7 U 2 V j d G l v b j E v b m V 3 X 2 R p Y 2 V z X 2 1 v Z G V s M 1 9 0 Z X N 0 I C g y K S 9 B d X R v U m V t b 3 Z l Z E N v b H V t b n M x L n t W Y W x 1 Z S 4 w L D F 9 J n F 1 b 3 Q 7 L C Z x d W 9 0 O 1 N l Y 3 R p b 2 4 x L 2 5 l d 1 9 k a W N l c 1 9 t b 2 R l b D N f d G V z d C A o M i k v Q X V 0 b 1 J l b W 9 2 Z W R D b 2 x 1 b W 5 z M S 5 7 V m F s d W U u M S w y f S Z x d W 9 0 O y w m c X V v d D t T Z W N 0 a W 9 u M S 9 u Z X d f Z G l j Z X N f b W 9 k Z W w z X 3 R l c 3 Q g K D I p L 0 F 1 d G 9 S Z W 1 v d m V k Q 2 9 s d W 1 u c z E u e 1 Z h b H V l L j I s M 3 0 m c X V v d D s s J n F 1 b 3 Q 7 U 2 V j d G l v b j E v b m V 3 X 2 R p Y 2 V z X 2 1 v Z G V s M 1 9 0 Z X N 0 I C g y K S 9 B d X R v U m V t b 3 Z l Z E N v b H V t b n M x L n t W Y W x 1 Z S 4 z L D R 9 J n F 1 b 3 Q 7 L C Z x d W 9 0 O 1 N l Y 3 R p b 2 4 x L 2 5 l d 1 9 k a W N l c 1 9 t b 2 R l b D N f d G V z d C A o M i k v Q X V 0 b 1 J l b W 9 2 Z W R D b 2 x 1 b W 5 z M S 5 7 V m F s d W U u N C w 1 f S Z x d W 9 0 O y w m c X V v d D t T Z W N 0 a W 9 u M S 9 u Z X d f Z G l j Z X N f b W 9 k Z W w z X 3 R l c 3 Q g K D I p L 0 F 1 d G 9 S Z W 1 v d m V k Q 2 9 s d W 1 u c z E u e 1 Z h b H V l L j U s N n 0 m c X V v d D s s J n F 1 b 3 Q 7 U 2 V j d G l v b j E v b m V 3 X 2 R p Y 2 V z X 2 1 v Z G V s M 1 9 0 Z X N 0 I C g y K S 9 B d X R v U m V t b 3 Z l Z E N v b H V t b n M x L n t W Y W x 1 Z S 4 2 L D d 9 J n F 1 b 3 Q 7 L C Z x d W 9 0 O 1 N l Y 3 R p b 2 4 x L 2 5 l d 1 9 k a W N l c 1 9 t b 2 R l b D N f d G V z d C A o M i k v Q X V 0 b 1 J l b W 9 2 Z W R D b 2 x 1 b W 5 z M S 5 7 V m F s d W U u N y w 4 f S Z x d W 9 0 O y w m c X V v d D t T Z W N 0 a W 9 u M S 9 u Z X d f Z G l j Z X N f b W 9 k Z W w z X 3 R l c 3 Q g K D I p L 0 F 1 d G 9 S Z W 1 v d m V k Q 2 9 s d W 1 u c z E u e 1 Z h b H V l L j g s O X 0 m c X V v d D s s J n F 1 b 3 Q 7 U 2 V j d G l v b j E v b m V 3 X 2 R p Y 2 V z X 2 1 v Z G V s M 1 9 0 Z X N 0 I C g y K S 9 B d X R v U m V t b 3 Z l Z E N v b H V t b n M x L n t W Y W x 1 Z S 4 5 L D E w f S Z x d W 9 0 O y w m c X V v d D t T Z W N 0 a W 9 u M S 9 u Z X d f Z G l j Z X N f b W 9 k Z W w z X 3 R l c 3 Q g K D I p L 0 F 1 d G 9 S Z W 1 v d m V k Q 2 9 s d W 1 u c z E u e 1 Z h b H V l L j E w L D E x f S Z x d W 9 0 O y w m c X V v d D t T Z W N 0 a W 9 u M S 9 u Z X d f Z G l j Z X N f b W 9 k Z W w z X 3 R l c 3 Q g K D I p L 0 F 1 d G 9 S Z W 1 v d m V k Q 2 9 s d W 1 u c z E u e 1 Z h b H V l L j E x L D E y f S Z x d W 9 0 O y w m c X V v d D t T Z W N 0 a W 9 u M S 9 u Z X d f Z G l j Z X N f b W 9 k Z W w z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k a W N l c 1 9 t b 2 R l b D N f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k a W N l c 1 9 t b 2 R l b D N f d G V z d F 9 f M j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x M D o y N y 4 w O D Y 1 O D I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k a W N l c 1 9 t b 2 R l b D N f d G V z d C A o M i k v Q X V 0 b 1 J l b W 9 2 Z W R D b 2 x 1 b W 5 z M S 5 7 T m F t Z S w w f S Z x d W 9 0 O y w m c X V v d D t T Z W N 0 a W 9 u M S 9 u Z X d f Z G l j Z X N f b W 9 k Z W w z X 3 R l c 3 Q g K D I p L 0 F 1 d G 9 S Z W 1 v d m V k Q 2 9 s d W 1 u c z E u e 1 Z h b H V l L j A s M X 0 m c X V v d D s s J n F 1 b 3 Q 7 U 2 V j d G l v b j E v b m V 3 X 2 R p Y 2 V z X 2 1 v Z G V s M 1 9 0 Z X N 0 I C g y K S 9 B d X R v U m V t b 3 Z l Z E N v b H V t b n M x L n t W Y W x 1 Z S 4 x L D J 9 J n F 1 b 3 Q 7 L C Z x d W 9 0 O 1 N l Y 3 R p b 2 4 x L 2 5 l d 1 9 k a W N l c 1 9 t b 2 R l b D N f d G V z d C A o M i k v Q X V 0 b 1 J l b W 9 2 Z W R D b 2 x 1 b W 5 z M S 5 7 V m F s d W U u M i w z f S Z x d W 9 0 O y w m c X V v d D t T Z W N 0 a W 9 u M S 9 u Z X d f Z G l j Z X N f b W 9 k Z W w z X 3 R l c 3 Q g K D I p L 0 F 1 d G 9 S Z W 1 v d m V k Q 2 9 s d W 1 u c z E u e 1 Z h b H V l L j M s N H 0 m c X V v d D s s J n F 1 b 3 Q 7 U 2 V j d G l v b j E v b m V 3 X 2 R p Y 2 V z X 2 1 v Z G V s M 1 9 0 Z X N 0 I C g y K S 9 B d X R v U m V t b 3 Z l Z E N v b H V t b n M x L n t W Y W x 1 Z S 4 0 L D V 9 J n F 1 b 3 Q 7 L C Z x d W 9 0 O 1 N l Y 3 R p b 2 4 x L 2 5 l d 1 9 k a W N l c 1 9 t b 2 R l b D N f d G V z d C A o M i k v Q X V 0 b 1 J l b W 9 2 Z W R D b 2 x 1 b W 5 z M S 5 7 V m F s d W U u N S w 2 f S Z x d W 9 0 O y w m c X V v d D t T Z W N 0 a W 9 u M S 9 u Z X d f Z G l j Z X N f b W 9 k Z W w z X 3 R l c 3 Q g K D I p L 0 F 1 d G 9 S Z W 1 v d m V k Q 2 9 s d W 1 u c z E u e 1 Z h b H V l L j Y s N 3 0 m c X V v d D s s J n F 1 b 3 Q 7 U 2 V j d G l v b j E v b m V 3 X 2 R p Y 2 V z X 2 1 v Z G V s M 1 9 0 Z X N 0 I C g y K S 9 B d X R v U m V t b 3 Z l Z E N v b H V t b n M x L n t W Y W x 1 Z S 4 3 L D h 9 J n F 1 b 3 Q 7 L C Z x d W 9 0 O 1 N l Y 3 R p b 2 4 x L 2 5 l d 1 9 k a W N l c 1 9 t b 2 R l b D N f d G V z d C A o M i k v Q X V 0 b 1 J l b W 9 2 Z W R D b 2 x 1 b W 5 z M S 5 7 V m F s d W U u O C w 5 f S Z x d W 9 0 O y w m c X V v d D t T Z W N 0 a W 9 u M S 9 u Z X d f Z G l j Z X N f b W 9 k Z W w z X 3 R l c 3 Q g K D I p L 0 F 1 d G 9 S Z W 1 v d m V k Q 2 9 s d W 1 u c z E u e 1 Z h b H V l L j k s M T B 9 J n F 1 b 3 Q 7 L C Z x d W 9 0 O 1 N l Y 3 R p b 2 4 x L 2 5 l d 1 9 k a W N l c 1 9 t b 2 R l b D N f d G V z d C A o M i k v Q X V 0 b 1 J l b W 9 2 Z W R D b 2 x 1 b W 5 z M S 5 7 V m F s d W U u M T A s M T F 9 J n F 1 b 3 Q 7 L C Z x d W 9 0 O 1 N l Y 3 R p b 2 4 x L 2 5 l d 1 9 k a W N l c 1 9 t b 2 R l b D N f d G V z d C A o M i k v Q X V 0 b 1 J l b W 9 2 Z W R D b 2 x 1 b W 5 z M S 5 7 V m F s d W U u M T E s M T J 9 J n F 1 b 3 Q 7 L C Z x d W 9 0 O 1 N l Y 3 R p b 2 4 x L 2 5 l d 1 9 k a W N l c 1 9 t b 2 R l b D N f d G V z d C A o M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N f b W 9 k Z W w z X 3 R l c 3 Q g K D I p L 0 F 1 d G 9 S Z W 1 v d m V k Q 2 9 s d W 1 u c z E u e 0 5 h b W U s M H 0 m c X V v d D s s J n F 1 b 3 Q 7 U 2 V j d G l v b j E v b m V 3 X 2 R p Y 2 V z X 2 1 v Z G V s M 1 9 0 Z X N 0 I C g y K S 9 B d X R v U m V t b 3 Z l Z E N v b H V t b n M x L n t W Y W x 1 Z S 4 w L D F 9 J n F 1 b 3 Q 7 L C Z x d W 9 0 O 1 N l Y 3 R p b 2 4 x L 2 5 l d 1 9 k a W N l c 1 9 t b 2 R l b D N f d G V z d C A o M i k v Q X V 0 b 1 J l b W 9 2 Z W R D b 2 x 1 b W 5 z M S 5 7 V m F s d W U u M S w y f S Z x d W 9 0 O y w m c X V v d D t T Z W N 0 a W 9 u M S 9 u Z X d f Z G l j Z X N f b W 9 k Z W w z X 3 R l c 3 Q g K D I p L 0 F 1 d G 9 S Z W 1 v d m V k Q 2 9 s d W 1 u c z E u e 1 Z h b H V l L j I s M 3 0 m c X V v d D s s J n F 1 b 3 Q 7 U 2 V j d G l v b j E v b m V 3 X 2 R p Y 2 V z X 2 1 v Z G V s M 1 9 0 Z X N 0 I C g y K S 9 B d X R v U m V t b 3 Z l Z E N v b H V t b n M x L n t W Y W x 1 Z S 4 z L D R 9 J n F 1 b 3 Q 7 L C Z x d W 9 0 O 1 N l Y 3 R p b 2 4 x L 2 5 l d 1 9 k a W N l c 1 9 t b 2 R l b D N f d G V z d C A o M i k v Q X V 0 b 1 J l b W 9 2 Z W R D b 2 x 1 b W 5 z M S 5 7 V m F s d W U u N C w 1 f S Z x d W 9 0 O y w m c X V v d D t T Z W N 0 a W 9 u M S 9 u Z X d f Z G l j Z X N f b W 9 k Z W w z X 3 R l c 3 Q g K D I p L 0 F 1 d G 9 S Z W 1 v d m V k Q 2 9 s d W 1 u c z E u e 1 Z h b H V l L j U s N n 0 m c X V v d D s s J n F 1 b 3 Q 7 U 2 V j d G l v b j E v b m V 3 X 2 R p Y 2 V z X 2 1 v Z G V s M 1 9 0 Z X N 0 I C g y K S 9 B d X R v U m V t b 3 Z l Z E N v b H V t b n M x L n t W Y W x 1 Z S 4 2 L D d 9 J n F 1 b 3 Q 7 L C Z x d W 9 0 O 1 N l Y 3 R p b 2 4 x L 2 5 l d 1 9 k a W N l c 1 9 t b 2 R l b D N f d G V z d C A o M i k v Q X V 0 b 1 J l b W 9 2 Z W R D b 2 x 1 b W 5 z M S 5 7 V m F s d W U u N y w 4 f S Z x d W 9 0 O y w m c X V v d D t T Z W N 0 a W 9 u M S 9 u Z X d f Z G l j Z X N f b W 9 k Z W w z X 3 R l c 3 Q g K D I p L 0 F 1 d G 9 S Z W 1 v d m V k Q 2 9 s d W 1 u c z E u e 1 Z h b H V l L j g s O X 0 m c X V v d D s s J n F 1 b 3 Q 7 U 2 V j d G l v b j E v b m V 3 X 2 R p Y 2 V z X 2 1 v Z G V s M 1 9 0 Z X N 0 I C g y K S 9 B d X R v U m V t b 3 Z l Z E N v b H V t b n M x L n t W Y W x 1 Z S 4 5 L D E w f S Z x d W 9 0 O y w m c X V v d D t T Z W N 0 a W 9 u M S 9 u Z X d f Z G l j Z X N f b W 9 k Z W w z X 3 R l c 3 Q g K D I p L 0 F 1 d G 9 S Z W 1 v d m V k Q 2 9 s d W 1 u c z E u e 1 Z h b H V l L j E w L D E x f S Z x d W 9 0 O y w m c X V v d D t T Z W N 0 a W 9 u M S 9 u Z X d f Z G l j Z X N f b W 9 k Z W w z X 3 R l c 3 Q g K D I p L 0 F 1 d G 9 S Z W 1 v d m V k Q 2 9 s d W 1 u c z E u e 1 Z h b H V l L j E x L D E y f S Z x d W 9 0 O y w m c X V v d D t T Z W N 0 a W 9 u M S 9 u Z X d f Z G l j Z X N f b W 9 k Z W w z X 3 R l c 3 Q g K D I p L 0 F 1 d G 9 S Z W 1 v d m V k Q 2 9 s d W 1 u c z E u e 1 Z h b H V l L j E y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5 l d 1 9 k a W N l c 1 9 t b 2 R l b D N f d G V z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z K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T T / i o 1 x J G j 7 N 6 M + l V f 8 E A A A A A A g A A A A A A E G Y A A A A B A A A g A A A A q b H 7 p y / T c + R F 0 g / k n H I I K 9 t U Y i 1 P i R T A a / Q s l N I K P T k A A A A A D o A A A A A C A A A g A A A A p x L 5 L O X D I g y e R T Z o 1 3 + r u e u L d 3 u O 4 K p t G M a k 1 f I t X / N Q A A A A T N P 4 S y M T c 5 I h I 2 U G I B 8 2 V O + S 7 T V 1 d P t u 3 c D 8 K j L B X i o Z p + P m n E U U D 5 R R v W x x 3 D x j W s + f + j k P A 6 l 0 c k Y o M p H q 3 P i P B p P D Q q I F f 1 3 z v n o r q Z 5 A A A A A l s W + 8 2 B m w F a C E g C 8 3 s h R 2 0 k / c S E i R 8 H x U Z i h + 2 E F K e G 1 j B X y g s + F X k u S a 8 2 k q Q z t a s 0 w b L P I e X Y p l Q T V 3 p C Z q w = = < / D a t a M a s h u p > 
</file>

<file path=customXml/itemProps1.xml><?xml version="1.0" encoding="utf-8"?>
<ds:datastoreItem xmlns:ds="http://schemas.openxmlformats.org/officeDocument/2006/customXml" ds:itemID="{AB8EA219-5813-4815-94EA-030193438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 train</vt:lpstr>
      <vt:lpstr>Overview test</vt:lpstr>
      <vt:lpstr>Lipid arc DICEs</vt:lpstr>
      <vt:lpstr>Model 1 2D train</vt:lpstr>
      <vt:lpstr>Model 1 2D test</vt:lpstr>
      <vt:lpstr>Model 2 2D train</vt:lpstr>
      <vt:lpstr>Model 2 2D test</vt:lpstr>
      <vt:lpstr>Model 3 2D train</vt:lpstr>
      <vt:lpstr>Model 3 2D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2023-02-17T16:56:38Z</dcterms:created>
  <dcterms:modified xsi:type="dcterms:W3CDTF">2023-03-30T08:45:09Z</dcterms:modified>
</cp:coreProperties>
</file>