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frreutn-my.sharepoint.com/personal/gonzaloperessi_ca_frre_utn_edu_ar/Documents/Simulación/INTEGRADOR 1/"/>
    </mc:Choice>
  </mc:AlternateContent>
  <xr:revisionPtr revIDLastSave="2" documentId="8_{EB124A7A-B68B-4C4D-8221-0D09792D1712}" xr6:coauthVersionLast="47" xr6:coauthVersionMax="47" xr10:uidLastSave="{EC7BAE31-7F01-4F8D-9ED7-E8BB5767BE45}"/>
  <bookViews>
    <workbookView xWindow="-120" yWindow="-120" windowWidth="20640" windowHeight="11760" xr2:uid="{00000000-000D-0000-FFFF-FFFF00000000}"/>
  </bookViews>
  <sheets>
    <sheet name="Introducción+M=2 y N=1" sheetId="1" r:id="rId1"/>
    <sheet name="Hoja1" sheetId="2"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97" i="1" l="1"/>
  <c r="K99" i="1"/>
  <c r="K100" i="1"/>
  <c r="K101" i="1"/>
  <c r="K102" i="1"/>
  <c r="K103" i="1"/>
  <c r="K104" i="1"/>
  <c r="K105" i="1"/>
  <c r="K106" i="1"/>
  <c r="K98" i="1"/>
  <c r="X106" i="1"/>
  <c r="F106" i="1"/>
  <c r="E106" i="1"/>
  <c r="X105" i="1"/>
  <c r="F105" i="1"/>
  <c r="E105" i="1"/>
  <c r="X104" i="1"/>
  <c r="F104" i="1"/>
  <c r="E104" i="1"/>
  <c r="X103" i="1"/>
  <c r="F103" i="1"/>
  <c r="E103" i="1"/>
  <c r="X102" i="1"/>
  <c r="F102" i="1"/>
  <c r="E102" i="1"/>
  <c r="X101" i="1"/>
  <c r="F101" i="1"/>
  <c r="E101" i="1"/>
  <c r="X100" i="1"/>
  <c r="F100" i="1"/>
  <c r="E100" i="1"/>
  <c r="X99" i="1"/>
  <c r="F99" i="1"/>
  <c r="E99" i="1"/>
  <c r="X98" i="1"/>
  <c r="F98" i="1"/>
  <c r="E98" i="1"/>
  <c r="X97" i="1"/>
  <c r="V97" i="1"/>
  <c r="H97" i="1"/>
  <c r="H98" i="1" s="1"/>
  <c r="H99" i="1" s="1"/>
  <c r="H100" i="1" s="1"/>
  <c r="H101" i="1" s="1"/>
  <c r="H102" i="1" s="1"/>
  <c r="H103" i="1" s="1"/>
  <c r="H104" i="1" s="1"/>
  <c r="H105" i="1" s="1"/>
  <c r="H106" i="1" s="1"/>
  <c r="F97" i="1"/>
  <c r="E97" i="1"/>
  <c r="D97" i="1" s="1"/>
  <c r="AT134" i="1"/>
  <c r="AT133" i="1"/>
  <c r="AT132" i="1"/>
  <c r="Q97" i="1" l="1"/>
  <c r="G97" i="1"/>
  <c r="D98" i="1"/>
  <c r="N97" i="1"/>
  <c r="AT136" i="1"/>
  <c r="AP101" i="1"/>
  <c r="AP103" i="1"/>
  <c r="AP102" i="1"/>
  <c r="AP105" i="1"/>
  <c r="N98" i="1" l="1"/>
  <c r="D99" i="1"/>
  <c r="G98" i="1"/>
  <c r="Q98" i="1"/>
  <c r="AU138" i="1"/>
  <c r="AT139" i="1"/>
  <c r="AU137" i="1"/>
  <c r="AP108" i="1"/>
  <c r="AQ107" i="1"/>
  <c r="AQ106" i="1"/>
  <c r="V98" i="1" l="1"/>
  <c r="G99" i="1"/>
  <c r="D100" i="1"/>
  <c r="Z56" i="1"/>
  <c r="Z57" i="1"/>
  <c r="Z58" i="1"/>
  <c r="Z59" i="1"/>
  <c r="Z60" i="1"/>
  <c r="Z61" i="1"/>
  <c r="Z62" i="1"/>
  <c r="Z63" i="1"/>
  <c r="Z64" i="1"/>
  <c r="Q99" i="1" l="1"/>
  <c r="V99" i="1"/>
  <c r="N99" i="1"/>
  <c r="D101" i="1"/>
  <c r="G100" i="1"/>
  <c r="Z55" i="1"/>
  <c r="G58" i="1"/>
  <c r="G59" i="1"/>
  <c r="G60" i="1"/>
  <c r="G57" i="1"/>
  <c r="H58" i="1"/>
  <c r="H59" i="1"/>
  <c r="K55" i="1"/>
  <c r="K56" i="1" s="1"/>
  <c r="H60" i="1"/>
  <c r="H61" i="1"/>
  <c r="H62" i="1"/>
  <c r="H63" i="1"/>
  <c r="H64" i="1"/>
  <c r="G61" i="1"/>
  <c r="G62" i="1"/>
  <c r="G63" i="1"/>
  <c r="G64" i="1"/>
  <c r="M55" i="1"/>
  <c r="G56" i="1"/>
  <c r="H57" i="1"/>
  <c r="L55" i="1"/>
  <c r="H56" i="1"/>
  <c r="J55" i="1"/>
  <c r="J56" i="1" s="1"/>
  <c r="J57" i="1" s="1"/>
  <c r="J58" i="1" s="1"/>
  <c r="J59" i="1" s="1"/>
  <c r="J60" i="1" s="1"/>
  <c r="J61" i="1" s="1"/>
  <c r="J62" i="1" s="1"/>
  <c r="J63" i="1" s="1"/>
  <c r="J64" i="1" s="1"/>
  <c r="H55" i="1"/>
  <c r="G55" i="1"/>
  <c r="F55" i="1" s="1"/>
  <c r="N100" i="1" l="1"/>
  <c r="V100" i="1"/>
  <c r="Q100" i="1"/>
  <c r="G101" i="1"/>
  <c r="D102" i="1"/>
  <c r="V101" i="1"/>
  <c r="N101" i="1"/>
  <c r="Q101" i="1"/>
  <c r="S55" i="1"/>
  <c r="X55" i="1"/>
  <c r="M56" i="1"/>
  <c r="X56" i="1" s="1"/>
  <c r="P55" i="1"/>
  <c r="L56" i="1"/>
  <c r="K57" i="1" s="1"/>
  <c r="I55" i="1"/>
  <c r="F56" i="1"/>
  <c r="N102" i="1" l="1"/>
  <c r="Q102" i="1"/>
  <c r="V102" i="1"/>
  <c r="D103" i="1"/>
  <c r="G102" i="1"/>
  <c r="P56" i="1"/>
  <c r="S56" i="1"/>
  <c r="L57" i="1"/>
  <c r="K58" i="1" s="1"/>
  <c r="M57" i="1"/>
  <c r="X57" i="1" s="1"/>
  <c r="F57" i="1"/>
  <c r="I56" i="1"/>
  <c r="Q103" i="1" l="1"/>
  <c r="N103" i="1"/>
  <c r="G103" i="1"/>
  <c r="D104" i="1"/>
  <c r="F58" i="1"/>
  <c r="I58" i="1" s="1"/>
  <c r="K59" i="1"/>
  <c r="M59" i="1"/>
  <c r="X59" i="1" s="1"/>
  <c r="L58" i="1"/>
  <c r="L59" i="1" s="1"/>
  <c r="K60" i="1" s="1"/>
  <c r="U57" i="1"/>
  <c r="T57" i="1"/>
  <c r="S57" i="1"/>
  <c r="P57" i="1"/>
  <c r="M58" i="1"/>
  <c r="X58" i="1" s="1"/>
  <c r="I57" i="1"/>
  <c r="V103" i="1" l="1"/>
  <c r="V104" i="1"/>
  <c r="D105" i="1"/>
  <c r="G104" i="1"/>
  <c r="S59" i="1"/>
  <c r="F59" i="1"/>
  <c r="P59" i="1"/>
  <c r="S58" i="1"/>
  <c r="P58" i="1"/>
  <c r="L60" i="1"/>
  <c r="K61" i="1" s="1"/>
  <c r="K62" i="1" s="1"/>
  <c r="M60" i="1"/>
  <c r="X60" i="1" s="1"/>
  <c r="Q104" i="1" l="1"/>
  <c r="N104" i="1"/>
  <c r="G105" i="1"/>
  <c r="D106" i="1"/>
  <c r="G106" i="1" s="1"/>
  <c r="L103" i="1" s="1"/>
  <c r="F60" i="1"/>
  <c r="I59" i="1"/>
  <c r="T60" i="1"/>
  <c r="S60" i="1"/>
  <c r="P60" i="1"/>
  <c r="U60" i="1"/>
  <c r="L61" i="1"/>
  <c r="M61" i="1"/>
  <c r="X61" i="1" s="1"/>
  <c r="L106" i="1" l="1"/>
  <c r="L98" i="1"/>
  <c r="L100" i="1"/>
  <c r="L99" i="1"/>
  <c r="L105" i="1"/>
  <c r="L102" i="1"/>
  <c r="L101" i="1"/>
  <c r="L104" i="1"/>
  <c r="L97" i="1"/>
  <c r="N105" i="1"/>
  <c r="V105" i="1"/>
  <c r="Q105" i="1"/>
  <c r="N106" i="1"/>
  <c r="V106" i="1"/>
  <c r="Q106" i="1"/>
  <c r="F61" i="1"/>
  <c r="I60" i="1"/>
  <c r="S61" i="1"/>
  <c r="P61" i="1"/>
  <c r="L62" i="1"/>
  <c r="K63" i="1" s="1"/>
  <c r="M62" i="1"/>
  <c r="X62" i="1" s="1"/>
  <c r="I61" i="1" l="1"/>
  <c r="F62" i="1"/>
  <c r="S62" i="1"/>
  <c r="P62" i="1"/>
  <c r="M63" i="1"/>
  <c r="X63" i="1" s="1"/>
  <c r="L63" i="1"/>
  <c r="K64" i="1" s="1"/>
  <c r="F63" i="1" l="1"/>
  <c r="I62" i="1"/>
  <c r="U63" i="1"/>
  <c r="T63" i="1"/>
  <c r="S63" i="1"/>
  <c r="P63" i="1"/>
  <c r="L64" i="1"/>
  <c r="M64" i="1"/>
  <c r="X64" i="1" s="1"/>
  <c r="F64" i="1" l="1"/>
  <c r="I63" i="1"/>
  <c r="S64" i="1"/>
  <c r="P64" i="1"/>
  <c r="I64" i="1" l="1"/>
  <c r="N63" i="1" l="1"/>
  <c r="N60" i="1"/>
  <c r="N55" i="1"/>
  <c r="M97" i="1" s="1"/>
  <c r="N56" i="1"/>
  <c r="N57" i="1"/>
  <c r="N62" i="1"/>
  <c r="N61" i="1"/>
  <c r="N64" i="1"/>
  <c r="N59" i="1"/>
  <c r="N58" i="1"/>
  <c r="M99" i="1" l="1"/>
  <c r="M103" i="1"/>
  <c r="O103" i="1" s="1"/>
  <c r="M102" i="1"/>
  <c r="O102" i="1" s="1"/>
  <c r="M100" i="1"/>
  <c r="O100" i="1" s="1"/>
  <c r="M104" i="1"/>
  <c r="M106" i="1"/>
  <c r="O106" i="1" s="1"/>
  <c r="M101" i="1"/>
  <c r="O101" i="1" s="1"/>
  <c r="M105" i="1"/>
  <c r="O105" i="1" s="1"/>
  <c r="M98" i="1"/>
  <c r="O98" i="1" s="1"/>
  <c r="O104" i="1"/>
  <c r="O97" i="1"/>
  <c r="O99" i="1"/>
  <c r="O56" i="1"/>
  <c r="Q56" i="1" s="1"/>
  <c r="O55" i="1"/>
  <c r="Q55" i="1" s="1"/>
  <c r="R55" i="1" s="1"/>
  <c r="O58" i="1"/>
  <c r="Q58" i="1" s="1"/>
  <c r="O57" i="1"/>
  <c r="Q57" i="1" s="1"/>
  <c r="O62" i="1"/>
  <c r="Q62" i="1" s="1"/>
  <c r="O59" i="1"/>
  <c r="Q59" i="1" s="1"/>
  <c r="O63" i="1"/>
  <c r="Q63" i="1" s="1"/>
  <c r="O60" i="1"/>
  <c r="Q60" i="1" s="1"/>
  <c r="O64" i="1"/>
  <c r="Q64" i="1" s="1"/>
  <c r="O61" i="1"/>
  <c r="Q61" i="1" s="1"/>
  <c r="P97" i="1" l="1"/>
  <c r="S97" i="1"/>
  <c r="U55" i="1"/>
  <c r="U58" i="1"/>
  <c r="U64" i="1"/>
  <c r="U61" i="1"/>
  <c r="T55" i="1"/>
  <c r="W55" i="1"/>
  <c r="Y55" i="1" s="1"/>
  <c r="AA55" i="1" s="1"/>
  <c r="AB55" i="1" s="1"/>
  <c r="U97" i="1" l="1"/>
  <c r="W97" i="1" s="1"/>
  <c r="Y97" i="1" s="1"/>
  <c r="Z97" i="1" s="1"/>
  <c r="R97" i="1"/>
  <c r="P98" i="1" s="1"/>
  <c r="R56" i="1"/>
  <c r="W56" i="1" s="1"/>
  <c r="U56" i="1"/>
  <c r="S98" i="1" l="1"/>
  <c r="Y56" i="1"/>
  <c r="AA56" i="1" s="1"/>
  <c r="AB56" i="1" s="1"/>
  <c r="T56" i="1"/>
  <c r="R57" i="1" s="1"/>
  <c r="U98" i="1" l="1"/>
  <c r="W98" i="1" s="1"/>
  <c r="Y98" i="1" s="1"/>
  <c r="Z98" i="1" s="1"/>
  <c r="R98" i="1"/>
  <c r="P99" i="1" s="1"/>
  <c r="W57" i="1"/>
  <c r="R58" i="1" s="1"/>
  <c r="S99" i="1" l="1"/>
  <c r="Y57" i="1"/>
  <c r="AA57" i="1" s="1"/>
  <c r="AB57" i="1" s="1"/>
  <c r="U99" i="1" l="1"/>
  <c r="W99" i="1" s="1"/>
  <c r="Y99" i="1" s="1"/>
  <c r="Z99" i="1" s="1"/>
  <c r="R99" i="1"/>
  <c r="P100" i="1" s="1"/>
  <c r="W58" i="1"/>
  <c r="Y58" i="1" s="1"/>
  <c r="AA58" i="1" s="1"/>
  <c r="AB58" i="1" s="1"/>
  <c r="T58" i="1"/>
  <c r="R59" i="1" s="1"/>
  <c r="S100" i="1" l="1"/>
  <c r="U59" i="1"/>
  <c r="U100" i="1" l="1"/>
  <c r="W100" i="1" s="1"/>
  <c r="Y100" i="1" s="1"/>
  <c r="Z100" i="1" s="1"/>
  <c r="R100" i="1"/>
  <c r="P101" i="1" s="1"/>
  <c r="T59" i="1"/>
  <c r="R60" i="1" s="1"/>
  <c r="W59" i="1"/>
  <c r="S101" i="1" l="1"/>
  <c r="W60" i="1"/>
  <c r="R61" i="1" s="1"/>
  <c r="Y59" i="1"/>
  <c r="AA59" i="1" s="1"/>
  <c r="AB59" i="1" s="1"/>
  <c r="U101" i="1" l="1"/>
  <c r="W101" i="1" s="1"/>
  <c r="Y101" i="1" s="1"/>
  <c r="Z101" i="1" s="1"/>
  <c r="R101" i="1"/>
  <c r="P102" i="1" s="1"/>
  <c r="Y60" i="1"/>
  <c r="AA60" i="1" s="1"/>
  <c r="AB60" i="1" s="1"/>
  <c r="S102" i="1" l="1"/>
  <c r="W61" i="1"/>
  <c r="Y61" i="1" s="1"/>
  <c r="AA61" i="1" s="1"/>
  <c r="AB61" i="1" s="1"/>
  <c r="T61" i="1"/>
  <c r="R62" i="1" s="1"/>
  <c r="U102" i="1" l="1"/>
  <c r="W102" i="1" s="1"/>
  <c r="Y102" i="1" s="1"/>
  <c r="Z102" i="1" s="1"/>
  <c r="R102" i="1"/>
  <c r="P103" i="1" s="1"/>
  <c r="U62" i="1"/>
  <c r="S103" i="1" l="1"/>
  <c r="W62" i="1"/>
  <c r="T62" i="1"/>
  <c r="R63" i="1" s="1"/>
  <c r="U103" i="1" l="1"/>
  <c r="W103" i="1" s="1"/>
  <c r="Y103" i="1" s="1"/>
  <c r="Z103" i="1" s="1"/>
  <c r="R103" i="1"/>
  <c r="P104" i="1" s="1"/>
  <c r="W63" i="1"/>
  <c r="R64" i="1" s="1"/>
  <c r="Y62" i="1"/>
  <c r="AA62" i="1" s="1"/>
  <c r="AB62" i="1" s="1"/>
  <c r="S104" i="1" l="1"/>
  <c r="Y63" i="1"/>
  <c r="AA63" i="1" s="1"/>
  <c r="AB63" i="1" s="1"/>
  <c r="W64" i="1"/>
  <c r="Y64" i="1" s="1"/>
  <c r="AA64" i="1" s="1"/>
  <c r="AB64" i="1" s="1"/>
  <c r="T64" i="1"/>
  <c r="U104" i="1" l="1"/>
  <c r="W104" i="1" s="1"/>
  <c r="Y104" i="1" s="1"/>
  <c r="Z104" i="1" s="1"/>
  <c r="R104" i="1"/>
  <c r="P105" i="1" s="1"/>
  <c r="AB65" i="1"/>
  <c r="S105" i="1" l="1"/>
  <c r="U105" i="1" l="1"/>
  <c r="W105" i="1" s="1"/>
  <c r="Y105" i="1" s="1"/>
  <c r="Z105" i="1" s="1"/>
  <c r="R105" i="1"/>
  <c r="P106" i="1" s="1"/>
  <c r="S106" i="1" l="1"/>
  <c r="U106" i="1" l="1"/>
  <c r="W106" i="1" s="1"/>
  <c r="Y106" i="1" s="1"/>
  <c r="Z106" i="1" s="1"/>
  <c r="Z107" i="1" s="1"/>
  <c r="R106" i="1"/>
</calcChain>
</file>

<file path=xl/sharedStrings.xml><?xml version="1.0" encoding="utf-8"?>
<sst xmlns="http://schemas.openxmlformats.org/spreadsheetml/2006/main" count="900" uniqueCount="857">
  <si>
    <t>Información del Problema</t>
  </si>
  <si>
    <t xml:space="preserve">Objetivo:  Se  busca  establecer  cuál  es  el  par  (M,N)  que  permita  el  menor Tiempo  Total de Recorrido (TTR). Siendo TTR la sumatoria de los tiempos que le lleva a cada vehículo recorrer del punto A al punto H (TRV). Se admite un error del 5%.
</t>
  </si>
  <si>
    <t xml:space="preserve">Consignas del trabajo: Considerar el caso trabajado en clase, en el cual se tienen 10 vehículos que deben recorrer del punto A al punto H.
</t>
  </si>
  <si>
    <r>
      <rPr>
        <b/>
        <u/>
        <sz val="11"/>
        <color theme="1"/>
        <rFont val="Calibri"/>
        <family val="2"/>
        <scheme val="minor"/>
      </rPr>
      <t>Pasos a seguir para alcanzar este objetivo se listan a continuación:</t>
    </r>
    <r>
      <rPr>
        <sz val="11"/>
        <color theme="1"/>
        <rFont val="Calibri"/>
        <family val="2"/>
        <scheme val="minor"/>
      </rPr>
      <t xml:space="preserve">
Se trata de una simulación del tipo terminal al darnos exactamente la cantidad de vehiculos (10 diez vehiculos).
Se asignan 3 pares M y N, más un alfa(error) = 0.05. A partir de los resultados del primer par M y N,  usando criterio propio y las observaciones realizadas durante la simulación se seleccionan los siguientes pares M y N con el objetivo de disminuir los tiempos de recorrido total conseguidos anteriormente.
Se utilizara excel para hacer una simulación siguiendo el modelo de tiempo comprometido para una distribución cíclica. A partir de esta simulación se obtendrá el resultado de una réplica o sea el tiempo total de recorrido de los 10 vehículos. Obviamente una sola réplica de ninguna manera puede ser considerado el resultado final, se utilizará el modelo construido con excel para poder generar rápidamente el resultado de 30 réplicas y posteriormente verificar, si el conjunto de resultados se ajusta a una distribución normal o no. A partir de esto y seleccionando la fórmula apropiada se generará un intervalo de confianza, el cual tendrá una amplitud determinada. Usando criterio propio se determinará si la amplitud del intervalo de confianza es lo suficientemente acotado para que este, sea el resultado final y poder concluir: Para el primer par  M y N seleccionados, el tiempo total de recorrido de  los 10 vehículos está entre [inicio_intervalo_confianza] y [fin_intervalo_confiaza] con un nivel de aceptación de 95%.
Se seleccionarán 2 pares más de M y N y se repite el proceso anterior, a partir de las conclusiones que se obtienen en cada Par M y N se compara cual es el menor tiempo de recorrido obtenido y cuál es el Par M y N asociado. A partir de esto se selecciona  dicho par M y N más el IC asociado para poder responder la pregunta que se requiere.</t>
    </r>
  </si>
  <si>
    <t>M: Cupo de vehículos a la balsa  =</t>
  </si>
  <si>
    <t>N: Cupo de vehículos a puente   =</t>
  </si>
  <si>
    <t>NF = número total de vehículos  =</t>
  </si>
  <si>
    <t>Nro_VEHICULO</t>
  </si>
  <si>
    <t xml:space="preserve">TEAV = Tiempo entre arribo de vehiculo  </t>
  </si>
  <si>
    <t>TPLV=Tiempo de proxima llegada de vehiculo A</t>
  </si>
  <si>
    <t>TTR_AB= Tiempo del recorridoo del tramo AB</t>
  </si>
  <si>
    <t>Tiempo de llegada  punto B</t>
  </si>
  <si>
    <t xml:space="preserve">NC =Cantidad de vehiculos </t>
  </si>
  <si>
    <t>El tercero va al puente</t>
  </si>
  <si>
    <t>Los dos primeros vehiculos van a balsa</t>
  </si>
  <si>
    <t>El ciclo se repite.</t>
  </si>
  <si>
    <t xml:space="preserve"> Cupo actual Puente</t>
  </si>
  <si>
    <t xml:space="preserve"> Cupo actual de  balsa</t>
  </si>
  <si>
    <t>el cruze se realiza con</t>
  </si>
  <si>
    <t>***</t>
  </si>
  <si>
    <t>Orden de llegada de vehiculos a B</t>
  </si>
  <si>
    <t xml:space="preserve">Tiempo de llegada de Vehiculo a B </t>
  </si>
  <si>
    <t>Llega vehiculo a punto G</t>
  </si>
  <si>
    <t>Generar tiempo de tramo GH</t>
  </si>
  <si>
    <t>Tiempo de llegada a punto H</t>
  </si>
  <si>
    <t>TC_balsa_tiempo_regreso_C</t>
  </si>
  <si>
    <t>ir hasta balsa-&gt;Generar TR_BC         Ir hasta puente-&gt;Generar TR_BD</t>
  </si>
  <si>
    <t>Tiempo de espera vehiculo de balsa</t>
  </si>
  <si>
    <t>Tiempo de inicio de cruce</t>
  </si>
  <si>
    <t>LLEGADA DE VEHICULO A PUNTO DE CRUCE para la balsa el punto C y para el puente el punto D</t>
  </si>
  <si>
    <t>TC_balsa -&gt; duración de cruce rio (ida) TC_Puente -&gt; durante cruce de puente</t>
  </si>
  <si>
    <t>TTR_i</t>
  </si>
  <si>
    <t>TRV_i</t>
  </si>
  <si>
    <t>Replica 1</t>
  </si>
  <si>
    <t>Replica 2</t>
  </si>
  <si>
    <t>Replica 3</t>
  </si>
  <si>
    <t>TTR_1</t>
  </si>
  <si>
    <t>TTR_2</t>
  </si>
  <si>
    <t>TTR_3</t>
  </si>
  <si>
    <t>Replica 4</t>
  </si>
  <si>
    <t>Replica 5</t>
  </si>
  <si>
    <t>Replica 6</t>
  </si>
  <si>
    <t>Replica 7</t>
  </si>
  <si>
    <t>Replica 8</t>
  </si>
  <si>
    <t>Replica 9</t>
  </si>
  <si>
    <t>Replica 10</t>
  </si>
  <si>
    <t>Replica 11</t>
  </si>
  <si>
    <t>Replica 12</t>
  </si>
  <si>
    <t>Replica 13</t>
  </si>
  <si>
    <t>Replica 14</t>
  </si>
  <si>
    <t>Replica 15</t>
  </si>
  <si>
    <t>Replica 16</t>
  </si>
  <si>
    <t>Replica 17</t>
  </si>
  <si>
    <t>Replica 18</t>
  </si>
  <si>
    <t>Replica 19</t>
  </si>
  <si>
    <t>Replica 20</t>
  </si>
  <si>
    <t>Replica 21</t>
  </si>
  <si>
    <t>Replica 22</t>
  </si>
  <si>
    <t>Replica 23</t>
  </si>
  <si>
    <t>Replica 24</t>
  </si>
  <si>
    <t>Replica 25</t>
  </si>
  <si>
    <t>Replica 26</t>
  </si>
  <si>
    <t>Replica 27</t>
  </si>
  <si>
    <t>Replica 28</t>
  </si>
  <si>
    <t>Replica 29</t>
  </si>
  <si>
    <t>Replica 30</t>
  </si>
  <si>
    <t>Replica 31</t>
  </si>
  <si>
    <t>Replica 32</t>
  </si>
  <si>
    <t>Replica 33</t>
  </si>
  <si>
    <t>Replica 34</t>
  </si>
  <si>
    <t>Replica 35</t>
  </si>
  <si>
    <t>Replica 36</t>
  </si>
  <si>
    <t>Replica 37</t>
  </si>
  <si>
    <t>Replica 38</t>
  </si>
  <si>
    <t>Replica 39</t>
  </si>
  <si>
    <t>Replica 40</t>
  </si>
  <si>
    <t>Replica 41</t>
  </si>
  <si>
    <t>Replica 42</t>
  </si>
  <si>
    <t>Replica 43</t>
  </si>
  <si>
    <t>Replica 44</t>
  </si>
  <si>
    <t>Replica 45</t>
  </si>
  <si>
    <t>Replica 46</t>
  </si>
  <si>
    <t>Replica 47</t>
  </si>
  <si>
    <t>Replica 48</t>
  </si>
  <si>
    <t>Replica 49</t>
  </si>
  <si>
    <t>Replica 50</t>
  </si>
  <si>
    <t>Replica 51</t>
  </si>
  <si>
    <t>Replica 52</t>
  </si>
  <si>
    <t>Replica 53</t>
  </si>
  <si>
    <t>Replica 54</t>
  </si>
  <si>
    <t>Replica 55</t>
  </si>
  <si>
    <t>Replica 56</t>
  </si>
  <si>
    <t>Replica 57</t>
  </si>
  <si>
    <t>Replica 58</t>
  </si>
  <si>
    <t>Replica 59</t>
  </si>
  <si>
    <t>Replica 60</t>
  </si>
  <si>
    <t>Replica 61</t>
  </si>
  <si>
    <t>Replica 62</t>
  </si>
  <si>
    <t>Replica 63</t>
  </si>
  <si>
    <t>Replica 64</t>
  </si>
  <si>
    <t>Replica 65</t>
  </si>
  <si>
    <t>Replica 66</t>
  </si>
  <si>
    <t>Replica 67</t>
  </si>
  <si>
    <t>Replica 68</t>
  </si>
  <si>
    <t>Replica 69</t>
  </si>
  <si>
    <t>Replica 70</t>
  </si>
  <si>
    <t>Replica 71</t>
  </si>
  <si>
    <t>Replica 72</t>
  </si>
  <si>
    <t>Replica 73</t>
  </si>
  <si>
    <t>Replica 74</t>
  </si>
  <si>
    <t>Replica 75</t>
  </si>
  <si>
    <t>Replica 76</t>
  </si>
  <si>
    <t>Replica 77</t>
  </si>
  <si>
    <t>Replica 78</t>
  </si>
  <si>
    <t>Replica 79</t>
  </si>
  <si>
    <t>Replica 80</t>
  </si>
  <si>
    <t>Replica 81</t>
  </si>
  <si>
    <t>Replica 82</t>
  </si>
  <si>
    <t>Replica 83</t>
  </si>
  <si>
    <t>Replica 84</t>
  </si>
  <si>
    <t>Replica 85</t>
  </si>
  <si>
    <t>Replica 86</t>
  </si>
  <si>
    <t>Replica 87</t>
  </si>
  <si>
    <t>Replica 88</t>
  </si>
  <si>
    <t>Replica 89</t>
  </si>
  <si>
    <t>Replica 90</t>
  </si>
  <si>
    <t>Replica 91</t>
  </si>
  <si>
    <t>Replica 92</t>
  </si>
  <si>
    <t>Replica 93</t>
  </si>
  <si>
    <t>Replica 94</t>
  </si>
  <si>
    <t>Replica 95</t>
  </si>
  <si>
    <t>Replica 96</t>
  </si>
  <si>
    <t>Replica 97</t>
  </si>
  <si>
    <t>Replica 98</t>
  </si>
  <si>
    <t>Replica 99</t>
  </si>
  <si>
    <t>Replica 100</t>
  </si>
  <si>
    <t>Replica 101</t>
  </si>
  <si>
    <t>Replica 102</t>
  </si>
  <si>
    <t>Replica 103</t>
  </si>
  <si>
    <t>Replica 104</t>
  </si>
  <si>
    <t>Replica 105</t>
  </si>
  <si>
    <t>Replica 106</t>
  </si>
  <si>
    <t>Replica 107</t>
  </si>
  <si>
    <t>Replica 108</t>
  </si>
  <si>
    <t>Replica 109</t>
  </si>
  <si>
    <t>Replica 110</t>
  </si>
  <si>
    <t>Replica 111</t>
  </si>
  <si>
    <t>Replica 112</t>
  </si>
  <si>
    <t>Replica 113</t>
  </si>
  <si>
    <t>Replica 114</t>
  </si>
  <si>
    <t>Replica 115</t>
  </si>
  <si>
    <t>Replica 116</t>
  </si>
  <si>
    <t>Replica 117</t>
  </si>
  <si>
    <t>Replica 118</t>
  </si>
  <si>
    <t>Replica 119</t>
  </si>
  <si>
    <t>Replica 120</t>
  </si>
  <si>
    <t>Replica 121</t>
  </si>
  <si>
    <t>Replica 122</t>
  </si>
  <si>
    <t>Replica 123</t>
  </si>
  <si>
    <t>Replica 124</t>
  </si>
  <si>
    <t>Replica 125</t>
  </si>
  <si>
    <t>Replica 126</t>
  </si>
  <si>
    <t>Replica 127</t>
  </si>
  <si>
    <t>Replica 128</t>
  </si>
  <si>
    <t>Replica 129</t>
  </si>
  <si>
    <t>Replica 130</t>
  </si>
  <si>
    <t>Replica 131</t>
  </si>
  <si>
    <t>Replica 132</t>
  </si>
  <si>
    <t>Replica 133</t>
  </si>
  <si>
    <t>Replica 134</t>
  </si>
  <si>
    <t>Replica 135</t>
  </si>
  <si>
    <t>Replica 136</t>
  </si>
  <si>
    <t>Replica 137</t>
  </si>
  <si>
    <t>Replica 138</t>
  </si>
  <si>
    <t>Replica 139</t>
  </si>
  <si>
    <t>Replica 140</t>
  </si>
  <si>
    <t>Replica 141</t>
  </si>
  <si>
    <t>Replica 142</t>
  </si>
  <si>
    <t>Replica 143</t>
  </si>
  <si>
    <t>Replica 144</t>
  </si>
  <si>
    <t>Replica 145</t>
  </si>
  <si>
    <t>Replica 146</t>
  </si>
  <si>
    <t>Replica 147</t>
  </si>
  <si>
    <t>Replica 148</t>
  </si>
  <si>
    <t>Replica 149</t>
  </si>
  <si>
    <t>Replica 150</t>
  </si>
  <si>
    <t>Replica 151</t>
  </si>
  <si>
    <t>Replica 152</t>
  </si>
  <si>
    <t>Replica 153</t>
  </si>
  <si>
    <t>Replica 154</t>
  </si>
  <si>
    <t>Replica 155</t>
  </si>
  <si>
    <t>Replica 156</t>
  </si>
  <si>
    <t>Replica 157</t>
  </si>
  <si>
    <t>Replica 158</t>
  </si>
  <si>
    <t>Replica 159</t>
  </si>
  <si>
    <t>Replica 160</t>
  </si>
  <si>
    <t>Replica 161</t>
  </si>
  <si>
    <t>Replica 162</t>
  </si>
  <si>
    <t>Replica 163</t>
  </si>
  <si>
    <t>Replica 164</t>
  </si>
  <si>
    <t>Replica 165</t>
  </si>
  <si>
    <t>Replica 166</t>
  </si>
  <si>
    <t>Replica 167</t>
  </si>
  <si>
    <t>Replica 168</t>
  </si>
  <si>
    <t>Replica 169</t>
  </si>
  <si>
    <t>Replica 170</t>
  </si>
  <si>
    <t>Replica 171</t>
  </si>
  <si>
    <t>Replica 172</t>
  </si>
  <si>
    <t>Replica 173</t>
  </si>
  <si>
    <t>Replica 174</t>
  </si>
  <si>
    <t>Replica 175</t>
  </si>
  <si>
    <t>Replica 176</t>
  </si>
  <si>
    <t>Replica 177</t>
  </si>
  <si>
    <t>Replica 178</t>
  </si>
  <si>
    <t>Replica 179</t>
  </si>
  <si>
    <t>Replica 180</t>
  </si>
  <si>
    <t>Replica 181</t>
  </si>
  <si>
    <t>Replica 182</t>
  </si>
  <si>
    <t>Replica 183</t>
  </si>
  <si>
    <t>Replica 184</t>
  </si>
  <si>
    <t>Replica 185</t>
  </si>
  <si>
    <t>Replica 186</t>
  </si>
  <si>
    <t>Replica 187</t>
  </si>
  <si>
    <t>Replica 188</t>
  </si>
  <si>
    <t>Replica 189</t>
  </si>
  <si>
    <t>Replica 190</t>
  </si>
  <si>
    <t>Replica 191</t>
  </si>
  <si>
    <t>Replica 192</t>
  </si>
  <si>
    <t>Replica 193</t>
  </si>
  <si>
    <t>Replica 194</t>
  </si>
  <si>
    <t>Replica 195</t>
  </si>
  <si>
    <t>Replica 196</t>
  </si>
  <si>
    <t>Replica 197</t>
  </si>
  <si>
    <t>Replica 198</t>
  </si>
  <si>
    <t>Replica 199</t>
  </si>
  <si>
    <t>Replica 200</t>
  </si>
  <si>
    <t>Replica 201</t>
  </si>
  <si>
    <t>Replica 202</t>
  </si>
  <si>
    <t>Replica 203</t>
  </si>
  <si>
    <t>Replica 204</t>
  </si>
  <si>
    <t>Replica 205</t>
  </si>
  <si>
    <t>Replica 206</t>
  </si>
  <si>
    <t>Replica 207</t>
  </si>
  <si>
    <t>Replica 208</t>
  </si>
  <si>
    <t>Replica 209</t>
  </si>
  <si>
    <t>Replica 210</t>
  </si>
  <si>
    <t>Replica 211</t>
  </si>
  <si>
    <t>Replica 212</t>
  </si>
  <si>
    <t>Replica 213</t>
  </si>
  <si>
    <t>Replica 214</t>
  </si>
  <si>
    <t>Replica 215</t>
  </si>
  <si>
    <t>Replica 216</t>
  </si>
  <si>
    <t>Replica 217</t>
  </si>
  <si>
    <t>Replica 218</t>
  </si>
  <si>
    <t>Replica 219</t>
  </si>
  <si>
    <t>Replica 220</t>
  </si>
  <si>
    <t>Replica 221</t>
  </si>
  <si>
    <t>Replica 222</t>
  </si>
  <si>
    <t>Replica 223</t>
  </si>
  <si>
    <t>Replica 224</t>
  </si>
  <si>
    <t>Replica 225</t>
  </si>
  <si>
    <t>Replica 226</t>
  </si>
  <si>
    <t>Replica 227</t>
  </si>
  <si>
    <t>Replica 228</t>
  </si>
  <si>
    <t>Replica 229</t>
  </si>
  <si>
    <t>Replica 230</t>
  </si>
  <si>
    <t>Replica 231</t>
  </si>
  <si>
    <t>Replica 232</t>
  </si>
  <si>
    <t>Replica 233</t>
  </si>
  <si>
    <t>Replica 234</t>
  </si>
  <si>
    <t>Replica 235</t>
  </si>
  <si>
    <t>Replica 236</t>
  </si>
  <si>
    <t>Replica 237</t>
  </si>
  <si>
    <t>Replica 238</t>
  </si>
  <si>
    <t>Replica 239</t>
  </si>
  <si>
    <t>Replica 240</t>
  </si>
  <si>
    <t>Replica 241</t>
  </si>
  <si>
    <t>Replica 242</t>
  </si>
  <si>
    <t>Replica 243</t>
  </si>
  <si>
    <t>Replica 244</t>
  </si>
  <si>
    <t>Replica 245</t>
  </si>
  <si>
    <t>Replica 246</t>
  </si>
  <si>
    <t>Replica 247</t>
  </si>
  <si>
    <t>Replica 248</t>
  </si>
  <si>
    <t>Replica 249</t>
  </si>
  <si>
    <t>Replica 250</t>
  </si>
  <si>
    <t>Replica 251</t>
  </si>
  <si>
    <t>Replica 252</t>
  </si>
  <si>
    <t>Replica 253</t>
  </si>
  <si>
    <t>Replica 254</t>
  </si>
  <si>
    <t>Replica 255</t>
  </si>
  <si>
    <t>Replica 256</t>
  </si>
  <si>
    <t>Replica 257</t>
  </si>
  <si>
    <t>Replica 258</t>
  </si>
  <si>
    <t>Replica 259</t>
  </si>
  <si>
    <t>Replica 260</t>
  </si>
  <si>
    <t>Replica 261</t>
  </si>
  <si>
    <t>Replica 262</t>
  </si>
  <si>
    <t>Replica 263</t>
  </si>
  <si>
    <t>Replica 264</t>
  </si>
  <si>
    <t>Replica 265</t>
  </si>
  <si>
    <t>Replica 266</t>
  </si>
  <si>
    <t>Replica 267</t>
  </si>
  <si>
    <t>Replica 268</t>
  </si>
  <si>
    <t>Replica 269</t>
  </si>
  <si>
    <t>Replica 270</t>
  </si>
  <si>
    <t>Replica 271</t>
  </si>
  <si>
    <t>Replica 272</t>
  </si>
  <si>
    <t>Replica 273</t>
  </si>
  <si>
    <t>Replica 274</t>
  </si>
  <si>
    <t>TTR_4</t>
  </si>
  <si>
    <t>TTR_5</t>
  </si>
  <si>
    <t>TTR_6</t>
  </si>
  <si>
    <t>TTR_7</t>
  </si>
  <si>
    <t>TTR_8</t>
  </si>
  <si>
    <t>TTR_9</t>
  </si>
  <si>
    <t>TTR_10</t>
  </si>
  <si>
    <t>TTR_11</t>
  </si>
  <si>
    <t>TTR_12</t>
  </si>
  <si>
    <t>TTR_13</t>
  </si>
  <si>
    <t>TTR_14</t>
  </si>
  <si>
    <t>TTR_15</t>
  </si>
  <si>
    <t>TTR_16</t>
  </si>
  <si>
    <t>TTR_17</t>
  </si>
  <si>
    <t>TTR_18</t>
  </si>
  <si>
    <t>TTR_19</t>
  </si>
  <si>
    <t>TTR_20</t>
  </si>
  <si>
    <t>TTR_21</t>
  </si>
  <si>
    <t>TTR_22</t>
  </si>
  <si>
    <t>TTR_23</t>
  </si>
  <si>
    <t>TTR_24</t>
  </si>
  <si>
    <t>TTR_25</t>
  </si>
  <si>
    <t>TTR_26</t>
  </si>
  <si>
    <t>TTR_27</t>
  </si>
  <si>
    <t>TTR_28</t>
  </si>
  <si>
    <t>TTR_29</t>
  </si>
  <si>
    <t>TTR_30</t>
  </si>
  <si>
    <t>TTR_31</t>
  </si>
  <si>
    <t>TTR_32</t>
  </si>
  <si>
    <t>TTR_33</t>
  </si>
  <si>
    <t>TTR_34</t>
  </si>
  <si>
    <t>TTR_35</t>
  </si>
  <si>
    <t>TTR_36</t>
  </si>
  <si>
    <t>TTR_37</t>
  </si>
  <si>
    <t>TTR_38</t>
  </si>
  <si>
    <t>TTR_39</t>
  </si>
  <si>
    <t>TTR_40</t>
  </si>
  <si>
    <t>TTR_41</t>
  </si>
  <si>
    <t>TTR_42</t>
  </si>
  <si>
    <t>TTR_43</t>
  </si>
  <si>
    <t>TTR_44</t>
  </si>
  <si>
    <t>TTR_45</t>
  </si>
  <si>
    <t>TTR_46</t>
  </si>
  <si>
    <t>TTR_47</t>
  </si>
  <si>
    <t>TTR_48</t>
  </si>
  <si>
    <t>TTR_49</t>
  </si>
  <si>
    <t>TTR_50</t>
  </si>
  <si>
    <t>TTR_51</t>
  </si>
  <si>
    <t>TTR_52</t>
  </si>
  <si>
    <t>TTR_53</t>
  </si>
  <si>
    <t>TTR_54</t>
  </si>
  <si>
    <t>TTR_55</t>
  </si>
  <si>
    <t>TTR_56</t>
  </si>
  <si>
    <t>TTR_57</t>
  </si>
  <si>
    <t>TTR_58</t>
  </si>
  <si>
    <t>TTR_59</t>
  </si>
  <si>
    <t>TTR_60</t>
  </si>
  <si>
    <t>TTR_61</t>
  </si>
  <si>
    <t>TTR_62</t>
  </si>
  <si>
    <t>TTR_63</t>
  </si>
  <si>
    <t>TTR_64</t>
  </si>
  <si>
    <t>TTR_65</t>
  </si>
  <si>
    <t>TTR_66</t>
  </si>
  <si>
    <t>TTR_67</t>
  </si>
  <si>
    <t>TTR_68</t>
  </si>
  <si>
    <t>TTR_69</t>
  </si>
  <si>
    <t>TTR_70</t>
  </si>
  <si>
    <t>TTR_71</t>
  </si>
  <si>
    <t>TTR_72</t>
  </si>
  <si>
    <t>TTR_73</t>
  </si>
  <si>
    <t>TTR_74</t>
  </si>
  <si>
    <t>TTR_75</t>
  </si>
  <si>
    <t>TTR_76</t>
  </si>
  <si>
    <t>TTR_77</t>
  </si>
  <si>
    <t>TTR_78</t>
  </si>
  <si>
    <t>TTR_79</t>
  </si>
  <si>
    <t>TTR_80</t>
  </si>
  <si>
    <t>TTR_81</t>
  </si>
  <si>
    <t>TTR_82</t>
  </si>
  <si>
    <t>TTR_83</t>
  </si>
  <si>
    <t>TTR_84</t>
  </si>
  <si>
    <t>TTR_85</t>
  </si>
  <si>
    <t>TTR_86</t>
  </si>
  <si>
    <t>TTR_87</t>
  </si>
  <si>
    <t>TTR_88</t>
  </si>
  <si>
    <t>TTR_89</t>
  </si>
  <si>
    <t>TTR_90</t>
  </si>
  <si>
    <t>TTR_91</t>
  </si>
  <si>
    <t>TTR_92</t>
  </si>
  <si>
    <t>TTR_93</t>
  </si>
  <si>
    <t>TTR_94</t>
  </si>
  <si>
    <t>TTR_95</t>
  </si>
  <si>
    <t>TTR_96</t>
  </si>
  <si>
    <t>TTR_97</t>
  </si>
  <si>
    <t>TTR_98</t>
  </si>
  <si>
    <t>TTR_99</t>
  </si>
  <si>
    <t>TTR_100</t>
  </si>
  <si>
    <t>TTR_101</t>
  </si>
  <si>
    <t>TTR_102</t>
  </si>
  <si>
    <t>TTR_103</t>
  </si>
  <si>
    <t>TTR_104</t>
  </si>
  <si>
    <t>TTR_105</t>
  </si>
  <si>
    <t>TTR_106</t>
  </si>
  <si>
    <t>TTR_107</t>
  </si>
  <si>
    <t>TTR_108</t>
  </si>
  <si>
    <t>TTR_109</t>
  </si>
  <si>
    <t>TTR_110</t>
  </si>
  <si>
    <t>TTR_111</t>
  </si>
  <si>
    <t>TTR_112</t>
  </si>
  <si>
    <t>TTR_113</t>
  </si>
  <si>
    <t>TTR_114</t>
  </si>
  <si>
    <t>TTR_115</t>
  </si>
  <si>
    <t>TTR_116</t>
  </si>
  <si>
    <t>TTR_117</t>
  </si>
  <si>
    <t>TTR_118</t>
  </si>
  <si>
    <t>TTR_119</t>
  </si>
  <si>
    <t>TTR_120</t>
  </si>
  <si>
    <t>TTR_121</t>
  </si>
  <si>
    <t>TTR_122</t>
  </si>
  <si>
    <t>TTR_123</t>
  </si>
  <si>
    <t>TTR_124</t>
  </si>
  <si>
    <t>TTR_125</t>
  </si>
  <si>
    <t>TTR_126</t>
  </si>
  <si>
    <t>TTR_127</t>
  </si>
  <si>
    <t>TTR_128</t>
  </si>
  <si>
    <t>TTR_129</t>
  </si>
  <si>
    <t>TTR_130</t>
  </si>
  <si>
    <t>TTR_131</t>
  </si>
  <si>
    <t>TTR_132</t>
  </si>
  <si>
    <t>TTR_133</t>
  </si>
  <si>
    <t>TTR_134</t>
  </si>
  <si>
    <t>TTR_135</t>
  </si>
  <si>
    <t>TTR_136</t>
  </si>
  <si>
    <t>TTR_137</t>
  </si>
  <si>
    <t>TTR_138</t>
  </si>
  <si>
    <t>TTR_139</t>
  </si>
  <si>
    <t>TTR_140</t>
  </si>
  <si>
    <t>TTR_141</t>
  </si>
  <si>
    <t>TTR_142</t>
  </si>
  <si>
    <t>TTR_143</t>
  </si>
  <si>
    <t>TTR_144</t>
  </si>
  <si>
    <t>TTR_145</t>
  </si>
  <si>
    <t>TTR_146</t>
  </si>
  <si>
    <t>TTR_147</t>
  </si>
  <si>
    <t>TTR_148</t>
  </si>
  <si>
    <t>TTR_149</t>
  </si>
  <si>
    <t>TTR_150</t>
  </si>
  <si>
    <t>TTR_151</t>
  </si>
  <si>
    <t>TTR_152</t>
  </si>
  <si>
    <t>TTR_153</t>
  </si>
  <si>
    <t>TTR_154</t>
  </si>
  <si>
    <t>TTR_155</t>
  </si>
  <si>
    <t>TTR_156</t>
  </si>
  <si>
    <t>TTR_157</t>
  </si>
  <si>
    <t>TTR_158</t>
  </si>
  <si>
    <t>TTR_159</t>
  </si>
  <si>
    <t>TTR_160</t>
  </si>
  <si>
    <t>TTR_161</t>
  </si>
  <si>
    <t>TTR_162</t>
  </si>
  <si>
    <t>TTR_163</t>
  </si>
  <si>
    <t>TTR_164</t>
  </si>
  <si>
    <t>TTR_165</t>
  </si>
  <si>
    <t>TTR_166</t>
  </si>
  <si>
    <t>TTR_167</t>
  </si>
  <si>
    <t>TTR_168</t>
  </si>
  <si>
    <t>TTR_169</t>
  </si>
  <si>
    <t>TTR_170</t>
  </si>
  <si>
    <t>TTR_171</t>
  </si>
  <si>
    <t>TTR_172</t>
  </si>
  <si>
    <t>TTR_173</t>
  </si>
  <si>
    <t>TTR_174</t>
  </si>
  <si>
    <t>TTR_175</t>
  </si>
  <si>
    <t>TTR_176</t>
  </si>
  <si>
    <t>TTR_177</t>
  </si>
  <si>
    <t>TTR_178</t>
  </si>
  <si>
    <t>TTR_179</t>
  </si>
  <si>
    <t>TTR_180</t>
  </si>
  <si>
    <t>TTR_181</t>
  </si>
  <si>
    <t>TTR_182</t>
  </si>
  <si>
    <t>TTR_183</t>
  </si>
  <si>
    <t>TTR_184</t>
  </si>
  <si>
    <t>TTR_185</t>
  </si>
  <si>
    <t>TTR_186</t>
  </si>
  <si>
    <t>TTR_187</t>
  </si>
  <si>
    <t>TTR_188</t>
  </si>
  <si>
    <t>TTR_189</t>
  </si>
  <si>
    <t>TTR_190</t>
  </si>
  <si>
    <t>TTR_191</t>
  </si>
  <si>
    <t>TTR_192</t>
  </si>
  <si>
    <t>TTR_193</t>
  </si>
  <si>
    <t>TTR_194</t>
  </si>
  <si>
    <t>TTR_195</t>
  </si>
  <si>
    <t>TTR_196</t>
  </si>
  <si>
    <t>TTR_197</t>
  </si>
  <si>
    <t>TTR_198</t>
  </si>
  <si>
    <t>TTR_199</t>
  </si>
  <si>
    <t>TTR_200</t>
  </si>
  <si>
    <t>TTR_201</t>
  </si>
  <si>
    <t>TTR_202</t>
  </si>
  <si>
    <t>TTR_203</t>
  </si>
  <si>
    <t>TTR_204</t>
  </si>
  <si>
    <t>TTR_205</t>
  </si>
  <si>
    <t>TTR_206</t>
  </si>
  <si>
    <t>TTR_207</t>
  </si>
  <si>
    <t>TTR_208</t>
  </si>
  <si>
    <t>TTR_209</t>
  </si>
  <si>
    <t>TTR_210</t>
  </si>
  <si>
    <t>TTR_211</t>
  </si>
  <si>
    <t>TTR_212</t>
  </si>
  <si>
    <t>TTR_213</t>
  </si>
  <si>
    <t>TTR_214</t>
  </si>
  <si>
    <t>TTR_215</t>
  </si>
  <si>
    <t>TTR_216</t>
  </si>
  <si>
    <t>TTR_217</t>
  </si>
  <si>
    <t>TTR_218</t>
  </si>
  <si>
    <t>TTR_219</t>
  </si>
  <si>
    <t>TTR_220</t>
  </si>
  <si>
    <t>TTR_221</t>
  </si>
  <si>
    <t>TTR_222</t>
  </si>
  <si>
    <t>TTR_223</t>
  </si>
  <si>
    <t>TTR_224</t>
  </si>
  <si>
    <t>TTR_225</t>
  </si>
  <si>
    <t>TTR_226</t>
  </si>
  <si>
    <t>TTR_227</t>
  </si>
  <si>
    <t>TTR_228</t>
  </si>
  <si>
    <t>TTR_229</t>
  </si>
  <si>
    <t>TTR_230</t>
  </si>
  <si>
    <t>TTR_231</t>
  </si>
  <si>
    <t>TTR_232</t>
  </si>
  <si>
    <t>TTR_233</t>
  </si>
  <si>
    <t>TTR_234</t>
  </si>
  <si>
    <t>TTR_235</t>
  </si>
  <si>
    <t>TTR_236</t>
  </si>
  <si>
    <t>TTR_237</t>
  </si>
  <si>
    <t>TTR_238</t>
  </si>
  <si>
    <t>TTR_239</t>
  </si>
  <si>
    <t>TTR_240</t>
  </si>
  <si>
    <t>TTR_241</t>
  </si>
  <si>
    <t>TTR_242</t>
  </si>
  <si>
    <t>TTR_243</t>
  </si>
  <si>
    <t>TTR_244</t>
  </si>
  <si>
    <t>TTR_245</t>
  </si>
  <si>
    <t>TTR_246</t>
  </si>
  <si>
    <t>TTR_247</t>
  </si>
  <si>
    <t>TTR_248</t>
  </si>
  <si>
    <t>TTR_249</t>
  </si>
  <si>
    <t>TTR_250</t>
  </si>
  <si>
    <t>TTR_251</t>
  </si>
  <si>
    <t>TTR_252</t>
  </si>
  <si>
    <t>TTR_253</t>
  </si>
  <si>
    <t>TTR_254</t>
  </si>
  <si>
    <t>TTR_255</t>
  </si>
  <si>
    <t>TTR_256</t>
  </si>
  <si>
    <t>TTR_257</t>
  </si>
  <si>
    <t>TTR_258</t>
  </si>
  <si>
    <t>TTR_259</t>
  </si>
  <si>
    <t>TTR_260</t>
  </si>
  <si>
    <t>TTR_261</t>
  </si>
  <si>
    <t>TTR_262</t>
  </si>
  <si>
    <t>TTR_263</t>
  </si>
  <si>
    <t>TTR_264</t>
  </si>
  <si>
    <t>TTR_265</t>
  </si>
  <si>
    <t>TTR_266</t>
  </si>
  <si>
    <t>TTR_267</t>
  </si>
  <si>
    <t>TTR_268</t>
  </si>
  <si>
    <t>TTR_269</t>
  </si>
  <si>
    <t>TTR_270</t>
  </si>
  <si>
    <t>TTR_271</t>
  </si>
  <si>
    <t>TTR_272</t>
  </si>
  <si>
    <t>TTR_273</t>
  </si>
  <si>
    <t>TTR_274</t>
  </si>
  <si>
    <t>Llegada del vehiculo al punto E (costa) Llegada de vehiculoo al punto F (fin de puente)</t>
  </si>
  <si>
    <t>Generar tiempo de tramo EG Generar tiempo de tramo FG</t>
  </si>
  <si>
    <t>*****</t>
  </si>
  <si>
    <t xml:space="preserve">Consideraciones a tener en cuenta:
1.la balsa tiene un tiempo de recorrido de CE y un tiempo de recorrido de regreso de EC para poder comenzar otro recorrido. La suma de estos tiempos me permite determinar cuando un nuevo vehículo esperando en el punto C puede utilizar la balsa para hacer el cruce (la balsa ya llego al punto C).
2.El puente solo puede transportar un solo vehículo a la vez.
3.Cuando un vehículo alcanza el punto F, el puente puede comenzar a ser utilizado por un nuevo vehículo que está esperando en el punto D.
4.Si el puente y la balsa están libres, el auto que está en el punto B utilizara la balsa primero (siempre y cuando tenga cupo M disponible). Hasta agotar su cupo. El/los proximos autos utilizaran el cupo asignado al puente, hasta agotarlo. El ciclo se repite hasta que cruzen 10 autos.                                                                       
5. Uso una fila de vehiculo 0 para poner valores iniciales y ayudarme con las formulas.                                                                                                                                                                                                                                                                                                                                                                                 6. Segun el orden de llegada en el punto B se elige que auto utilizara que cupo de M o N.                                                                       </t>
  </si>
  <si>
    <t>M: Cupo de vehículos a la balsa  = 2</t>
  </si>
  <si>
    <t>N: Cupo de vehículos a puente   = 1</t>
  </si>
  <si>
    <t>Como el conjunto de resultados de las replicas se ajusta a una</t>
  </si>
  <si>
    <t xml:space="preserve">distribucion normal, aplicamos la formula correspondiente. </t>
  </si>
  <si>
    <t>Situacion 1</t>
  </si>
  <si>
    <t xml:space="preserve">r  </t>
  </si>
  <si>
    <r>
      <t xml:space="preserve">media sit. 1 = </t>
    </r>
    <r>
      <rPr>
        <b/>
        <sz val="16"/>
        <color theme="1"/>
        <rFont val="Calibri"/>
        <family val="2"/>
        <scheme val="minor"/>
      </rPr>
      <t xml:space="preserve">x̄   </t>
    </r>
  </si>
  <si>
    <r>
      <t xml:space="preserve">desviacion estandar = </t>
    </r>
    <r>
      <rPr>
        <b/>
        <sz val="18"/>
        <color theme="1"/>
        <rFont val="Calibri"/>
        <family val="2"/>
        <scheme val="minor"/>
      </rPr>
      <t>s</t>
    </r>
    <r>
      <rPr>
        <sz val="11"/>
        <color theme="1"/>
        <rFont val="Calibri"/>
        <family val="2"/>
        <scheme val="minor"/>
      </rPr>
      <t xml:space="preserve"> </t>
    </r>
  </si>
  <si>
    <r>
      <rPr>
        <b/>
        <sz val="14"/>
        <color theme="1"/>
        <rFont val="Calibri"/>
        <family val="2"/>
      </rPr>
      <t>α</t>
    </r>
    <r>
      <rPr>
        <sz val="11"/>
        <color theme="1"/>
        <rFont val="Calibri"/>
        <family val="2"/>
      </rPr>
      <t xml:space="preserve"> =</t>
    </r>
  </si>
  <si>
    <t>Estadistico</t>
  </si>
  <si>
    <t>Intevalo  confianza</t>
  </si>
  <si>
    <t>IC_Inf</t>
  </si>
  <si>
    <t>iC_Sup</t>
  </si>
  <si>
    <t xml:space="preserve">Delta </t>
  </si>
  <si>
    <t>Considero que la amplitud del intervalo de confianza actual es demasiado grande para permitir al tomador de decisiones tomar una decision, por lo que incremento la cantidad de replicas a 150 para acotar la amplitud del intervalo y mejorar mi respuesta.</t>
  </si>
  <si>
    <t>TTR_275</t>
  </si>
  <si>
    <t>TTR_276</t>
  </si>
  <si>
    <t>TTR_277</t>
  </si>
  <si>
    <t>TTR_278</t>
  </si>
  <si>
    <t>TTR_279</t>
  </si>
  <si>
    <t>TTR_280</t>
  </si>
  <si>
    <t>TTR_281</t>
  </si>
  <si>
    <t>TTR_282</t>
  </si>
  <si>
    <t>TTR_283</t>
  </si>
  <si>
    <t>TTR_284</t>
  </si>
  <si>
    <t>TTR_285</t>
  </si>
  <si>
    <t>TTR_286</t>
  </si>
  <si>
    <t>TTR_287</t>
  </si>
  <si>
    <t>TTR_288</t>
  </si>
  <si>
    <t>TTR_289</t>
  </si>
  <si>
    <t>TTR_290</t>
  </si>
  <si>
    <t>TTR_291</t>
  </si>
  <si>
    <t>TTR_292</t>
  </si>
  <si>
    <t>TTR_293</t>
  </si>
  <si>
    <t>TTR_294</t>
  </si>
  <si>
    <t>TTR_295</t>
  </si>
  <si>
    <t>TTR_296</t>
  </si>
  <si>
    <t>TTR_297</t>
  </si>
  <si>
    <t>TTR_298</t>
  </si>
  <si>
    <t>TTR_299</t>
  </si>
  <si>
    <t>TTR_300</t>
  </si>
  <si>
    <t>TTR_301</t>
  </si>
  <si>
    <t>TTR_302</t>
  </si>
  <si>
    <t>TTR_303</t>
  </si>
  <si>
    <t>TTR_304</t>
  </si>
  <si>
    <t>TTR_305</t>
  </si>
  <si>
    <t>TTR_306</t>
  </si>
  <si>
    <t>TTR_307</t>
  </si>
  <si>
    <t>TTR_308</t>
  </si>
  <si>
    <t>TTR_309</t>
  </si>
  <si>
    <t>TTR_310</t>
  </si>
  <si>
    <t>TTR_311</t>
  </si>
  <si>
    <t>TTR_312</t>
  </si>
  <si>
    <t>TTR_313</t>
  </si>
  <si>
    <t>TTR_314</t>
  </si>
  <si>
    <t>TTR_315</t>
  </si>
  <si>
    <t>TTR_316</t>
  </si>
  <si>
    <t>TTR_317</t>
  </si>
  <si>
    <t>TTR_318</t>
  </si>
  <si>
    <t>TTR_319</t>
  </si>
  <si>
    <t>TTR_320</t>
  </si>
  <si>
    <t>TTR_321</t>
  </si>
  <si>
    <t>TTR_322</t>
  </si>
  <si>
    <t>TTR_323</t>
  </si>
  <si>
    <t>TTR_324</t>
  </si>
  <si>
    <t>TTR_325</t>
  </si>
  <si>
    <t>TTR_326</t>
  </si>
  <si>
    <t>TTR_327</t>
  </si>
  <si>
    <t>TTR_328</t>
  </si>
  <si>
    <t>TTR_329</t>
  </si>
  <si>
    <t>TTR_330</t>
  </si>
  <si>
    <t>TTR_331</t>
  </si>
  <si>
    <t>TTR_332</t>
  </si>
  <si>
    <t>TTR_333</t>
  </si>
  <si>
    <t>TTR_334</t>
  </si>
  <si>
    <t>TTR_335</t>
  </si>
  <si>
    <t>TTR_336</t>
  </si>
  <si>
    <t>TTR_337</t>
  </si>
  <si>
    <t>TTR_338</t>
  </si>
  <si>
    <t>TTR_339</t>
  </si>
  <si>
    <t>TTR_340</t>
  </si>
  <si>
    <t>TTR_341</t>
  </si>
  <si>
    <t>TTR_342</t>
  </si>
  <si>
    <t>TTR_343</t>
  </si>
  <si>
    <t>TTR_344</t>
  </si>
  <si>
    <t>TTR_345</t>
  </si>
  <si>
    <t>TTR_346</t>
  </si>
  <si>
    <t>TTR_347</t>
  </si>
  <si>
    <t>TTR_348</t>
  </si>
  <si>
    <t>TTR_349</t>
  </si>
  <si>
    <t>TTR_350</t>
  </si>
  <si>
    <t>TTR_351</t>
  </si>
  <si>
    <t>TTR_352</t>
  </si>
  <si>
    <t>TTR_353</t>
  </si>
  <si>
    <t>TTR_354</t>
  </si>
  <si>
    <t>TTR_355</t>
  </si>
  <si>
    <t>TTR_356</t>
  </si>
  <si>
    <t>TTR_357</t>
  </si>
  <si>
    <t>TTR_358</t>
  </si>
  <si>
    <t>TTR_359</t>
  </si>
  <si>
    <t>TTR_360</t>
  </si>
  <si>
    <t>Replica 275</t>
  </si>
  <si>
    <t>Replica 276</t>
  </si>
  <si>
    <t>Replica 277</t>
  </si>
  <si>
    <t>Replica 278</t>
  </si>
  <si>
    <t>Replica 279</t>
  </si>
  <si>
    <t>Replica 280</t>
  </si>
  <si>
    <t>Replica 281</t>
  </si>
  <si>
    <t>Replica 282</t>
  </si>
  <si>
    <t>Replica 283</t>
  </si>
  <si>
    <t>Replica 284</t>
  </si>
  <si>
    <t>Replica 285</t>
  </si>
  <si>
    <t>Replica 286</t>
  </si>
  <si>
    <t>Replica 287</t>
  </si>
  <si>
    <t>Replica 288</t>
  </si>
  <si>
    <t>Replica 289</t>
  </si>
  <si>
    <t>Replica 290</t>
  </si>
  <si>
    <t>Replica 291</t>
  </si>
  <si>
    <t>Replica 292</t>
  </si>
  <si>
    <t>Replica 293</t>
  </si>
  <si>
    <t>Replica 294</t>
  </si>
  <si>
    <t>Replica 295</t>
  </si>
  <si>
    <t>Replica 296</t>
  </si>
  <si>
    <t>Replica 297</t>
  </si>
  <si>
    <t>Replica 298</t>
  </si>
  <si>
    <t>Replica 299</t>
  </si>
  <si>
    <t>Replica 300</t>
  </si>
  <si>
    <t>Replica 301</t>
  </si>
  <si>
    <t>Replica 302</t>
  </si>
  <si>
    <t>Replica 303</t>
  </si>
  <si>
    <t>Replica 304</t>
  </si>
  <si>
    <t>Replica 305</t>
  </si>
  <si>
    <t>Replica 306</t>
  </si>
  <si>
    <t>Replica 307</t>
  </si>
  <si>
    <t>Replica 308</t>
  </si>
  <si>
    <t>Replica 309</t>
  </si>
  <si>
    <t>Replica 310</t>
  </si>
  <si>
    <t>Replica 311</t>
  </si>
  <si>
    <t>Replica 312</t>
  </si>
  <si>
    <t>Replica 313</t>
  </si>
  <si>
    <t>Replica 314</t>
  </si>
  <si>
    <t>Replica 315</t>
  </si>
  <si>
    <t>Replica 316</t>
  </si>
  <si>
    <t>Replica 317</t>
  </si>
  <si>
    <t>Replica 318</t>
  </si>
  <si>
    <t>Replica 319</t>
  </si>
  <si>
    <t>Replica 320</t>
  </si>
  <si>
    <t>Replica 321</t>
  </si>
  <si>
    <t>Replica 322</t>
  </si>
  <si>
    <t>Replica 323</t>
  </si>
  <si>
    <t>Replica 324</t>
  </si>
  <si>
    <t>Replica 325</t>
  </si>
  <si>
    <t>Replica 326</t>
  </si>
  <si>
    <t>Replica 327</t>
  </si>
  <si>
    <t>Replica 328</t>
  </si>
  <si>
    <t>Replica 329</t>
  </si>
  <si>
    <t>Replica 330</t>
  </si>
  <si>
    <t>Replica 331</t>
  </si>
  <si>
    <t>Replica 332</t>
  </si>
  <si>
    <t>Replica 333</t>
  </si>
  <si>
    <t>Replica 334</t>
  </si>
  <si>
    <t>Replica 335</t>
  </si>
  <si>
    <t>Replica 336</t>
  </si>
  <si>
    <t>Replica 337</t>
  </si>
  <si>
    <t>Replica 338</t>
  </si>
  <si>
    <t>Replica 339</t>
  </si>
  <si>
    <t>Replica 340</t>
  </si>
  <si>
    <t>Replica 341</t>
  </si>
  <si>
    <t>Replica 342</t>
  </si>
  <si>
    <t>Replica 343</t>
  </si>
  <si>
    <t>Replica 344</t>
  </si>
  <si>
    <t>Replica 345</t>
  </si>
  <si>
    <t>Replica 346</t>
  </si>
  <si>
    <t>Replica 347</t>
  </si>
  <si>
    <t>Replica 348</t>
  </si>
  <si>
    <t>Replica 349</t>
  </si>
  <si>
    <t>Replica 350</t>
  </si>
  <si>
    <t>TTR_361</t>
  </si>
  <si>
    <t>TTR_362</t>
  </si>
  <si>
    <t>TTR_363</t>
  </si>
  <si>
    <t>TTR_364</t>
  </si>
  <si>
    <t>TTR_365</t>
  </si>
  <si>
    <t>TTR_366</t>
  </si>
  <si>
    <t>TTR_367</t>
  </si>
  <si>
    <t>TTR_368</t>
  </si>
  <si>
    <t>TTR_369</t>
  </si>
  <si>
    <t>TTR_370</t>
  </si>
  <si>
    <t>TTR_371</t>
  </si>
  <si>
    <t>TTR_372</t>
  </si>
  <si>
    <t>TTR_373</t>
  </si>
  <si>
    <t>TTR_374</t>
  </si>
  <si>
    <t>TTR_375</t>
  </si>
  <si>
    <t>TTR_376</t>
  </si>
  <si>
    <t>TTR_377</t>
  </si>
  <si>
    <t>TTR_378</t>
  </si>
  <si>
    <t>TTR_379</t>
  </si>
  <si>
    <t>TTR_380</t>
  </si>
  <si>
    <t>Replica 351</t>
  </si>
  <si>
    <t>Replica 352</t>
  </si>
  <si>
    <t>Replica 353</t>
  </si>
  <si>
    <t>Replica 354</t>
  </si>
  <si>
    <t>Replica 355</t>
  </si>
  <si>
    <t>Replica 356</t>
  </si>
  <si>
    <t>Replica 357</t>
  </si>
  <si>
    <t>Replica 358</t>
  </si>
  <si>
    <t>Replica 359</t>
  </si>
  <si>
    <t>Replica 360</t>
  </si>
  <si>
    <t>Replica 361</t>
  </si>
  <si>
    <t>Replica 362</t>
  </si>
  <si>
    <t>Replica 363</t>
  </si>
  <si>
    <t>Replica 364</t>
  </si>
  <si>
    <t>Replica 365</t>
  </si>
  <si>
    <t>Replica 366</t>
  </si>
  <si>
    <t>Replica 367</t>
  </si>
  <si>
    <t>Replica 368</t>
  </si>
  <si>
    <t>Replica 369</t>
  </si>
  <si>
    <t>Replica 370</t>
  </si>
  <si>
    <t>Replica 371</t>
  </si>
  <si>
    <t>Replica 372</t>
  </si>
  <si>
    <t>Replica 373</t>
  </si>
  <si>
    <t>Replica 374</t>
  </si>
  <si>
    <t>Replica 375</t>
  </si>
  <si>
    <t>Replica 376</t>
  </si>
  <si>
    <t>Replica 377</t>
  </si>
  <si>
    <t>Replica 378</t>
  </si>
  <si>
    <t>Replica 379</t>
  </si>
  <si>
    <t>Replica 380</t>
  </si>
  <si>
    <t>Replica 381</t>
  </si>
  <si>
    <t>Replica 382</t>
  </si>
  <si>
    <t>Replica 383</t>
  </si>
  <si>
    <t>Replica 384</t>
  </si>
  <si>
    <t>Replica 385</t>
  </si>
  <si>
    <t>Replica 386</t>
  </si>
  <si>
    <t>Replica 387</t>
  </si>
  <si>
    <t>Replica 388</t>
  </si>
  <si>
    <t>Replica 389</t>
  </si>
  <si>
    <t>Replica 390</t>
  </si>
  <si>
    <t>Replica 391</t>
  </si>
  <si>
    <t>Replica 392</t>
  </si>
  <si>
    <t>Replica 393</t>
  </si>
  <si>
    <t>Replica 394</t>
  </si>
  <si>
    <t>Replica 395</t>
  </si>
  <si>
    <t>Replica 396</t>
  </si>
  <si>
    <t>Replica 397</t>
  </si>
  <si>
    <t>Replica 398</t>
  </si>
  <si>
    <t>Replica 399</t>
  </si>
  <si>
    <t>Replica 400</t>
  </si>
  <si>
    <t>TTR_381</t>
  </si>
  <si>
    <t>TTR_382</t>
  </si>
  <si>
    <t>TTR_383</t>
  </si>
  <si>
    <t>TTR_384</t>
  </si>
  <si>
    <t>TTR_385</t>
  </si>
  <si>
    <t>TTR_386</t>
  </si>
  <si>
    <t>TTR_387</t>
  </si>
  <si>
    <t>TTR_388</t>
  </si>
  <si>
    <t>TTR_389</t>
  </si>
  <si>
    <t>TTR_390</t>
  </si>
  <si>
    <t>TTR_391</t>
  </si>
  <si>
    <t>TTR_392</t>
  </si>
  <si>
    <t>TTR_393</t>
  </si>
  <si>
    <t>TTR_394</t>
  </si>
  <si>
    <t>TTR_395</t>
  </si>
  <si>
    <t>TTR_396</t>
  </si>
  <si>
    <t>TTR_397</t>
  </si>
  <si>
    <t>TTR_398</t>
  </si>
  <si>
    <t>TTR_399</t>
  </si>
  <si>
    <t>TTR_400</t>
  </si>
  <si>
    <t>Considero que tener un amplitud de 10 min en el intervalo de confianza es razonable para determinar el tiempo de cruce de los 10 vehiculos para este par M=2 y N=1. Permitiendome luego poder hacer las comparaciones correpondientes entre los otros pares M y N ( siempre y cuando los intervalos de confianza de los otros pares M y N no caigan en el mismo intervalo, en ese caso requiero hacer mas replicas y acotar uno de los IC para poder tomar la decision de cual IC es mejor para un deterrmiando par M y N. Por lo que concluimos que para el par M=2 y N=1 el tiempo de recorrido total para los 10 vehiculos esta definido por el intervalo de confianza que va desde 464,06 min hasta los 474,76 min</t>
  </si>
  <si>
    <t xml:space="preserve">Control                                                                                                                                                                                                                                                                Se definen arbitrariamente este par, buscando un menor TTR, a partir de el primer Par M y N seleccionado se tratara de evaluar el comportamiento del sistema para ver que cupo incrementar o decremetar de tal manera de  tener un menor TTR.
N: Cupo de vehículos a puente.
M: Cupo de vehículos a la balsa                                                                                              
                                                                                                                                                                                                                                                                              Datos                                                                                                                                                                                                                                                                    NF = número total de vehículos a considerar ( 10 vehiculos)                                                                                                                                                                   EA = Tiempo de llegada de vehiculo o sea el tiempo de llegada de los vehículos al punto A, esta sigue una distribución exponencial con media (1/λ) = 3 min / vehículo                                                                     
TR= Tiempo de recorridos en cada tramo(fdp) se describen a continuacion.                                                                                                                                       Los tiempos de recorridos siguen una distribución normal con los siguientes parámetros.
Tramo AB: media = 4; y desviación estándar = 0.5 min/vehículo.                                                                                                                                                                 Tramo BC: media = 3; y desviación estándar = 0.4 min/vehículo.                                                                                                                                                                  Tramo BD: media = 5; y desviación estándar = 0.6 min/vehículo.                                                                                                                                                                 Tramo DF: media = 3.5; y desviación estándar = 0.55 min/vehículo.                                                                                                                                                               Tramo CE: media = 5.5; y desviación estándar = 0.6 min/vehículo.                                                                                                                                                                 Tramo EC: media = 4; y desviación estándar = 0.4 min/vehículo.
                            Tramo EG: media = 3; y desviación estándar = 0.4 min/vehículo.                                                                                                                                                                   Tramo FG: media = 3; y desviación estándar = 0.6 min/vehículo  
                                          Tramo GH: media = 5; y desviación estándar = 0.5 min/vehículo                                                                                                                    Aspectos a considerar: 
1)   Decidir comparando al menos los resultados de TTR de 3 pares de M y N.
2)   La  decisión  debe  estar  fundamentada  en  comparaciones  concluyentes  entre  los intervalos de confianza, realizando la cantidad de réplicas necesarias para la decisión.
3)   Para la implementación del modelo en computadora, se puede usar Excel o realizar un programa específico.
</t>
  </si>
  <si>
    <r>
      <rPr>
        <b/>
        <u/>
        <sz val="11"/>
        <color theme="1"/>
        <rFont val="Calibri"/>
        <family val="2"/>
        <scheme val="minor"/>
      </rPr>
      <t>Justificacion de utilizacion de numeros aleatorios de la funcion Aleatorio() de Excel:</t>
    </r>
    <r>
      <rPr>
        <sz val="11"/>
        <color theme="1"/>
        <rFont val="Calibri"/>
        <family val="2"/>
        <scheme val="minor"/>
      </rPr>
      <t xml:space="preserve"> Se van a requerir una gran cantidad de numeros aleatorios para poder deterrminar tan solo el resultado de una replica (TTRV) y aun mas para determinar un intervalo de confianza que sea lo suficientemente acotado para tomar una decisión. Por lo que a priori es dificil inclusive calcular la cantidad de numeros aleatorios a utilizar en la simulación, ademas del problema de tener que hacer una copy/paste de cada valor aleatorio en cada nueva replica. Por este motivo se utiliza la funcion ALEATORIO() de Excel que nos permite salvar estos problemas, A partir de Excel 2010, Excel usa el algoritmo </t>
    </r>
    <r>
      <rPr>
        <b/>
        <sz val="11"/>
        <color theme="1"/>
        <rFont val="Calibri"/>
        <family val="2"/>
        <scheme val="minor"/>
      </rPr>
      <t>Mersenne Twister (MT19937)</t>
    </r>
    <r>
      <rPr>
        <sz val="11"/>
        <color theme="1"/>
        <rFont val="Calibri"/>
        <family val="2"/>
        <scheme val="minor"/>
      </rPr>
      <t xml:space="preserve"> para generar números aleatorios. El </t>
    </r>
    <r>
      <rPr>
        <b/>
        <sz val="11"/>
        <color theme="1"/>
        <rFont val="Calibri"/>
        <family val="2"/>
        <scheme val="minor"/>
      </rPr>
      <t xml:space="preserve">Mersenne Twister </t>
    </r>
    <r>
      <rPr>
        <sz val="11"/>
        <color theme="1"/>
        <rFont val="Calibri"/>
        <family val="2"/>
        <scheme val="minor"/>
      </rPr>
      <t xml:space="preserve">es un potente generador de números pseudoaleatorios. En términos no rigurosos, un PRNG fuerte tiene un período largo (cuántos valores genera antes de repetirse) y una </t>
    </r>
    <r>
      <rPr>
        <b/>
        <u/>
        <sz val="11"/>
        <color theme="1"/>
        <rFont val="Calibri"/>
        <family val="2"/>
        <scheme val="minor"/>
      </rPr>
      <t>distribución de valores estadísticamente uniforme</t>
    </r>
    <r>
      <rPr>
        <b/>
        <sz val="11"/>
        <color theme="1"/>
        <rFont val="Calibri"/>
        <family val="2"/>
        <scheme val="minor"/>
      </rPr>
      <t xml:space="preserve"> (los bits 0 y 1 tienen la misma probabilidad de aparecer independientemente de los valores anteriores)</t>
    </r>
    <r>
      <rPr>
        <sz val="11"/>
        <color theme="1"/>
        <rFont val="Calibri"/>
        <family val="2"/>
        <scheme val="minor"/>
      </rPr>
      <t>. Una versión de Mersenne Twister disponible en muchos lenguajes de programación</t>
    </r>
    <r>
      <rPr>
        <b/>
        <sz val="11"/>
        <color theme="1"/>
        <rFont val="Calibri"/>
        <family val="2"/>
        <scheme val="minor"/>
      </rPr>
      <t>, MT19937, tiene un período impresionante de 2^19937-1</t>
    </r>
    <r>
      <rPr>
        <sz val="11"/>
        <color theme="1"/>
        <rFont val="Calibri"/>
        <family val="2"/>
        <scheme val="minor"/>
      </rPr>
      <t xml:space="preserve">. La fuerza de MT19937 también radica en el hecho de que un valor de 32 bits producido por él no se puede utilizar para predecir el valor de 32 bits posterior. Esto asegura un cierto grado de imprevisibilidad.                                                                                                                                                                                                                                       Fuente: https://www.sciencedirect.com/topics/computer-science/mersenne-twister                                                                                                                                                                                                                                                                               Fuente2:https://support.microsoft.com/es-es/office/aleatorio-funci%C3%B3n-aleatorio-4cbfa695-8869-4788-8d90-021ea9f5be73                                                                                                                                                                                                                                                                          </t>
    </r>
  </si>
  <si>
    <t xml:space="preserve">                       TPLV=Tiempo de proxima                                llegada de vehiculo A</t>
  </si>
  <si>
    <t>ir hasta balsa-&gt;Generar TR_BC                    Ir hasta puente-&gt;Generar TR_BD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</si>
</sst>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3" x14ac:knownFonts="1">
    <font>
      <sz val="11"/>
      <color theme="1"/>
      <name val="Calibri"/>
      <family val="2"/>
      <scheme val="minor"/>
    </font>
    <font>
      <b/>
      <sz val="13"/>
      <color theme="3"/>
      <name val="Calibri"/>
      <family val="2"/>
      <scheme val="minor"/>
    </font>
    <font>
      <sz val="11"/>
      <color rgb="FF006100"/>
      <name val="Calibri"/>
      <family val="2"/>
      <scheme val="minor"/>
    </font>
    <font>
      <b/>
      <u/>
      <sz val="11"/>
      <color theme="1"/>
      <name val="Calibri"/>
      <family val="2"/>
      <scheme val="minor"/>
    </font>
    <font>
      <sz val="11"/>
      <color theme="0"/>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sz val="11"/>
      <color theme="1"/>
      <name val="Calibri"/>
      <family val="2"/>
    </font>
    <font>
      <b/>
      <sz val="14"/>
      <color theme="1"/>
      <name val="Calibri"/>
      <family val="2"/>
    </font>
  </fonts>
  <fills count="8">
    <fill>
      <patternFill patternType="none"/>
    </fill>
    <fill>
      <patternFill patternType="gray125"/>
    </fill>
    <fill>
      <patternFill patternType="solid">
        <fgColor rgb="FFC6EFCE"/>
      </patternFill>
    </fill>
    <fill>
      <patternFill patternType="solid">
        <fgColor rgb="FFA5A5A5"/>
      </patternFill>
    </fill>
    <fill>
      <patternFill patternType="solid">
        <fgColor theme="8"/>
      </patternFill>
    </fill>
    <fill>
      <patternFill patternType="solid">
        <fgColor theme="8" tint="0.39997558519241921"/>
        <bgColor indexed="65"/>
      </patternFill>
    </fill>
    <fill>
      <patternFill patternType="solid">
        <fgColor theme="7" tint="0.39997558519241921"/>
        <bgColor indexed="65"/>
      </patternFill>
    </fill>
    <fill>
      <patternFill patternType="solid">
        <fgColor theme="9"/>
      </patternFill>
    </fill>
  </fills>
  <borders count="29">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right/>
      <top style="thick">
        <color theme="4" tint="0.499984740745262"/>
      </top>
      <bottom/>
      <diagonal/>
    </border>
    <border>
      <left/>
      <right/>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7">
    <xf numFmtId="0" fontId="0" fillId="0" borderId="0"/>
    <xf numFmtId="0" fontId="1" fillId="0" borderId="1" applyNumberFormat="0" applyFill="0" applyAlignment="0" applyProtection="0"/>
    <xf numFmtId="0" fontId="2" fillId="2"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7" borderId="0" applyNumberFormat="0" applyBorder="0" applyAlignment="0" applyProtection="0"/>
  </cellStyleXfs>
  <cellXfs count="90">
    <xf numFmtId="0" fontId="0" fillId="0" borderId="0" xfId="0"/>
    <xf numFmtId="0" fontId="0" fillId="0" borderId="0" xfId="0" applyAlignment="1">
      <alignment vertical="top"/>
    </xf>
    <xf numFmtId="0" fontId="0" fillId="0" borderId="0" xfId="0" applyAlignment="1">
      <alignment horizontal="left" vertical="top" wrapText="1"/>
    </xf>
    <xf numFmtId="0" fontId="1" fillId="3" borderId="1" xfId="1" applyFill="1" applyAlignment="1">
      <alignment horizontal="center" vertical="top"/>
    </xf>
    <xf numFmtId="0" fontId="0" fillId="0" borderId="0" xfId="0" applyAlignment="1">
      <alignment horizontal="left" vertical="top"/>
    </xf>
    <xf numFmtId="0" fontId="0" fillId="0" borderId="0" xfId="0" applyAlignment="1">
      <alignment horizontal="center"/>
    </xf>
    <xf numFmtId="0" fontId="0" fillId="0" borderId="2" xfId="0" applyBorder="1"/>
    <xf numFmtId="2" fontId="0" fillId="0" borderId="0" xfId="0" applyNumberFormat="1" applyAlignment="1">
      <alignment horizontal="left" vertical="top"/>
    </xf>
    <xf numFmtId="164" fontId="0" fillId="0" borderId="2" xfId="0" applyNumberFormat="1" applyBorder="1" applyAlignment="1">
      <alignment horizontal="center" vertical="center"/>
    </xf>
    <xf numFmtId="164" fontId="0" fillId="0" borderId="0" xfId="0" applyNumberFormat="1" applyAlignment="1">
      <alignment horizontal="center"/>
    </xf>
    <xf numFmtId="164" fontId="0" fillId="0" borderId="2" xfId="0" applyNumberFormat="1" applyBorder="1"/>
    <xf numFmtId="164" fontId="0" fillId="0" borderId="2" xfId="0" applyNumberFormat="1" applyBorder="1" applyAlignment="1">
      <alignment horizontal="center" vertical="center" wrapText="1"/>
    </xf>
    <xf numFmtId="1" fontId="0" fillId="0" borderId="2" xfId="0" applyNumberFormat="1" applyBorder="1" applyAlignment="1">
      <alignment horizontal="center" vertical="center"/>
    </xf>
    <xf numFmtId="164" fontId="0" fillId="0" borderId="0" xfId="0" applyNumberFormat="1" applyAlignment="1">
      <alignment vertical="top"/>
    </xf>
    <xf numFmtId="0" fontId="0" fillId="0" borderId="0" xfId="0"/>
    <xf numFmtId="0" fontId="0" fillId="0" borderId="0" xfId="0" applyAlignment="1">
      <alignment vertical="top"/>
    </xf>
    <xf numFmtId="0" fontId="1" fillId="3" borderId="1" xfId="1" applyFill="1" applyAlignment="1">
      <alignment horizontal="center" vertical="top"/>
    </xf>
    <xf numFmtId="164" fontId="0" fillId="0" borderId="2" xfId="0" applyNumberFormat="1" applyBorder="1" applyAlignment="1">
      <alignment horizontal="center" vertical="center"/>
    </xf>
    <xf numFmtId="164" fontId="0" fillId="0" borderId="2" xfId="0" applyNumberFormat="1" applyBorder="1" applyAlignment="1">
      <alignment horizontal="center" vertical="center" wrapText="1"/>
    </xf>
    <xf numFmtId="1" fontId="0" fillId="0" borderId="2" xfId="0" applyNumberFormat="1" applyBorder="1" applyAlignment="1">
      <alignment horizontal="center" vertical="center"/>
    </xf>
    <xf numFmtId="164" fontId="0" fillId="0" borderId="0" xfId="0" applyNumberFormat="1" applyBorder="1" applyAlignment="1">
      <alignment horizontal="center" vertical="center"/>
    </xf>
    <xf numFmtId="164" fontId="0" fillId="0" borderId="0" xfId="0" applyNumberFormat="1"/>
    <xf numFmtId="0" fontId="0" fillId="0" borderId="0" xfId="0" applyBorder="1"/>
    <xf numFmtId="0" fontId="0" fillId="0" borderId="8" xfId="0" applyBorder="1"/>
    <xf numFmtId="0" fontId="0" fillId="0" borderId="9" xfId="0" applyBorder="1"/>
    <xf numFmtId="0" fontId="0" fillId="0" borderId="10" xfId="0" applyBorder="1"/>
    <xf numFmtId="2" fontId="0" fillId="0" borderId="0" xfId="0" applyNumberFormat="1" applyBorder="1" applyAlignment="1">
      <alignment horizontal="left" vertical="top"/>
    </xf>
    <xf numFmtId="0" fontId="0" fillId="0" borderId="2" xfId="0" applyBorder="1"/>
    <xf numFmtId="0" fontId="0" fillId="0" borderId="20" xfId="0" applyBorder="1"/>
    <xf numFmtId="0" fontId="0" fillId="0" borderId="21" xfId="0" applyBorder="1"/>
    <xf numFmtId="0" fontId="6" fillId="0" borderId="22" xfId="0" applyFont="1" applyBorder="1" applyAlignment="1">
      <alignment horizontal="left" vertical="center"/>
    </xf>
    <xf numFmtId="0" fontId="6" fillId="0" borderId="23" xfId="0" applyFont="1" applyBorder="1" applyAlignment="1">
      <alignment horizontal="left" vertical="center"/>
    </xf>
    <xf numFmtId="0" fontId="6" fillId="0" borderId="24" xfId="0" applyFont="1" applyBorder="1" applyAlignment="1">
      <alignment horizontal="left" vertical="center"/>
    </xf>
    <xf numFmtId="0" fontId="6" fillId="0" borderId="25" xfId="0" applyFont="1" applyBorder="1" applyAlignment="1">
      <alignment horizontal="left" vertical="center"/>
    </xf>
    <xf numFmtId="0" fontId="6" fillId="0" borderId="26" xfId="0" applyFont="1" applyBorder="1"/>
    <xf numFmtId="0" fontId="6" fillId="0" borderId="27" xfId="0" applyFont="1" applyBorder="1"/>
    <xf numFmtId="0" fontId="0" fillId="0" borderId="27" xfId="0" applyBorder="1"/>
    <xf numFmtId="0" fontId="0" fillId="0" borderId="28" xfId="0" applyBorder="1"/>
    <xf numFmtId="0" fontId="5" fillId="5" borderId="0" xfId="4" applyAlignment="1">
      <alignment horizontal="center" vertical="top" wrapText="1"/>
    </xf>
    <xf numFmtId="0" fontId="0" fillId="0" borderId="2" xfId="0" applyBorder="1"/>
    <xf numFmtId="0" fontId="0" fillId="0" borderId="21" xfId="0" applyBorder="1"/>
    <xf numFmtId="0" fontId="11" fillId="0" borderId="20" xfId="0" applyFont="1" applyBorder="1"/>
    <xf numFmtId="0" fontId="6" fillId="0" borderId="20" xfId="0" applyFont="1" applyBorder="1"/>
    <xf numFmtId="0" fontId="6" fillId="0" borderId="2" xfId="0" applyFont="1" applyBorder="1"/>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8" fillId="0" borderId="20" xfId="0" applyFont="1" applyBorder="1"/>
    <xf numFmtId="0" fontId="8" fillId="0" borderId="2" xfId="0" applyFont="1" applyBorder="1"/>
    <xf numFmtId="0" fontId="0" fillId="0" borderId="20" xfId="0" applyBorder="1"/>
    <xf numFmtId="0" fontId="0" fillId="0" borderId="7" xfId="0" applyBorder="1" applyAlignment="1">
      <alignment horizontal="center" vertical="top" wrapText="1"/>
    </xf>
    <xf numFmtId="0" fontId="0" fillId="0" borderId="0" xfId="0" applyBorder="1" applyAlignment="1">
      <alignment horizontal="center" vertical="top" wrapText="1"/>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0" xfId="0" applyAlignment="1">
      <alignment horizontal="left" vertical="top" wrapText="1"/>
    </xf>
    <xf numFmtId="0" fontId="3" fillId="0" borderId="0" xfId="0" applyFont="1" applyAlignment="1">
      <alignment horizontal="center"/>
    </xf>
    <xf numFmtId="0" fontId="0" fillId="0" borderId="0" xfId="0" applyAlignment="1">
      <alignment horizontal="center"/>
    </xf>
    <xf numFmtId="0" fontId="0" fillId="0" borderId="0" xfId="0" applyAlignment="1">
      <alignment horizontal="left" vertical="top"/>
    </xf>
    <xf numFmtId="0" fontId="0" fillId="0" borderId="3" xfId="0" applyBorder="1" applyAlignment="1">
      <alignment horizontal="center" vertical="top"/>
    </xf>
    <xf numFmtId="0" fontId="0" fillId="0" borderId="0" xfId="0" applyAlignment="1">
      <alignment horizontal="center" vertical="top"/>
    </xf>
    <xf numFmtId="0" fontId="0" fillId="0" borderId="7" xfId="0" applyBorder="1" applyAlignment="1">
      <alignment horizontal="left" vertical="top"/>
    </xf>
    <xf numFmtId="0" fontId="0" fillId="0" borderId="0" xfId="0" applyBorder="1" applyAlignment="1">
      <alignment horizontal="left" vertical="top"/>
    </xf>
    <xf numFmtId="0" fontId="0" fillId="0" borderId="0" xfId="0" applyAlignment="1">
      <alignment horizontal="center" vertical="top" wrapText="1"/>
    </xf>
    <xf numFmtId="0" fontId="0" fillId="0" borderId="0" xfId="0" applyAlignment="1">
      <alignment vertical="top" wrapText="1"/>
    </xf>
    <xf numFmtId="0" fontId="4" fillId="7" borderId="2" xfId="6" applyBorder="1" applyAlignment="1">
      <alignment horizontal="center" vertical="center"/>
    </xf>
    <xf numFmtId="0" fontId="4" fillId="4" borderId="0" xfId="3" applyAlignment="1">
      <alignment horizontal="center"/>
    </xf>
    <xf numFmtId="164" fontId="5" fillId="6" borderId="0" xfId="5" applyNumberFormat="1"/>
    <xf numFmtId="0" fontId="0" fillId="0" borderId="2" xfId="0" applyBorder="1" applyAlignment="1">
      <alignment horizontal="center"/>
    </xf>
    <xf numFmtId="0" fontId="4" fillId="4" borderId="0" xfId="3" applyAlignment="1">
      <alignment vertical="top"/>
    </xf>
    <xf numFmtId="0" fontId="4" fillId="7" borderId="0" xfId="6" applyAlignment="1">
      <alignment vertical="top"/>
    </xf>
    <xf numFmtId="0" fontId="4" fillId="7" borderId="0" xfId="6"/>
    <xf numFmtId="0" fontId="4" fillId="7" borderId="0" xfId="6" applyBorder="1" applyAlignment="1">
      <alignment horizontal="center" vertical="center" wrapText="1"/>
    </xf>
    <xf numFmtId="0" fontId="4" fillId="7" borderId="4" xfId="6" applyBorder="1" applyAlignment="1">
      <alignment vertical="top"/>
    </xf>
    <xf numFmtId="0" fontId="4" fillId="7" borderId="4" xfId="6" applyBorder="1" applyAlignment="1">
      <alignment horizontal="center" vertical="center" wrapText="1"/>
    </xf>
    <xf numFmtId="0" fontId="4" fillId="7" borderId="2" xfId="6" applyBorder="1" applyAlignment="1">
      <alignment horizontal="center" vertical="center" wrapText="1"/>
    </xf>
    <xf numFmtId="0" fontId="4" fillId="7" borderId="2" xfId="6" applyBorder="1"/>
    <xf numFmtId="0" fontId="4" fillId="7" borderId="11" xfId="6" applyBorder="1" applyAlignment="1">
      <alignment horizontal="center" vertical="top"/>
    </xf>
    <xf numFmtId="0" fontId="4" fillId="7" borderId="12" xfId="6" applyBorder="1" applyAlignment="1">
      <alignment horizontal="center" vertical="top"/>
    </xf>
    <xf numFmtId="0" fontId="4" fillId="7" borderId="13" xfId="6" applyBorder="1" applyAlignment="1">
      <alignment horizontal="center" vertical="top"/>
    </xf>
    <xf numFmtId="0" fontId="4" fillId="7" borderId="5" xfId="6" applyBorder="1"/>
    <xf numFmtId="0" fontId="4" fillId="7" borderId="6" xfId="6" applyBorder="1"/>
    <xf numFmtId="0" fontId="5" fillId="6" borderId="0" xfId="5" applyAlignment="1">
      <alignment vertical="top"/>
    </xf>
    <xf numFmtId="2" fontId="5" fillId="6" borderId="0" xfId="5" applyNumberFormat="1" applyAlignment="1">
      <alignment horizontal="left" vertical="top"/>
    </xf>
    <xf numFmtId="0" fontId="5" fillId="6" borderId="0" xfId="5" applyAlignment="1">
      <alignment horizontal="left" vertical="top"/>
    </xf>
    <xf numFmtId="0" fontId="5" fillId="6" borderId="0" xfId="5" applyAlignment="1">
      <alignment horizontal="left" vertical="top"/>
    </xf>
    <xf numFmtId="0" fontId="0" fillId="0" borderId="0" xfId="0"/>
    <xf numFmtId="0" fontId="2" fillId="2" borderId="0" xfId="2" applyAlignment="1">
      <alignment vertical="top"/>
    </xf>
    <xf numFmtId="0" fontId="4" fillId="7" borderId="0" xfId="6" applyBorder="1" applyAlignment="1">
      <alignment vertical="center" wrapText="1"/>
    </xf>
    <xf numFmtId="0" fontId="4" fillId="7" borderId="4" xfId="6" applyBorder="1" applyAlignment="1">
      <alignment vertical="center" wrapText="1"/>
    </xf>
  </cellXfs>
  <cellStyles count="7">
    <cellStyle name="60% - Énfasis4" xfId="5" builtinId="44"/>
    <cellStyle name="60% - Énfasis5" xfId="4" builtinId="48"/>
    <cellStyle name="Bueno" xfId="2" builtinId="26"/>
    <cellStyle name="Énfasis5" xfId="3" builtinId="45"/>
    <cellStyle name="Énfasis6" xfId="6" builtinId="49"/>
    <cellStyle name="Normal" xfId="0" builtinId="0"/>
    <cellStyle name="Título 2" xfId="1" builtin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14</xdr:col>
      <xdr:colOff>22411</xdr:colOff>
      <xdr:row>33</xdr:row>
      <xdr:rowOff>89467</xdr:rowOff>
    </xdr:from>
    <xdr:to>
      <xdr:col>16</xdr:col>
      <xdr:colOff>1518657</xdr:colOff>
      <xdr:row>50</xdr:row>
      <xdr:rowOff>152450</xdr:rowOff>
    </xdr:to>
    <xdr:pic>
      <xdr:nvPicPr>
        <xdr:cNvPr id="2" name="Imagen 1">
          <a:extLst>
            <a:ext uri="{FF2B5EF4-FFF2-40B4-BE49-F238E27FC236}">
              <a16:creationId xmlns:a16="http://schemas.microsoft.com/office/drawing/2014/main" id="{2735104F-B284-4ABA-9BA8-8F70A204C3DE}"/>
            </a:ext>
          </a:extLst>
        </xdr:cNvPr>
        <xdr:cNvPicPr>
          <a:picLocks noChangeAspect="1"/>
        </xdr:cNvPicPr>
      </xdr:nvPicPr>
      <xdr:blipFill>
        <a:blip xmlns:r="http://schemas.openxmlformats.org/officeDocument/2006/relationships" r:embed="rId1"/>
        <a:stretch>
          <a:fillRect/>
        </a:stretch>
      </xdr:blipFill>
      <xdr:spPr>
        <a:xfrm>
          <a:off x="25291676" y="6375967"/>
          <a:ext cx="6023423" cy="3346307"/>
        </a:xfrm>
        <a:prstGeom prst="rect">
          <a:avLst/>
        </a:prstGeom>
      </xdr:spPr>
    </xdr:pic>
    <xdr:clientData/>
  </xdr:twoCellAnchor>
  <xdr:twoCellAnchor editAs="oneCell">
    <xdr:from>
      <xdr:col>27</xdr:col>
      <xdr:colOff>69273</xdr:colOff>
      <xdr:row>2</xdr:row>
      <xdr:rowOff>20782</xdr:rowOff>
    </xdr:from>
    <xdr:to>
      <xdr:col>34</xdr:col>
      <xdr:colOff>451292</xdr:colOff>
      <xdr:row>18</xdr:row>
      <xdr:rowOff>15830</xdr:rowOff>
    </xdr:to>
    <xdr:pic>
      <xdr:nvPicPr>
        <xdr:cNvPr id="3" name="Imagen 2">
          <a:extLst>
            <a:ext uri="{FF2B5EF4-FFF2-40B4-BE49-F238E27FC236}">
              <a16:creationId xmlns:a16="http://schemas.microsoft.com/office/drawing/2014/main" id="{725FA982-D9F2-4DF9-9686-329BDC8CD083}"/>
            </a:ext>
          </a:extLst>
        </xdr:cNvPr>
        <xdr:cNvPicPr>
          <a:picLocks noChangeAspect="1"/>
        </xdr:cNvPicPr>
      </xdr:nvPicPr>
      <xdr:blipFill>
        <a:blip xmlns:r="http://schemas.openxmlformats.org/officeDocument/2006/relationships" r:embed="rId2"/>
        <a:stretch>
          <a:fillRect/>
        </a:stretch>
      </xdr:blipFill>
      <xdr:spPr>
        <a:xfrm>
          <a:off x="15828818" y="401782"/>
          <a:ext cx="5074228" cy="3043048"/>
        </a:xfrm>
        <a:prstGeom prst="rect">
          <a:avLst/>
        </a:prstGeom>
      </xdr:spPr>
    </xdr:pic>
    <xdr:clientData/>
  </xdr:twoCellAnchor>
  <xdr:twoCellAnchor editAs="oneCell">
    <xdr:from>
      <xdr:col>27</xdr:col>
      <xdr:colOff>72827</xdr:colOff>
      <xdr:row>18</xdr:row>
      <xdr:rowOff>138546</xdr:rowOff>
    </xdr:from>
    <xdr:to>
      <xdr:col>34</xdr:col>
      <xdr:colOff>416656</xdr:colOff>
      <xdr:row>34</xdr:row>
      <xdr:rowOff>65076</xdr:rowOff>
    </xdr:to>
    <xdr:pic>
      <xdr:nvPicPr>
        <xdr:cNvPr id="4" name="Imagen 3">
          <a:extLst>
            <a:ext uri="{FF2B5EF4-FFF2-40B4-BE49-F238E27FC236}">
              <a16:creationId xmlns:a16="http://schemas.microsoft.com/office/drawing/2014/main" id="{3B03D366-1848-40A4-ABF2-529C2B238096}"/>
            </a:ext>
          </a:extLst>
        </xdr:cNvPr>
        <xdr:cNvPicPr>
          <a:picLocks noChangeAspect="1"/>
        </xdr:cNvPicPr>
      </xdr:nvPicPr>
      <xdr:blipFill>
        <a:blip xmlns:r="http://schemas.openxmlformats.org/officeDocument/2006/relationships" r:embed="rId3"/>
        <a:stretch>
          <a:fillRect/>
        </a:stretch>
      </xdr:blipFill>
      <xdr:spPr>
        <a:xfrm>
          <a:off x="15832372" y="3567546"/>
          <a:ext cx="5036038" cy="2974530"/>
        </a:xfrm>
        <a:prstGeom prst="rect">
          <a:avLst/>
        </a:prstGeom>
      </xdr:spPr>
    </xdr:pic>
    <xdr:clientData/>
  </xdr:twoCellAnchor>
  <xdr:twoCellAnchor editAs="oneCell">
    <xdr:from>
      <xdr:col>28</xdr:col>
      <xdr:colOff>450273</xdr:colOff>
      <xdr:row>35</xdr:row>
      <xdr:rowOff>62443</xdr:rowOff>
    </xdr:from>
    <xdr:to>
      <xdr:col>35</xdr:col>
      <xdr:colOff>38535</xdr:colOff>
      <xdr:row>43</xdr:row>
      <xdr:rowOff>207818</xdr:rowOff>
    </xdr:to>
    <xdr:pic>
      <xdr:nvPicPr>
        <xdr:cNvPr id="5" name="Imagen 4">
          <a:extLst>
            <a:ext uri="{FF2B5EF4-FFF2-40B4-BE49-F238E27FC236}">
              <a16:creationId xmlns:a16="http://schemas.microsoft.com/office/drawing/2014/main" id="{0F7D1E1B-6E79-48FC-A55F-FBFEC3A902D3}"/>
            </a:ext>
          </a:extLst>
        </xdr:cNvPr>
        <xdr:cNvPicPr>
          <a:picLocks noChangeAspect="1"/>
        </xdr:cNvPicPr>
      </xdr:nvPicPr>
      <xdr:blipFill>
        <a:blip xmlns:r="http://schemas.openxmlformats.org/officeDocument/2006/relationships" r:embed="rId4"/>
        <a:stretch>
          <a:fillRect/>
        </a:stretch>
      </xdr:blipFill>
      <xdr:spPr>
        <a:xfrm>
          <a:off x="16815955" y="6729943"/>
          <a:ext cx="3831216" cy="1669375"/>
        </a:xfrm>
        <a:prstGeom prst="rect">
          <a:avLst/>
        </a:prstGeom>
      </xdr:spPr>
    </xdr:pic>
    <xdr:clientData/>
  </xdr:twoCellAnchor>
  <xdr:twoCellAnchor editAs="oneCell">
    <xdr:from>
      <xdr:col>30</xdr:col>
      <xdr:colOff>104775</xdr:colOff>
      <xdr:row>68</xdr:row>
      <xdr:rowOff>9526</xdr:rowOff>
    </xdr:from>
    <xdr:to>
      <xdr:col>35</xdr:col>
      <xdr:colOff>448766</xdr:colOff>
      <xdr:row>91</xdr:row>
      <xdr:rowOff>44824</xdr:rowOff>
    </xdr:to>
    <xdr:pic>
      <xdr:nvPicPr>
        <xdr:cNvPr id="6" name="Imagen 5">
          <a:extLst>
            <a:ext uri="{FF2B5EF4-FFF2-40B4-BE49-F238E27FC236}">
              <a16:creationId xmlns:a16="http://schemas.microsoft.com/office/drawing/2014/main" id="{E3C7E23B-55E9-4298-9564-FD5DDC7A2A54}"/>
            </a:ext>
          </a:extLst>
        </xdr:cNvPr>
        <xdr:cNvPicPr>
          <a:picLocks noChangeAspect="1"/>
        </xdr:cNvPicPr>
      </xdr:nvPicPr>
      <xdr:blipFill>
        <a:blip xmlns:r="http://schemas.openxmlformats.org/officeDocument/2006/relationships" r:embed="rId5"/>
        <a:stretch>
          <a:fillRect/>
        </a:stretch>
      </xdr:blipFill>
      <xdr:spPr>
        <a:xfrm>
          <a:off x="56111775" y="13445379"/>
          <a:ext cx="3369579" cy="4439210"/>
        </a:xfrm>
        <a:prstGeom prst="rect">
          <a:avLst/>
        </a:prstGeom>
      </xdr:spPr>
    </xdr:pic>
    <xdr:clientData/>
  </xdr:twoCellAnchor>
  <xdr:twoCellAnchor editAs="oneCell">
    <xdr:from>
      <xdr:col>35</xdr:col>
      <xdr:colOff>416299</xdr:colOff>
      <xdr:row>68</xdr:row>
      <xdr:rowOff>168089</xdr:rowOff>
    </xdr:from>
    <xdr:to>
      <xdr:col>44</xdr:col>
      <xdr:colOff>679041</xdr:colOff>
      <xdr:row>81</xdr:row>
      <xdr:rowOff>168089</xdr:rowOff>
    </xdr:to>
    <xdr:pic>
      <xdr:nvPicPr>
        <xdr:cNvPr id="7" name="Imagen 6">
          <a:extLst>
            <a:ext uri="{FF2B5EF4-FFF2-40B4-BE49-F238E27FC236}">
              <a16:creationId xmlns:a16="http://schemas.microsoft.com/office/drawing/2014/main" id="{FDACC186-06A2-4B75-BF68-47586F511CF2}"/>
            </a:ext>
          </a:extLst>
        </xdr:cNvPr>
        <xdr:cNvPicPr>
          <a:picLocks noChangeAspect="1"/>
        </xdr:cNvPicPr>
      </xdr:nvPicPr>
      <xdr:blipFill>
        <a:blip xmlns:r="http://schemas.openxmlformats.org/officeDocument/2006/relationships" r:embed="rId6"/>
        <a:stretch>
          <a:fillRect/>
        </a:stretch>
      </xdr:blipFill>
      <xdr:spPr>
        <a:xfrm>
          <a:off x="59448887" y="13603942"/>
          <a:ext cx="5708801" cy="2498912"/>
        </a:xfrm>
        <a:prstGeom prst="rect">
          <a:avLst/>
        </a:prstGeom>
      </xdr:spPr>
    </xdr:pic>
    <xdr:clientData/>
  </xdr:twoCellAnchor>
  <xdr:twoCellAnchor editAs="oneCell">
    <xdr:from>
      <xdr:col>30</xdr:col>
      <xdr:colOff>83484</xdr:colOff>
      <xdr:row>91</xdr:row>
      <xdr:rowOff>83484</xdr:rowOff>
    </xdr:from>
    <xdr:to>
      <xdr:col>36</xdr:col>
      <xdr:colOff>315603</xdr:colOff>
      <xdr:row>100</xdr:row>
      <xdr:rowOff>146111</xdr:rowOff>
    </xdr:to>
    <xdr:pic>
      <xdr:nvPicPr>
        <xdr:cNvPr id="10" name="Imagen 9">
          <a:extLst>
            <a:ext uri="{FF2B5EF4-FFF2-40B4-BE49-F238E27FC236}">
              <a16:creationId xmlns:a16="http://schemas.microsoft.com/office/drawing/2014/main" id="{0F3ECD96-386F-4307-9C4C-B09048A52BA3}"/>
            </a:ext>
          </a:extLst>
        </xdr:cNvPr>
        <xdr:cNvPicPr>
          <a:picLocks noChangeAspect="1"/>
        </xdr:cNvPicPr>
      </xdr:nvPicPr>
      <xdr:blipFill>
        <a:blip xmlns:r="http://schemas.openxmlformats.org/officeDocument/2006/relationships" r:embed="rId7"/>
        <a:stretch>
          <a:fillRect/>
        </a:stretch>
      </xdr:blipFill>
      <xdr:spPr>
        <a:xfrm>
          <a:off x="56090484" y="17900837"/>
          <a:ext cx="3862825" cy="2171369"/>
        </a:xfrm>
        <a:prstGeom prst="rect">
          <a:avLst/>
        </a:prstGeom>
      </xdr:spPr>
    </xdr:pic>
    <xdr:clientData/>
  </xdr:twoCellAnchor>
  <xdr:twoCellAnchor editAs="oneCell">
    <xdr:from>
      <xdr:col>38</xdr:col>
      <xdr:colOff>542925</xdr:colOff>
      <xdr:row>92</xdr:row>
      <xdr:rowOff>171450</xdr:rowOff>
    </xdr:from>
    <xdr:to>
      <xdr:col>43</xdr:col>
      <xdr:colOff>171450</xdr:colOff>
      <xdr:row>94</xdr:row>
      <xdr:rowOff>342900</xdr:rowOff>
    </xdr:to>
    <xdr:pic>
      <xdr:nvPicPr>
        <xdr:cNvPr id="11" name="Imagen 10">
          <a:extLst>
            <a:ext uri="{FF2B5EF4-FFF2-40B4-BE49-F238E27FC236}">
              <a16:creationId xmlns:a16="http://schemas.microsoft.com/office/drawing/2014/main" id="{49EFC644-03D2-4D1D-9A7E-EFBE3A0CA601}"/>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1455300" y="18173700"/>
          <a:ext cx="2676525" cy="552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448235</xdr:colOff>
      <xdr:row>81</xdr:row>
      <xdr:rowOff>170516</xdr:rowOff>
    </xdr:from>
    <xdr:to>
      <xdr:col>41</xdr:col>
      <xdr:colOff>165514</xdr:colOff>
      <xdr:row>89</xdr:row>
      <xdr:rowOff>140087</xdr:rowOff>
    </xdr:to>
    <xdr:pic>
      <xdr:nvPicPr>
        <xdr:cNvPr id="12" name="Imagen 11">
          <a:extLst>
            <a:ext uri="{FF2B5EF4-FFF2-40B4-BE49-F238E27FC236}">
              <a16:creationId xmlns:a16="http://schemas.microsoft.com/office/drawing/2014/main" id="{7CAC0802-9BC8-48CC-8A65-610503ABF7A4}"/>
            </a:ext>
          </a:extLst>
        </xdr:cNvPr>
        <xdr:cNvPicPr>
          <a:picLocks noChangeAspect="1"/>
        </xdr:cNvPicPr>
      </xdr:nvPicPr>
      <xdr:blipFill>
        <a:blip xmlns:r="http://schemas.openxmlformats.org/officeDocument/2006/relationships" r:embed="rId9"/>
        <a:stretch>
          <a:fillRect/>
        </a:stretch>
      </xdr:blipFill>
      <xdr:spPr>
        <a:xfrm>
          <a:off x="59480823" y="16082869"/>
          <a:ext cx="3347985" cy="1493571"/>
        </a:xfrm>
        <a:prstGeom prst="rect">
          <a:avLst/>
        </a:prstGeom>
      </xdr:spPr>
    </xdr:pic>
    <xdr:clientData/>
  </xdr:twoCellAnchor>
  <xdr:oneCellAnchor>
    <xdr:from>
      <xdr:col>43</xdr:col>
      <xdr:colOff>27455</xdr:colOff>
      <xdr:row>124</xdr:row>
      <xdr:rowOff>25774</xdr:rowOff>
    </xdr:from>
    <xdr:ext cx="2654113" cy="552450"/>
    <xdr:pic>
      <xdr:nvPicPr>
        <xdr:cNvPr id="16" name="Imagen 15">
          <a:extLst>
            <a:ext uri="{FF2B5EF4-FFF2-40B4-BE49-F238E27FC236}">
              <a16:creationId xmlns:a16="http://schemas.microsoft.com/office/drawing/2014/main" id="{3B9143C3-29C5-4E0B-A726-1CC08277AEE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3900984" y="24488215"/>
          <a:ext cx="2654113" cy="552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30</xdr:col>
      <xdr:colOff>145677</xdr:colOff>
      <xdr:row>119</xdr:row>
      <xdr:rowOff>56029</xdr:rowOff>
    </xdr:from>
    <xdr:to>
      <xdr:col>41</xdr:col>
      <xdr:colOff>498907</xdr:colOff>
      <xdr:row>135</xdr:row>
      <xdr:rowOff>32644</xdr:rowOff>
    </xdr:to>
    <xdr:pic>
      <xdr:nvPicPr>
        <xdr:cNvPr id="21" name="Imagen 20">
          <a:extLst>
            <a:ext uri="{FF2B5EF4-FFF2-40B4-BE49-F238E27FC236}">
              <a16:creationId xmlns:a16="http://schemas.microsoft.com/office/drawing/2014/main" id="{4BF312F2-7AA9-4330-8191-0E29CDF1EE9B}"/>
            </a:ext>
          </a:extLst>
        </xdr:cNvPr>
        <xdr:cNvPicPr>
          <a:picLocks noChangeAspect="1"/>
        </xdr:cNvPicPr>
      </xdr:nvPicPr>
      <xdr:blipFill>
        <a:blip xmlns:r="http://schemas.openxmlformats.org/officeDocument/2006/relationships" r:embed="rId10"/>
        <a:stretch>
          <a:fillRect/>
        </a:stretch>
      </xdr:blipFill>
      <xdr:spPr>
        <a:xfrm>
          <a:off x="56152677" y="23509941"/>
          <a:ext cx="7009524" cy="3304762"/>
        </a:xfrm>
        <a:prstGeom prst="rect">
          <a:avLst/>
        </a:prstGeom>
      </xdr:spPr>
    </xdr:pic>
    <xdr:clientData/>
  </xdr:twoCellAnchor>
  <xdr:twoCellAnchor editAs="oneCell">
    <xdr:from>
      <xdr:col>30</xdr:col>
      <xdr:colOff>67235</xdr:colOff>
      <xdr:row>134</xdr:row>
      <xdr:rowOff>145677</xdr:rowOff>
    </xdr:from>
    <xdr:to>
      <xdr:col>37</xdr:col>
      <xdr:colOff>298079</xdr:colOff>
      <xdr:row>147</xdr:row>
      <xdr:rowOff>106704</xdr:rowOff>
    </xdr:to>
    <xdr:pic>
      <xdr:nvPicPr>
        <xdr:cNvPr id="22" name="Imagen 21">
          <a:extLst>
            <a:ext uri="{FF2B5EF4-FFF2-40B4-BE49-F238E27FC236}">
              <a16:creationId xmlns:a16="http://schemas.microsoft.com/office/drawing/2014/main" id="{75A03F3D-AEEF-479F-BB05-77AE36E421BA}"/>
            </a:ext>
          </a:extLst>
        </xdr:cNvPr>
        <xdr:cNvPicPr>
          <a:picLocks noChangeAspect="1"/>
        </xdr:cNvPicPr>
      </xdr:nvPicPr>
      <xdr:blipFill>
        <a:blip xmlns:r="http://schemas.openxmlformats.org/officeDocument/2006/relationships" r:embed="rId11"/>
        <a:stretch>
          <a:fillRect/>
        </a:stretch>
      </xdr:blipFill>
      <xdr:spPr>
        <a:xfrm>
          <a:off x="56074235" y="26849295"/>
          <a:ext cx="4466667" cy="2504762"/>
        </a:xfrm>
        <a:prstGeom prst="rect">
          <a:avLst/>
        </a:prstGeom>
      </xdr:spPr>
    </xdr:pic>
    <xdr:clientData/>
  </xdr:twoCellAnchor>
  <xdr:twoCellAnchor editAs="oneCell">
    <xdr:from>
      <xdr:col>31</xdr:col>
      <xdr:colOff>123263</xdr:colOff>
      <xdr:row>147</xdr:row>
      <xdr:rowOff>179294</xdr:rowOff>
    </xdr:from>
    <xdr:to>
      <xdr:col>38</xdr:col>
      <xdr:colOff>135058</xdr:colOff>
      <xdr:row>171</xdr:row>
      <xdr:rowOff>169199</xdr:rowOff>
    </xdr:to>
    <xdr:pic>
      <xdr:nvPicPr>
        <xdr:cNvPr id="23" name="Imagen 22">
          <a:extLst>
            <a:ext uri="{FF2B5EF4-FFF2-40B4-BE49-F238E27FC236}">
              <a16:creationId xmlns:a16="http://schemas.microsoft.com/office/drawing/2014/main" id="{67DF869D-405E-42D8-8E1B-16D427C65B3F}"/>
            </a:ext>
          </a:extLst>
        </xdr:cNvPr>
        <xdr:cNvPicPr>
          <a:picLocks noChangeAspect="1"/>
        </xdr:cNvPicPr>
      </xdr:nvPicPr>
      <xdr:blipFill>
        <a:blip xmlns:r="http://schemas.openxmlformats.org/officeDocument/2006/relationships" r:embed="rId12"/>
        <a:stretch>
          <a:fillRect/>
        </a:stretch>
      </xdr:blipFill>
      <xdr:spPr>
        <a:xfrm>
          <a:off x="56735381" y="29549912"/>
          <a:ext cx="4247619" cy="45619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469"/>
  <sheetViews>
    <sheetView tabSelected="1" topLeftCell="V84" zoomScale="55" zoomScaleNormal="55" workbookViewId="0">
      <selection activeCell="X91" sqref="X91"/>
    </sheetView>
  </sheetViews>
  <sheetFormatPr baseColWidth="10" defaultColWidth="9.140625" defaultRowHeight="15" x14ac:dyDescent="0.25"/>
  <cols>
    <col min="1" max="1" width="14.140625" bestFit="1" customWidth="1"/>
    <col min="2" max="2" width="29.5703125" customWidth="1"/>
    <col min="3" max="3" width="26.140625" customWidth="1"/>
    <col min="4" max="4" width="45.140625" bestFit="1" customWidth="1"/>
    <col min="5" max="5" width="39.140625" customWidth="1"/>
    <col min="6" max="6" width="44.7109375" customWidth="1"/>
    <col min="7" max="7" width="38" customWidth="1"/>
    <col min="8" max="8" width="42.42578125" customWidth="1"/>
    <col min="9" max="9" width="34.42578125" customWidth="1"/>
    <col min="10" max="10" width="32.5703125" customWidth="1"/>
    <col min="11" max="11" width="34.7109375" customWidth="1"/>
    <col min="12" max="12" width="35.140625" customWidth="1"/>
    <col min="13" max="13" width="40.7109375" customWidth="1"/>
    <col min="14" max="14" width="38.42578125" style="14" customWidth="1"/>
    <col min="15" max="15" width="36.7109375" customWidth="1"/>
    <col min="16" max="16" width="31.28515625" customWidth="1"/>
    <col min="17" max="17" width="44.85546875" customWidth="1"/>
    <col min="18" max="18" width="42.140625" style="14" customWidth="1"/>
    <col min="19" max="19" width="40" customWidth="1"/>
    <col min="20" max="20" width="17.85546875" customWidth="1"/>
    <col min="21" max="21" width="30.85546875" customWidth="1"/>
    <col min="22" max="22" width="31.85546875" style="14" customWidth="1"/>
    <col min="23" max="23" width="39.42578125" customWidth="1"/>
    <col min="24" max="24" width="29.42578125" customWidth="1"/>
    <col min="25" max="25" width="30" customWidth="1"/>
    <col min="26" max="26" width="27.85546875" customWidth="1"/>
    <col min="27" max="27" width="28.5703125" customWidth="1"/>
    <col min="28" max="28" width="15.7109375" customWidth="1"/>
    <col min="45" max="45" width="11.85546875" customWidth="1"/>
    <col min="47" max="47" width="14.140625" customWidth="1"/>
  </cols>
  <sheetData>
    <row r="1" spans="1:26" ht="15" customHeight="1" x14ac:dyDescent="0.25">
      <c r="A1" s="56" t="s">
        <v>0</v>
      </c>
      <c r="B1" s="56"/>
      <c r="C1" s="56"/>
      <c r="D1" s="56"/>
      <c r="E1" s="56"/>
      <c r="F1" s="56"/>
      <c r="G1" s="56"/>
      <c r="H1" s="55" t="s">
        <v>3</v>
      </c>
      <c r="I1" s="55"/>
      <c r="J1" s="55"/>
      <c r="K1" s="55"/>
      <c r="L1" s="55"/>
      <c r="M1" s="55"/>
      <c r="N1" s="55"/>
      <c r="O1" s="55"/>
      <c r="P1" s="55"/>
      <c r="Q1" s="55"/>
      <c r="R1" s="55"/>
      <c r="S1" s="55"/>
      <c r="T1" s="55"/>
      <c r="U1" s="55"/>
      <c r="V1" s="55"/>
      <c r="W1" s="55"/>
      <c r="X1" s="55"/>
      <c r="Y1" s="55"/>
      <c r="Z1" s="55"/>
    </row>
    <row r="2" spans="1:26" x14ac:dyDescent="0.25">
      <c r="A2" s="57"/>
      <c r="B2" s="57"/>
      <c r="C2" s="57"/>
      <c r="D2" s="57"/>
      <c r="E2" s="57"/>
      <c r="F2" s="57"/>
      <c r="G2" s="57"/>
      <c r="H2" s="55"/>
      <c r="I2" s="55"/>
      <c r="J2" s="55"/>
      <c r="K2" s="55"/>
      <c r="L2" s="55"/>
      <c r="M2" s="55"/>
      <c r="N2" s="55"/>
      <c r="O2" s="55"/>
      <c r="P2" s="55"/>
      <c r="Q2" s="55"/>
      <c r="R2" s="55"/>
      <c r="S2" s="55"/>
      <c r="T2" s="55"/>
      <c r="U2" s="55"/>
      <c r="V2" s="55"/>
      <c r="W2" s="55"/>
      <c r="X2" s="55"/>
      <c r="Y2" s="55"/>
      <c r="Z2" s="55"/>
    </row>
    <row r="3" spans="1:26" ht="15" customHeight="1" x14ac:dyDescent="0.25">
      <c r="A3" s="55" t="s">
        <v>1</v>
      </c>
      <c r="B3" s="55"/>
      <c r="C3" s="55"/>
      <c r="D3" s="55"/>
      <c r="E3" s="55"/>
      <c r="F3" s="55"/>
      <c r="G3" s="55"/>
      <c r="H3" s="55"/>
      <c r="I3" s="55"/>
      <c r="J3" s="55"/>
      <c r="K3" s="55"/>
      <c r="L3" s="55"/>
      <c r="M3" s="55"/>
      <c r="N3" s="55"/>
      <c r="O3" s="55"/>
      <c r="P3" s="55"/>
      <c r="Q3" s="55"/>
      <c r="R3" s="55"/>
      <c r="S3" s="55"/>
      <c r="T3" s="55"/>
      <c r="U3" s="55"/>
      <c r="V3" s="55"/>
      <c r="W3" s="55"/>
      <c r="X3" s="55"/>
      <c r="Y3" s="55"/>
      <c r="Z3" s="55"/>
    </row>
    <row r="4" spans="1:26" x14ac:dyDescent="0.25">
      <c r="A4" s="55"/>
      <c r="B4" s="55"/>
      <c r="C4" s="55"/>
      <c r="D4" s="55"/>
      <c r="E4" s="55"/>
      <c r="F4" s="55"/>
      <c r="G4" s="55"/>
      <c r="H4" s="55"/>
      <c r="I4" s="55"/>
      <c r="J4" s="55"/>
      <c r="K4" s="55"/>
      <c r="L4" s="55"/>
      <c r="M4" s="55"/>
      <c r="N4" s="55"/>
      <c r="O4" s="55"/>
      <c r="P4" s="55"/>
      <c r="Q4" s="55"/>
      <c r="R4" s="55"/>
      <c r="S4" s="55"/>
      <c r="T4" s="55"/>
      <c r="U4" s="55"/>
      <c r="V4" s="55"/>
      <c r="W4" s="55"/>
      <c r="X4" s="55"/>
      <c r="Y4" s="55"/>
      <c r="Z4" s="55"/>
    </row>
    <row r="5" spans="1:26" x14ac:dyDescent="0.25">
      <c r="A5" s="55"/>
      <c r="B5" s="55"/>
      <c r="C5" s="55"/>
      <c r="D5" s="55"/>
      <c r="E5" s="55"/>
      <c r="F5" s="55"/>
      <c r="G5" s="55"/>
      <c r="H5" s="55"/>
      <c r="I5" s="55"/>
      <c r="J5" s="55"/>
      <c r="K5" s="55"/>
      <c r="L5" s="55"/>
      <c r="M5" s="55"/>
      <c r="N5" s="55"/>
      <c r="O5" s="55"/>
      <c r="P5" s="55"/>
      <c r="Q5" s="55"/>
      <c r="R5" s="55"/>
      <c r="S5" s="55"/>
      <c r="T5" s="55"/>
      <c r="U5" s="55"/>
      <c r="V5" s="55"/>
      <c r="W5" s="55"/>
      <c r="X5" s="55"/>
      <c r="Y5" s="55"/>
      <c r="Z5" s="55"/>
    </row>
    <row r="6" spans="1:26" x14ac:dyDescent="0.25">
      <c r="A6" s="55"/>
      <c r="B6" s="55"/>
      <c r="C6" s="55"/>
      <c r="D6" s="55"/>
      <c r="E6" s="55"/>
      <c r="F6" s="55"/>
      <c r="G6" s="55"/>
      <c r="H6" s="55"/>
      <c r="I6" s="55"/>
      <c r="J6" s="55"/>
      <c r="K6" s="55"/>
      <c r="L6" s="55"/>
      <c r="M6" s="55"/>
      <c r="N6" s="55"/>
      <c r="O6" s="55"/>
      <c r="P6" s="55"/>
      <c r="Q6" s="55"/>
      <c r="R6" s="55"/>
      <c r="S6" s="55"/>
      <c r="T6" s="55"/>
      <c r="U6" s="55"/>
      <c r="V6" s="55"/>
      <c r="W6" s="55"/>
      <c r="X6" s="55"/>
      <c r="Y6" s="55"/>
      <c r="Z6" s="55"/>
    </row>
    <row r="7" spans="1:26" x14ac:dyDescent="0.25">
      <c r="A7" s="2"/>
      <c r="B7" s="2"/>
      <c r="C7" s="2"/>
      <c r="D7" s="2"/>
      <c r="E7" s="2"/>
      <c r="F7" s="2"/>
      <c r="G7" s="2"/>
      <c r="H7" s="55"/>
      <c r="I7" s="55"/>
      <c r="J7" s="55"/>
      <c r="K7" s="55"/>
      <c r="L7" s="55"/>
      <c r="M7" s="55"/>
      <c r="N7" s="55"/>
      <c r="O7" s="55"/>
      <c r="P7" s="55"/>
      <c r="Q7" s="55"/>
      <c r="R7" s="55"/>
      <c r="S7" s="55"/>
      <c r="T7" s="55"/>
      <c r="U7" s="55"/>
      <c r="V7" s="55"/>
      <c r="W7" s="55"/>
      <c r="X7" s="55"/>
      <c r="Y7" s="55"/>
      <c r="Z7" s="55"/>
    </row>
    <row r="8" spans="1:26" ht="15" customHeight="1" x14ac:dyDescent="0.25">
      <c r="A8" s="55" t="s">
        <v>2</v>
      </c>
      <c r="B8" s="55"/>
      <c r="C8" s="55"/>
      <c r="D8" s="55"/>
      <c r="E8" s="55"/>
      <c r="F8" s="55"/>
      <c r="G8" s="55"/>
      <c r="H8" s="55"/>
      <c r="I8" s="55"/>
      <c r="J8" s="55"/>
      <c r="K8" s="55"/>
      <c r="L8" s="55"/>
      <c r="M8" s="55"/>
      <c r="N8" s="55"/>
      <c r="O8" s="55"/>
      <c r="P8" s="55"/>
      <c r="Q8" s="55"/>
      <c r="R8" s="55"/>
      <c r="S8" s="55"/>
      <c r="T8" s="55"/>
      <c r="U8" s="55"/>
      <c r="V8" s="55"/>
      <c r="W8" s="55"/>
      <c r="X8" s="55"/>
      <c r="Y8" s="55"/>
      <c r="Z8" s="55"/>
    </row>
    <row r="9" spans="1:26" x14ac:dyDescent="0.25">
      <c r="A9" s="55"/>
      <c r="B9" s="55"/>
      <c r="C9" s="55"/>
      <c r="D9" s="55"/>
      <c r="E9" s="55"/>
      <c r="F9" s="55"/>
      <c r="G9" s="55"/>
      <c r="H9" s="55"/>
      <c r="I9" s="55"/>
      <c r="J9" s="55"/>
      <c r="K9" s="55"/>
      <c r="L9" s="55"/>
      <c r="M9" s="55"/>
      <c r="N9" s="55"/>
      <c r="O9" s="55"/>
      <c r="P9" s="55"/>
      <c r="Q9" s="55"/>
      <c r="R9" s="55"/>
      <c r="S9" s="55"/>
      <c r="T9" s="55"/>
      <c r="U9" s="55"/>
      <c r="V9" s="55"/>
      <c r="W9" s="55"/>
      <c r="X9" s="55"/>
      <c r="Y9" s="55"/>
      <c r="Z9" s="55"/>
    </row>
    <row r="10" spans="1:26" x14ac:dyDescent="0.25">
      <c r="A10" s="55" t="s">
        <v>853</v>
      </c>
      <c r="B10" s="55"/>
      <c r="C10" s="55"/>
      <c r="D10" s="55"/>
      <c r="E10" s="55"/>
      <c r="F10" s="55"/>
      <c r="G10" s="55"/>
      <c r="H10" s="55"/>
      <c r="I10" s="55"/>
      <c r="J10" s="55"/>
      <c r="K10" s="55"/>
      <c r="L10" s="55"/>
      <c r="M10" s="55"/>
      <c r="N10" s="55"/>
      <c r="O10" s="55"/>
      <c r="P10" s="55"/>
      <c r="Q10" s="55"/>
      <c r="R10" s="55"/>
      <c r="S10" s="55"/>
      <c r="T10" s="55"/>
      <c r="U10" s="55"/>
      <c r="V10" s="55"/>
      <c r="W10" s="55"/>
      <c r="X10" s="55"/>
      <c r="Y10" s="55"/>
      <c r="Z10" s="55"/>
    </row>
    <row r="11" spans="1:26" ht="15" customHeight="1" x14ac:dyDescent="0.25">
      <c r="A11" s="55"/>
      <c r="B11" s="55"/>
      <c r="C11" s="55"/>
      <c r="D11" s="55"/>
      <c r="E11" s="55"/>
      <c r="F11" s="55"/>
      <c r="G11" s="55"/>
      <c r="H11" s="55"/>
      <c r="I11" s="55"/>
      <c r="J11" s="55"/>
      <c r="K11" s="55"/>
      <c r="L11" s="55"/>
      <c r="M11" s="55"/>
      <c r="N11" s="55"/>
      <c r="O11" s="55"/>
      <c r="P11" s="55"/>
      <c r="Q11" s="55"/>
      <c r="R11" s="55"/>
      <c r="S11" s="55"/>
      <c r="T11" s="55"/>
      <c r="U11" s="55"/>
      <c r="V11" s="55"/>
      <c r="W11" s="55"/>
      <c r="X11" s="55"/>
      <c r="Y11" s="55"/>
      <c r="Z11" s="55"/>
    </row>
    <row r="12" spans="1:26" x14ac:dyDescent="0.25">
      <c r="A12" s="55"/>
      <c r="B12" s="55"/>
      <c r="C12" s="55"/>
      <c r="D12" s="55"/>
      <c r="E12" s="55"/>
      <c r="F12" s="55"/>
      <c r="G12" s="55"/>
      <c r="H12" s="55"/>
      <c r="I12" s="55"/>
      <c r="J12" s="55"/>
      <c r="K12" s="55"/>
      <c r="L12" s="55"/>
      <c r="M12" s="55"/>
      <c r="N12" s="55"/>
      <c r="O12" s="55"/>
      <c r="P12" s="55"/>
      <c r="Q12" s="55"/>
      <c r="R12" s="55"/>
      <c r="S12" s="55"/>
      <c r="T12" s="55"/>
      <c r="U12" s="55"/>
      <c r="V12" s="55"/>
      <c r="W12" s="55"/>
      <c r="X12" s="55"/>
      <c r="Y12" s="55"/>
      <c r="Z12" s="55"/>
    </row>
    <row r="13" spans="1:26" ht="15" customHeight="1" x14ac:dyDescent="0.25">
      <c r="A13" s="55"/>
      <c r="B13" s="55"/>
      <c r="C13" s="55"/>
      <c r="D13" s="55"/>
      <c r="E13" s="55"/>
      <c r="F13" s="55"/>
      <c r="G13" s="55"/>
      <c r="H13" s="55"/>
      <c r="I13" s="55"/>
      <c r="J13" s="55"/>
      <c r="K13" s="55"/>
      <c r="L13" s="55"/>
      <c r="M13" s="55"/>
      <c r="N13" s="55"/>
      <c r="O13" s="55"/>
      <c r="P13" s="55"/>
      <c r="Q13" s="55"/>
      <c r="R13" s="55"/>
      <c r="S13" s="55"/>
      <c r="T13" s="55"/>
      <c r="U13" s="55"/>
      <c r="V13" s="55"/>
      <c r="W13" s="55"/>
      <c r="X13" s="55"/>
      <c r="Y13" s="55"/>
      <c r="Z13" s="55"/>
    </row>
    <row r="14" spans="1:26" x14ac:dyDescent="0.25">
      <c r="A14" s="55"/>
      <c r="B14" s="55"/>
      <c r="C14" s="55"/>
      <c r="D14" s="55"/>
      <c r="E14" s="55"/>
      <c r="F14" s="55"/>
      <c r="G14" s="55"/>
      <c r="H14" s="55"/>
      <c r="I14" s="55"/>
      <c r="J14" s="55"/>
      <c r="K14" s="55"/>
      <c r="L14" s="55"/>
      <c r="M14" s="55"/>
      <c r="N14" s="55"/>
      <c r="O14" s="55"/>
      <c r="P14" s="55"/>
      <c r="Q14" s="55"/>
      <c r="R14" s="55"/>
      <c r="S14" s="55"/>
      <c r="T14" s="55"/>
      <c r="U14" s="55"/>
      <c r="V14" s="55"/>
      <c r="W14" s="55"/>
      <c r="X14" s="55"/>
      <c r="Y14" s="55"/>
      <c r="Z14" s="55"/>
    </row>
    <row r="15" spans="1:26" x14ac:dyDescent="0.25">
      <c r="A15" s="55"/>
      <c r="B15" s="55"/>
      <c r="C15" s="55"/>
      <c r="D15" s="55"/>
      <c r="E15" s="55"/>
      <c r="F15" s="55"/>
      <c r="G15" s="55"/>
      <c r="H15" s="55"/>
      <c r="I15" s="55"/>
      <c r="J15" s="55"/>
      <c r="K15" s="55"/>
      <c r="L15" s="55"/>
      <c r="M15" s="55"/>
      <c r="N15" s="55"/>
      <c r="O15" s="55"/>
      <c r="P15" s="55"/>
      <c r="Q15" s="55"/>
      <c r="R15" s="55"/>
      <c r="S15" s="55"/>
      <c r="T15" s="55"/>
      <c r="U15" s="55"/>
      <c r="V15" s="55"/>
      <c r="W15" s="55"/>
      <c r="X15" s="55"/>
      <c r="Y15" s="55"/>
      <c r="Z15" s="55"/>
    </row>
    <row r="16" spans="1:26" x14ac:dyDescent="0.25">
      <c r="A16" s="55"/>
      <c r="B16" s="55"/>
      <c r="C16" s="55"/>
      <c r="D16" s="55"/>
      <c r="E16" s="55"/>
      <c r="F16" s="55"/>
      <c r="G16" s="55"/>
      <c r="H16" s="55"/>
      <c r="I16" s="55"/>
      <c r="J16" s="55"/>
      <c r="K16" s="55"/>
      <c r="L16" s="55"/>
      <c r="M16" s="55"/>
      <c r="N16" s="55"/>
      <c r="O16" s="55"/>
      <c r="P16" s="55"/>
      <c r="Q16" s="55"/>
      <c r="R16" s="55"/>
      <c r="S16" s="55"/>
      <c r="T16" s="55"/>
      <c r="U16" s="55"/>
      <c r="V16" s="55"/>
      <c r="W16" s="55"/>
      <c r="X16" s="55"/>
      <c r="Y16" s="55"/>
      <c r="Z16" s="55"/>
    </row>
    <row r="17" spans="1:27" x14ac:dyDescent="0.25">
      <c r="A17" s="55"/>
      <c r="B17" s="55"/>
      <c r="C17" s="55"/>
      <c r="D17" s="55"/>
      <c r="E17" s="55"/>
      <c r="F17" s="55"/>
      <c r="G17" s="55"/>
      <c r="H17" s="55"/>
      <c r="I17" s="55"/>
      <c r="J17" s="55"/>
      <c r="K17" s="55"/>
      <c r="L17" s="55"/>
      <c r="M17" s="55"/>
      <c r="N17" s="55"/>
      <c r="O17" s="55"/>
      <c r="P17" s="55"/>
      <c r="Q17" s="55"/>
      <c r="R17" s="55"/>
      <c r="S17" s="55"/>
      <c r="T17" s="55"/>
      <c r="U17" s="55"/>
      <c r="V17" s="55"/>
      <c r="W17" s="55"/>
      <c r="X17" s="55"/>
      <c r="Y17" s="55"/>
      <c r="Z17" s="55"/>
    </row>
    <row r="18" spans="1:27" x14ac:dyDescent="0.25">
      <c r="A18" s="55"/>
      <c r="B18" s="55"/>
      <c r="C18" s="55"/>
      <c r="D18" s="55"/>
      <c r="E18" s="55"/>
      <c r="F18" s="55"/>
      <c r="G18" s="55"/>
    </row>
    <row r="19" spans="1:27" x14ac:dyDescent="0.25">
      <c r="A19" s="55"/>
      <c r="B19" s="55"/>
      <c r="C19" s="55"/>
      <c r="D19" s="55"/>
      <c r="E19" s="55"/>
      <c r="F19" s="55"/>
      <c r="G19" s="55"/>
    </row>
    <row r="20" spans="1:27" ht="15" customHeight="1" x14ac:dyDescent="0.25">
      <c r="A20" s="55"/>
      <c r="B20" s="55"/>
      <c r="C20" s="55"/>
      <c r="D20" s="55"/>
      <c r="E20" s="55"/>
      <c r="F20" s="55"/>
      <c r="G20" s="55"/>
      <c r="S20" s="55" t="s">
        <v>584</v>
      </c>
      <c r="T20" s="55"/>
      <c r="U20" s="55"/>
      <c r="V20" s="55"/>
      <c r="W20" s="55"/>
      <c r="X20" s="55"/>
      <c r="Y20" s="55"/>
      <c r="Z20" s="55"/>
      <c r="AA20" s="55"/>
    </row>
    <row r="21" spans="1:27" x14ac:dyDescent="0.25">
      <c r="A21" s="55"/>
      <c r="B21" s="55"/>
      <c r="C21" s="55"/>
      <c r="D21" s="55"/>
      <c r="E21" s="55"/>
      <c r="F21" s="55"/>
      <c r="G21" s="55"/>
      <c r="S21" s="55"/>
      <c r="T21" s="55"/>
      <c r="U21" s="55"/>
      <c r="V21" s="55"/>
      <c r="W21" s="55"/>
      <c r="X21" s="55"/>
      <c r="Y21" s="55"/>
      <c r="Z21" s="55"/>
      <c r="AA21" s="55"/>
    </row>
    <row r="22" spans="1:27" x14ac:dyDescent="0.25">
      <c r="A22" s="55"/>
      <c r="B22" s="55"/>
      <c r="C22" s="55"/>
      <c r="D22" s="55"/>
      <c r="E22" s="55"/>
      <c r="F22" s="55"/>
      <c r="G22" s="55"/>
      <c r="S22" s="55"/>
      <c r="T22" s="55"/>
      <c r="U22" s="55"/>
      <c r="V22" s="55"/>
      <c r="W22" s="55"/>
      <c r="X22" s="55"/>
      <c r="Y22" s="55"/>
      <c r="Z22" s="55"/>
      <c r="AA22" s="55"/>
    </row>
    <row r="23" spans="1:27" x14ac:dyDescent="0.25">
      <c r="A23" s="55"/>
      <c r="B23" s="55"/>
      <c r="C23" s="55"/>
      <c r="D23" s="55"/>
      <c r="E23" s="55"/>
      <c r="F23" s="55"/>
      <c r="G23" s="55"/>
      <c r="S23" s="55"/>
      <c r="T23" s="55"/>
      <c r="U23" s="55"/>
      <c r="V23" s="55"/>
      <c r="W23" s="55"/>
      <c r="X23" s="55"/>
      <c r="Y23" s="55"/>
      <c r="Z23" s="55"/>
      <c r="AA23" s="55"/>
    </row>
    <row r="24" spans="1:27" x14ac:dyDescent="0.25">
      <c r="A24" s="55"/>
      <c r="B24" s="55"/>
      <c r="C24" s="55"/>
      <c r="D24" s="55"/>
      <c r="E24" s="55"/>
      <c r="F24" s="55"/>
      <c r="G24" s="55"/>
      <c r="S24" s="55"/>
      <c r="T24" s="55"/>
      <c r="U24" s="55"/>
      <c r="V24" s="55"/>
      <c r="W24" s="55"/>
      <c r="X24" s="55"/>
      <c r="Y24" s="55"/>
      <c r="Z24" s="55"/>
      <c r="AA24" s="55"/>
    </row>
    <row r="25" spans="1:27" x14ac:dyDescent="0.25">
      <c r="A25" s="55"/>
      <c r="B25" s="55"/>
      <c r="C25" s="55"/>
      <c r="D25" s="55"/>
      <c r="E25" s="55"/>
      <c r="F25" s="55"/>
      <c r="G25" s="55"/>
      <c r="S25" s="55"/>
      <c r="T25" s="55"/>
      <c r="U25" s="55"/>
      <c r="V25" s="55"/>
      <c r="W25" s="55"/>
      <c r="X25" s="55"/>
      <c r="Y25" s="55"/>
      <c r="Z25" s="55"/>
      <c r="AA25" s="55"/>
    </row>
    <row r="26" spans="1:27" x14ac:dyDescent="0.25">
      <c r="A26" s="55"/>
      <c r="B26" s="55"/>
      <c r="C26" s="55"/>
      <c r="D26" s="55"/>
      <c r="E26" s="55"/>
      <c r="F26" s="55"/>
      <c r="G26" s="55"/>
      <c r="S26" s="55"/>
      <c r="T26" s="55"/>
      <c r="U26" s="55"/>
      <c r="V26" s="55"/>
      <c r="W26" s="55"/>
      <c r="X26" s="55"/>
      <c r="Y26" s="55"/>
      <c r="Z26" s="55"/>
      <c r="AA26" s="55"/>
    </row>
    <row r="27" spans="1:27" x14ac:dyDescent="0.25">
      <c r="A27" s="55"/>
      <c r="B27" s="55"/>
      <c r="C27" s="55"/>
      <c r="D27" s="55"/>
      <c r="E27" s="55"/>
      <c r="F27" s="55"/>
      <c r="G27" s="55"/>
      <c r="S27" s="55"/>
      <c r="T27" s="55"/>
      <c r="U27" s="55"/>
      <c r="V27" s="55"/>
      <c r="W27" s="55"/>
      <c r="X27" s="55"/>
      <c r="Y27" s="55"/>
      <c r="Z27" s="55"/>
      <c r="AA27" s="55"/>
    </row>
    <row r="28" spans="1:27" x14ac:dyDescent="0.25">
      <c r="A28" s="55"/>
      <c r="B28" s="55"/>
      <c r="C28" s="55"/>
      <c r="D28" s="55"/>
      <c r="E28" s="55"/>
      <c r="F28" s="55"/>
      <c r="G28" s="55"/>
      <c r="S28" s="55"/>
      <c r="T28" s="55"/>
      <c r="U28" s="55"/>
      <c r="V28" s="55"/>
      <c r="W28" s="55"/>
      <c r="X28" s="55"/>
      <c r="Y28" s="55"/>
      <c r="Z28" s="55"/>
      <c r="AA28" s="55"/>
    </row>
    <row r="29" spans="1:27" x14ac:dyDescent="0.25">
      <c r="A29" s="55"/>
      <c r="B29" s="55"/>
      <c r="C29" s="55"/>
      <c r="D29" s="55"/>
      <c r="E29" s="55"/>
      <c r="F29" s="55"/>
      <c r="G29" s="55"/>
      <c r="S29" s="55"/>
      <c r="T29" s="55"/>
      <c r="U29" s="55"/>
      <c r="V29" s="55"/>
      <c r="W29" s="55"/>
      <c r="X29" s="55"/>
      <c r="Y29" s="55"/>
      <c r="Z29" s="55"/>
      <c r="AA29" s="55"/>
    </row>
    <row r="30" spans="1:27" x14ac:dyDescent="0.25">
      <c r="A30" s="55"/>
      <c r="B30" s="55"/>
      <c r="C30" s="55"/>
      <c r="D30" s="55"/>
      <c r="E30" s="55"/>
      <c r="F30" s="55"/>
      <c r="G30" s="55"/>
      <c r="S30" s="55"/>
      <c r="T30" s="55"/>
      <c r="U30" s="55"/>
      <c r="V30" s="55"/>
      <c r="W30" s="55"/>
      <c r="X30" s="55"/>
      <c r="Y30" s="55"/>
      <c r="Z30" s="55"/>
      <c r="AA30" s="55"/>
    </row>
    <row r="31" spans="1:27" x14ac:dyDescent="0.25">
      <c r="A31" s="55"/>
      <c r="B31" s="55"/>
      <c r="C31" s="55"/>
      <c r="D31" s="55"/>
      <c r="E31" s="55"/>
      <c r="F31" s="55"/>
      <c r="G31" s="55"/>
      <c r="S31" s="55"/>
      <c r="T31" s="55"/>
      <c r="U31" s="55"/>
      <c r="V31" s="55"/>
      <c r="W31" s="55"/>
      <c r="X31" s="55"/>
      <c r="Y31" s="55"/>
      <c r="Z31" s="55"/>
      <c r="AA31" s="55"/>
    </row>
    <row r="32" spans="1:27" x14ac:dyDescent="0.25">
      <c r="A32" s="55"/>
      <c r="B32" s="55"/>
      <c r="C32" s="55"/>
      <c r="D32" s="55"/>
      <c r="E32" s="55"/>
      <c r="F32" s="55"/>
      <c r="G32" s="55"/>
      <c r="H32" s="1"/>
      <c r="I32" s="1"/>
      <c r="J32" s="1"/>
      <c r="K32" s="1"/>
      <c r="L32" s="1"/>
      <c r="M32" s="1"/>
      <c r="N32" s="15"/>
      <c r="O32" s="1"/>
      <c r="P32" s="1"/>
      <c r="Q32" s="1"/>
      <c r="R32" s="15"/>
      <c r="S32" s="55"/>
      <c r="T32" s="55"/>
      <c r="U32" s="55"/>
      <c r="V32" s="55"/>
      <c r="W32" s="55"/>
      <c r="X32" s="55"/>
      <c r="Y32" s="55"/>
      <c r="Z32" s="55"/>
      <c r="AA32" s="55"/>
    </row>
    <row r="33" spans="1:35" x14ac:dyDescent="0.25">
      <c r="A33" s="55"/>
      <c r="B33" s="55"/>
      <c r="C33" s="55"/>
      <c r="D33" s="55"/>
      <c r="E33" s="55"/>
      <c r="F33" s="55"/>
      <c r="G33" s="55"/>
      <c r="H33" s="1"/>
      <c r="I33" s="1"/>
      <c r="J33" s="1"/>
      <c r="K33" s="1"/>
      <c r="L33" s="1"/>
      <c r="M33" s="1"/>
      <c r="N33" s="15"/>
      <c r="O33" s="1"/>
      <c r="P33" s="1"/>
      <c r="Q33" s="1"/>
      <c r="R33" s="15"/>
      <c r="S33" s="55"/>
      <c r="T33" s="55"/>
      <c r="U33" s="55"/>
      <c r="V33" s="55"/>
      <c r="W33" s="55"/>
      <c r="X33" s="55"/>
      <c r="Y33" s="55"/>
      <c r="Z33" s="55"/>
      <c r="AA33" s="55"/>
    </row>
    <row r="34" spans="1:35" x14ac:dyDescent="0.25">
      <c r="A34" s="55"/>
      <c r="B34" s="55"/>
      <c r="C34" s="55"/>
      <c r="D34" s="55"/>
      <c r="E34" s="55"/>
      <c r="F34" s="55"/>
      <c r="G34" s="55"/>
      <c r="H34" s="1"/>
      <c r="I34" s="1"/>
      <c r="J34" s="1"/>
      <c r="K34" s="1"/>
      <c r="L34" s="1"/>
      <c r="M34" s="1"/>
      <c r="N34" s="15"/>
      <c r="O34" s="1"/>
      <c r="P34" s="1"/>
      <c r="Q34" s="1"/>
      <c r="R34" s="15"/>
      <c r="S34" s="55"/>
      <c r="T34" s="55"/>
      <c r="U34" s="55"/>
      <c r="V34" s="55"/>
      <c r="W34" s="55"/>
      <c r="X34" s="55"/>
      <c r="Y34" s="55"/>
      <c r="Z34" s="55"/>
      <c r="AA34" s="55"/>
    </row>
    <row r="35" spans="1:35" x14ac:dyDescent="0.25">
      <c r="A35" s="55"/>
      <c r="B35" s="55"/>
      <c r="C35" s="55"/>
      <c r="D35" s="55"/>
      <c r="E35" s="55"/>
      <c r="F35" s="55"/>
      <c r="G35" s="55"/>
      <c r="H35" s="1"/>
      <c r="I35" s="1"/>
      <c r="J35" s="1"/>
      <c r="K35" s="1"/>
      <c r="L35" s="1"/>
      <c r="M35" s="1"/>
      <c r="N35" s="15"/>
      <c r="O35" s="1"/>
      <c r="P35" s="1"/>
      <c r="Q35" s="1"/>
      <c r="R35" s="15"/>
      <c r="S35" s="55"/>
      <c r="T35" s="55"/>
      <c r="U35" s="55"/>
      <c r="V35" s="55"/>
      <c r="W35" s="55"/>
      <c r="X35" s="55"/>
      <c r="Y35" s="55"/>
      <c r="Z35" s="55"/>
      <c r="AA35" s="55"/>
    </row>
    <row r="36" spans="1:35" x14ac:dyDescent="0.25">
      <c r="A36" s="55"/>
      <c r="B36" s="55"/>
      <c r="C36" s="55"/>
      <c r="D36" s="55"/>
      <c r="E36" s="55"/>
      <c r="F36" s="55"/>
      <c r="G36" s="55"/>
      <c r="H36" s="63" t="s">
        <v>854</v>
      </c>
      <c r="I36" s="63"/>
      <c r="J36" s="63"/>
      <c r="K36" s="63"/>
      <c r="L36" s="63"/>
      <c r="M36" s="63"/>
      <c r="N36" s="63"/>
      <c r="O36" s="87"/>
      <c r="P36" s="87"/>
      <c r="Q36" s="87"/>
      <c r="R36" s="87"/>
      <c r="S36" s="87"/>
      <c r="T36" s="87"/>
      <c r="U36" s="87"/>
      <c r="V36" s="87"/>
      <c r="W36" s="87"/>
      <c r="X36" s="87"/>
      <c r="Y36" s="87"/>
      <c r="Z36" s="87"/>
      <c r="AA36" s="87"/>
      <c r="AB36" s="87"/>
      <c r="AC36" s="87"/>
      <c r="AD36" s="87"/>
      <c r="AE36" s="87"/>
      <c r="AF36" s="87"/>
      <c r="AG36" s="87"/>
      <c r="AH36" s="87"/>
      <c r="AI36" s="87"/>
    </row>
    <row r="37" spans="1:35" ht="15" customHeight="1" x14ac:dyDescent="0.25">
      <c r="A37" s="55"/>
      <c r="B37" s="55"/>
      <c r="C37" s="55"/>
      <c r="D37" s="55"/>
      <c r="E37" s="55"/>
      <c r="F37" s="55"/>
      <c r="G37" s="55"/>
      <c r="H37" s="63"/>
      <c r="I37" s="63"/>
      <c r="J37" s="63"/>
      <c r="K37" s="63"/>
      <c r="L37" s="63"/>
      <c r="M37" s="63"/>
      <c r="N37" s="63"/>
      <c r="O37" s="15"/>
      <c r="P37" s="15"/>
      <c r="Q37" s="15"/>
      <c r="R37" s="15"/>
      <c r="S37" s="15"/>
      <c r="T37" s="15"/>
      <c r="U37" s="15"/>
      <c r="V37" s="15"/>
      <c r="W37" s="14"/>
      <c r="X37" s="14"/>
      <c r="Y37" s="14"/>
      <c r="Z37" s="14"/>
      <c r="AA37" s="14"/>
      <c r="AB37" s="14"/>
      <c r="AC37" s="14"/>
      <c r="AD37" s="14"/>
      <c r="AE37" s="14"/>
      <c r="AF37" s="14"/>
      <c r="AG37" s="14"/>
      <c r="AH37" s="14"/>
      <c r="AI37" s="14"/>
    </row>
    <row r="38" spans="1:35" x14ac:dyDescent="0.25">
      <c r="A38" s="55"/>
      <c r="B38" s="55"/>
      <c r="C38" s="55"/>
      <c r="D38" s="55"/>
      <c r="E38" s="55"/>
      <c r="F38" s="55"/>
      <c r="G38" s="55"/>
      <c r="H38" s="63"/>
      <c r="I38" s="63"/>
      <c r="J38" s="63"/>
      <c r="K38" s="63"/>
      <c r="L38" s="63"/>
      <c r="M38" s="63"/>
      <c r="N38" s="63"/>
      <c r="O38" s="64"/>
      <c r="P38" s="64"/>
      <c r="Q38" s="64"/>
      <c r="R38" s="64"/>
      <c r="S38" s="64"/>
      <c r="T38" s="64"/>
      <c r="U38" s="64"/>
      <c r="V38" s="64"/>
      <c r="W38" s="64"/>
      <c r="X38" s="64"/>
      <c r="Y38" s="64"/>
      <c r="Z38" s="64"/>
      <c r="AA38" s="64"/>
      <c r="AB38" s="64"/>
      <c r="AC38" s="15"/>
      <c r="AD38" s="15"/>
      <c r="AE38" s="15"/>
      <c r="AF38" s="15"/>
      <c r="AG38" s="15"/>
      <c r="AH38" s="15"/>
      <c r="AI38" s="15"/>
    </row>
    <row r="39" spans="1:35" x14ac:dyDescent="0.25">
      <c r="A39" s="55"/>
      <c r="B39" s="55"/>
      <c r="C39" s="55"/>
      <c r="D39" s="55"/>
      <c r="E39" s="55"/>
      <c r="F39" s="55"/>
      <c r="G39" s="55"/>
      <c r="H39" s="63"/>
      <c r="I39" s="63"/>
      <c r="J39" s="63"/>
      <c r="K39" s="63"/>
      <c r="L39" s="63"/>
      <c r="M39" s="63"/>
      <c r="N39" s="63"/>
      <c r="O39" s="64"/>
      <c r="P39" s="64"/>
      <c r="Q39" s="64"/>
      <c r="R39" s="64"/>
      <c r="S39" s="64"/>
      <c r="T39" s="64"/>
      <c r="U39" s="64"/>
      <c r="V39" s="64"/>
      <c r="W39" s="64"/>
      <c r="X39" s="64"/>
      <c r="Y39" s="64"/>
      <c r="Z39" s="64"/>
      <c r="AA39" s="64"/>
      <c r="AB39" s="64"/>
      <c r="AC39" s="15"/>
      <c r="AD39" s="15"/>
      <c r="AE39" s="15"/>
      <c r="AF39" s="15"/>
      <c r="AG39" s="15"/>
      <c r="AH39" s="15"/>
      <c r="AI39" s="15"/>
    </row>
    <row r="40" spans="1:35" x14ac:dyDescent="0.25">
      <c r="A40" s="55"/>
      <c r="B40" s="55"/>
      <c r="C40" s="55"/>
      <c r="D40" s="55"/>
      <c r="E40" s="55"/>
      <c r="F40" s="55"/>
      <c r="G40" s="55"/>
      <c r="H40" s="63"/>
      <c r="I40" s="63"/>
      <c r="J40" s="63"/>
      <c r="K40" s="63"/>
      <c r="L40" s="63"/>
      <c r="M40" s="63"/>
      <c r="N40" s="63"/>
      <c r="O40" s="64"/>
      <c r="P40" s="64"/>
      <c r="Q40" s="64"/>
      <c r="R40" s="64"/>
      <c r="S40" s="64"/>
      <c r="T40" s="64"/>
      <c r="U40" s="64"/>
      <c r="V40" s="64"/>
      <c r="W40" s="64"/>
      <c r="X40" s="64"/>
      <c r="Y40" s="64"/>
      <c r="Z40" s="64"/>
      <c r="AA40" s="64"/>
      <c r="AB40" s="64"/>
      <c r="AC40" s="15"/>
      <c r="AD40" s="15"/>
      <c r="AE40" s="15"/>
      <c r="AF40" s="15"/>
      <c r="AG40" s="15"/>
      <c r="AH40" s="15"/>
      <c r="AI40" s="15"/>
    </row>
    <row r="41" spans="1:35" x14ac:dyDescent="0.25">
      <c r="A41" s="55"/>
      <c r="B41" s="55"/>
      <c r="C41" s="55"/>
      <c r="D41" s="55"/>
      <c r="E41" s="55"/>
      <c r="F41" s="55"/>
      <c r="G41" s="55"/>
      <c r="H41" s="63"/>
      <c r="I41" s="63"/>
      <c r="J41" s="63"/>
      <c r="K41" s="63"/>
      <c r="L41" s="63"/>
      <c r="M41" s="63"/>
      <c r="N41" s="63"/>
      <c r="O41" s="64"/>
      <c r="P41" s="64"/>
      <c r="Q41" s="64"/>
      <c r="R41" s="64"/>
      <c r="S41" s="64"/>
      <c r="T41" s="64"/>
      <c r="U41" s="64"/>
      <c r="V41" s="64"/>
      <c r="W41" s="64"/>
      <c r="X41" s="64"/>
      <c r="Y41" s="64"/>
      <c r="Z41" s="64"/>
      <c r="AA41" s="64"/>
      <c r="AB41" s="64"/>
      <c r="AC41" s="14"/>
      <c r="AD41" s="14"/>
      <c r="AE41" s="14"/>
      <c r="AF41" s="14"/>
      <c r="AG41" s="14"/>
      <c r="AH41" s="14"/>
      <c r="AI41" s="14"/>
    </row>
    <row r="42" spans="1:35" x14ac:dyDescent="0.25">
      <c r="A42" s="55"/>
      <c r="B42" s="55"/>
      <c r="C42" s="55"/>
      <c r="D42" s="55"/>
      <c r="E42" s="55"/>
      <c r="F42" s="55"/>
      <c r="G42" s="55"/>
      <c r="H42" s="63"/>
      <c r="I42" s="63"/>
      <c r="J42" s="63"/>
      <c r="K42" s="63"/>
      <c r="L42" s="63"/>
      <c r="M42" s="63"/>
      <c r="N42" s="63"/>
      <c r="O42" s="15"/>
      <c r="P42" s="15"/>
      <c r="Q42" s="15"/>
      <c r="R42" s="15"/>
      <c r="S42" s="15"/>
      <c r="T42" s="15"/>
      <c r="U42" s="15"/>
      <c r="V42" s="15"/>
      <c r="W42" s="14"/>
      <c r="X42" s="14"/>
      <c r="Y42" s="14"/>
      <c r="Z42" s="14"/>
      <c r="AA42" s="14"/>
      <c r="AB42" s="14"/>
      <c r="AC42" s="14"/>
      <c r="AD42" s="14"/>
      <c r="AE42" s="14"/>
      <c r="AF42" s="14"/>
      <c r="AG42" s="14"/>
      <c r="AH42" s="14"/>
      <c r="AI42" s="14"/>
    </row>
    <row r="43" spans="1:35" x14ac:dyDescent="0.25">
      <c r="A43" s="55"/>
      <c r="B43" s="55"/>
      <c r="C43" s="55"/>
      <c r="D43" s="55"/>
      <c r="E43" s="55"/>
      <c r="F43" s="55"/>
      <c r="G43" s="55"/>
      <c r="H43" s="63"/>
      <c r="I43" s="63"/>
      <c r="J43" s="63"/>
      <c r="K43" s="63"/>
      <c r="L43" s="63"/>
      <c r="M43" s="63"/>
      <c r="N43" s="63"/>
      <c r="O43" s="15"/>
      <c r="P43" s="15"/>
      <c r="Q43" s="15"/>
      <c r="R43" s="15"/>
      <c r="S43" s="15"/>
      <c r="T43" s="15"/>
      <c r="U43" s="15"/>
      <c r="V43" s="15"/>
      <c r="W43" s="14"/>
      <c r="X43" s="14"/>
      <c r="Y43" s="14"/>
      <c r="Z43" s="14"/>
      <c r="AA43" s="14"/>
      <c r="AB43" s="14"/>
      <c r="AC43" s="14"/>
      <c r="AD43" s="14"/>
      <c r="AE43" s="14"/>
      <c r="AF43" s="14"/>
      <c r="AG43" s="14"/>
      <c r="AH43" s="14"/>
      <c r="AI43" s="14"/>
    </row>
    <row r="44" spans="1:35" ht="18" thickBot="1" x14ac:dyDescent="0.3">
      <c r="A44" s="3"/>
      <c r="B44" s="3"/>
      <c r="C44" s="3"/>
      <c r="D44" s="3"/>
      <c r="E44" s="3"/>
      <c r="F44" s="3"/>
      <c r="G44" s="3"/>
      <c r="H44" s="63"/>
      <c r="I44" s="63"/>
      <c r="J44" s="63"/>
      <c r="K44" s="63"/>
      <c r="L44" s="63"/>
      <c r="M44" s="63"/>
      <c r="N44" s="63"/>
      <c r="O44" s="16"/>
      <c r="P44" s="16"/>
      <c r="Q44" s="16"/>
      <c r="R44" s="16"/>
      <c r="S44" s="16"/>
      <c r="T44" s="16"/>
      <c r="U44" s="16"/>
      <c r="V44" s="16"/>
      <c r="W44" s="16"/>
      <c r="X44" s="16"/>
      <c r="Y44" s="16"/>
      <c r="Z44" s="16"/>
      <c r="AA44" s="16"/>
      <c r="AB44" s="16"/>
      <c r="AC44" s="16"/>
      <c r="AD44" s="16"/>
      <c r="AE44" s="16"/>
      <c r="AF44" s="16"/>
      <c r="AG44" s="16"/>
      <c r="AH44" s="16"/>
      <c r="AI44" s="16"/>
    </row>
    <row r="45" spans="1:35" ht="15.75" thickTop="1" x14ac:dyDescent="0.25">
      <c r="A45" s="85" t="s">
        <v>4</v>
      </c>
      <c r="B45" s="85"/>
      <c r="C45" s="85"/>
      <c r="D45" s="85"/>
      <c r="E45" s="83">
        <v>2</v>
      </c>
      <c r="F45" s="1" t="s">
        <v>14</v>
      </c>
      <c r="G45" s="59" t="s">
        <v>15</v>
      </c>
      <c r="H45" s="64"/>
      <c r="I45" s="64"/>
      <c r="J45" s="64"/>
      <c r="K45" s="64"/>
      <c r="L45" s="64"/>
      <c r="M45" s="64"/>
      <c r="N45" s="64"/>
      <c r="O45" s="15"/>
      <c r="P45" s="15"/>
      <c r="Q45" s="15"/>
      <c r="R45" s="15"/>
      <c r="S45" s="15"/>
      <c r="T45" s="15"/>
      <c r="U45" s="15"/>
      <c r="V45" s="15"/>
      <c r="W45" s="14"/>
      <c r="X45" s="14"/>
      <c r="Y45" s="14"/>
      <c r="Z45" s="14"/>
      <c r="AA45" s="14"/>
      <c r="AB45" s="14"/>
      <c r="AC45" s="14"/>
      <c r="AD45" s="14"/>
      <c r="AE45" s="14"/>
      <c r="AF45" s="14"/>
      <c r="AG45" s="14"/>
      <c r="AH45" s="14"/>
      <c r="AI45" s="14"/>
    </row>
    <row r="46" spans="1:35" x14ac:dyDescent="0.25">
      <c r="A46" s="85" t="s">
        <v>5</v>
      </c>
      <c r="B46" s="85"/>
      <c r="C46" s="85"/>
      <c r="D46" s="85"/>
      <c r="E46" s="83">
        <v>1</v>
      </c>
      <c r="F46" s="1" t="s">
        <v>13</v>
      </c>
      <c r="G46" s="60"/>
      <c r="H46" s="64"/>
      <c r="I46" s="64"/>
      <c r="J46" s="64"/>
      <c r="K46" s="64"/>
      <c r="L46" s="64"/>
      <c r="M46" s="64"/>
      <c r="N46" s="64"/>
      <c r="O46" s="15"/>
      <c r="P46" s="15"/>
      <c r="Q46" s="15"/>
      <c r="R46" s="15"/>
      <c r="S46" s="15"/>
      <c r="T46" s="15"/>
      <c r="U46" s="15"/>
      <c r="V46" s="15"/>
      <c r="W46" s="14"/>
      <c r="X46" s="14"/>
      <c r="Y46" s="14"/>
      <c r="Z46" s="14"/>
      <c r="AA46" s="14"/>
      <c r="AB46" s="14"/>
      <c r="AC46" s="14"/>
      <c r="AD46" s="14"/>
      <c r="AE46" s="14"/>
      <c r="AF46" s="14"/>
      <c r="AG46" s="14"/>
      <c r="AH46" s="14"/>
      <c r="AI46" s="14"/>
    </row>
    <row r="47" spans="1:35" x14ac:dyDescent="0.25">
      <c r="A47" s="85" t="s">
        <v>6</v>
      </c>
      <c r="B47" s="85"/>
      <c r="C47" s="85"/>
      <c r="D47" s="85"/>
      <c r="E47" s="84">
        <v>10</v>
      </c>
      <c r="F47" s="1"/>
      <c r="G47" s="1"/>
      <c r="H47" s="1"/>
      <c r="I47" s="1"/>
      <c r="J47" s="1"/>
      <c r="K47" s="1"/>
      <c r="L47" s="1"/>
      <c r="M47" s="1"/>
      <c r="N47" s="15"/>
      <c r="O47" s="1"/>
      <c r="P47" s="1"/>
      <c r="Q47" s="1"/>
      <c r="R47" s="15"/>
      <c r="S47" s="1"/>
      <c r="T47" s="1"/>
      <c r="U47" s="1"/>
      <c r="V47" s="15"/>
    </row>
    <row r="48" spans="1:35" x14ac:dyDescent="0.25">
      <c r="A48" s="82"/>
      <c r="B48" s="82"/>
      <c r="C48" s="82"/>
      <c r="D48" s="82"/>
      <c r="E48" s="82"/>
      <c r="F48" s="1"/>
      <c r="G48" s="1"/>
      <c r="H48" s="1"/>
      <c r="I48" s="1"/>
      <c r="J48" s="1"/>
      <c r="K48" s="1"/>
      <c r="L48" s="1"/>
      <c r="M48" s="1"/>
      <c r="N48" s="15"/>
      <c r="O48" s="1"/>
      <c r="P48" s="1"/>
      <c r="Q48" s="1"/>
      <c r="R48" s="15"/>
      <c r="S48" s="1"/>
      <c r="T48" s="1"/>
      <c r="U48" s="1"/>
      <c r="V48" s="15"/>
    </row>
    <row r="49" spans="1:32" x14ac:dyDescent="0.25">
      <c r="A49" s="1"/>
      <c r="B49" s="1"/>
      <c r="C49" s="1"/>
      <c r="D49" s="1"/>
      <c r="E49" s="1"/>
      <c r="F49" s="1"/>
      <c r="G49" s="1"/>
      <c r="H49" s="1"/>
      <c r="I49" s="1"/>
      <c r="J49" s="1"/>
      <c r="K49" s="1"/>
      <c r="L49" s="15" t="s">
        <v>4</v>
      </c>
      <c r="M49" s="15">
        <v>2</v>
      </c>
      <c r="N49" s="15"/>
      <c r="O49" s="15"/>
      <c r="P49" s="7">
        <v>2</v>
      </c>
      <c r="Q49" s="1"/>
      <c r="R49" s="15"/>
      <c r="S49" s="1"/>
      <c r="T49" s="1"/>
      <c r="U49" s="1"/>
      <c r="V49" s="15"/>
      <c r="AB49" s="58" t="s">
        <v>4</v>
      </c>
      <c r="AC49" s="58"/>
      <c r="AD49" s="58"/>
      <c r="AE49" s="58"/>
      <c r="AF49" s="7">
        <v>2</v>
      </c>
    </row>
    <row r="50" spans="1:32" x14ac:dyDescent="0.25">
      <c r="A50" s="1"/>
      <c r="B50" s="1"/>
      <c r="C50" s="1"/>
      <c r="D50" s="1"/>
      <c r="E50" s="1"/>
      <c r="F50" s="1"/>
      <c r="G50" s="1"/>
      <c r="H50" s="1"/>
      <c r="I50" s="1"/>
      <c r="J50" s="1"/>
      <c r="K50" s="1"/>
      <c r="L50" s="15" t="s">
        <v>5</v>
      </c>
      <c r="M50" s="15">
        <v>1</v>
      </c>
      <c r="N50" s="15"/>
      <c r="O50" s="15"/>
      <c r="P50" s="7">
        <v>1</v>
      </c>
      <c r="Q50" s="1"/>
      <c r="R50" s="15"/>
      <c r="S50" s="1"/>
      <c r="T50" s="1"/>
      <c r="U50" s="1"/>
      <c r="V50" s="15"/>
      <c r="AB50" s="58" t="s">
        <v>5</v>
      </c>
      <c r="AC50" s="58"/>
      <c r="AD50" s="58"/>
      <c r="AE50" s="58"/>
      <c r="AF50" s="7">
        <v>1</v>
      </c>
    </row>
    <row r="51" spans="1:32" x14ac:dyDescent="0.25">
      <c r="A51" s="1"/>
      <c r="B51" s="1"/>
      <c r="C51" s="1"/>
      <c r="D51" s="1"/>
      <c r="E51" s="1"/>
      <c r="F51" s="1"/>
      <c r="G51" s="1"/>
      <c r="H51" s="1"/>
      <c r="I51" s="1"/>
      <c r="J51" s="1"/>
      <c r="K51" s="1"/>
      <c r="L51" s="1"/>
      <c r="M51" s="1"/>
      <c r="N51" s="15"/>
      <c r="O51" s="1"/>
      <c r="P51" s="1"/>
      <c r="Q51" s="1"/>
      <c r="R51" s="15"/>
      <c r="S51" s="1"/>
      <c r="T51" s="1"/>
      <c r="U51" s="1"/>
      <c r="V51" s="15"/>
      <c r="AB51" s="58" t="s">
        <v>6</v>
      </c>
      <c r="AC51" s="58"/>
      <c r="AD51" s="58"/>
      <c r="AE51" s="58"/>
      <c r="AF51" s="4">
        <v>10</v>
      </c>
    </row>
    <row r="52" spans="1:32" x14ac:dyDescent="0.25">
      <c r="A52" s="1"/>
      <c r="B52" s="1"/>
      <c r="C52" s="1"/>
      <c r="D52" s="1"/>
      <c r="E52" s="70"/>
      <c r="F52" s="70"/>
      <c r="G52" s="70"/>
      <c r="H52" s="70"/>
      <c r="I52" s="70"/>
      <c r="J52" s="70"/>
      <c r="K52" s="70"/>
      <c r="L52" s="70"/>
      <c r="M52" s="70"/>
      <c r="N52" s="70"/>
      <c r="O52" s="71"/>
      <c r="P52" s="72" t="s">
        <v>26</v>
      </c>
      <c r="Q52" s="73"/>
      <c r="R52" s="73"/>
      <c r="S52" s="73"/>
      <c r="T52" s="73"/>
      <c r="U52" s="73"/>
      <c r="V52" s="73"/>
      <c r="W52" s="73"/>
      <c r="X52" s="73"/>
      <c r="Y52" s="73"/>
      <c r="Z52" s="73"/>
      <c r="AA52" s="73"/>
      <c r="AB52" s="73"/>
      <c r="AC52" s="73"/>
      <c r="AD52" s="73"/>
    </row>
    <row r="53" spans="1:32" ht="47.25" customHeight="1" x14ac:dyDescent="0.25">
      <c r="A53" s="1"/>
      <c r="B53" s="1"/>
      <c r="C53" s="1"/>
      <c r="D53" s="1"/>
      <c r="E53" s="65" t="s">
        <v>7</v>
      </c>
      <c r="F53" s="65" t="s">
        <v>9</v>
      </c>
      <c r="G53" s="65" t="s">
        <v>8</v>
      </c>
      <c r="H53" s="65" t="s">
        <v>10</v>
      </c>
      <c r="I53" s="65" t="s">
        <v>11</v>
      </c>
      <c r="J53" s="65" t="s">
        <v>12</v>
      </c>
      <c r="K53" s="65" t="s">
        <v>17</v>
      </c>
      <c r="L53" s="65" t="s">
        <v>16</v>
      </c>
      <c r="M53" s="65" t="s">
        <v>18</v>
      </c>
      <c r="N53" s="65" t="s">
        <v>20</v>
      </c>
      <c r="O53" s="65" t="s">
        <v>21</v>
      </c>
      <c r="P53" s="74"/>
      <c r="Q53" s="75" t="s">
        <v>29</v>
      </c>
      <c r="R53" s="65" t="s">
        <v>28</v>
      </c>
      <c r="S53" s="75" t="s">
        <v>30</v>
      </c>
      <c r="T53" s="65" t="s">
        <v>25</v>
      </c>
      <c r="U53" s="75" t="s">
        <v>27</v>
      </c>
      <c r="V53" s="75"/>
      <c r="W53" s="75" t="s">
        <v>581</v>
      </c>
      <c r="X53" s="75" t="s">
        <v>582</v>
      </c>
      <c r="Y53" s="65" t="s">
        <v>22</v>
      </c>
      <c r="Z53" s="65" t="s">
        <v>23</v>
      </c>
      <c r="AA53" s="65" t="s">
        <v>24</v>
      </c>
      <c r="AB53" s="65" t="s">
        <v>32</v>
      </c>
      <c r="AC53" s="76"/>
      <c r="AD53" s="76"/>
    </row>
    <row r="54" spans="1:32" x14ac:dyDescent="0.25">
      <c r="A54" s="1"/>
      <c r="B54" s="1"/>
      <c r="C54" s="1"/>
      <c r="D54" s="1"/>
      <c r="E54" s="8">
        <v>0</v>
      </c>
      <c r="F54" s="8">
        <v>0</v>
      </c>
      <c r="G54" s="8">
        <v>0</v>
      </c>
      <c r="H54" s="9">
        <v>0</v>
      </c>
      <c r="I54" s="8">
        <v>0</v>
      </c>
      <c r="J54" s="8">
        <v>0</v>
      </c>
      <c r="K54" s="8">
        <v>0</v>
      </c>
      <c r="L54" s="8">
        <v>0</v>
      </c>
      <c r="M54" s="12" t="s">
        <v>19</v>
      </c>
      <c r="N54" s="19"/>
      <c r="O54" s="8"/>
      <c r="P54" s="8"/>
      <c r="Q54" s="8"/>
      <c r="R54" s="17"/>
      <c r="S54" s="8"/>
      <c r="T54" s="8">
        <v>0</v>
      </c>
      <c r="U54" s="8" t="s">
        <v>583</v>
      </c>
      <c r="V54" s="17"/>
      <c r="W54" s="8">
        <v>0</v>
      </c>
      <c r="X54" s="8"/>
      <c r="Y54" s="8"/>
      <c r="Z54" s="8"/>
      <c r="AA54" s="8"/>
      <c r="AB54" s="8"/>
      <c r="AC54" s="10"/>
      <c r="AD54" s="10"/>
    </row>
    <row r="55" spans="1:32" x14ac:dyDescent="0.25">
      <c r="A55" s="1"/>
      <c r="B55" s="1"/>
      <c r="C55" s="1"/>
      <c r="D55" s="1"/>
      <c r="E55" s="8">
        <v>1</v>
      </c>
      <c r="F55" s="8">
        <f ca="1">F54+G55</f>
        <v>12.320791882500327</v>
      </c>
      <c r="G55" s="8">
        <f ca="1">-3*LN(1-RAND())</f>
        <v>12.320791882500327</v>
      </c>
      <c r="H55" s="11">
        <f ca="1">NORMINV(RAND(),4,0.5)</f>
        <v>3.6289211937764696</v>
      </c>
      <c r="I55" s="8">
        <f ca="1">H55+F55</f>
        <v>15.949713076276797</v>
      </c>
      <c r="J55" s="8">
        <f>IF(J54=10,"FIN SIMULACION",J54+1)</f>
        <v>1</v>
      </c>
      <c r="K55" s="8">
        <f>IF(K54&lt;$E$45,K54+1,IF(K54=$E$45&amp;K54+L54&lt;($E$45+$E$46),K54,IF(K54+L54=($E$45+$E$46),1,K54)))</f>
        <v>1</v>
      </c>
      <c r="L55" s="8">
        <f>IF(K54=$E$45,IF(L54&lt;$E$46,L54+1,0),L54)</f>
        <v>0</v>
      </c>
      <c r="M55" s="12" t="str">
        <f>IF(OR($E$45=0,$E$46=0),"al menos uno ( M o N ) debe ser &gt; 0",IF(OR($E$46=0,K54&lt;$E$45),"BALSA",IF(K54=K55,"PUENTE","BALSA")))</f>
        <v>BALSA</v>
      </c>
      <c r="N55" s="19">
        <f ca="1">_xlfn.RANK.EQ(I55,$I$55:$I$64,1)</f>
        <v>1</v>
      </c>
      <c r="O55" s="8">
        <f ca="1">INDEX($I$55:$I$64,MATCH(E55,$N$55:$N$64,0))</f>
        <v>15.949713076276797</v>
      </c>
      <c r="P55" s="8">
        <f ca="1">IF(M55="BALSA",NORMINV(RAND(),3,0.4),NORMINV(RAND(),5,0.6))</f>
        <v>3.0364830885495024</v>
      </c>
      <c r="Q55" s="8">
        <f ca="1">O55+P55</f>
        <v>18.9861961648263</v>
      </c>
      <c r="R55" s="17">
        <f t="shared" ref="R55:R57" ca="1" si="0">IF(T54&gt;Q55,IF(Q55&lt;T54,T54,W54),IF(Q55&lt;W54,W54,Q55))</f>
        <v>18.9861961648263</v>
      </c>
      <c r="S55" s="8">
        <f ca="1">IF(M55="BALSA",NORMINV(RAND(),5.5,0.6),NORMINV(RAND(),3.5,0.55))</f>
        <v>6.1168396857633791</v>
      </c>
      <c r="T55" s="8">
        <f ca="1">IF(M55="BALSA",S55+ NORMINV(RAND(),5.5,0.6)+R55,0)</f>
        <v>29.4816043432226</v>
      </c>
      <c r="U55" s="17">
        <f ca="1">IF("BALSA"=M55,IF(T54&lt;=Q55,0,T54-Q55),0)</f>
        <v>0</v>
      </c>
      <c r="V55" s="17"/>
      <c r="W55" s="8">
        <f ca="1">R55+S55</f>
        <v>25.103035850589677</v>
      </c>
      <c r="X55" s="8">
        <f ca="1">IF("BALSA"=M55,NORMINV(RAND(),3,0.4),NORMINV(RAND(),3,0.6))</f>
        <v>3.1551982835242698</v>
      </c>
      <c r="Y55" s="8">
        <f ca="1">W55+X55</f>
        <v>28.258234134113948</v>
      </c>
      <c r="Z55" s="8">
        <f ca="1">NORMINV(RAND(),5,0.5)</f>
        <v>5.113292479806705</v>
      </c>
      <c r="AA55" s="8">
        <f ca="1">Z55+Y55</f>
        <v>33.371526613920651</v>
      </c>
      <c r="AB55" s="8">
        <f ca="1">AA55-F55</f>
        <v>21.050734731420324</v>
      </c>
      <c r="AC55" s="10"/>
      <c r="AD55" s="10"/>
    </row>
    <row r="56" spans="1:32" x14ac:dyDescent="0.25">
      <c r="A56" s="1"/>
      <c r="B56" s="1"/>
      <c r="C56" s="1"/>
      <c r="D56" s="1"/>
      <c r="E56" s="8">
        <v>2</v>
      </c>
      <c r="F56" s="8">
        <f ca="1">F55+G56</f>
        <v>21.025216464874759</v>
      </c>
      <c r="G56" s="8">
        <f ca="1">-3*LN(1-RAND())</f>
        <v>8.7044245823744326</v>
      </c>
      <c r="H56" s="11">
        <f ca="1">NORMINV(RAND(),4,0.5)</f>
        <v>3.911356639762873</v>
      </c>
      <c r="I56" s="8">
        <f t="shared" ref="I56:I64" ca="1" si="1">H56+F56</f>
        <v>24.936573104637631</v>
      </c>
      <c r="J56" s="8">
        <f t="shared" ref="J56:J64" si="2">IF(J55=10,"FIN SIMULACION",J55+1)</f>
        <v>2</v>
      </c>
      <c r="K56" s="17">
        <f t="shared" ref="K56:K64" si="3">IF(K55&lt;$E$45,K55+1,IF(K55=$E$45&amp;K55+L55&lt;($E$45+$E$46),K55,IF(K55+L55=($E$45+$E$46),1,K55)))</f>
        <v>2</v>
      </c>
      <c r="L56" s="17">
        <f t="shared" ref="L56:L64" si="4">IF(K55=$E$45,IF(L55&lt;$E$46,L55+1,0),L55)</f>
        <v>0</v>
      </c>
      <c r="M56" s="19" t="str">
        <f t="shared" ref="M56:M64" si="5">IF(OR($E$45=0,$E$46=0),"al menos uno ( M o N ) debe ser &gt; 0",IF(OR($E$46=0,K55&lt;$E$45),"BALSA",IF(K55=K56,"PUENTE","BALSA")))</f>
        <v>BALSA</v>
      </c>
      <c r="N56" s="19">
        <f t="shared" ref="N56:N64" ca="1" si="6">_xlfn.RANK.EQ(I56,$I$55:$I$64,1)</f>
        <v>2</v>
      </c>
      <c r="O56" s="17">
        <f t="shared" ref="O56:O64" ca="1" si="7">INDEX($I$55:$I$64,MATCH(E56,$N$55:$N$64,0))</f>
        <v>24.936573104637631</v>
      </c>
      <c r="P56" s="17">
        <f ca="1">IF(M56="BALSA",NORMINV(RAND(),3,0.4),NORMINV(RAND(),5,0.6))</f>
        <v>2.751669764654892</v>
      </c>
      <c r="Q56" s="17">
        <f t="shared" ref="Q56:Q64" ca="1" si="8">O56+P56</f>
        <v>27.688242869292523</v>
      </c>
      <c r="R56" s="17">
        <f t="shared" ca="1" si="0"/>
        <v>29.4816043432226</v>
      </c>
      <c r="S56" s="17">
        <f t="shared" ref="S56:S64" ca="1" si="9">IF(M56="BALSA",NORMINV(RAND(),5.5,0.6),NORMINV(RAND(),3.5,0.55))</f>
        <v>5.8564727457673253</v>
      </c>
      <c r="T56" s="17">
        <f t="shared" ref="T56:T64" ca="1" si="10">IF(M56="BALSA",S56+ NORMINV(RAND(),5.5,0.6)+R56,0)</f>
        <v>40.706988715311738</v>
      </c>
      <c r="U56" s="17">
        <f t="shared" ref="U56:U64" ca="1" si="11">IF("BALSA"=M56,IF(T55&lt;=Q56,0,T55-Q56),0)</f>
        <v>1.7933614739300765</v>
      </c>
      <c r="V56" s="17"/>
      <c r="W56" s="17">
        <f t="shared" ref="W56:W64" ca="1" si="12">R56+S56</f>
        <v>35.338077088989927</v>
      </c>
      <c r="X56" s="17">
        <f t="shared" ref="X56:X64" ca="1" si="13">IF("BALSA"=M56,NORMINV(RAND(),3,0.4),NORMINV(RAND(),3,0.6))</f>
        <v>3.4541966816663221</v>
      </c>
      <c r="Y56" s="17">
        <f t="shared" ref="Y56:Y64" ca="1" si="14">W56+X56</f>
        <v>38.792273770656251</v>
      </c>
      <c r="Z56" s="17">
        <f t="shared" ref="Z56:Z64" ca="1" si="15">NORMINV(RAND(),5,0.5)</f>
        <v>4.4577849184932701</v>
      </c>
      <c r="AA56" s="17">
        <f t="shared" ref="AA56:AA64" ca="1" si="16">Z56+Y56</f>
        <v>43.250058689149519</v>
      </c>
      <c r="AB56" s="17">
        <f t="shared" ref="AB56:AB64" ca="1" si="17">AA56-F56</f>
        <v>22.224842224274759</v>
      </c>
      <c r="AC56" s="10"/>
      <c r="AD56" s="10"/>
    </row>
    <row r="57" spans="1:32" x14ac:dyDescent="0.25">
      <c r="A57" s="1"/>
      <c r="B57" s="1"/>
      <c r="C57" s="1"/>
      <c r="D57" s="1"/>
      <c r="E57" s="8">
        <v>3</v>
      </c>
      <c r="F57" s="17">
        <f t="shared" ref="F57:F64" ca="1" si="18">F56+G57</f>
        <v>25.889430021157029</v>
      </c>
      <c r="G57" s="17">
        <f t="shared" ref="G57:G60" ca="1" si="19">-3*LN(1-RAND())</f>
        <v>4.8642135562822695</v>
      </c>
      <c r="H57" s="11">
        <f t="shared" ref="H57:H64" ca="1" si="20">NORMINV(RAND(),4,0.5)</f>
        <v>4.6058257282353825</v>
      </c>
      <c r="I57" s="8">
        <f t="shared" ca="1" si="1"/>
        <v>30.495255749392413</v>
      </c>
      <c r="J57" s="8">
        <f t="shared" si="2"/>
        <v>3</v>
      </c>
      <c r="K57" s="17">
        <f t="shared" si="3"/>
        <v>2</v>
      </c>
      <c r="L57" s="17">
        <f t="shared" si="4"/>
        <v>1</v>
      </c>
      <c r="M57" s="19" t="str">
        <f t="shared" si="5"/>
        <v>PUENTE</v>
      </c>
      <c r="N57" s="19">
        <f t="shared" ca="1" si="6"/>
        <v>3</v>
      </c>
      <c r="O57" s="17">
        <f t="shared" ca="1" si="7"/>
        <v>30.495255749392413</v>
      </c>
      <c r="P57" s="17">
        <f ca="1">IF(M57="BALSA",NORMINV(RAND(),3,0.4),NORMINV(RAND(),5,0.6))</f>
        <v>4.9417128070476677</v>
      </c>
      <c r="Q57" s="17">
        <f t="shared" ca="1" si="8"/>
        <v>35.436968556440078</v>
      </c>
      <c r="R57" s="17">
        <f t="shared" ca="1" si="0"/>
        <v>40.706988715311738</v>
      </c>
      <c r="S57" s="17">
        <f t="shared" ca="1" si="9"/>
        <v>3.5449230660342432</v>
      </c>
      <c r="T57" s="17">
        <f t="shared" ca="1" si="10"/>
        <v>0</v>
      </c>
      <c r="U57" s="17">
        <f t="shared" si="11"/>
        <v>0</v>
      </c>
      <c r="V57" s="17"/>
      <c r="W57" s="17">
        <f t="shared" ca="1" si="12"/>
        <v>44.251911781345981</v>
      </c>
      <c r="X57" s="17">
        <f t="shared" ca="1" si="13"/>
        <v>2.0386309595745655</v>
      </c>
      <c r="Y57" s="17">
        <f t="shared" ca="1" si="14"/>
        <v>46.29054274092055</v>
      </c>
      <c r="Z57" s="17">
        <f t="shared" ca="1" si="15"/>
        <v>5.2520024694649781</v>
      </c>
      <c r="AA57" s="17">
        <f t="shared" ca="1" si="16"/>
        <v>51.542545210385526</v>
      </c>
      <c r="AB57" s="17">
        <f t="shared" ca="1" si="17"/>
        <v>25.653115189228497</v>
      </c>
      <c r="AC57" s="10"/>
      <c r="AD57" s="10"/>
    </row>
    <row r="58" spans="1:32" x14ac:dyDescent="0.25">
      <c r="A58" s="1"/>
      <c r="B58" s="1"/>
      <c r="C58" s="1"/>
      <c r="D58" s="1"/>
      <c r="E58" s="8">
        <v>4</v>
      </c>
      <c r="F58" s="17">
        <f t="shared" ca="1" si="18"/>
        <v>32.257153609093209</v>
      </c>
      <c r="G58" s="17">
        <f t="shared" ca="1" si="19"/>
        <v>6.3677235879361831</v>
      </c>
      <c r="H58" s="18">
        <f t="shared" ca="1" si="20"/>
        <v>3.772719661174921</v>
      </c>
      <c r="I58" s="8">
        <f t="shared" ca="1" si="1"/>
        <v>36.029873270268126</v>
      </c>
      <c r="J58" s="8">
        <f t="shared" si="2"/>
        <v>4</v>
      </c>
      <c r="K58" s="17">
        <f t="shared" si="3"/>
        <v>1</v>
      </c>
      <c r="L58" s="17">
        <f t="shared" si="4"/>
        <v>0</v>
      </c>
      <c r="M58" s="19" t="str">
        <f t="shared" si="5"/>
        <v>BALSA</v>
      </c>
      <c r="N58" s="19">
        <f t="shared" ca="1" si="6"/>
        <v>4</v>
      </c>
      <c r="O58" s="17">
        <f t="shared" ca="1" si="7"/>
        <v>36.029873270268126</v>
      </c>
      <c r="P58" s="17">
        <f t="shared" ref="P58:P64" ca="1" si="21">IF(M58="BALSA",NORMINV(RAND(),3,0.4),NORMINV(RAND(),5,0.6))</f>
        <v>2.4638425360518084</v>
      </c>
      <c r="Q58" s="17">
        <f t="shared" ca="1" si="8"/>
        <v>38.493715806319933</v>
      </c>
      <c r="R58" s="17">
        <f ca="1">IF(T57&gt;Q58,IF(Q58&lt;T57,T57,W57),IF(Q58&lt;W57,W57,Q58))</f>
        <v>44.251911781345981</v>
      </c>
      <c r="S58" s="17">
        <f t="shared" ca="1" si="9"/>
        <v>5.5957093571667844</v>
      </c>
      <c r="T58" s="17">
        <f t="shared" ca="1" si="10"/>
        <v>54.846942425165956</v>
      </c>
      <c r="U58" s="17">
        <f t="shared" ca="1" si="11"/>
        <v>0</v>
      </c>
      <c r="V58" s="17"/>
      <c r="W58" s="17">
        <f t="shared" ca="1" si="12"/>
        <v>49.847621138512764</v>
      </c>
      <c r="X58" s="17">
        <f t="shared" ca="1" si="13"/>
        <v>2.3845293875058347</v>
      </c>
      <c r="Y58" s="17">
        <f t="shared" ca="1" si="14"/>
        <v>52.2321505260186</v>
      </c>
      <c r="Z58" s="17">
        <f t="shared" ca="1" si="15"/>
        <v>5.2726093281160891</v>
      </c>
      <c r="AA58" s="17">
        <f t="shared" ca="1" si="16"/>
        <v>57.50475985413469</v>
      </c>
      <c r="AB58" s="17">
        <f t="shared" ca="1" si="17"/>
        <v>25.247606245041482</v>
      </c>
      <c r="AC58" s="10"/>
      <c r="AD58" s="10"/>
    </row>
    <row r="59" spans="1:32" x14ac:dyDescent="0.25">
      <c r="A59" s="1"/>
      <c r="B59" s="1"/>
      <c r="C59" s="1"/>
      <c r="D59" s="1"/>
      <c r="E59" s="8">
        <v>5</v>
      </c>
      <c r="F59" s="17">
        <f t="shared" ca="1" si="18"/>
        <v>36.833808444668065</v>
      </c>
      <c r="G59" s="17">
        <f t="shared" ca="1" si="19"/>
        <v>4.5766548355748577</v>
      </c>
      <c r="H59" s="18">
        <f t="shared" ca="1" si="20"/>
        <v>4.1243520066658972</v>
      </c>
      <c r="I59" s="8">
        <f t="shared" ca="1" si="1"/>
        <v>40.95816045133396</v>
      </c>
      <c r="J59" s="8">
        <f t="shared" si="2"/>
        <v>5</v>
      </c>
      <c r="K59" s="17">
        <f t="shared" si="3"/>
        <v>2</v>
      </c>
      <c r="L59" s="17">
        <f t="shared" si="4"/>
        <v>0</v>
      </c>
      <c r="M59" s="19" t="str">
        <f t="shared" si="5"/>
        <v>BALSA</v>
      </c>
      <c r="N59" s="19">
        <f t="shared" ca="1" si="6"/>
        <v>5</v>
      </c>
      <c r="O59" s="17">
        <f t="shared" ca="1" si="7"/>
        <v>40.95816045133396</v>
      </c>
      <c r="P59" s="17">
        <f t="shared" ca="1" si="21"/>
        <v>2.8634975846218946</v>
      </c>
      <c r="Q59" s="17">
        <f t="shared" ca="1" si="8"/>
        <v>43.821658035955856</v>
      </c>
      <c r="R59" s="17">
        <f t="shared" ref="R59:R64" ca="1" si="22">IF(T58&gt;Q59,IF(Q59&lt;T58,T58,W58),IF(Q59&lt;W58,W58,Q59))</f>
        <v>54.846942425165956</v>
      </c>
      <c r="S59" s="17">
        <f t="shared" ca="1" si="9"/>
        <v>5.1871476321927066</v>
      </c>
      <c r="T59" s="17">
        <f t="shared" ca="1" si="10"/>
        <v>65.224792578470584</v>
      </c>
      <c r="U59" s="17">
        <f t="shared" ca="1" si="11"/>
        <v>11.0252843892101</v>
      </c>
      <c r="V59" s="17"/>
      <c r="W59" s="17">
        <f t="shared" ca="1" si="12"/>
        <v>60.034090057358661</v>
      </c>
      <c r="X59" s="17">
        <f t="shared" ca="1" si="13"/>
        <v>3.3942746962207733</v>
      </c>
      <c r="Y59" s="17">
        <f t="shared" ca="1" si="14"/>
        <v>63.428364753579437</v>
      </c>
      <c r="Z59" s="17">
        <f t="shared" ca="1" si="15"/>
        <v>5.1594347618731264</v>
      </c>
      <c r="AA59" s="17">
        <f t="shared" ca="1" si="16"/>
        <v>68.587799515452559</v>
      </c>
      <c r="AB59" s="17">
        <f t="shared" ca="1" si="17"/>
        <v>31.753991070784494</v>
      </c>
      <c r="AC59" s="10"/>
      <c r="AD59" s="10"/>
    </row>
    <row r="60" spans="1:32" x14ac:dyDescent="0.25">
      <c r="A60" s="1"/>
      <c r="B60" s="1"/>
      <c r="C60" s="1"/>
      <c r="D60" s="1"/>
      <c r="E60" s="8">
        <v>6</v>
      </c>
      <c r="F60" s="17">
        <f t="shared" ca="1" si="18"/>
        <v>44.155585728864388</v>
      </c>
      <c r="G60" s="17">
        <f t="shared" ca="1" si="19"/>
        <v>7.3217772841963216</v>
      </c>
      <c r="H60" s="18">
        <f t="shared" ca="1" si="20"/>
        <v>3.4255930211807901</v>
      </c>
      <c r="I60" s="8">
        <f t="shared" ca="1" si="1"/>
        <v>47.581178750045176</v>
      </c>
      <c r="J60" s="17">
        <f t="shared" si="2"/>
        <v>6</v>
      </c>
      <c r="K60" s="17">
        <f t="shared" si="3"/>
        <v>2</v>
      </c>
      <c r="L60" s="17">
        <f t="shared" si="4"/>
        <v>1</v>
      </c>
      <c r="M60" s="19" t="str">
        <f t="shared" si="5"/>
        <v>PUENTE</v>
      </c>
      <c r="N60" s="19">
        <f t="shared" ca="1" si="6"/>
        <v>6</v>
      </c>
      <c r="O60" s="17">
        <f t="shared" ca="1" si="7"/>
        <v>47.581178750045176</v>
      </c>
      <c r="P60" s="17">
        <f t="shared" ca="1" si="21"/>
        <v>4.8133525889875868</v>
      </c>
      <c r="Q60" s="17">
        <f t="shared" ca="1" si="8"/>
        <v>52.39453133903276</v>
      </c>
      <c r="R60" s="17">
        <f t="shared" ca="1" si="22"/>
        <v>65.224792578470584</v>
      </c>
      <c r="S60" s="17">
        <f t="shared" ca="1" si="9"/>
        <v>3.5100424928622624</v>
      </c>
      <c r="T60" s="17">
        <f t="shared" ca="1" si="10"/>
        <v>0</v>
      </c>
      <c r="U60" s="17">
        <f t="shared" si="11"/>
        <v>0</v>
      </c>
      <c r="V60" s="17"/>
      <c r="W60" s="17">
        <f t="shared" ca="1" si="12"/>
        <v>68.734835071332853</v>
      </c>
      <c r="X60" s="17">
        <f t="shared" ca="1" si="13"/>
        <v>2.5847709268876904</v>
      </c>
      <c r="Y60" s="17">
        <f t="shared" ca="1" si="14"/>
        <v>71.319605998220538</v>
      </c>
      <c r="Z60" s="17">
        <f t="shared" ca="1" si="15"/>
        <v>5.7296892219385356</v>
      </c>
      <c r="AA60" s="17">
        <f t="shared" ca="1" si="16"/>
        <v>77.049295220159081</v>
      </c>
      <c r="AB60" s="17">
        <f t="shared" ca="1" si="17"/>
        <v>32.893709491294693</v>
      </c>
      <c r="AC60" s="10"/>
      <c r="AD60" s="10"/>
    </row>
    <row r="61" spans="1:32" x14ac:dyDescent="0.25">
      <c r="A61" s="1"/>
      <c r="B61" s="1"/>
      <c r="C61" s="1"/>
      <c r="D61" s="1"/>
      <c r="E61" s="8">
        <v>7</v>
      </c>
      <c r="F61" s="17">
        <f t="shared" ca="1" si="18"/>
        <v>44.781418340907891</v>
      </c>
      <c r="G61" s="17">
        <f t="shared" ref="G61:G64" ca="1" si="23">-3*LN(1-RAND())</f>
        <v>0.62583261204350582</v>
      </c>
      <c r="H61" s="18">
        <f t="shared" ca="1" si="20"/>
        <v>4.0464074775645491</v>
      </c>
      <c r="I61" s="17">
        <f t="shared" ca="1" si="1"/>
        <v>48.827825818472441</v>
      </c>
      <c r="J61" s="17">
        <f t="shared" si="2"/>
        <v>7</v>
      </c>
      <c r="K61" s="17">
        <f t="shared" si="3"/>
        <v>1</v>
      </c>
      <c r="L61" s="17">
        <f t="shared" si="4"/>
        <v>0</v>
      </c>
      <c r="M61" s="19" t="str">
        <f t="shared" si="5"/>
        <v>BALSA</v>
      </c>
      <c r="N61" s="19">
        <f t="shared" ca="1" si="6"/>
        <v>7</v>
      </c>
      <c r="O61" s="17">
        <f t="shared" ca="1" si="7"/>
        <v>48.827825818472441</v>
      </c>
      <c r="P61" s="17">
        <f t="shared" ca="1" si="21"/>
        <v>3.2184348633521838</v>
      </c>
      <c r="Q61" s="17">
        <f t="shared" ca="1" si="8"/>
        <v>52.046260681824627</v>
      </c>
      <c r="R61" s="17">
        <f t="shared" ca="1" si="22"/>
        <v>68.734835071332853</v>
      </c>
      <c r="S61" s="17">
        <f t="shared" ca="1" si="9"/>
        <v>6.0496180785169127</v>
      </c>
      <c r="T61" s="17">
        <f t="shared" ca="1" si="10"/>
        <v>79.919711966481614</v>
      </c>
      <c r="U61" s="17">
        <f t="shared" ca="1" si="11"/>
        <v>0</v>
      </c>
      <c r="V61" s="17"/>
      <c r="W61" s="17">
        <f t="shared" ca="1" si="12"/>
        <v>74.784453149849767</v>
      </c>
      <c r="X61" s="17">
        <f t="shared" ca="1" si="13"/>
        <v>2.8203398372787114</v>
      </c>
      <c r="Y61" s="17">
        <f t="shared" ca="1" si="14"/>
        <v>77.604792987128477</v>
      </c>
      <c r="Z61" s="17">
        <f t="shared" ca="1" si="15"/>
        <v>4.9229657645552729</v>
      </c>
      <c r="AA61" s="17">
        <f t="shared" ca="1" si="16"/>
        <v>82.527758751683749</v>
      </c>
      <c r="AB61" s="17">
        <f t="shared" ca="1" si="17"/>
        <v>37.746340410775858</v>
      </c>
      <c r="AC61" s="10"/>
      <c r="AD61" s="10"/>
    </row>
    <row r="62" spans="1:32" x14ac:dyDescent="0.25">
      <c r="A62" s="1"/>
      <c r="B62" s="1"/>
      <c r="C62" s="1"/>
      <c r="D62" s="1"/>
      <c r="E62" s="8">
        <v>8</v>
      </c>
      <c r="F62" s="17">
        <f t="shared" ca="1" si="18"/>
        <v>50.729309256669225</v>
      </c>
      <c r="G62" s="17">
        <f t="shared" ca="1" si="23"/>
        <v>5.947890915761338</v>
      </c>
      <c r="H62" s="18">
        <f t="shared" ca="1" si="20"/>
        <v>3.7624991515188695</v>
      </c>
      <c r="I62" s="17">
        <f t="shared" ca="1" si="1"/>
        <v>54.491808408188092</v>
      </c>
      <c r="J62" s="17">
        <f t="shared" si="2"/>
        <v>8</v>
      </c>
      <c r="K62" s="17">
        <f t="shared" si="3"/>
        <v>2</v>
      </c>
      <c r="L62" s="17">
        <f t="shared" si="4"/>
        <v>0</v>
      </c>
      <c r="M62" s="19" t="str">
        <f t="shared" si="5"/>
        <v>BALSA</v>
      </c>
      <c r="N62" s="19">
        <f t="shared" ca="1" si="6"/>
        <v>8</v>
      </c>
      <c r="O62" s="17">
        <f t="shared" ca="1" si="7"/>
        <v>54.491808408188092</v>
      </c>
      <c r="P62" s="17">
        <f t="shared" ca="1" si="21"/>
        <v>3.0153458868556879</v>
      </c>
      <c r="Q62" s="17">
        <f t="shared" ca="1" si="8"/>
        <v>57.507154295043783</v>
      </c>
      <c r="R62" s="17">
        <f t="shared" ca="1" si="22"/>
        <v>79.919711966481614</v>
      </c>
      <c r="S62" s="17">
        <f t="shared" ca="1" si="9"/>
        <v>5.6526242573063952</v>
      </c>
      <c r="T62" s="17">
        <f t="shared" ca="1" si="10"/>
        <v>90.324790657827407</v>
      </c>
      <c r="U62" s="17">
        <f t="shared" ca="1" si="11"/>
        <v>22.412557671437831</v>
      </c>
      <c r="V62" s="17"/>
      <c r="W62" s="17">
        <f t="shared" ca="1" si="12"/>
        <v>85.572336223788014</v>
      </c>
      <c r="X62" s="17">
        <f t="shared" ca="1" si="13"/>
        <v>2.7478773291159149</v>
      </c>
      <c r="Y62" s="17">
        <f t="shared" ca="1" si="14"/>
        <v>88.320213552903923</v>
      </c>
      <c r="Z62" s="17">
        <f t="shared" ca="1" si="15"/>
        <v>4.4236314633519385</v>
      </c>
      <c r="AA62" s="17">
        <f t="shared" ca="1" si="16"/>
        <v>92.743845016255861</v>
      </c>
      <c r="AB62" s="17">
        <f t="shared" ca="1" si="17"/>
        <v>42.014535759586636</v>
      </c>
      <c r="AC62" s="10"/>
      <c r="AD62" s="10"/>
    </row>
    <row r="63" spans="1:32" x14ac:dyDescent="0.25">
      <c r="A63" s="1"/>
      <c r="B63" s="1"/>
      <c r="C63" s="1"/>
      <c r="D63" s="1"/>
      <c r="E63" s="17">
        <v>9</v>
      </c>
      <c r="F63" s="17">
        <f t="shared" ca="1" si="18"/>
        <v>51.398852713947072</v>
      </c>
      <c r="G63" s="17">
        <f t="shared" ca="1" si="23"/>
        <v>0.6695434572778487</v>
      </c>
      <c r="H63" s="18">
        <f t="shared" ca="1" si="20"/>
        <v>4.2950877113324273</v>
      </c>
      <c r="I63" s="17">
        <f t="shared" ca="1" si="1"/>
        <v>55.6939404252795</v>
      </c>
      <c r="J63" s="17">
        <f t="shared" si="2"/>
        <v>9</v>
      </c>
      <c r="K63" s="17">
        <f t="shared" si="3"/>
        <v>2</v>
      </c>
      <c r="L63" s="17">
        <f t="shared" si="4"/>
        <v>1</v>
      </c>
      <c r="M63" s="19" t="str">
        <f t="shared" si="5"/>
        <v>PUENTE</v>
      </c>
      <c r="N63" s="19">
        <f t="shared" ca="1" si="6"/>
        <v>9</v>
      </c>
      <c r="O63" s="17">
        <f t="shared" ca="1" si="7"/>
        <v>55.6939404252795</v>
      </c>
      <c r="P63" s="17">
        <f t="shared" ca="1" si="21"/>
        <v>5.6047793777576462</v>
      </c>
      <c r="Q63" s="17">
        <f t="shared" ca="1" si="8"/>
        <v>61.298719803037145</v>
      </c>
      <c r="R63" s="17">
        <f t="shared" ca="1" si="22"/>
        <v>90.324790657827407</v>
      </c>
      <c r="S63" s="17">
        <f t="shared" ca="1" si="9"/>
        <v>2.5249052875841453</v>
      </c>
      <c r="T63" s="17">
        <f t="shared" ca="1" si="10"/>
        <v>0</v>
      </c>
      <c r="U63" s="17">
        <f t="shared" si="11"/>
        <v>0</v>
      </c>
      <c r="V63" s="20"/>
      <c r="W63" s="17">
        <f t="shared" ca="1" si="12"/>
        <v>92.849695945411554</v>
      </c>
      <c r="X63" s="17">
        <f t="shared" ca="1" si="13"/>
        <v>2.3217623118430857</v>
      </c>
      <c r="Y63" s="17">
        <f t="shared" ca="1" si="14"/>
        <v>95.171458257254642</v>
      </c>
      <c r="Z63" s="17">
        <f t="shared" ca="1" si="15"/>
        <v>4.8117549835660078</v>
      </c>
      <c r="AA63" s="17">
        <f t="shared" ca="1" si="16"/>
        <v>99.983213240820646</v>
      </c>
      <c r="AB63" s="17">
        <f t="shared" ca="1" si="17"/>
        <v>48.584360526873574</v>
      </c>
      <c r="AC63" s="5"/>
    </row>
    <row r="64" spans="1:32" x14ac:dyDescent="0.25">
      <c r="A64" s="1"/>
      <c r="B64" s="1"/>
      <c r="C64" s="1"/>
      <c r="D64" s="1"/>
      <c r="E64" s="17">
        <v>10</v>
      </c>
      <c r="F64" s="17">
        <f t="shared" ca="1" si="18"/>
        <v>56.206595041122135</v>
      </c>
      <c r="G64" s="17">
        <f t="shared" ca="1" si="23"/>
        <v>4.807742327175065</v>
      </c>
      <c r="H64" s="18">
        <f t="shared" ca="1" si="20"/>
        <v>4.5951650758284854</v>
      </c>
      <c r="I64" s="17">
        <f t="shared" ca="1" si="1"/>
        <v>60.801760116950618</v>
      </c>
      <c r="J64" s="17">
        <f t="shared" si="2"/>
        <v>10</v>
      </c>
      <c r="K64" s="17">
        <f t="shared" si="3"/>
        <v>1</v>
      </c>
      <c r="L64" s="17">
        <f t="shared" si="4"/>
        <v>0</v>
      </c>
      <c r="M64" s="19" t="str">
        <f t="shared" si="5"/>
        <v>BALSA</v>
      </c>
      <c r="N64" s="19">
        <f t="shared" ca="1" si="6"/>
        <v>10</v>
      </c>
      <c r="O64" s="17">
        <f t="shared" ca="1" si="7"/>
        <v>60.801760116950618</v>
      </c>
      <c r="P64" s="17">
        <f t="shared" ca="1" si="21"/>
        <v>2.2911113594004284</v>
      </c>
      <c r="Q64" s="17">
        <f t="shared" ca="1" si="8"/>
        <v>63.09287147635105</v>
      </c>
      <c r="R64" s="17">
        <f t="shared" ca="1" si="22"/>
        <v>92.849695945411554</v>
      </c>
      <c r="S64" s="17">
        <f t="shared" ca="1" si="9"/>
        <v>5.0737568476772168</v>
      </c>
      <c r="T64" s="17">
        <f t="shared" ca="1" si="10"/>
        <v>102.61697488314697</v>
      </c>
      <c r="U64" s="17">
        <f t="shared" ca="1" si="11"/>
        <v>0</v>
      </c>
      <c r="V64" s="20"/>
      <c r="W64" s="17">
        <f t="shared" ca="1" si="12"/>
        <v>97.923452793088771</v>
      </c>
      <c r="X64" s="17">
        <f t="shared" ca="1" si="13"/>
        <v>2.7506678178256947</v>
      </c>
      <c r="Y64" s="17">
        <f t="shared" ca="1" si="14"/>
        <v>100.67412061091447</v>
      </c>
      <c r="Z64" s="17">
        <f t="shared" ca="1" si="15"/>
        <v>5.2412588086032894</v>
      </c>
      <c r="AA64" s="17">
        <f t="shared" ca="1" si="16"/>
        <v>105.91537941951776</v>
      </c>
      <c r="AB64" s="17">
        <f t="shared" ca="1" si="17"/>
        <v>49.708784378395627</v>
      </c>
    </row>
    <row r="65" spans="1:49" x14ac:dyDescent="0.25">
      <c r="A65" s="1"/>
      <c r="B65" s="1"/>
      <c r="C65" s="1"/>
      <c r="D65" s="1"/>
      <c r="E65" s="1"/>
      <c r="F65" s="1"/>
      <c r="G65" s="1"/>
      <c r="H65" s="1"/>
      <c r="I65" s="1"/>
      <c r="J65" s="1"/>
      <c r="K65" s="13"/>
      <c r="L65" s="1"/>
      <c r="M65" s="1"/>
      <c r="N65" s="15"/>
      <c r="O65" s="1"/>
      <c r="P65" s="1"/>
      <c r="Q65" s="1"/>
      <c r="R65" s="15"/>
      <c r="S65" s="1"/>
      <c r="T65" s="1"/>
      <c r="U65" s="1"/>
      <c r="V65" s="15"/>
      <c r="AB65" s="67">
        <f ca="1">SUM(AB55:AB64)</f>
        <v>336.87802002767597</v>
      </c>
      <c r="AC65" s="66" t="s">
        <v>31</v>
      </c>
    </row>
    <row r="66" spans="1:49" x14ac:dyDescent="0.25">
      <c r="A66" s="1"/>
      <c r="B66" s="1"/>
      <c r="C66" s="1"/>
      <c r="D66" s="1"/>
      <c r="E66" s="1"/>
      <c r="F66" s="1"/>
      <c r="G66" s="1"/>
      <c r="H66" s="1"/>
      <c r="I66" s="1"/>
      <c r="J66" s="1"/>
      <c r="K66" s="13"/>
      <c r="L66" s="1"/>
      <c r="M66" s="1"/>
      <c r="N66" s="15"/>
      <c r="O66" s="1"/>
      <c r="P66" s="1"/>
      <c r="Q66" s="1"/>
      <c r="R66" s="15"/>
      <c r="S66" s="1"/>
      <c r="T66" s="1"/>
      <c r="U66" s="1"/>
      <c r="V66" s="15"/>
      <c r="AB66" s="21"/>
    </row>
    <row r="67" spans="1:49" ht="15.75" thickBot="1" x14ac:dyDescent="0.3">
      <c r="A67" s="1"/>
      <c r="B67" s="1"/>
      <c r="C67" s="1"/>
      <c r="D67" s="1"/>
      <c r="E67" s="1"/>
      <c r="F67" s="1"/>
      <c r="G67" s="1"/>
      <c r="H67" s="1"/>
      <c r="I67" s="1"/>
      <c r="J67" s="1"/>
      <c r="K67" s="1"/>
      <c r="L67" s="1"/>
      <c r="M67" s="1"/>
      <c r="N67" s="15"/>
      <c r="O67" s="1"/>
      <c r="P67" s="1"/>
      <c r="Q67" s="1"/>
      <c r="R67" s="15"/>
      <c r="S67" s="1"/>
      <c r="T67" s="1"/>
      <c r="U67" s="1"/>
      <c r="V67" s="15"/>
    </row>
    <row r="68" spans="1:49" ht="15.75" thickBot="1" x14ac:dyDescent="0.3">
      <c r="A68" s="1"/>
      <c r="B68" s="1"/>
      <c r="C68" s="1"/>
      <c r="D68" s="1"/>
      <c r="E68" s="1"/>
      <c r="F68" s="1"/>
      <c r="G68" s="1"/>
      <c r="H68" s="1"/>
      <c r="I68" s="1"/>
      <c r="J68" s="1"/>
      <c r="K68" s="1"/>
      <c r="L68" s="1"/>
      <c r="M68" s="1"/>
      <c r="N68" s="15"/>
      <c r="O68" s="1"/>
      <c r="P68" s="1"/>
      <c r="Q68" s="1"/>
      <c r="R68" s="15"/>
      <c r="S68" s="1"/>
      <c r="T68" s="1"/>
      <c r="U68" s="1"/>
      <c r="V68" s="15"/>
      <c r="AB68" s="77" t="s">
        <v>585</v>
      </c>
      <c r="AC68" s="78"/>
      <c r="AD68" s="78"/>
      <c r="AE68" s="78"/>
      <c r="AF68" s="78"/>
      <c r="AG68" s="78" t="s">
        <v>586</v>
      </c>
      <c r="AH68" s="78"/>
      <c r="AI68" s="78"/>
      <c r="AJ68" s="78"/>
      <c r="AK68" s="79"/>
      <c r="AL68" s="80"/>
      <c r="AM68" s="80"/>
      <c r="AN68" s="80"/>
      <c r="AO68" s="80"/>
      <c r="AP68" s="80"/>
      <c r="AQ68" s="80"/>
      <c r="AR68" s="80"/>
      <c r="AS68" s="80"/>
      <c r="AT68" s="80"/>
      <c r="AU68" s="80"/>
      <c r="AV68" s="80"/>
      <c r="AW68" s="81"/>
    </row>
    <row r="69" spans="1:49"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c r="AA69" s="69"/>
      <c r="AB69" s="61"/>
      <c r="AC69" s="62"/>
      <c r="AD69" s="62"/>
      <c r="AE69" s="62"/>
      <c r="AF69" s="26"/>
      <c r="AG69" s="22"/>
      <c r="AH69" s="22"/>
      <c r="AI69" s="22"/>
      <c r="AJ69" s="22"/>
      <c r="AK69" s="23"/>
      <c r="AL69" s="22"/>
      <c r="AM69" s="22"/>
      <c r="AN69" s="22"/>
      <c r="AO69" s="22"/>
      <c r="AP69" s="22"/>
      <c r="AQ69" s="22"/>
      <c r="AR69" s="22"/>
      <c r="AS69" s="22"/>
      <c r="AT69" s="22"/>
      <c r="AU69" s="22"/>
      <c r="AV69" s="22"/>
      <c r="AW69" s="23"/>
    </row>
    <row r="70" spans="1:49" x14ac:dyDescent="0.25">
      <c r="A70" s="1"/>
      <c r="B70" s="1"/>
      <c r="C70" s="1"/>
      <c r="D70" s="1"/>
      <c r="E70" s="1"/>
      <c r="F70" s="1"/>
      <c r="G70" s="1"/>
      <c r="H70" s="1"/>
      <c r="I70" s="1"/>
      <c r="J70" s="1"/>
      <c r="K70" s="1"/>
      <c r="L70" s="1"/>
      <c r="M70" s="1"/>
      <c r="N70" s="15"/>
      <c r="O70" s="1"/>
      <c r="P70" s="1"/>
      <c r="Q70" s="1"/>
      <c r="R70" s="15"/>
      <c r="S70" s="1"/>
      <c r="T70" s="1"/>
      <c r="U70" s="1"/>
      <c r="V70" s="15"/>
      <c r="AB70" s="27" t="s">
        <v>33</v>
      </c>
      <c r="AC70" s="68" t="s">
        <v>36</v>
      </c>
      <c r="AD70" s="27">
        <v>480.13652764944521</v>
      </c>
      <c r="AE70" s="22"/>
      <c r="AF70" s="22"/>
      <c r="AG70" s="22"/>
      <c r="AH70" s="22"/>
      <c r="AI70" s="22"/>
      <c r="AJ70" s="22"/>
      <c r="AK70" s="23"/>
      <c r="AL70" s="22"/>
      <c r="AM70" s="22"/>
      <c r="AN70" s="22"/>
      <c r="AO70" s="22"/>
      <c r="AP70" s="22"/>
      <c r="AQ70" s="22"/>
      <c r="AR70" s="22"/>
      <c r="AS70" s="22"/>
      <c r="AT70" s="22"/>
      <c r="AU70" s="22"/>
      <c r="AV70" s="22"/>
      <c r="AW70" s="23"/>
    </row>
    <row r="71" spans="1:49" x14ac:dyDescent="0.25">
      <c r="A71" s="1"/>
      <c r="B71" s="1"/>
      <c r="C71" s="1"/>
      <c r="D71" s="1"/>
      <c r="E71" s="1"/>
      <c r="F71" s="1"/>
      <c r="G71" s="1"/>
      <c r="H71" s="1"/>
      <c r="I71" s="1"/>
      <c r="J71" s="1"/>
      <c r="K71" s="1"/>
      <c r="L71" s="1"/>
      <c r="M71" s="1"/>
      <c r="N71" s="15"/>
      <c r="O71" s="1"/>
      <c r="P71" s="1"/>
      <c r="Q71" s="1"/>
      <c r="R71" s="15"/>
      <c r="S71" s="1"/>
      <c r="T71" s="1"/>
      <c r="U71" s="1"/>
      <c r="V71" s="15"/>
      <c r="AB71" s="27" t="s">
        <v>34</v>
      </c>
      <c r="AC71" s="68" t="s">
        <v>37</v>
      </c>
      <c r="AD71" s="10">
        <v>456.81360321548311</v>
      </c>
      <c r="AE71" s="22"/>
      <c r="AF71" s="22"/>
      <c r="AG71" s="22"/>
      <c r="AH71" s="22"/>
      <c r="AI71" s="22"/>
      <c r="AJ71" s="22"/>
      <c r="AK71" s="23"/>
      <c r="AL71" s="22"/>
      <c r="AM71" s="22"/>
      <c r="AN71" s="22"/>
      <c r="AO71" s="22"/>
      <c r="AP71" s="22"/>
      <c r="AQ71" s="22"/>
      <c r="AR71" s="22"/>
      <c r="AS71" s="22"/>
      <c r="AT71" s="22"/>
      <c r="AU71" s="22"/>
      <c r="AV71" s="22"/>
      <c r="AW71" s="23"/>
    </row>
    <row r="72" spans="1:49" x14ac:dyDescent="0.25">
      <c r="A72" s="1"/>
      <c r="B72" s="1"/>
      <c r="C72" s="1"/>
      <c r="D72" s="1"/>
      <c r="E72" s="1"/>
      <c r="F72" s="1"/>
      <c r="G72" s="1"/>
      <c r="H72" s="1"/>
      <c r="I72" s="1"/>
      <c r="J72" s="1"/>
      <c r="K72" s="1"/>
      <c r="L72" s="1"/>
      <c r="M72" s="1"/>
      <c r="N72" s="15"/>
      <c r="O72" s="1"/>
      <c r="P72" s="1"/>
      <c r="Q72" s="1"/>
      <c r="R72" s="15"/>
      <c r="S72" s="1"/>
      <c r="T72" s="1"/>
      <c r="U72" s="1"/>
      <c r="V72" s="15"/>
      <c r="AB72" s="27" t="s">
        <v>35</v>
      </c>
      <c r="AC72" s="68" t="s">
        <v>38</v>
      </c>
      <c r="AD72" s="10">
        <v>494.25966730205641</v>
      </c>
      <c r="AE72" s="22"/>
      <c r="AF72" s="22"/>
      <c r="AG72" s="22"/>
      <c r="AH72" s="22"/>
      <c r="AI72" s="22"/>
      <c r="AJ72" s="22"/>
      <c r="AK72" s="23"/>
      <c r="AL72" s="22"/>
      <c r="AM72" s="22"/>
      <c r="AN72" s="22"/>
      <c r="AO72" s="22"/>
      <c r="AP72" s="22"/>
      <c r="AQ72" s="22"/>
      <c r="AR72" s="22"/>
      <c r="AS72" s="22"/>
      <c r="AT72" s="22"/>
      <c r="AU72" s="22"/>
      <c r="AV72" s="22"/>
      <c r="AW72" s="23"/>
    </row>
    <row r="73" spans="1:49" x14ac:dyDescent="0.25">
      <c r="A73" s="14"/>
      <c r="B73" s="14"/>
      <c r="C73" s="14"/>
      <c r="D73" s="14"/>
      <c r="E73" s="14"/>
      <c r="F73" s="14"/>
      <c r="G73" s="14"/>
      <c r="H73" s="14"/>
      <c r="I73" s="14"/>
      <c r="J73" s="14"/>
      <c r="K73" s="14"/>
      <c r="L73" s="14"/>
      <c r="M73" s="14"/>
      <c r="O73" s="14"/>
      <c r="P73" s="14"/>
      <c r="Q73" s="14"/>
      <c r="S73" s="14"/>
      <c r="T73" s="14"/>
      <c r="U73" s="14"/>
      <c r="W73" s="14"/>
      <c r="X73" s="14"/>
      <c r="Y73" s="14"/>
      <c r="AB73" s="27" t="s">
        <v>39</v>
      </c>
      <c r="AC73" s="68" t="s">
        <v>310</v>
      </c>
      <c r="AD73" s="10">
        <v>398.56987919307289</v>
      </c>
      <c r="AE73" s="22"/>
      <c r="AF73" s="22"/>
      <c r="AG73" s="22"/>
      <c r="AH73" s="22"/>
      <c r="AI73" s="22"/>
      <c r="AJ73" s="22"/>
      <c r="AK73" s="23"/>
      <c r="AL73" s="22"/>
      <c r="AM73" s="22"/>
      <c r="AN73" s="22"/>
      <c r="AO73" s="22"/>
      <c r="AP73" s="22"/>
      <c r="AQ73" s="22"/>
      <c r="AR73" s="22"/>
      <c r="AS73" s="22"/>
      <c r="AT73" s="22"/>
      <c r="AU73" s="22"/>
      <c r="AV73" s="22"/>
      <c r="AW73" s="23"/>
    </row>
    <row r="74" spans="1:49" x14ac:dyDescent="0.25">
      <c r="A74" s="14"/>
      <c r="B74" s="14"/>
      <c r="C74" s="14"/>
      <c r="D74" s="14"/>
      <c r="E74" s="14"/>
      <c r="F74" s="86"/>
      <c r="G74" s="14"/>
      <c r="H74" s="14"/>
      <c r="I74" s="14"/>
      <c r="J74" s="14"/>
      <c r="K74" s="14"/>
      <c r="L74" s="14"/>
      <c r="M74" s="14"/>
      <c r="O74" s="14"/>
      <c r="P74" s="14"/>
      <c r="Q74" s="14"/>
      <c r="S74" s="14"/>
      <c r="T74" s="14"/>
      <c r="U74" s="14"/>
      <c r="W74" s="14"/>
      <c r="X74" s="14"/>
      <c r="Y74" s="14"/>
      <c r="AB74" s="27" t="s">
        <v>40</v>
      </c>
      <c r="AC74" s="68" t="s">
        <v>311</v>
      </c>
      <c r="AD74" s="27">
        <v>429.15281601048241</v>
      </c>
      <c r="AE74" s="22"/>
      <c r="AF74" s="22"/>
      <c r="AG74" s="22"/>
      <c r="AH74" s="22"/>
      <c r="AI74" s="22"/>
      <c r="AJ74" s="22"/>
      <c r="AK74" s="23"/>
      <c r="AL74" s="22"/>
      <c r="AM74" s="22"/>
      <c r="AN74" s="22"/>
      <c r="AO74" s="22"/>
      <c r="AP74" s="22"/>
      <c r="AQ74" s="22"/>
      <c r="AR74" s="22"/>
      <c r="AS74" s="22"/>
      <c r="AT74" s="22"/>
      <c r="AU74" s="22"/>
      <c r="AV74" s="22"/>
      <c r="AW74" s="23"/>
    </row>
    <row r="75" spans="1:49" x14ac:dyDescent="0.25">
      <c r="A75" s="14"/>
      <c r="B75" s="14"/>
      <c r="C75" s="14"/>
      <c r="D75" s="14"/>
      <c r="E75" s="14"/>
      <c r="F75" s="86"/>
      <c r="G75" s="14"/>
      <c r="H75" s="14"/>
      <c r="I75" s="14"/>
      <c r="J75" s="14"/>
      <c r="K75" s="14"/>
      <c r="L75" s="14"/>
      <c r="M75" s="14"/>
      <c r="O75" s="14"/>
      <c r="P75" s="14"/>
      <c r="Q75" s="14"/>
      <c r="S75" s="14"/>
      <c r="T75" s="14"/>
      <c r="U75" s="14"/>
      <c r="W75" s="14"/>
      <c r="X75" s="14"/>
      <c r="Y75" s="14"/>
      <c r="AB75" s="27" t="s">
        <v>41</v>
      </c>
      <c r="AC75" s="68" t="s">
        <v>312</v>
      </c>
      <c r="AD75" s="27">
        <v>426.0561548950962</v>
      </c>
      <c r="AE75" s="22"/>
      <c r="AF75" s="22"/>
      <c r="AG75" s="22"/>
      <c r="AH75" s="22"/>
      <c r="AI75" s="22"/>
      <c r="AJ75" s="22"/>
      <c r="AK75" s="23"/>
      <c r="AL75" s="22"/>
      <c r="AM75" s="22"/>
      <c r="AN75" s="22"/>
      <c r="AO75" s="22"/>
      <c r="AP75" s="22"/>
      <c r="AQ75" s="22"/>
      <c r="AR75" s="22"/>
      <c r="AS75" s="22"/>
      <c r="AT75" s="22"/>
      <c r="AU75" s="22"/>
      <c r="AV75" s="22"/>
      <c r="AW75" s="23"/>
    </row>
    <row r="76" spans="1:49" x14ac:dyDescent="0.25">
      <c r="A76" s="14"/>
      <c r="B76" s="14"/>
      <c r="C76" s="14"/>
      <c r="D76" s="14"/>
      <c r="E76" s="14"/>
      <c r="F76" s="14"/>
      <c r="G76" s="14"/>
      <c r="H76" s="14"/>
      <c r="I76" s="14"/>
      <c r="J76" s="14"/>
      <c r="K76" s="14"/>
      <c r="L76" s="14"/>
      <c r="M76" s="14"/>
      <c r="O76" s="14"/>
      <c r="P76" s="14"/>
      <c r="Q76" s="14"/>
      <c r="S76" s="14"/>
      <c r="T76" s="14"/>
      <c r="U76" s="14"/>
      <c r="W76" s="14"/>
      <c r="X76" s="14"/>
      <c r="Y76" s="14"/>
      <c r="AB76" s="27" t="s">
        <v>42</v>
      </c>
      <c r="AC76" s="68" t="s">
        <v>313</v>
      </c>
      <c r="AD76" s="27">
        <v>466.24424813707788</v>
      </c>
      <c r="AE76" s="22"/>
      <c r="AF76" s="22"/>
      <c r="AG76" s="22"/>
      <c r="AH76" s="22"/>
      <c r="AI76" s="22"/>
      <c r="AJ76" s="22"/>
      <c r="AK76" s="23"/>
      <c r="AL76" s="22"/>
      <c r="AM76" s="22"/>
      <c r="AN76" s="22"/>
      <c r="AO76" s="22"/>
      <c r="AP76" s="22"/>
      <c r="AQ76" s="22"/>
      <c r="AR76" s="22"/>
      <c r="AS76" s="22"/>
      <c r="AT76" s="22"/>
      <c r="AU76" s="22"/>
      <c r="AV76" s="22"/>
      <c r="AW76" s="23"/>
    </row>
    <row r="77" spans="1:49" x14ac:dyDescent="0.25">
      <c r="A77" s="14"/>
      <c r="B77" s="14"/>
      <c r="C77" s="14"/>
      <c r="D77" s="14"/>
      <c r="E77" s="14"/>
      <c r="F77" s="14"/>
      <c r="G77" s="14"/>
      <c r="H77" s="14"/>
      <c r="I77" s="14"/>
      <c r="J77" s="14"/>
      <c r="K77" s="14"/>
      <c r="L77" s="14"/>
      <c r="M77" s="14"/>
      <c r="O77" s="14"/>
      <c r="P77" s="14"/>
      <c r="Q77" s="14"/>
      <c r="S77" s="14"/>
      <c r="T77" s="14"/>
      <c r="U77" s="14"/>
      <c r="W77" s="14"/>
      <c r="X77" s="14"/>
      <c r="Y77" s="14"/>
      <c r="AB77" s="27" t="s">
        <v>43</v>
      </c>
      <c r="AC77" s="68" t="s">
        <v>314</v>
      </c>
      <c r="AD77" s="27">
        <v>509.90563373232999</v>
      </c>
      <c r="AE77" s="22"/>
      <c r="AF77" s="22"/>
      <c r="AG77" s="22"/>
      <c r="AH77" s="22"/>
      <c r="AI77" s="22"/>
      <c r="AJ77" s="22"/>
      <c r="AK77" s="23"/>
      <c r="AL77" s="22"/>
      <c r="AM77" s="22"/>
      <c r="AN77" s="22"/>
      <c r="AO77" s="22"/>
      <c r="AP77" s="22"/>
      <c r="AQ77" s="22"/>
      <c r="AR77" s="22"/>
      <c r="AS77" s="22"/>
      <c r="AT77" s="22"/>
      <c r="AU77" s="22"/>
      <c r="AV77" s="22"/>
      <c r="AW77" s="23"/>
    </row>
    <row r="78" spans="1:49" x14ac:dyDescent="0.25">
      <c r="A78" s="14"/>
      <c r="B78" s="14"/>
      <c r="C78" s="14"/>
      <c r="D78" s="14"/>
      <c r="E78" s="14"/>
      <c r="F78" s="14"/>
      <c r="G78" s="14"/>
      <c r="H78" s="14"/>
      <c r="I78" s="14"/>
      <c r="J78" s="14"/>
      <c r="K78" s="14"/>
      <c r="L78" s="14"/>
      <c r="M78" s="14"/>
      <c r="O78" s="14"/>
      <c r="P78" s="14"/>
      <c r="Q78" s="14"/>
      <c r="S78" s="14"/>
      <c r="T78" s="14"/>
      <c r="U78" s="14"/>
      <c r="W78" s="14"/>
      <c r="X78" s="14"/>
      <c r="Y78" s="14"/>
      <c r="AB78" s="27" t="s">
        <v>44</v>
      </c>
      <c r="AC78" s="68" t="s">
        <v>315</v>
      </c>
      <c r="AD78" s="27">
        <v>444.66964864221416</v>
      </c>
      <c r="AE78" s="22"/>
      <c r="AF78" s="22"/>
      <c r="AG78" s="22"/>
      <c r="AH78" s="22"/>
      <c r="AI78" s="22"/>
      <c r="AJ78" s="22"/>
      <c r="AK78" s="23"/>
      <c r="AL78" s="22"/>
      <c r="AM78" s="22"/>
      <c r="AN78" s="22"/>
      <c r="AO78" s="22"/>
      <c r="AP78" s="22"/>
      <c r="AQ78" s="22"/>
      <c r="AR78" s="22"/>
      <c r="AS78" s="22"/>
      <c r="AT78" s="22"/>
      <c r="AU78" s="22"/>
      <c r="AV78" s="22"/>
      <c r="AW78" s="23"/>
    </row>
    <row r="79" spans="1:49" x14ac:dyDescent="0.25">
      <c r="A79" s="14"/>
      <c r="B79" s="14"/>
      <c r="C79" s="14"/>
      <c r="D79" s="14"/>
      <c r="E79" s="14"/>
      <c r="F79" s="14"/>
      <c r="G79" s="14"/>
      <c r="H79" s="14"/>
      <c r="I79" s="14"/>
      <c r="J79" s="14"/>
      <c r="K79" s="14"/>
      <c r="L79" s="86"/>
      <c r="M79" s="14"/>
      <c r="O79" s="14"/>
      <c r="P79" s="14"/>
      <c r="Q79" s="14"/>
      <c r="S79" s="14"/>
      <c r="T79" s="14"/>
      <c r="U79" s="14"/>
      <c r="W79" s="14"/>
      <c r="X79" s="14"/>
      <c r="Y79" s="14"/>
      <c r="AB79" s="27" t="s">
        <v>45</v>
      </c>
      <c r="AC79" s="68" t="s">
        <v>316</v>
      </c>
      <c r="AD79" s="27">
        <v>339.65968941285723</v>
      </c>
      <c r="AE79" s="22"/>
      <c r="AF79" s="22"/>
      <c r="AG79" s="22"/>
      <c r="AH79" s="22"/>
      <c r="AI79" s="22"/>
      <c r="AJ79" s="22"/>
      <c r="AK79" s="23"/>
      <c r="AL79" s="22"/>
      <c r="AM79" s="22"/>
      <c r="AN79" s="22"/>
      <c r="AO79" s="22"/>
      <c r="AP79" s="22"/>
      <c r="AQ79" s="22"/>
      <c r="AR79" s="22"/>
      <c r="AS79" s="22"/>
      <c r="AT79" s="22"/>
      <c r="AU79" s="22"/>
      <c r="AV79" s="22"/>
      <c r="AW79" s="23"/>
    </row>
    <row r="80" spans="1:49" x14ac:dyDescent="0.25">
      <c r="A80" s="14"/>
      <c r="B80" s="14"/>
      <c r="C80" s="14"/>
      <c r="D80" s="14"/>
      <c r="E80" s="14"/>
      <c r="F80" s="14"/>
      <c r="G80" s="14"/>
      <c r="H80" s="14"/>
      <c r="I80" s="14"/>
      <c r="J80" s="14"/>
      <c r="K80" s="14"/>
      <c r="L80" s="86"/>
      <c r="M80" s="14"/>
      <c r="O80" s="14"/>
      <c r="P80" s="14"/>
      <c r="Q80" s="14"/>
      <c r="S80" s="14"/>
      <c r="T80" s="14"/>
      <c r="U80" s="14"/>
      <c r="W80" s="14"/>
      <c r="X80" s="14"/>
      <c r="Y80" s="14"/>
      <c r="AB80" s="27" t="s">
        <v>46</v>
      </c>
      <c r="AC80" s="68" t="s">
        <v>317</v>
      </c>
      <c r="AD80" s="27">
        <v>494.218084710906</v>
      </c>
      <c r="AE80" s="22"/>
      <c r="AF80" s="22"/>
      <c r="AG80" s="22"/>
      <c r="AH80" s="22"/>
      <c r="AI80" s="22"/>
      <c r="AJ80" s="22"/>
      <c r="AK80" s="23"/>
      <c r="AL80" s="22"/>
      <c r="AM80" s="22"/>
      <c r="AN80" s="22"/>
      <c r="AO80" s="22"/>
      <c r="AP80" s="22"/>
      <c r="AQ80" s="22"/>
      <c r="AR80" s="22"/>
      <c r="AS80" s="22"/>
      <c r="AT80" s="22"/>
      <c r="AU80" s="22"/>
      <c r="AV80" s="22"/>
      <c r="AW80" s="23"/>
    </row>
    <row r="81" spans="1:49" x14ac:dyDescent="0.25">
      <c r="A81" s="14"/>
      <c r="B81" s="14"/>
      <c r="C81" s="14"/>
      <c r="D81" s="14"/>
      <c r="E81" s="14"/>
      <c r="F81" s="14"/>
      <c r="G81" s="14"/>
      <c r="H81" s="14"/>
      <c r="I81" s="14"/>
      <c r="J81" s="14"/>
      <c r="K81" s="14"/>
      <c r="L81" s="14"/>
      <c r="M81" s="14"/>
      <c r="O81" s="14"/>
      <c r="P81" s="14"/>
      <c r="Q81" s="14"/>
      <c r="S81" s="14"/>
      <c r="T81" s="14"/>
      <c r="U81" s="14"/>
      <c r="W81" s="14"/>
      <c r="X81" s="14"/>
      <c r="Y81" s="14"/>
      <c r="AB81" s="27" t="s">
        <v>47</v>
      </c>
      <c r="AC81" s="68" t="s">
        <v>318</v>
      </c>
      <c r="AD81" s="27">
        <v>481.95167742221838</v>
      </c>
      <c r="AE81" s="22"/>
      <c r="AF81" s="22"/>
      <c r="AG81" s="22"/>
      <c r="AH81" s="22"/>
      <c r="AI81" s="22"/>
      <c r="AJ81" s="22"/>
      <c r="AK81" s="23"/>
      <c r="AL81" s="22"/>
      <c r="AM81" s="22"/>
      <c r="AN81" s="22"/>
      <c r="AO81" s="22"/>
      <c r="AP81" s="22"/>
      <c r="AQ81" s="22"/>
      <c r="AR81" s="22"/>
      <c r="AS81" s="22"/>
      <c r="AT81" s="22"/>
      <c r="AU81" s="22"/>
      <c r="AV81" s="22"/>
      <c r="AW81" s="23"/>
    </row>
    <row r="82" spans="1:49" x14ac:dyDescent="0.25">
      <c r="A82" s="14"/>
      <c r="B82" s="14"/>
      <c r="C82" s="14"/>
      <c r="D82" s="14"/>
      <c r="E82" s="14"/>
      <c r="F82" s="14"/>
      <c r="G82" s="14"/>
      <c r="H82" s="14"/>
      <c r="I82" s="14"/>
      <c r="J82" s="14"/>
      <c r="K82" s="14"/>
      <c r="L82" s="14"/>
      <c r="M82" s="14"/>
      <c r="O82" s="14"/>
      <c r="P82" s="14"/>
      <c r="Q82" s="14"/>
      <c r="S82" s="14"/>
      <c r="T82" s="14"/>
      <c r="U82" s="14"/>
      <c r="W82" s="14"/>
      <c r="X82" s="14"/>
      <c r="Y82" s="14"/>
      <c r="AB82" s="27" t="s">
        <v>48</v>
      </c>
      <c r="AC82" s="68" t="s">
        <v>319</v>
      </c>
      <c r="AD82" s="27">
        <v>509.24282325971978</v>
      </c>
      <c r="AE82" s="22"/>
      <c r="AF82" s="22"/>
      <c r="AG82" s="22"/>
      <c r="AH82" s="22"/>
      <c r="AI82" s="22"/>
      <c r="AJ82" s="22"/>
      <c r="AK82" s="23"/>
      <c r="AL82" s="22"/>
      <c r="AM82" s="22"/>
      <c r="AN82" s="22"/>
      <c r="AO82" s="22"/>
      <c r="AP82" s="22"/>
      <c r="AQ82" s="22"/>
      <c r="AR82" s="22"/>
      <c r="AS82" s="22"/>
      <c r="AT82" s="22"/>
      <c r="AU82" s="22"/>
      <c r="AV82" s="22"/>
      <c r="AW82" s="23"/>
    </row>
    <row r="83" spans="1:49" x14ac:dyDescent="0.25">
      <c r="A83" s="14"/>
      <c r="B83" s="14"/>
      <c r="C83" s="14"/>
      <c r="D83" s="14"/>
      <c r="E83" s="14"/>
      <c r="F83" s="14"/>
      <c r="G83" s="14"/>
      <c r="H83" s="14"/>
      <c r="I83" s="14"/>
      <c r="J83" s="14"/>
      <c r="K83" s="14"/>
      <c r="L83" s="14"/>
      <c r="M83" s="14"/>
      <c r="O83" s="14"/>
      <c r="P83" s="14"/>
      <c r="Q83" s="14"/>
      <c r="S83" s="14"/>
      <c r="T83" s="14"/>
      <c r="U83" s="14"/>
      <c r="W83" s="14"/>
      <c r="X83" s="14"/>
      <c r="Y83" s="14"/>
      <c r="AB83" s="27" t="s">
        <v>49</v>
      </c>
      <c r="AC83" s="68" t="s">
        <v>320</v>
      </c>
      <c r="AD83" s="27">
        <v>460.4532580354188</v>
      </c>
      <c r="AE83" s="22"/>
      <c r="AF83" s="22"/>
      <c r="AG83" s="22"/>
      <c r="AH83" s="22"/>
      <c r="AI83" s="22"/>
      <c r="AJ83" s="22"/>
      <c r="AK83" s="23"/>
      <c r="AL83" s="22"/>
      <c r="AM83" s="22"/>
      <c r="AN83" s="22"/>
      <c r="AO83" s="22"/>
      <c r="AP83" s="22"/>
      <c r="AQ83" s="22"/>
      <c r="AR83" s="22"/>
      <c r="AS83" s="22"/>
      <c r="AT83" s="22"/>
      <c r="AU83" s="22"/>
      <c r="AV83" s="22"/>
      <c r="AW83" s="23"/>
    </row>
    <row r="84" spans="1:49" x14ac:dyDescent="0.25">
      <c r="A84" s="14"/>
      <c r="B84" s="14"/>
      <c r="C84" s="14"/>
      <c r="D84" s="14"/>
      <c r="E84" s="14"/>
      <c r="F84" s="14"/>
      <c r="G84" s="14"/>
      <c r="H84" s="14"/>
      <c r="I84" s="14"/>
      <c r="J84" s="14"/>
      <c r="K84" s="14"/>
      <c r="L84" s="14"/>
      <c r="M84" s="14"/>
      <c r="O84" s="14"/>
      <c r="P84" s="14"/>
      <c r="Q84" s="14"/>
      <c r="S84" s="14"/>
      <c r="T84" s="14"/>
      <c r="U84" s="14"/>
      <c r="W84" s="14"/>
      <c r="X84" s="14"/>
      <c r="Y84" s="14"/>
      <c r="AB84" s="27" t="s">
        <v>50</v>
      </c>
      <c r="AC84" s="68" t="s">
        <v>321</v>
      </c>
      <c r="AD84" s="27">
        <v>491.92807279484646</v>
      </c>
      <c r="AE84" s="22"/>
      <c r="AF84" s="22"/>
      <c r="AG84" s="22"/>
      <c r="AH84" s="22"/>
      <c r="AI84" s="22"/>
      <c r="AJ84" s="22"/>
      <c r="AK84" s="23"/>
      <c r="AL84" s="22"/>
      <c r="AM84" s="22"/>
      <c r="AN84" s="22"/>
      <c r="AO84" s="22"/>
      <c r="AP84" s="22"/>
      <c r="AQ84" s="22"/>
      <c r="AR84" s="22"/>
      <c r="AS84" s="22"/>
      <c r="AT84" s="22"/>
      <c r="AU84" s="22"/>
      <c r="AV84" s="22"/>
      <c r="AW84" s="23"/>
    </row>
    <row r="85" spans="1:49" x14ac:dyDescent="0.25">
      <c r="A85" s="85" t="s">
        <v>4</v>
      </c>
      <c r="B85" s="85"/>
      <c r="C85" s="85"/>
      <c r="D85" s="85"/>
      <c r="E85" s="83">
        <v>1</v>
      </c>
      <c r="F85" s="14"/>
      <c r="G85" s="14"/>
      <c r="H85" s="14"/>
      <c r="I85" s="14"/>
      <c r="J85" s="14"/>
      <c r="K85" s="14"/>
      <c r="L85" s="14"/>
      <c r="M85" s="14"/>
      <c r="O85" s="14"/>
      <c r="P85" s="14"/>
      <c r="Q85" s="14"/>
      <c r="S85" s="14"/>
      <c r="T85" s="14"/>
      <c r="U85" s="14"/>
      <c r="W85" s="14"/>
      <c r="X85" s="14"/>
      <c r="Y85" s="14"/>
      <c r="AB85" s="27" t="s">
        <v>51</v>
      </c>
      <c r="AC85" s="68" t="s">
        <v>322</v>
      </c>
      <c r="AD85" s="27">
        <v>505.47705296738201</v>
      </c>
      <c r="AE85" s="22"/>
      <c r="AF85" s="22"/>
      <c r="AG85" s="22"/>
      <c r="AH85" s="22"/>
      <c r="AI85" s="22"/>
      <c r="AJ85" s="22"/>
      <c r="AK85" s="23"/>
      <c r="AL85" s="22"/>
      <c r="AM85" s="22"/>
      <c r="AN85" s="22"/>
      <c r="AO85" s="22"/>
      <c r="AP85" s="22"/>
      <c r="AQ85" s="22"/>
      <c r="AR85" s="22"/>
      <c r="AS85" s="22"/>
      <c r="AT85" s="22"/>
      <c r="AU85" s="22"/>
      <c r="AV85" s="22"/>
      <c r="AW85" s="23"/>
    </row>
    <row r="86" spans="1:49" x14ac:dyDescent="0.25">
      <c r="A86" s="85" t="s">
        <v>5</v>
      </c>
      <c r="B86" s="85"/>
      <c r="C86" s="85"/>
      <c r="D86" s="85"/>
      <c r="E86" s="83">
        <v>1</v>
      </c>
      <c r="F86" s="14"/>
      <c r="G86" s="14"/>
      <c r="H86" s="14"/>
      <c r="I86" s="14"/>
      <c r="J86" s="14"/>
      <c r="K86" s="14"/>
      <c r="L86" s="14"/>
      <c r="M86" s="14"/>
      <c r="O86" s="14"/>
      <c r="P86" s="14"/>
      <c r="Q86" s="14"/>
      <c r="S86" s="14"/>
      <c r="T86" s="14"/>
      <c r="U86" s="14"/>
      <c r="W86" s="14"/>
      <c r="X86" s="14"/>
      <c r="Y86" s="14"/>
      <c r="AB86" s="27" t="s">
        <v>52</v>
      </c>
      <c r="AC86" s="68" t="s">
        <v>323</v>
      </c>
      <c r="AD86" s="27">
        <v>574.2128716579773</v>
      </c>
      <c r="AE86" s="22"/>
      <c r="AF86" s="22"/>
      <c r="AG86" s="22"/>
      <c r="AH86" s="22"/>
      <c r="AI86" s="22"/>
      <c r="AJ86" s="22"/>
      <c r="AK86" s="23"/>
      <c r="AL86" s="22"/>
      <c r="AM86" s="22"/>
      <c r="AN86" s="22"/>
      <c r="AO86" s="22"/>
      <c r="AP86" s="22"/>
      <c r="AQ86" s="22"/>
      <c r="AR86" s="22"/>
      <c r="AS86" s="22"/>
      <c r="AT86" s="22"/>
      <c r="AU86" s="22"/>
      <c r="AV86" s="22"/>
      <c r="AW86" s="23"/>
    </row>
    <row r="87" spans="1:49" x14ac:dyDescent="0.25">
      <c r="A87" s="85" t="s">
        <v>6</v>
      </c>
      <c r="B87" s="85"/>
      <c r="C87" s="85"/>
      <c r="D87" s="85"/>
      <c r="E87" s="84">
        <v>10</v>
      </c>
      <c r="F87" s="14"/>
      <c r="G87" s="14"/>
      <c r="H87" s="14"/>
      <c r="I87" s="14"/>
      <c r="J87" s="14"/>
      <c r="K87" s="14"/>
      <c r="L87" s="14"/>
      <c r="M87" s="14"/>
      <c r="O87" s="14"/>
      <c r="P87" s="14"/>
      <c r="Q87" s="14"/>
      <c r="S87" s="14"/>
      <c r="T87" s="14"/>
      <c r="U87" s="14"/>
      <c r="W87" s="14"/>
      <c r="X87" s="14"/>
      <c r="Y87" s="14"/>
      <c r="AB87" s="27" t="s">
        <v>53</v>
      </c>
      <c r="AC87" s="68" t="s">
        <v>324</v>
      </c>
      <c r="AD87" s="27">
        <v>390.85974601246534</v>
      </c>
      <c r="AE87" s="22"/>
      <c r="AF87" s="22"/>
      <c r="AG87" s="22"/>
      <c r="AH87" s="22"/>
      <c r="AI87" s="22"/>
      <c r="AJ87" s="22"/>
      <c r="AK87" s="23"/>
      <c r="AL87" s="22"/>
      <c r="AM87" s="22"/>
      <c r="AN87" s="22"/>
      <c r="AO87" s="22"/>
      <c r="AP87" s="22"/>
      <c r="AQ87" s="22"/>
      <c r="AR87" s="22"/>
      <c r="AS87" s="22"/>
      <c r="AT87" s="22"/>
      <c r="AU87" s="22"/>
      <c r="AV87" s="22"/>
      <c r="AW87" s="23"/>
    </row>
    <row r="88" spans="1:49" x14ac:dyDescent="0.25">
      <c r="A88" s="82"/>
      <c r="B88" s="82"/>
      <c r="C88" s="82"/>
      <c r="D88" s="82"/>
      <c r="E88" s="82"/>
      <c r="F88" s="14"/>
      <c r="G88" s="14"/>
      <c r="H88" s="14"/>
      <c r="I88" s="14"/>
      <c r="J88" s="14"/>
      <c r="K88" s="14"/>
      <c r="L88" s="14"/>
      <c r="M88" s="14"/>
      <c r="O88" s="14"/>
      <c r="P88" s="14"/>
      <c r="Q88" s="14"/>
      <c r="S88" s="14"/>
      <c r="T88" s="14"/>
      <c r="U88" s="14"/>
      <c r="W88" s="14"/>
      <c r="X88" s="14"/>
      <c r="Y88" s="14"/>
      <c r="AB88" s="27" t="s">
        <v>54</v>
      </c>
      <c r="AC88" s="68" t="s">
        <v>325</v>
      </c>
      <c r="AD88" s="27">
        <v>416.81772283380474</v>
      </c>
      <c r="AE88" s="22"/>
      <c r="AF88" s="22"/>
      <c r="AG88" s="22"/>
      <c r="AH88" s="22"/>
      <c r="AI88" s="22"/>
      <c r="AJ88" s="22"/>
      <c r="AK88" s="23"/>
      <c r="AL88" s="22"/>
      <c r="AM88" s="22"/>
      <c r="AN88" s="22"/>
      <c r="AO88" s="22"/>
      <c r="AP88" s="22"/>
      <c r="AQ88" s="22"/>
      <c r="AR88" s="22"/>
      <c r="AS88" s="22"/>
      <c r="AT88" s="22"/>
      <c r="AU88" s="22"/>
      <c r="AV88" s="22"/>
      <c r="AW88" s="23"/>
    </row>
    <row r="89" spans="1:49" x14ac:dyDescent="0.25">
      <c r="A89" s="14"/>
      <c r="B89" s="14"/>
      <c r="C89" s="14"/>
      <c r="D89" s="14"/>
      <c r="E89" s="14"/>
      <c r="F89" s="14"/>
      <c r="G89" s="14"/>
      <c r="H89" s="14"/>
      <c r="I89" s="14"/>
      <c r="J89" s="14"/>
      <c r="K89" s="14"/>
      <c r="L89" s="14"/>
      <c r="M89" s="14"/>
      <c r="O89" s="14"/>
      <c r="P89" s="14"/>
      <c r="Q89" s="14"/>
      <c r="S89" s="14"/>
      <c r="T89" s="14"/>
      <c r="U89" s="14"/>
      <c r="W89" s="14"/>
      <c r="X89" s="14"/>
      <c r="Y89" s="14"/>
      <c r="AB89" s="27" t="s">
        <v>55</v>
      </c>
      <c r="AC89" s="68" t="s">
        <v>326</v>
      </c>
      <c r="AD89" s="27">
        <v>506.2496514137938</v>
      </c>
      <c r="AE89" s="22"/>
      <c r="AF89" s="22"/>
      <c r="AG89" s="22"/>
      <c r="AH89" s="22"/>
      <c r="AI89" s="22"/>
      <c r="AJ89" s="22"/>
      <c r="AK89" s="23"/>
      <c r="AL89" s="22"/>
      <c r="AM89" s="22"/>
      <c r="AN89" s="22"/>
      <c r="AO89" s="22"/>
      <c r="AP89" s="22"/>
      <c r="AQ89" s="22"/>
      <c r="AR89" s="22"/>
      <c r="AS89" s="22"/>
      <c r="AT89" s="22"/>
      <c r="AU89" s="22"/>
      <c r="AV89" s="22"/>
      <c r="AW89" s="23"/>
    </row>
    <row r="90" spans="1:49" x14ac:dyDescent="0.25">
      <c r="A90" s="14"/>
      <c r="B90" s="14"/>
      <c r="C90" s="14"/>
      <c r="D90" s="14"/>
      <c r="E90" s="14"/>
      <c r="F90" s="14"/>
      <c r="G90" s="14"/>
      <c r="H90" s="14"/>
      <c r="I90" s="14"/>
      <c r="J90" s="14"/>
      <c r="K90" s="14"/>
      <c r="L90" s="14"/>
      <c r="M90" s="14"/>
      <c r="O90" s="14"/>
      <c r="P90" s="14"/>
      <c r="Q90" s="14"/>
      <c r="S90" s="14"/>
      <c r="T90" s="14"/>
      <c r="U90" s="14"/>
      <c r="W90" s="14"/>
      <c r="X90" s="14"/>
      <c r="Y90" s="14"/>
      <c r="AB90" s="27" t="s">
        <v>56</v>
      </c>
      <c r="AC90" s="68" t="s">
        <v>327</v>
      </c>
      <c r="AD90" s="27">
        <v>508.18792425206789</v>
      </c>
      <c r="AE90" s="22"/>
      <c r="AF90" s="22"/>
      <c r="AG90" s="22"/>
      <c r="AH90" s="22"/>
      <c r="AI90" s="22"/>
      <c r="AJ90" s="22"/>
      <c r="AK90" s="23"/>
      <c r="AL90" s="22"/>
      <c r="AM90" s="22"/>
      <c r="AN90" s="22"/>
      <c r="AO90" s="22"/>
      <c r="AP90" s="22"/>
      <c r="AQ90" s="22"/>
      <c r="AR90" s="22"/>
      <c r="AS90" s="22"/>
      <c r="AT90" s="22"/>
      <c r="AU90" s="22"/>
      <c r="AV90" s="22"/>
      <c r="AW90" s="23"/>
    </row>
    <row r="91" spans="1:49" x14ac:dyDescent="0.25">
      <c r="A91" s="14"/>
      <c r="B91" s="14"/>
      <c r="C91" s="14"/>
      <c r="D91" s="14"/>
      <c r="E91" s="14"/>
      <c r="F91" s="14"/>
      <c r="G91" s="14"/>
      <c r="H91" s="14"/>
      <c r="I91" s="14"/>
      <c r="J91" s="14"/>
      <c r="K91" s="14"/>
      <c r="L91" s="14"/>
      <c r="M91" s="14"/>
      <c r="O91" s="14"/>
      <c r="P91" s="14"/>
      <c r="Q91" s="14"/>
      <c r="S91" s="14"/>
      <c r="T91" s="14"/>
      <c r="U91" s="14"/>
      <c r="W91" s="14"/>
      <c r="X91" s="14"/>
      <c r="Y91" s="14"/>
      <c r="AB91" s="27" t="s">
        <v>57</v>
      </c>
      <c r="AC91" s="68" t="s">
        <v>328</v>
      </c>
      <c r="AD91" s="27">
        <v>531.57981204073053</v>
      </c>
      <c r="AE91" s="22"/>
      <c r="AF91" s="22"/>
      <c r="AG91" s="22"/>
      <c r="AH91" s="22"/>
      <c r="AI91" s="22"/>
      <c r="AJ91" s="22"/>
      <c r="AK91" s="23"/>
      <c r="AL91" s="22"/>
      <c r="AM91" s="22" t="s">
        <v>587</v>
      </c>
      <c r="AN91" s="22"/>
      <c r="AO91" s="22"/>
      <c r="AP91" s="22"/>
      <c r="AQ91" s="22"/>
      <c r="AR91" s="22"/>
      <c r="AS91" s="22"/>
      <c r="AT91" s="22"/>
      <c r="AU91" s="22"/>
      <c r="AV91" s="22"/>
      <c r="AW91" s="23"/>
    </row>
    <row r="92" spans="1:49" x14ac:dyDescent="0.25">
      <c r="A92" s="14"/>
      <c r="B92" s="14"/>
      <c r="C92" s="14"/>
      <c r="D92" s="14"/>
      <c r="E92" s="14"/>
      <c r="F92" s="14"/>
      <c r="G92" s="14"/>
      <c r="H92" s="14"/>
      <c r="I92" s="14"/>
      <c r="J92" s="14"/>
      <c r="K92" s="14"/>
      <c r="L92" s="14"/>
      <c r="M92" s="14"/>
      <c r="O92" s="14"/>
      <c r="P92" s="14"/>
      <c r="Q92" s="14"/>
      <c r="S92" s="14"/>
      <c r="T92" s="14"/>
      <c r="U92" s="14"/>
      <c r="W92" s="14"/>
      <c r="X92" s="14"/>
      <c r="Y92" s="14"/>
      <c r="AB92" s="27" t="s">
        <v>58</v>
      </c>
      <c r="AC92" s="68" t="s">
        <v>329</v>
      </c>
      <c r="AD92" s="27">
        <v>480.66446010848091</v>
      </c>
      <c r="AE92" s="22"/>
      <c r="AF92" s="22"/>
      <c r="AG92" s="22"/>
      <c r="AH92" s="22"/>
      <c r="AI92" s="22"/>
      <c r="AJ92" s="22"/>
      <c r="AK92" s="23"/>
      <c r="AL92" s="22"/>
      <c r="AM92" s="22" t="s">
        <v>588</v>
      </c>
      <c r="AN92" s="22"/>
      <c r="AO92" s="22"/>
      <c r="AP92" s="22"/>
      <c r="AQ92" s="22"/>
      <c r="AR92" s="22"/>
      <c r="AS92" s="22"/>
      <c r="AT92" s="22"/>
      <c r="AU92" s="22"/>
      <c r="AV92" s="22"/>
      <c r="AW92" s="23"/>
    </row>
    <row r="93" spans="1:49" x14ac:dyDescent="0.25">
      <c r="A93" s="14"/>
      <c r="B93" s="14"/>
      <c r="C93" s="14"/>
      <c r="D93" s="14"/>
      <c r="E93" s="14"/>
      <c r="F93" s="14"/>
      <c r="G93" s="14"/>
      <c r="H93" s="14"/>
      <c r="I93" s="14"/>
      <c r="J93" s="14"/>
      <c r="K93" s="14"/>
      <c r="L93" s="14"/>
      <c r="M93" s="14"/>
      <c r="O93" s="14"/>
      <c r="P93" s="14"/>
      <c r="Q93" s="14"/>
      <c r="S93" s="14"/>
      <c r="T93" s="14"/>
      <c r="U93" s="14"/>
      <c r="W93" s="14"/>
      <c r="X93" s="14"/>
      <c r="Y93" s="14"/>
      <c r="AB93" s="27" t="s">
        <v>59</v>
      </c>
      <c r="AC93" s="68" t="s">
        <v>330</v>
      </c>
      <c r="AD93" s="27">
        <v>449.00769739568409</v>
      </c>
      <c r="AE93" s="22"/>
      <c r="AF93" s="22"/>
      <c r="AG93" s="22"/>
      <c r="AH93" s="22"/>
      <c r="AI93" s="22"/>
      <c r="AJ93" s="22"/>
      <c r="AK93" s="23"/>
      <c r="AL93" s="22"/>
      <c r="AM93" s="22"/>
      <c r="AN93" s="22"/>
      <c r="AO93" s="22"/>
      <c r="AP93" s="22"/>
      <c r="AQ93" s="22"/>
      <c r="AR93" s="22"/>
      <c r="AS93" s="22"/>
      <c r="AT93" s="22"/>
      <c r="AU93" s="22"/>
      <c r="AV93" s="22"/>
      <c r="AW93" s="23"/>
    </row>
    <row r="94" spans="1:49" x14ac:dyDescent="0.25">
      <c r="A94" s="14"/>
      <c r="B94" s="14"/>
      <c r="C94" s="70"/>
      <c r="D94" s="70"/>
      <c r="E94" s="70"/>
      <c r="F94" s="70"/>
      <c r="G94" s="70"/>
      <c r="H94" s="70"/>
      <c r="I94" s="70"/>
      <c r="J94" s="70"/>
      <c r="K94" s="70"/>
      <c r="L94" s="70"/>
      <c r="M94" s="71"/>
      <c r="N94" s="88" t="s">
        <v>856</v>
      </c>
      <c r="O94" s="73"/>
      <c r="P94" s="73"/>
      <c r="Q94" s="73"/>
      <c r="R94" s="73"/>
      <c r="S94" s="73"/>
      <c r="T94" s="73"/>
      <c r="U94" s="73"/>
      <c r="V94" s="73"/>
      <c r="W94" s="73"/>
      <c r="X94" s="73"/>
      <c r="Y94" s="73"/>
      <c r="Z94" s="73"/>
      <c r="AB94" s="27" t="s">
        <v>60</v>
      </c>
      <c r="AC94" s="68" t="s">
        <v>331</v>
      </c>
      <c r="AD94" s="27">
        <v>416.52675427119124</v>
      </c>
      <c r="AE94" s="22"/>
      <c r="AF94" s="22"/>
      <c r="AG94" s="22"/>
      <c r="AH94" s="22"/>
      <c r="AI94" s="22"/>
      <c r="AJ94" s="22"/>
      <c r="AK94" s="23"/>
      <c r="AL94" s="22"/>
      <c r="AM94" s="22"/>
      <c r="AN94" s="22"/>
      <c r="AO94" s="22"/>
      <c r="AP94" s="22"/>
      <c r="AQ94" s="22"/>
      <c r="AR94" s="22"/>
      <c r="AS94" s="22"/>
      <c r="AT94" s="22"/>
      <c r="AU94" s="22"/>
      <c r="AV94" s="22"/>
      <c r="AW94" s="23"/>
    </row>
    <row r="95" spans="1:49" ht="45" x14ac:dyDescent="0.25">
      <c r="A95" s="14"/>
      <c r="B95" s="14"/>
      <c r="C95" s="65" t="s">
        <v>7</v>
      </c>
      <c r="D95" s="75" t="s">
        <v>855</v>
      </c>
      <c r="E95" s="65" t="s">
        <v>8</v>
      </c>
      <c r="F95" s="65" t="s">
        <v>10</v>
      </c>
      <c r="G95" s="65" t="s">
        <v>11</v>
      </c>
      <c r="H95" s="65" t="s">
        <v>12</v>
      </c>
      <c r="I95" s="65" t="s">
        <v>17</v>
      </c>
      <c r="J95" s="65" t="s">
        <v>16</v>
      </c>
      <c r="K95" s="65" t="s">
        <v>18</v>
      </c>
      <c r="L95" s="65" t="s">
        <v>20</v>
      </c>
      <c r="M95" s="65" t="s">
        <v>21</v>
      </c>
      <c r="N95" s="89"/>
      <c r="O95" s="75" t="s">
        <v>29</v>
      </c>
      <c r="P95" s="65" t="s">
        <v>28</v>
      </c>
      <c r="Q95" s="75" t="s">
        <v>30</v>
      </c>
      <c r="R95" s="65" t="s">
        <v>25</v>
      </c>
      <c r="S95" s="75" t="s">
        <v>27</v>
      </c>
      <c r="T95" s="75"/>
      <c r="U95" s="75" t="s">
        <v>581</v>
      </c>
      <c r="V95" s="75" t="s">
        <v>582</v>
      </c>
      <c r="W95" s="65" t="s">
        <v>22</v>
      </c>
      <c r="X95" s="65" t="s">
        <v>23</v>
      </c>
      <c r="Y95" s="65" t="s">
        <v>24</v>
      </c>
      <c r="Z95" s="65" t="s">
        <v>32</v>
      </c>
      <c r="AB95" s="27" t="s">
        <v>61</v>
      </c>
      <c r="AC95" s="68" t="s">
        <v>332</v>
      </c>
      <c r="AD95" s="27">
        <v>521.63363510337945</v>
      </c>
      <c r="AE95" s="22"/>
      <c r="AF95" s="22"/>
      <c r="AG95" s="22"/>
      <c r="AH95" s="22"/>
      <c r="AI95" s="22"/>
      <c r="AJ95" s="22"/>
      <c r="AK95" s="23"/>
      <c r="AL95" s="22"/>
      <c r="AM95" s="22"/>
      <c r="AN95" s="22"/>
      <c r="AO95" s="22"/>
      <c r="AP95" s="22"/>
      <c r="AQ95" s="22"/>
      <c r="AR95" s="22"/>
      <c r="AS95" s="22"/>
      <c r="AT95" s="22"/>
      <c r="AU95" s="22"/>
      <c r="AV95" s="22"/>
      <c r="AW95" s="23"/>
    </row>
    <row r="96" spans="1:49" x14ac:dyDescent="0.25">
      <c r="A96" s="14"/>
      <c r="B96" s="14"/>
      <c r="C96" s="17">
        <v>0</v>
      </c>
      <c r="D96" s="17">
        <v>0</v>
      </c>
      <c r="E96" s="17">
        <v>0</v>
      </c>
      <c r="F96" s="9">
        <v>0</v>
      </c>
      <c r="G96" s="17">
        <v>0</v>
      </c>
      <c r="H96" s="17">
        <v>0</v>
      </c>
      <c r="I96" s="17">
        <v>0</v>
      </c>
      <c r="J96" s="17">
        <v>0</v>
      </c>
      <c r="K96" s="19" t="s">
        <v>19</v>
      </c>
      <c r="L96" s="19"/>
      <c r="M96" s="17"/>
      <c r="N96" s="17"/>
      <c r="O96" s="17"/>
      <c r="P96" s="17"/>
      <c r="Q96" s="17"/>
      <c r="R96" s="17">
        <v>0</v>
      </c>
      <c r="S96" s="17" t="s">
        <v>583</v>
      </c>
      <c r="T96" s="17"/>
      <c r="U96" s="17">
        <v>0</v>
      </c>
      <c r="V96" s="17"/>
      <c r="W96" s="17"/>
      <c r="X96" s="17"/>
      <c r="Y96" s="17"/>
      <c r="Z96" s="17"/>
      <c r="AB96" s="27" t="s">
        <v>62</v>
      </c>
      <c r="AC96" s="68" t="s">
        <v>333</v>
      </c>
      <c r="AD96" s="27">
        <v>409.84308899659885</v>
      </c>
      <c r="AE96" s="22"/>
      <c r="AF96" s="22"/>
      <c r="AG96" s="22"/>
      <c r="AH96" s="22"/>
      <c r="AI96" s="22"/>
      <c r="AJ96" s="22"/>
      <c r="AK96" s="23"/>
      <c r="AL96" s="22"/>
      <c r="AM96" s="22"/>
      <c r="AN96" s="22"/>
      <c r="AO96" s="22"/>
      <c r="AP96" s="22"/>
      <c r="AQ96" s="22"/>
      <c r="AR96" s="22"/>
      <c r="AS96" s="22"/>
      <c r="AT96" s="22"/>
      <c r="AU96" s="22"/>
      <c r="AV96" s="22"/>
      <c r="AW96" s="23"/>
    </row>
    <row r="97" spans="3:49" x14ac:dyDescent="0.25">
      <c r="C97" s="17">
        <v>1</v>
      </c>
      <c r="D97" s="17">
        <f ca="1">D96+E97</f>
        <v>9.5957044202450135</v>
      </c>
      <c r="E97" s="17">
        <f ca="1">-3*LN(1-RAND())</f>
        <v>9.5957044202450135</v>
      </c>
      <c r="F97" s="18">
        <f ca="1">NORMINV(RAND(),4,0.5)</f>
        <v>4.4700670950455983</v>
      </c>
      <c r="G97" s="17">
        <f ca="1">F97+D97</f>
        <v>14.065771515290612</v>
      </c>
      <c r="H97" s="17">
        <f>IF(H96=10,"FIN SIMULACION",H96+1)</f>
        <v>1</v>
      </c>
      <c r="I97" s="17">
        <v>1</v>
      </c>
      <c r="J97" s="17">
        <v>0</v>
      </c>
      <c r="K97" s="19" t="str">
        <f>IF(OR($E$85=0,$E$86=0),"al menos uno ( M o N ) debe ser &gt; 0",IF(I97=1,"BALSA","PUENTE"))</f>
        <v>BALSA</v>
      </c>
      <c r="L97" s="19">
        <f ca="1">_xlfn.RANK.EQ(G97,$G$97:$G$106,1)</f>
        <v>3</v>
      </c>
      <c r="M97" s="17">
        <f t="shared" ref="M97:M106" ca="1" si="24">INDEX($I$55:$I$64,MATCH(C97,$N$55:$N$64,0))</f>
        <v>15.949713076276797</v>
      </c>
      <c r="N97" s="17">
        <f ca="1">IF(K97="BALSA",NORMINV(RAND(),3,0.4),NORMINV(RAND(),5,0.6))</f>
        <v>3.2255310357216778</v>
      </c>
      <c r="O97" s="17">
        <f ca="1">M97+N97</f>
        <v>19.175244111998474</v>
      </c>
      <c r="P97" s="17">
        <f t="shared" ref="P97:P106" ca="1" si="25">IF(R96&gt;O97,IF(O97&lt;R96,R96,U96),IF(O97&lt;U96,U96,O97))</f>
        <v>19.175244111998474</v>
      </c>
      <c r="Q97" s="17">
        <f ca="1">IF(K97="BALSA",NORMINV(RAND(),5.5,0.6),NORMINV(RAND(),3.5,0.55))</f>
        <v>5.2260489392937153</v>
      </c>
      <c r="R97" s="17">
        <f ca="1">IF(K97="BALSA",Q97+ NORMINV(RAND(),5.5,0.6)+P97,0)</f>
        <v>30.297314721843996</v>
      </c>
      <c r="S97" s="17">
        <f ca="1">IF("BALSA"=K97,IF(R96&lt;=O97,0,R96-O97),0)</f>
        <v>0</v>
      </c>
      <c r="T97" s="17"/>
      <c r="U97" s="17">
        <f ca="1">P97+Q97</f>
        <v>24.401293051292189</v>
      </c>
      <c r="V97" s="17">
        <f ca="1">IF("BALSA"=K97,NORMINV(RAND(),3,0.4),NORMINV(RAND(),3,0.6))</f>
        <v>3.181206528631674</v>
      </c>
      <c r="W97" s="17">
        <f ca="1">U97+V97</f>
        <v>27.582499579923862</v>
      </c>
      <c r="X97" s="17">
        <f ca="1">NORMINV(RAND(),5,0.5)</f>
        <v>5.1701634161843053</v>
      </c>
      <c r="Y97" s="17">
        <f ca="1">X97+W97</f>
        <v>32.752662996108171</v>
      </c>
      <c r="Z97" s="17">
        <f ca="1">Y97-D97</f>
        <v>23.156958575863158</v>
      </c>
      <c r="AB97" s="27" t="s">
        <v>63</v>
      </c>
      <c r="AC97" s="68" t="s">
        <v>334</v>
      </c>
      <c r="AD97" s="27">
        <v>538.22063111578939</v>
      </c>
      <c r="AE97" s="22"/>
      <c r="AF97" s="22"/>
      <c r="AG97" s="22"/>
      <c r="AH97" s="22"/>
      <c r="AI97" s="22"/>
      <c r="AJ97" s="22"/>
      <c r="AK97" s="23"/>
      <c r="AL97" s="22"/>
      <c r="AM97" s="22"/>
      <c r="AN97" s="22"/>
      <c r="AO97" s="22"/>
      <c r="AP97" s="22"/>
      <c r="AQ97" s="22"/>
      <c r="AR97" s="22"/>
      <c r="AS97" s="22"/>
      <c r="AT97" s="22"/>
      <c r="AU97" s="22"/>
      <c r="AV97" s="22"/>
      <c r="AW97" s="23"/>
    </row>
    <row r="98" spans="3:49" ht="15.75" thickBot="1" x14ac:dyDescent="0.3">
      <c r="C98" s="17">
        <v>2</v>
      </c>
      <c r="D98" s="17">
        <f ca="1">D97+E98</f>
        <v>9.6577510665400261</v>
      </c>
      <c r="E98" s="17">
        <f ca="1">-3*LN(1-RAND())</f>
        <v>6.2046646295012206E-2</v>
      </c>
      <c r="F98" s="18">
        <f ca="1">NORMINV(RAND(),4,0.5)</f>
        <v>3.9777086872414604</v>
      </c>
      <c r="G98" s="17">
        <f t="shared" ref="G98:G106" ca="1" si="26">F98+D98</f>
        <v>13.635459753781486</v>
      </c>
      <c r="H98" s="17">
        <f t="shared" ref="H98:H106" si="27">IF(H97=10,"FIN SIMULACION",H97+1)</f>
        <v>2</v>
      </c>
      <c r="I98" s="17">
        <v>0</v>
      </c>
      <c r="J98" s="17">
        <v>1</v>
      </c>
      <c r="K98" s="19" t="str">
        <f>IF(OR($E$85=0,$E$86=0),"al menos uno ( M o N ) debe ser &gt; 0",IF(I98=1,"BALSA","PUENTE"))</f>
        <v>PUENTE</v>
      </c>
      <c r="L98" s="19">
        <f t="shared" ref="L98:L106" ca="1" si="28">_xlfn.RANK.EQ(G98,$G$97:$G$106,1)</f>
        <v>2</v>
      </c>
      <c r="M98" s="17">
        <f t="shared" ca="1" si="24"/>
        <v>24.936573104637631</v>
      </c>
      <c r="N98" s="17">
        <f ca="1">IF(K98="BALSA",NORMINV(RAND(),3,0.4),NORMINV(RAND(),5,0.6))</f>
        <v>4.861896495889205</v>
      </c>
      <c r="O98" s="17">
        <f t="shared" ref="O98:O106" ca="1" si="29">M98+N98</f>
        <v>29.798469600526836</v>
      </c>
      <c r="P98" s="17">
        <f t="shared" ca="1" si="25"/>
        <v>30.297314721843996</v>
      </c>
      <c r="Q98" s="17">
        <f t="shared" ref="Q98:Q106" ca="1" si="30">IF(K98="BALSA",NORMINV(RAND(),5.5,0.6),NORMINV(RAND(),3.5,0.55))</f>
        <v>3.1393752480323047</v>
      </c>
      <c r="R98" s="17">
        <f t="shared" ref="R98:R106" ca="1" si="31">IF(K98="BALSA",Q98+ NORMINV(RAND(),5.5,0.6)+P98,0)</f>
        <v>0</v>
      </c>
      <c r="S98" s="17">
        <f t="shared" ref="S98:S106" si="32">IF("BALSA"=K98,IF(R97&lt;=O98,0,R97-O98),0)</f>
        <v>0</v>
      </c>
      <c r="T98" s="17"/>
      <c r="U98" s="17">
        <f t="shared" ref="U98:U106" ca="1" si="33">P98+Q98</f>
        <v>33.436689969876298</v>
      </c>
      <c r="V98" s="17">
        <f t="shared" ref="V98:V106" ca="1" si="34">IF("BALSA"=K98,NORMINV(RAND(),3,0.4),NORMINV(RAND(),3,0.6))</f>
        <v>3.519010918799744</v>
      </c>
      <c r="W98" s="17">
        <f t="shared" ref="W98:W106" ca="1" si="35">U98+V98</f>
        <v>36.955700888676041</v>
      </c>
      <c r="X98" s="17">
        <f t="shared" ref="X98:X106" ca="1" si="36">NORMINV(RAND(),5,0.5)</f>
        <v>4.8363248498388494</v>
      </c>
      <c r="Y98" s="17">
        <f t="shared" ref="Y98:Y106" ca="1" si="37">X98+W98</f>
        <v>41.792025738514894</v>
      </c>
      <c r="Z98" s="17">
        <f t="shared" ref="Z98:Z106" ca="1" si="38">Y98-D98</f>
        <v>32.134274671974865</v>
      </c>
      <c r="AB98" s="27" t="s">
        <v>64</v>
      </c>
      <c r="AC98" s="68" t="s">
        <v>335</v>
      </c>
      <c r="AD98" s="27">
        <v>527.57577342657464</v>
      </c>
      <c r="AE98" s="22"/>
      <c r="AF98" s="22"/>
      <c r="AG98" s="22"/>
      <c r="AH98" s="22"/>
      <c r="AI98" s="22"/>
      <c r="AJ98" s="22"/>
      <c r="AK98" s="23"/>
      <c r="AL98" s="22"/>
      <c r="AM98" s="22"/>
      <c r="AN98" s="22"/>
      <c r="AO98" s="22"/>
      <c r="AP98" s="22"/>
      <c r="AQ98" s="22"/>
      <c r="AR98" s="22"/>
      <c r="AS98" s="22"/>
      <c r="AT98" s="22"/>
      <c r="AU98" s="22"/>
      <c r="AV98" s="22"/>
      <c r="AW98" s="23"/>
    </row>
    <row r="99" spans="3:49" x14ac:dyDescent="0.25">
      <c r="C99" s="17">
        <v>3</v>
      </c>
      <c r="D99" s="17">
        <f t="shared" ref="D99:D106" ca="1" si="39">D98+E99</f>
        <v>10.349909806000486</v>
      </c>
      <c r="E99" s="17">
        <f t="shared" ref="E99:E106" ca="1" si="40">-3*LN(1-RAND())</f>
        <v>0.69215873946046014</v>
      </c>
      <c r="F99" s="18">
        <f t="shared" ref="F99:F106" ca="1" si="41">NORMINV(RAND(),4,0.5)</f>
        <v>3.0670953593398478</v>
      </c>
      <c r="G99" s="17">
        <f t="shared" ca="1" si="26"/>
        <v>13.417005165340335</v>
      </c>
      <c r="H99" s="17">
        <f t="shared" si="27"/>
        <v>3</v>
      </c>
      <c r="I99" s="17">
        <v>1</v>
      </c>
      <c r="J99" s="17">
        <v>0</v>
      </c>
      <c r="K99" s="19" t="str">
        <f t="shared" ref="K99:K106" si="42">IF(OR($E$85=0,$E$86=0),"al menos uno ( M o N ) debe ser &gt; 0",IF(I99=1,"BALSA","PUENTE"))</f>
        <v>BALSA</v>
      </c>
      <c r="L99" s="19">
        <f t="shared" ca="1" si="28"/>
        <v>1</v>
      </c>
      <c r="M99" s="17">
        <f t="shared" ca="1" si="24"/>
        <v>30.495255749392413</v>
      </c>
      <c r="N99" s="17">
        <f ca="1">IF(K99="BALSA",NORMINV(RAND(),3,0.4),NORMINV(RAND(),5,0.6))</f>
        <v>3.1621281737390721</v>
      </c>
      <c r="O99" s="17">
        <f t="shared" ca="1" si="29"/>
        <v>33.657383923131484</v>
      </c>
      <c r="P99" s="17">
        <f t="shared" ca="1" si="25"/>
        <v>33.657383923131484</v>
      </c>
      <c r="Q99" s="17">
        <f t="shared" ca="1" si="30"/>
        <v>5.636851070643619</v>
      </c>
      <c r="R99" s="17">
        <f t="shared" ca="1" si="31"/>
        <v>44.55796229832626</v>
      </c>
      <c r="S99" s="17">
        <f t="shared" ca="1" si="32"/>
        <v>0</v>
      </c>
      <c r="T99" s="17"/>
      <c r="U99" s="17">
        <f t="shared" ca="1" si="33"/>
        <v>39.294234993775106</v>
      </c>
      <c r="V99" s="17">
        <f t="shared" ca="1" si="34"/>
        <v>3.2432277818606674</v>
      </c>
      <c r="W99" s="17">
        <f t="shared" ca="1" si="35"/>
        <v>42.537462775635774</v>
      </c>
      <c r="X99" s="17">
        <f t="shared" ca="1" si="36"/>
        <v>5.7605767747156387</v>
      </c>
      <c r="Y99" s="17">
        <f t="shared" ca="1" si="37"/>
        <v>48.298039550351412</v>
      </c>
      <c r="Z99" s="17">
        <f t="shared" ca="1" si="38"/>
        <v>37.948129744350922</v>
      </c>
      <c r="AB99" s="27" t="s">
        <v>65</v>
      </c>
      <c r="AC99" s="68" t="s">
        <v>336</v>
      </c>
      <c r="AD99" s="27">
        <v>428.46171485489282</v>
      </c>
      <c r="AE99" s="22"/>
      <c r="AF99" s="22"/>
      <c r="AG99" s="22"/>
      <c r="AH99" s="22"/>
      <c r="AI99" s="22"/>
      <c r="AJ99" s="22"/>
      <c r="AK99" s="23"/>
      <c r="AL99" s="22"/>
      <c r="AM99" s="22"/>
      <c r="AN99" s="52" t="s">
        <v>589</v>
      </c>
      <c r="AO99" s="53"/>
      <c r="AP99" s="53"/>
      <c r="AQ99" s="54"/>
      <c r="AR99" s="22"/>
      <c r="AS99" s="22"/>
      <c r="AT99" s="22"/>
      <c r="AU99" s="22"/>
      <c r="AV99" s="22"/>
      <c r="AW99" s="23"/>
    </row>
    <row r="100" spans="3:49" x14ac:dyDescent="0.25">
      <c r="C100" s="17">
        <v>4</v>
      </c>
      <c r="D100" s="17">
        <f t="shared" ca="1" si="39"/>
        <v>15.022222363166421</v>
      </c>
      <c r="E100" s="17">
        <f t="shared" ca="1" si="40"/>
        <v>4.6723125571659354</v>
      </c>
      <c r="F100" s="18">
        <f t="shared" ca="1" si="41"/>
        <v>3.2907624645431999</v>
      </c>
      <c r="G100" s="17">
        <f t="shared" ca="1" si="26"/>
        <v>18.31298482770962</v>
      </c>
      <c r="H100" s="17">
        <f t="shared" si="27"/>
        <v>4</v>
      </c>
      <c r="I100" s="17">
        <v>0</v>
      </c>
      <c r="J100" s="17">
        <v>1</v>
      </c>
      <c r="K100" s="19" t="str">
        <f t="shared" si="42"/>
        <v>PUENTE</v>
      </c>
      <c r="L100" s="19">
        <f t="shared" ca="1" si="28"/>
        <v>4</v>
      </c>
      <c r="M100" s="17">
        <f t="shared" ca="1" si="24"/>
        <v>36.029873270268126</v>
      </c>
      <c r="N100" s="17">
        <f t="shared" ref="N100:N106" ca="1" si="43">IF(K100="BALSA",NORMINV(RAND(),3,0.4),NORMINV(RAND(),5,0.6))</f>
        <v>4.3968082166441516</v>
      </c>
      <c r="O100" s="17">
        <f t="shared" ca="1" si="29"/>
        <v>40.42668148691228</v>
      </c>
      <c r="P100" s="17">
        <f t="shared" ca="1" si="25"/>
        <v>44.55796229832626</v>
      </c>
      <c r="Q100" s="17">
        <f t="shared" ca="1" si="30"/>
        <v>4.424338081248397</v>
      </c>
      <c r="R100" s="17">
        <f t="shared" ca="1" si="31"/>
        <v>0</v>
      </c>
      <c r="S100" s="17">
        <f t="shared" si="32"/>
        <v>0</v>
      </c>
      <c r="T100" s="17"/>
      <c r="U100" s="17">
        <f t="shared" ca="1" si="33"/>
        <v>48.982300379574653</v>
      </c>
      <c r="V100" s="17">
        <f t="shared" ca="1" si="34"/>
        <v>2.2543088753018208</v>
      </c>
      <c r="W100" s="17">
        <f t="shared" ca="1" si="35"/>
        <v>51.236609254876477</v>
      </c>
      <c r="X100" s="17">
        <f t="shared" ca="1" si="36"/>
        <v>4.1748028908073831</v>
      </c>
      <c r="Y100" s="17">
        <f t="shared" ca="1" si="37"/>
        <v>55.411412145683862</v>
      </c>
      <c r="Z100" s="17">
        <f t="shared" ca="1" si="38"/>
        <v>40.389189782517441</v>
      </c>
      <c r="AB100" s="27" t="s">
        <v>66</v>
      </c>
      <c r="AC100" s="68" t="s">
        <v>337</v>
      </c>
      <c r="AD100" s="27">
        <v>489.07592695823138</v>
      </c>
      <c r="AE100" s="22"/>
      <c r="AF100" s="22"/>
      <c r="AG100" s="22"/>
      <c r="AH100" s="22"/>
      <c r="AI100" s="22"/>
      <c r="AJ100" s="22"/>
      <c r="AK100" s="23"/>
      <c r="AL100" s="22"/>
      <c r="AM100" s="22"/>
      <c r="AN100" s="44"/>
      <c r="AO100" s="45"/>
      <c r="AP100" s="45"/>
      <c r="AQ100" s="46"/>
      <c r="AR100" s="22"/>
      <c r="AS100" s="22"/>
      <c r="AT100" s="22"/>
      <c r="AU100" s="22"/>
      <c r="AV100" s="22"/>
      <c r="AW100" s="23"/>
    </row>
    <row r="101" spans="3:49" ht="18.75" x14ac:dyDescent="0.3">
      <c r="C101" s="17">
        <v>5</v>
      </c>
      <c r="D101" s="17">
        <f t="shared" ca="1" si="39"/>
        <v>18.607372769754292</v>
      </c>
      <c r="E101" s="17">
        <f t="shared" ca="1" si="40"/>
        <v>3.5851504065878697</v>
      </c>
      <c r="F101" s="18">
        <f t="shared" ca="1" si="41"/>
        <v>4.3570018751245154</v>
      </c>
      <c r="G101" s="17">
        <f t="shared" ca="1" si="26"/>
        <v>22.964374644878809</v>
      </c>
      <c r="H101" s="17">
        <f t="shared" si="27"/>
        <v>5</v>
      </c>
      <c r="I101" s="17">
        <v>1</v>
      </c>
      <c r="J101" s="17">
        <v>0</v>
      </c>
      <c r="K101" s="19" t="str">
        <f t="shared" si="42"/>
        <v>BALSA</v>
      </c>
      <c r="L101" s="19">
        <f t="shared" ca="1" si="28"/>
        <v>6</v>
      </c>
      <c r="M101" s="17">
        <f t="shared" ca="1" si="24"/>
        <v>40.95816045133396</v>
      </c>
      <c r="N101" s="17">
        <f t="shared" ca="1" si="43"/>
        <v>2.7042351182845663</v>
      </c>
      <c r="O101" s="17">
        <f t="shared" ca="1" si="29"/>
        <v>43.662395569618525</v>
      </c>
      <c r="P101" s="17">
        <f t="shared" ca="1" si="25"/>
        <v>48.982300379574653</v>
      </c>
      <c r="Q101" s="17">
        <f t="shared" ca="1" si="30"/>
        <v>4.9946971228997823</v>
      </c>
      <c r="R101" s="17">
        <f t="shared" ca="1" si="31"/>
        <v>59.963975094525168</v>
      </c>
      <c r="S101" s="17">
        <f t="shared" ca="1" si="32"/>
        <v>0</v>
      </c>
      <c r="T101" s="17"/>
      <c r="U101" s="17">
        <f t="shared" ca="1" si="33"/>
        <v>53.976997502474433</v>
      </c>
      <c r="V101" s="17">
        <f t="shared" ca="1" si="34"/>
        <v>2.9970237752428126</v>
      </c>
      <c r="W101" s="17">
        <f t="shared" ca="1" si="35"/>
        <v>56.974021277717242</v>
      </c>
      <c r="X101" s="17">
        <f t="shared" ca="1" si="36"/>
        <v>5.0026432151124993</v>
      </c>
      <c r="Y101" s="17">
        <f t="shared" ca="1" si="37"/>
        <v>61.976664492829741</v>
      </c>
      <c r="Z101" s="17">
        <f t="shared" ca="1" si="38"/>
        <v>43.369291723075449</v>
      </c>
      <c r="AB101" s="27" t="s">
        <v>67</v>
      </c>
      <c r="AC101" s="68" t="s">
        <v>338</v>
      </c>
      <c r="AD101" s="27">
        <v>562.15993550494068</v>
      </c>
      <c r="AE101" s="22"/>
      <c r="AF101" s="22"/>
      <c r="AG101" s="22"/>
      <c r="AH101" s="22"/>
      <c r="AI101" s="22"/>
      <c r="AJ101" s="22"/>
      <c r="AK101" s="23"/>
      <c r="AL101" s="22"/>
      <c r="AM101" s="22"/>
      <c r="AN101" s="47" t="s">
        <v>590</v>
      </c>
      <c r="AO101" s="48"/>
      <c r="AP101" s="39">
        <f>COUNT(AD70:AD119)</f>
        <v>50</v>
      </c>
      <c r="AQ101" s="40"/>
      <c r="AR101" s="22"/>
      <c r="AS101" s="22"/>
      <c r="AT101" s="22"/>
      <c r="AU101" s="22"/>
      <c r="AV101" s="22"/>
      <c r="AW101" s="23"/>
    </row>
    <row r="102" spans="3:49" ht="21" x14ac:dyDescent="0.35">
      <c r="C102" s="17">
        <v>6</v>
      </c>
      <c r="D102" s="17">
        <f t="shared" ca="1" si="39"/>
        <v>19.002676784935165</v>
      </c>
      <c r="E102" s="17">
        <f t="shared" ca="1" si="40"/>
        <v>0.39530401518087188</v>
      </c>
      <c r="F102" s="18">
        <f t="shared" ca="1" si="41"/>
        <v>3.7433646264372302</v>
      </c>
      <c r="G102" s="17">
        <f t="shared" ca="1" si="26"/>
        <v>22.746041411372396</v>
      </c>
      <c r="H102" s="17">
        <f t="shared" si="27"/>
        <v>6</v>
      </c>
      <c r="I102" s="17">
        <v>0</v>
      </c>
      <c r="J102" s="17">
        <v>1</v>
      </c>
      <c r="K102" s="19" t="str">
        <f t="shared" si="42"/>
        <v>PUENTE</v>
      </c>
      <c r="L102" s="19">
        <f t="shared" ca="1" si="28"/>
        <v>5</v>
      </c>
      <c r="M102" s="17">
        <f t="shared" ca="1" si="24"/>
        <v>47.581178750045176</v>
      </c>
      <c r="N102" s="17">
        <f t="shared" ca="1" si="43"/>
        <v>5.4791902791510649</v>
      </c>
      <c r="O102" s="17">
        <f t="shared" ca="1" si="29"/>
        <v>53.060369029196238</v>
      </c>
      <c r="P102" s="17">
        <f t="shared" ca="1" si="25"/>
        <v>59.963975094525168</v>
      </c>
      <c r="Q102" s="17">
        <f t="shared" ca="1" si="30"/>
        <v>2.3743899194363509</v>
      </c>
      <c r="R102" s="17">
        <f t="shared" ca="1" si="31"/>
        <v>0</v>
      </c>
      <c r="S102" s="17">
        <f t="shared" si="32"/>
        <v>0</v>
      </c>
      <c r="T102" s="17"/>
      <c r="U102" s="17">
        <f t="shared" ca="1" si="33"/>
        <v>62.338365013961521</v>
      </c>
      <c r="V102" s="17">
        <f t="shared" ca="1" si="34"/>
        <v>3.2269241921090903</v>
      </c>
      <c r="W102" s="17">
        <f t="shared" ca="1" si="35"/>
        <v>65.565289206070617</v>
      </c>
      <c r="X102" s="17">
        <f t="shared" ca="1" si="36"/>
        <v>4.7793052272444116</v>
      </c>
      <c r="Y102" s="17">
        <f t="shared" ca="1" si="37"/>
        <v>70.344594433315024</v>
      </c>
      <c r="Z102" s="17">
        <f t="shared" ca="1" si="38"/>
        <v>51.341917648379862</v>
      </c>
      <c r="AB102" s="27" t="s">
        <v>68</v>
      </c>
      <c r="AC102" s="68" t="s">
        <v>339</v>
      </c>
      <c r="AD102" s="27">
        <v>439.39983212670546</v>
      </c>
      <c r="AE102" s="22"/>
      <c r="AF102" s="22"/>
      <c r="AG102" s="22"/>
      <c r="AH102" s="22"/>
      <c r="AI102" s="22"/>
      <c r="AJ102" s="22"/>
      <c r="AK102" s="23"/>
      <c r="AL102" s="22"/>
      <c r="AM102" s="22"/>
      <c r="AN102" s="49" t="s">
        <v>591</v>
      </c>
      <c r="AO102" s="39"/>
      <c r="AP102" s="39">
        <f>AVERAGE(AD70:AD119)</f>
        <v>476.7745612400193</v>
      </c>
      <c r="AQ102" s="40"/>
      <c r="AR102" s="22"/>
      <c r="AS102" s="22"/>
      <c r="AT102" s="22"/>
      <c r="AU102" s="22"/>
      <c r="AV102" s="22"/>
      <c r="AW102" s="23"/>
    </row>
    <row r="103" spans="3:49" ht="23.25" x14ac:dyDescent="0.35">
      <c r="C103" s="17">
        <v>7</v>
      </c>
      <c r="D103" s="17">
        <f t="shared" ca="1" si="39"/>
        <v>19.940108888261101</v>
      </c>
      <c r="E103" s="17">
        <f t="shared" ca="1" si="40"/>
        <v>0.93743210332593629</v>
      </c>
      <c r="F103" s="18">
        <f t="shared" ca="1" si="41"/>
        <v>4.1295070925690798</v>
      </c>
      <c r="G103" s="17">
        <f t="shared" ca="1" si="26"/>
        <v>24.069615980830179</v>
      </c>
      <c r="H103" s="17">
        <f t="shared" si="27"/>
        <v>7</v>
      </c>
      <c r="I103" s="17">
        <v>1</v>
      </c>
      <c r="J103" s="17">
        <v>0</v>
      </c>
      <c r="K103" s="19" t="str">
        <f t="shared" si="42"/>
        <v>BALSA</v>
      </c>
      <c r="L103" s="19">
        <f t="shared" ca="1" si="28"/>
        <v>7</v>
      </c>
      <c r="M103" s="17">
        <f t="shared" ca="1" si="24"/>
        <v>48.827825818472441</v>
      </c>
      <c r="N103" s="17">
        <f t="shared" ca="1" si="43"/>
        <v>3.8333378239645222</v>
      </c>
      <c r="O103" s="17">
        <f t="shared" ca="1" si="29"/>
        <v>52.661163642436961</v>
      </c>
      <c r="P103" s="17">
        <f t="shared" ca="1" si="25"/>
        <v>62.338365013961521</v>
      </c>
      <c r="Q103" s="17">
        <f t="shared" ca="1" si="30"/>
        <v>5.1760178937840378</v>
      </c>
      <c r="R103" s="17">
        <f t="shared" ca="1" si="31"/>
        <v>72.552442384955441</v>
      </c>
      <c r="S103" s="17">
        <f t="shared" ca="1" si="32"/>
        <v>0</v>
      </c>
      <c r="T103" s="17"/>
      <c r="U103" s="17">
        <f t="shared" ca="1" si="33"/>
        <v>67.514382907745556</v>
      </c>
      <c r="V103" s="17">
        <f t="shared" ca="1" si="34"/>
        <v>3.0113366550574887</v>
      </c>
      <c r="W103" s="17">
        <f t="shared" ca="1" si="35"/>
        <v>70.525719562803047</v>
      </c>
      <c r="X103" s="17">
        <f t="shared" ca="1" si="36"/>
        <v>4.64234550101793</v>
      </c>
      <c r="Y103" s="17">
        <f t="shared" ca="1" si="37"/>
        <v>75.168065063820976</v>
      </c>
      <c r="Z103" s="17">
        <f t="shared" ca="1" si="38"/>
        <v>55.227956175559875</v>
      </c>
      <c r="AB103" s="27" t="s">
        <v>69</v>
      </c>
      <c r="AC103" s="68" t="s">
        <v>340</v>
      </c>
      <c r="AD103" s="27">
        <v>463.25575853832447</v>
      </c>
      <c r="AE103" s="22"/>
      <c r="AF103" s="22"/>
      <c r="AG103" s="22"/>
      <c r="AH103" s="22"/>
      <c r="AI103" s="22"/>
      <c r="AJ103" s="22"/>
      <c r="AK103" s="23"/>
      <c r="AL103" s="22"/>
      <c r="AM103" s="22"/>
      <c r="AN103" s="28" t="s">
        <v>592</v>
      </c>
      <c r="AO103" s="6"/>
      <c r="AP103" s="39">
        <f>_xlfn.STDEV.S(AD70:AD119)</f>
        <v>49.813377435646785</v>
      </c>
      <c r="AQ103" s="40"/>
      <c r="AR103" s="22"/>
      <c r="AS103" s="22"/>
      <c r="AT103" s="22"/>
      <c r="AU103" s="22"/>
      <c r="AV103" s="22"/>
      <c r="AW103" s="23"/>
    </row>
    <row r="104" spans="3:49" ht="18.75" x14ac:dyDescent="0.3">
      <c r="C104" s="17">
        <v>8</v>
      </c>
      <c r="D104" s="17">
        <f t="shared" ca="1" si="39"/>
        <v>21.574312100314231</v>
      </c>
      <c r="E104" s="17">
        <f t="shared" ca="1" si="40"/>
        <v>1.6342032120531313</v>
      </c>
      <c r="F104" s="18">
        <f t="shared" ca="1" si="41"/>
        <v>3.9404331649593951</v>
      </c>
      <c r="G104" s="17">
        <f t="shared" ca="1" si="26"/>
        <v>25.514745265273625</v>
      </c>
      <c r="H104" s="17">
        <f t="shared" si="27"/>
        <v>8</v>
      </c>
      <c r="I104" s="17">
        <v>0</v>
      </c>
      <c r="J104" s="17">
        <v>1</v>
      </c>
      <c r="K104" s="19" t="str">
        <f t="shared" si="42"/>
        <v>PUENTE</v>
      </c>
      <c r="L104" s="19">
        <f t="shared" ca="1" si="28"/>
        <v>8</v>
      </c>
      <c r="M104" s="17">
        <f t="shared" ca="1" si="24"/>
        <v>54.491808408188092</v>
      </c>
      <c r="N104" s="17">
        <f t="shared" ca="1" si="43"/>
        <v>3.4041779750897652</v>
      </c>
      <c r="O104" s="17">
        <f t="shared" ca="1" si="29"/>
        <v>57.895986383277858</v>
      </c>
      <c r="P104" s="17">
        <f t="shared" ca="1" si="25"/>
        <v>72.552442384955441</v>
      </c>
      <c r="Q104" s="17">
        <f t="shared" ca="1" si="30"/>
        <v>3.3128046011573189</v>
      </c>
      <c r="R104" s="17">
        <f t="shared" ca="1" si="31"/>
        <v>0</v>
      </c>
      <c r="S104" s="17">
        <f t="shared" si="32"/>
        <v>0</v>
      </c>
      <c r="T104" s="17"/>
      <c r="U104" s="17">
        <f t="shared" ca="1" si="33"/>
        <v>75.865246986112766</v>
      </c>
      <c r="V104" s="17">
        <f t="shared" ca="1" si="34"/>
        <v>4.6736984476718018</v>
      </c>
      <c r="W104" s="17">
        <f t="shared" ca="1" si="35"/>
        <v>80.538945433784562</v>
      </c>
      <c r="X104" s="17">
        <f t="shared" ca="1" si="36"/>
        <v>4.6358460475821639</v>
      </c>
      <c r="Y104" s="17">
        <f t="shared" ca="1" si="37"/>
        <v>85.174791481366725</v>
      </c>
      <c r="Z104" s="17">
        <f t="shared" ca="1" si="38"/>
        <v>63.600479381052494</v>
      </c>
      <c r="AB104" s="27" t="s">
        <v>70</v>
      </c>
      <c r="AC104" s="68" t="s">
        <v>341</v>
      </c>
      <c r="AD104" s="27">
        <v>525.73243265500946</v>
      </c>
      <c r="AE104" s="22"/>
      <c r="AF104" s="22"/>
      <c r="AG104" s="22"/>
      <c r="AH104" s="22"/>
      <c r="AI104" s="22"/>
      <c r="AJ104" s="22"/>
      <c r="AK104" s="23"/>
      <c r="AL104" s="22"/>
      <c r="AM104" s="22"/>
      <c r="AN104" s="41" t="s">
        <v>593</v>
      </c>
      <c r="AO104" s="39"/>
      <c r="AP104" s="39">
        <v>0.05</v>
      </c>
      <c r="AQ104" s="40"/>
      <c r="AR104" s="22"/>
      <c r="AS104" s="22"/>
      <c r="AT104" s="22"/>
      <c r="AU104" s="22"/>
      <c r="AV104" s="22"/>
      <c r="AW104" s="23"/>
    </row>
    <row r="105" spans="3:49" x14ac:dyDescent="0.25">
      <c r="C105" s="17">
        <v>9</v>
      </c>
      <c r="D105" s="17">
        <f t="shared" ca="1" si="39"/>
        <v>26.076974830146803</v>
      </c>
      <c r="E105" s="17">
        <f t="shared" ca="1" si="40"/>
        <v>4.5026627298325739</v>
      </c>
      <c r="F105" s="18">
        <f t="shared" ca="1" si="41"/>
        <v>3.9010468481018892</v>
      </c>
      <c r="G105" s="17">
        <f t="shared" ca="1" si="26"/>
        <v>29.978021678248691</v>
      </c>
      <c r="H105" s="17">
        <f t="shared" si="27"/>
        <v>9</v>
      </c>
      <c r="I105" s="17">
        <v>1</v>
      </c>
      <c r="J105" s="17">
        <v>0</v>
      </c>
      <c r="K105" s="19" t="str">
        <f t="shared" si="42"/>
        <v>BALSA</v>
      </c>
      <c r="L105" s="19">
        <f t="shared" ca="1" si="28"/>
        <v>9</v>
      </c>
      <c r="M105" s="17">
        <f t="shared" ca="1" si="24"/>
        <v>55.6939404252795</v>
      </c>
      <c r="N105" s="17">
        <f t="shared" ca="1" si="43"/>
        <v>3.4701792317323363</v>
      </c>
      <c r="O105" s="17">
        <f t="shared" ca="1" si="29"/>
        <v>59.164119657011838</v>
      </c>
      <c r="P105" s="17">
        <f t="shared" ca="1" si="25"/>
        <v>75.865246986112766</v>
      </c>
      <c r="Q105" s="17">
        <f t="shared" ca="1" si="30"/>
        <v>5.1614499353477692</v>
      </c>
      <c r="R105" s="17">
        <f t="shared" ca="1" si="31"/>
        <v>86.37355053523487</v>
      </c>
      <c r="S105" s="17">
        <f t="shared" ca="1" si="32"/>
        <v>0</v>
      </c>
      <c r="T105" s="20"/>
      <c r="U105" s="17">
        <f t="shared" ca="1" si="33"/>
        <v>81.026696921460541</v>
      </c>
      <c r="V105" s="17">
        <f t="shared" ca="1" si="34"/>
        <v>2.9819363855534475</v>
      </c>
      <c r="W105" s="17">
        <f t="shared" ca="1" si="35"/>
        <v>84.008633307013994</v>
      </c>
      <c r="X105" s="17">
        <f t="shared" ca="1" si="36"/>
        <v>5.7518764475706448</v>
      </c>
      <c r="Y105" s="17">
        <f t="shared" ca="1" si="37"/>
        <v>89.760509754584632</v>
      </c>
      <c r="Z105" s="17">
        <f t="shared" ca="1" si="38"/>
        <v>63.683534924437829</v>
      </c>
      <c r="AB105" s="27" t="s">
        <v>71</v>
      </c>
      <c r="AC105" s="68" t="s">
        <v>342</v>
      </c>
      <c r="AD105" s="27">
        <v>518.07382349403122</v>
      </c>
      <c r="AE105" s="22"/>
      <c r="AF105" s="22"/>
      <c r="AG105" s="22"/>
      <c r="AH105" s="22"/>
      <c r="AI105" s="22"/>
      <c r="AJ105" s="22"/>
      <c r="AK105" s="23"/>
      <c r="AL105" s="22"/>
      <c r="AM105" s="22"/>
      <c r="AN105" s="42" t="s">
        <v>594</v>
      </c>
      <c r="AO105" s="43"/>
      <c r="AP105" s="39">
        <f>-_xlfn.T.INV(AP104/2,19)</f>
        <v>2.0930240544083096</v>
      </c>
      <c r="AQ105" s="40"/>
      <c r="AR105" s="22"/>
      <c r="AS105" s="22"/>
      <c r="AT105" s="22"/>
      <c r="AU105" s="22"/>
      <c r="AV105" s="22"/>
      <c r="AW105" s="23"/>
    </row>
    <row r="106" spans="3:49" x14ac:dyDescent="0.25">
      <c r="C106" s="17">
        <v>10</v>
      </c>
      <c r="D106" s="17">
        <f t="shared" ca="1" si="39"/>
        <v>30.333225752973913</v>
      </c>
      <c r="E106" s="17">
        <f t="shared" ca="1" si="40"/>
        <v>4.2562509228271095</v>
      </c>
      <c r="F106" s="18">
        <f t="shared" ca="1" si="41"/>
        <v>3.8115646617476737</v>
      </c>
      <c r="G106" s="17">
        <f t="shared" ca="1" si="26"/>
        <v>34.144790414721584</v>
      </c>
      <c r="H106" s="17">
        <f t="shared" si="27"/>
        <v>10</v>
      </c>
      <c r="I106" s="17">
        <v>0</v>
      </c>
      <c r="J106" s="17">
        <v>1</v>
      </c>
      <c r="K106" s="19" t="str">
        <f t="shared" si="42"/>
        <v>PUENTE</v>
      </c>
      <c r="L106" s="19">
        <f t="shared" ca="1" si="28"/>
        <v>10</v>
      </c>
      <c r="M106" s="17">
        <f t="shared" ca="1" si="24"/>
        <v>60.801760116950618</v>
      </c>
      <c r="N106" s="17">
        <f t="shared" ca="1" si="43"/>
        <v>5.020381172558368</v>
      </c>
      <c r="O106" s="17">
        <f t="shared" ca="1" si="29"/>
        <v>65.822141289508991</v>
      </c>
      <c r="P106" s="17">
        <f t="shared" ca="1" si="25"/>
        <v>86.37355053523487</v>
      </c>
      <c r="Q106" s="17">
        <f t="shared" ca="1" si="30"/>
        <v>3.692609903460315</v>
      </c>
      <c r="R106" s="17">
        <f t="shared" ca="1" si="31"/>
        <v>0</v>
      </c>
      <c r="S106" s="17">
        <f t="shared" si="32"/>
        <v>0</v>
      </c>
      <c r="T106" s="20"/>
      <c r="U106" s="17">
        <f t="shared" ca="1" si="33"/>
        <v>90.066160438695178</v>
      </c>
      <c r="V106" s="17">
        <f t="shared" ca="1" si="34"/>
        <v>2.9559052728614867</v>
      </c>
      <c r="W106" s="17">
        <f t="shared" ca="1" si="35"/>
        <v>93.022065711556664</v>
      </c>
      <c r="X106" s="17">
        <f t="shared" ca="1" si="36"/>
        <v>4.8470633512039933</v>
      </c>
      <c r="Y106" s="17">
        <f t="shared" ca="1" si="37"/>
        <v>97.869129062760663</v>
      </c>
      <c r="Z106" s="17">
        <f t="shared" ca="1" si="38"/>
        <v>67.535903309786747</v>
      </c>
      <c r="AB106" s="27" t="s">
        <v>72</v>
      </c>
      <c r="AC106" s="68" t="s">
        <v>343</v>
      </c>
      <c r="AD106" s="27">
        <v>554.12416984179617</v>
      </c>
      <c r="AE106" s="22"/>
      <c r="AF106" s="22"/>
      <c r="AG106" s="22"/>
      <c r="AH106" s="22"/>
      <c r="AI106" s="22"/>
      <c r="AJ106" s="22"/>
      <c r="AK106" s="23"/>
      <c r="AL106" s="22"/>
      <c r="AM106" s="22"/>
      <c r="AN106" s="30" t="s">
        <v>595</v>
      </c>
      <c r="AO106" s="31"/>
      <c r="AP106" s="6" t="s">
        <v>596</v>
      </c>
      <c r="AQ106" s="29">
        <f>AP102-(AP105*AP103)/SQRT(AP101)</f>
        <v>462.02988618129956</v>
      </c>
      <c r="AR106" s="22"/>
      <c r="AS106" s="22"/>
      <c r="AT106" s="22"/>
      <c r="AU106" s="22"/>
      <c r="AV106" s="22"/>
      <c r="AW106" s="23"/>
    </row>
    <row r="107" spans="3:49" x14ac:dyDescent="0.25">
      <c r="C107" s="15"/>
      <c r="D107" s="15"/>
      <c r="E107" s="15"/>
      <c r="F107" s="15"/>
      <c r="G107" s="15"/>
      <c r="H107" s="15"/>
      <c r="I107" s="13"/>
      <c r="J107" s="15"/>
      <c r="K107" s="15"/>
      <c r="L107" s="15"/>
      <c r="M107" s="15"/>
      <c r="N107" s="15"/>
      <c r="O107" s="15"/>
      <c r="P107" s="15"/>
      <c r="Q107" s="15"/>
      <c r="R107" s="15"/>
      <c r="S107" s="15"/>
      <c r="T107" s="15"/>
      <c r="U107" s="14"/>
      <c r="W107" s="14"/>
      <c r="X107" s="14"/>
      <c r="Y107" s="14"/>
      <c r="Z107" s="67">
        <f ca="1">SUM(Z97:Z106)</f>
        <v>478.38763593699866</v>
      </c>
      <c r="AB107" s="27" t="s">
        <v>73</v>
      </c>
      <c r="AC107" s="68" t="s">
        <v>344</v>
      </c>
      <c r="AD107" s="27">
        <v>448.4952732199049</v>
      </c>
      <c r="AE107" s="22"/>
      <c r="AF107" s="22"/>
      <c r="AG107" s="22"/>
      <c r="AH107" s="22"/>
      <c r="AI107" s="22"/>
      <c r="AJ107" s="22"/>
      <c r="AK107" s="23"/>
      <c r="AL107" s="22"/>
      <c r="AM107" s="22"/>
      <c r="AN107" s="32"/>
      <c r="AO107" s="33"/>
      <c r="AP107" s="6" t="s">
        <v>597</v>
      </c>
      <c r="AQ107" s="29">
        <f>+AP102+(AP105*AP103)/SQRT(AP101)</f>
        <v>491.51923629873903</v>
      </c>
      <c r="AR107" s="22"/>
      <c r="AS107" s="22"/>
      <c r="AT107" s="22"/>
      <c r="AU107" s="22"/>
      <c r="AV107" s="22"/>
      <c r="AW107" s="23"/>
    </row>
    <row r="108" spans="3:49" ht="15.75" thickBot="1" x14ac:dyDescent="0.3">
      <c r="AB108" s="27" t="s">
        <v>74</v>
      </c>
      <c r="AC108" s="68" t="s">
        <v>345</v>
      </c>
      <c r="AD108" s="27">
        <v>557.11150831111354</v>
      </c>
      <c r="AE108" s="22"/>
      <c r="AF108" s="22"/>
      <c r="AG108" s="22"/>
      <c r="AH108" s="22"/>
      <c r="AI108" s="22"/>
      <c r="AJ108" s="22"/>
      <c r="AK108" s="23"/>
      <c r="AL108" s="22"/>
      <c r="AM108" s="22"/>
      <c r="AN108" s="34" t="s">
        <v>598</v>
      </c>
      <c r="AO108" s="35"/>
      <c r="AP108" s="36">
        <f>(AP105*AP103)/SQRT(AP101)</f>
        <v>14.744675058719739</v>
      </c>
      <c r="AQ108" s="37"/>
      <c r="AR108" s="22"/>
      <c r="AS108" s="22"/>
      <c r="AT108" s="22"/>
      <c r="AU108" s="22"/>
      <c r="AV108" s="22"/>
      <c r="AW108" s="23"/>
    </row>
    <row r="109" spans="3:49" x14ac:dyDescent="0.25">
      <c r="AB109" s="27" t="s">
        <v>75</v>
      </c>
      <c r="AC109" s="68" t="s">
        <v>346</v>
      </c>
      <c r="AD109" s="27">
        <v>457.00968599566573</v>
      </c>
      <c r="AE109" s="22"/>
      <c r="AF109" s="22"/>
      <c r="AG109" s="22"/>
      <c r="AH109" s="22"/>
      <c r="AI109" s="22"/>
      <c r="AJ109" s="22"/>
      <c r="AK109" s="23"/>
      <c r="AL109" s="22"/>
      <c r="AM109" s="22"/>
      <c r="AN109" s="22"/>
      <c r="AO109" s="22"/>
      <c r="AP109" s="22"/>
      <c r="AQ109" s="22"/>
      <c r="AR109" s="22"/>
      <c r="AS109" s="22"/>
      <c r="AT109" s="22"/>
      <c r="AU109" s="22"/>
      <c r="AV109" s="22"/>
      <c r="AW109" s="23"/>
    </row>
    <row r="110" spans="3:49" x14ac:dyDescent="0.25">
      <c r="AB110" s="27" t="s">
        <v>76</v>
      </c>
      <c r="AC110" s="68" t="s">
        <v>347</v>
      </c>
      <c r="AD110" s="27">
        <v>406.64405806619749</v>
      </c>
      <c r="AE110" s="22"/>
      <c r="AF110" s="22"/>
      <c r="AG110" s="22"/>
      <c r="AH110" s="22"/>
      <c r="AI110" s="22"/>
      <c r="AJ110" s="22"/>
      <c r="AK110" s="23"/>
      <c r="AL110" s="50" t="s">
        <v>599</v>
      </c>
      <c r="AM110" s="51"/>
      <c r="AN110" s="51"/>
      <c r="AO110" s="51"/>
      <c r="AP110" s="51"/>
      <c r="AQ110" s="51"/>
      <c r="AR110" s="51"/>
      <c r="AS110" s="51"/>
      <c r="AT110" s="51"/>
      <c r="AU110" s="51"/>
      <c r="AV110" s="51"/>
      <c r="AW110" s="23"/>
    </row>
    <row r="111" spans="3:49" x14ac:dyDescent="0.25">
      <c r="AB111" s="27" t="s">
        <v>77</v>
      </c>
      <c r="AC111" s="68" t="s">
        <v>348</v>
      </c>
      <c r="AD111" s="27">
        <v>530.34851269066883</v>
      </c>
      <c r="AE111" s="22"/>
      <c r="AF111" s="22"/>
      <c r="AG111" s="22"/>
      <c r="AH111" s="22"/>
      <c r="AI111" s="22"/>
      <c r="AJ111" s="22"/>
      <c r="AK111" s="23"/>
      <c r="AL111" s="50"/>
      <c r="AM111" s="51"/>
      <c r="AN111" s="51"/>
      <c r="AO111" s="51"/>
      <c r="AP111" s="51"/>
      <c r="AQ111" s="51"/>
      <c r="AR111" s="51"/>
      <c r="AS111" s="51"/>
      <c r="AT111" s="51"/>
      <c r="AU111" s="51"/>
      <c r="AV111" s="51"/>
      <c r="AW111" s="23"/>
    </row>
    <row r="112" spans="3:49" x14ac:dyDescent="0.25">
      <c r="AB112" s="27" t="s">
        <v>78</v>
      </c>
      <c r="AC112" s="68" t="s">
        <v>349</v>
      </c>
      <c r="AD112" s="27">
        <v>509.15661876784208</v>
      </c>
      <c r="AE112" s="22"/>
      <c r="AF112" s="22"/>
      <c r="AG112" s="22"/>
      <c r="AH112" s="22"/>
      <c r="AI112" s="22"/>
      <c r="AJ112" s="22"/>
      <c r="AK112" s="23"/>
      <c r="AL112" s="50"/>
      <c r="AM112" s="51"/>
      <c r="AN112" s="51"/>
      <c r="AO112" s="51"/>
      <c r="AP112" s="51"/>
      <c r="AQ112" s="51"/>
      <c r="AR112" s="51"/>
      <c r="AS112" s="51"/>
      <c r="AT112" s="51"/>
      <c r="AU112" s="51"/>
      <c r="AV112" s="51"/>
      <c r="AW112" s="23"/>
    </row>
    <row r="113" spans="28:50" x14ac:dyDescent="0.25">
      <c r="AB113" s="27" t="s">
        <v>79</v>
      </c>
      <c r="AC113" s="68" t="s">
        <v>350</v>
      </c>
      <c r="AD113" s="27">
        <v>420.82577162667604</v>
      </c>
      <c r="AE113" s="22"/>
      <c r="AF113" s="22"/>
      <c r="AG113" s="22"/>
      <c r="AH113" s="22"/>
      <c r="AI113" s="22"/>
      <c r="AJ113" s="22"/>
      <c r="AK113" s="23"/>
      <c r="AL113" s="50"/>
      <c r="AM113" s="51"/>
      <c r="AN113" s="51"/>
      <c r="AO113" s="51"/>
      <c r="AP113" s="51"/>
      <c r="AQ113" s="51"/>
      <c r="AR113" s="51"/>
      <c r="AS113" s="51"/>
      <c r="AT113" s="51"/>
      <c r="AU113" s="51"/>
      <c r="AV113" s="51"/>
      <c r="AW113" s="23"/>
    </row>
    <row r="114" spans="28:50" x14ac:dyDescent="0.25">
      <c r="AB114" s="27" t="s">
        <v>80</v>
      </c>
      <c r="AC114" s="68" t="s">
        <v>351</v>
      </c>
      <c r="AD114" s="27">
        <v>491.17906604858609</v>
      </c>
      <c r="AE114" s="22"/>
      <c r="AF114" s="22"/>
      <c r="AG114" s="22"/>
      <c r="AH114" s="22"/>
      <c r="AI114" s="22"/>
      <c r="AJ114" s="22"/>
      <c r="AK114" s="23"/>
      <c r="AL114" s="50"/>
      <c r="AM114" s="51"/>
      <c r="AN114" s="51"/>
      <c r="AO114" s="51"/>
      <c r="AP114" s="51"/>
      <c r="AQ114" s="51"/>
      <c r="AR114" s="51"/>
      <c r="AS114" s="51"/>
      <c r="AT114" s="51"/>
      <c r="AU114" s="51"/>
      <c r="AV114" s="51"/>
      <c r="AW114" s="23"/>
    </row>
    <row r="115" spans="28:50" x14ac:dyDescent="0.25">
      <c r="AB115" s="27" t="s">
        <v>81</v>
      </c>
      <c r="AC115" s="68" t="s">
        <v>352</v>
      </c>
      <c r="AD115" s="27">
        <v>459.11282521987471</v>
      </c>
      <c r="AE115" s="22"/>
      <c r="AF115" s="22"/>
      <c r="AG115" s="22"/>
      <c r="AH115" s="22"/>
      <c r="AI115" s="22"/>
      <c r="AJ115" s="22"/>
      <c r="AK115" s="23"/>
      <c r="AL115" s="22"/>
      <c r="AM115" s="22"/>
      <c r="AN115" s="22"/>
      <c r="AO115" s="22"/>
      <c r="AP115" s="22"/>
      <c r="AQ115" s="22"/>
      <c r="AR115" s="22"/>
      <c r="AS115" s="22"/>
      <c r="AT115" s="22"/>
      <c r="AU115" s="22"/>
      <c r="AV115" s="22"/>
      <c r="AW115" s="23"/>
    </row>
    <row r="116" spans="28:50" x14ac:dyDescent="0.25">
      <c r="AB116" s="27" t="s">
        <v>82</v>
      </c>
      <c r="AC116" s="68" t="s">
        <v>353</v>
      </c>
      <c r="AD116" s="27">
        <v>442.58984267391531</v>
      </c>
      <c r="AE116" s="22"/>
      <c r="AF116" s="22"/>
      <c r="AG116" s="22"/>
      <c r="AH116" s="22"/>
      <c r="AI116" s="22"/>
      <c r="AJ116" s="22"/>
      <c r="AK116" s="23"/>
      <c r="AL116" s="22"/>
      <c r="AM116" s="22"/>
      <c r="AN116" s="22"/>
      <c r="AO116" s="22"/>
      <c r="AP116" s="22"/>
      <c r="AQ116" s="22"/>
      <c r="AR116" s="22"/>
      <c r="AS116" s="22"/>
      <c r="AT116" s="22"/>
      <c r="AU116" s="22"/>
      <c r="AV116" s="22"/>
      <c r="AW116" s="23"/>
    </row>
    <row r="117" spans="28:50" x14ac:dyDescent="0.25">
      <c r="AB117" s="27" t="s">
        <v>83</v>
      </c>
      <c r="AC117" s="68" t="s">
        <v>354</v>
      </c>
      <c r="AD117" s="27">
        <v>497.52990259121157</v>
      </c>
      <c r="AE117" s="22"/>
      <c r="AF117" s="22"/>
      <c r="AG117" s="22"/>
      <c r="AH117" s="22"/>
      <c r="AI117" s="22"/>
      <c r="AJ117" s="22"/>
      <c r="AK117" s="23"/>
      <c r="AL117" s="22"/>
      <c r="AM117" s="22"/>
      <c r="AN117" s="22"/>
      <c r="AO117" s="22"/>
      <c r="AP117" s="22"/>
      <c r="AQ117" s="22"/>
      <c r="AR117" s="22"/>
      <c r="AS117" s="22"/>
      <c r="AT117" s="22"/>
      <c r="AU117" s="22"/>
      <c r="AV117" s="22"/>
      <c r="AW117" s="23"/>
    </row>
    <row r="118" spans="28:50" x14ac:dyDescent="0.25">
      <c r="AB118" s="27" t="s">
        <v>84</v>
      </c>
      <c r="AC118" s="68" t="s">
        <v>355</v>
      </c>
      <c r="AD118" s="27">
        <v>496.16416811107433</v>
      </c>
      <c r="AE118" s="22"/>
      <c r="AF118" s="22"/>
      <c r="AG118" s="22"/>
      <c r="AH118" s="22"/>
      <c r="AI118" s="22"/>
      <c r="AJ118" s="22"/>
      <c r="AK118" s="23"/>
      <c r="AL118" s="22"/>
      <c r="AM118" s="22"/>
      <c r="AN118" s="22"/>
      <c r="AO118" s="22"/>
      <c r="AP118" s="22"/>
      <c r="AQ118" s="22"/>
      <c r="AR118" s="22"/>
      <c r="AS118" s="22"/>
      <c r="AT118" s="22"/>
      <c r="AU118" s="22"/>
      <c r="AV118" s="22"/>
      <c r="AW118" s="23"/>
    </row>
    <row r="119" spans="28:50" ht="15.75" thickBot="1" x14ac:dyDescent="0.3">
      <c r="AB119" s="27" t="s">
        <v>85</v>
      </c>
      <c r="AC119" s="68" t="s">
        <v>356</v>
      </c>
      <c r="AD119" s="27">
        <v>482.15862869515638</v>
      </c>
      <c r="AE119" s="24"/>
      <c r="AF119" s="24"/>
      <c r="AG119" s="24"/>
      <c r="AH119" s="24"/>
      <c r="AI119" s="24"/>
      <c r="AJ119" s="24"/>
      <c r="AK119" s="25"/>
      <c r="AL119" s="24"/>
      <c r="AM119" s="24"/>
      <c r="AN119" s="24"/>
      <c r="AO119" s="24"/>
      <c r="AP119" s="24"/>
      <c r="AQ119" s="24"/>
      <c r="AR119" s="24"/>
      <c r="AS119" s="24"/>
      <c r="AT119" s="24"/>
      <c r="AU119" s="24"/>
      <c r="AV119" s="24"/>
      <c r="AW119" s="25"/>
    </row>
    <row r="120" spans="28:50" x14ac:dyDescent="0.25">
      <c r="AB120" s="27" t="s">
        <v>86</v>
      </c>
      <c r="AC120" s="68" t="s">
        <v>357</v>
      </c>
      <c r="AD120" s="27">
        <v>514.22682923399157</v>
      </c>
    </row>
    <row r="121" spans="28:50" x14ac:dyDescent="0.25">
      <c r="AB121" s="27" t="s">
        <v>87</v>
      </c>
      <c r="AC121" s="68" t="s">
        <v>358</v>
      </c>
      <c r="AD121" s="27">
        <v>437.94767233759802</v>
      </c>
    </row>
    <row r="122" spans="28:50" x14ac:dyDescent="0.25">
      <c r="AB122" s="27" t="s">
        <v>88</v>
      </c>
      <c r="AC122" s="68" t="s">
        <v>359</v>
      </c>
      <c r="AD122" s="27">
        <v>515.30942148528152</v>
      </c>
      <c r="AQ122" s="22" t="s">
        <v>587</v>
      </c>
      <c r="AR122" s="22"/>
      <c r="AS122" s="22"/>
      <c r="AT122" s="22"/>
      <c r="AU122" s="22"/>
      <c r="AV122" s="22"/>
      <c r="AW122" s="22"/>
      <c r="AX122" s="22"/>
    </row>
    <row r="123" spans="28:50" x14ac:dyDescent="0.25">
      <c r="AB123" s="27" t="s">
        <v>89</v>
      </c>
      <c r="AC123" s="68" t="s">
        <v>360</v>
      </c>
      <c r="AD123" s="27">
        <v>482.38231108950913</v>
      </c>
      <c r="AQ123" s="22" t="s">
        <v>588</v>
      </c>
      <c r="AR123" s="22"/>
      <c r="AS123" s="22"/>
      <c r="AT123" s="22"/>
      <c r="AU123" s="22"/>
      <c r="AV123" s="22"/>
      <c r="AW123" s="22"/>
      <c r="AX123" s="22"/>
    </row>
    <row r="124" spans="28:50" x14ac:dyDescent="0.25">
      <c r="AB124" s="27" t="s">
        <v>90</v>
      </c>
      <c r="AC124" s="68" t="s">
        <v>361</v>
      </c>
      <c r="AD124" s="27">
        <v>491.18207365863799</v>
      </c>
      <c r="AQ124" s="22"/>
      <c r="AR124" s="22"/>
      <c r="AS124" s="22"/>
      <c r="AT124" s="22"/>
      <c r="AU124" s="22"/>
      <c r="AV124" s="22"/>
      <c r="AW124" s="22"/>
      <c r="AX124" s="22"/>
    </row>
    <row r="125" spans="28:50" x14ac:dyDescent="0.25">
      <c r="AB125" s="27" t="s">
        <v>91</v>
      </c>
      <c r="AC125" s="68" t="s">
        <v>362</v>
      </c>
      <c r="AD125" s="27">
        <v>527.59575930117194</v>
      </c>
      <c r="AQ125" s="22"/>
      <c r="AR125" s="22"/>
      <c r="AS125" s="22"/>
      <c r="AT125" s="22"/>
      <c r="AU125" s="22"/>
      <c r="AV125" s="22"/>
      <c r="AW125" s="22"/>
      <c r="AX125" s="22"/>
    </row>
    <row r="126" spans="28:50" x14ac:dyDescent="0.25">
      <c r="AB126" s="27" t="s">
        <v>92</v>
      </c>
      <c r="AC126" s="68" t="s">
        <v>363</v>
      </c>
      <c r="AD126" s="27">
        <v>563.69500589549659</v>
      </c>
      <c r="AQ126" s="22"/>
      <c r="AR126" s="22"/>
      <c r="AS126" s="22"/>
      <c r="AT126" s="22"/>
      <c r="AU126" s="22"/>
      <c r="AV126" s="22"/>
      <c r="AW126" s="22"/>
      <c r="AX126" s="22"/>
    </row>
    <row r="127" spans="28:50" x14ac:dyDescent="0.25">
      <c r="AB127" s="27" t="s">
        <v>93</v>
      </c>
      <c r="AC127" s="68" t="s">
        <v>364</v>
      </c>
      <c r="AD127" s="27">
        <v>540.69491582500962</v>
      </c>
      <c r="AQ127" s="22"/>
      <c r="AR127" s="22"/>
      <c r="AS127" s="22"/>
      <c r="AT127" s="22"/>
      <c r="AU127" s="22"/>
      <c r="AV127" s="22"/>
      <c r="AW127" s="22"/>
      <c r="AX127" s="22"/>
    </row>
    <row r="128" spans="28:50" x14ac:dyDescent="0.25">
      <c r="AB128" s="27" t="s">
        <v>94</v>
      </c>
      <c r="AC128" s="68" t="s">
        <v>365</v>
      </c>
      <c r="AD128" s="27">
        <v>495.73906140952715</v>
      </c>
    </row>
    <row r="129" spans="28:50" ht="15.75" thickBot="1" x14ac:dyDescent="0.3">
      <c r="AB129" s="27" t="s">
        <v>95</v>
      </c>
      <c r="AC129" s="68" t="s">
        <v>366</v>
      </c>
      <c r="AD129" s="27">
        <v>466.61037839559998</v>
      </c>
    </row>
    <row r="130" spans="28:50" x14ac:dyDescent="0.25">
      <c r="AB130" s="27" t="s">
        <v>96</v>
      </c>
      <c r="AC130" s="68" t="s">
        <v>367</v>
      </c>
      <c r="AD130" s="27">
        <v>461.64524978184312</v>
      </c>
      <c r="AR130" s="52" t="s">
        <v>589</v>
      </c>
      <c r="AS130" s="53"/>
      <c r="AT130" s="53"/>
      <c r="AU130" s="54"/>
    </row>
    <row r="131" spans="28:50" x14ac:dyDescent="0.25">
      <c r="AB131" s="27" t="s">
        <v>97</v>
      </c>
      <c r="AC131" s="68" t="s">
        <v>368</v>
      </c>
      <c r="AD131" s="27">
        <v>514.28815999884284</v>
      </c>
      <c r="AR131" s="44"/>
      <c r="AS131" s="45"/>
      <c r="AT131" s="45"/>
      <c r="AU131" s="46"/>
    </row>
    <row r="132" spans="28:50" ht="18.75" x14ac:dyDescent="0.3">
      <c r="AB132" s="27" t="s">
        <v>98</v>
      </c>
      <c r="AC132" s="68" t="s">
        <v>369</v>
      </c>
      <c r="AD132" s="27">
        <v>502.67534947367699</v>
      </c>
      <c r="AR132" s="47" t="s">
        <v>590</v>
      </c>
      <c r="AS132" s="48"/>
      <c r="AT132" s="39">
        <f>COUNT(AD70:AD469)</f>
        <v>400</v>
      </c>
      <c r="AU132" s="40"/>
    </row>
    <row r="133" spans="28:50" ht="21" x14ac:dyDescent="0.35">
      <c r="AB133" s="27" t="s">
        <v>99</v>
      </c>
      <c r="AC133" s="68" t="s">
        <v>370</v>
      </c>
      <c r="AD133" s="27">
        <v>443.18413338105285</v>
      </c>
      <c r="AR133" s="49" t="s">
        <v>591</v>
      </c>
      <c r="AS133" s="39"/>
      <c r="AT133" s="39">
        <f>AVERAGE(AD70:AD469)</f>
        <v>469.41221777039959</v>
      </c>
      <c r="AU133" s="40"/>
    </row>
    <row r="134" spans="28:50" ht="23.25" x14ac:dyDescent="0.35">
      <c r="AB134" s="27" t="s">
        <v>100</v>
      </c>
      <c r="AC134" s="68" t="s">
        <v>371</v>
      </c>
      <c r="AD134" s="27">
        <v>477.77401562026478</v>
      </c>
      <c r="AR134" s="28" t="s">
        <v>592</v>
      </c>
      <c r="AS134" s="6"/>
      <c r="AT134" s="39">
        <f>_xlfn.STDEV.S(AD70:AD469)</f>
        <v>51.128755695429696</v>
      </c>
      <c r="AU134" s="40"/>
    </row>
    <row r="135" spans="28:50" ht="18.75" x14ac:dyDescent="0.3">
      <c r="AB135" s="27" t="s">
        <v>101</v>
      </c>
      <c r="AC135" s="68" t="s">
        <v>372</v>
      </c>
      <c r="AD135" s="27">
        <v>528.29019882424097</v>
      </c>
      <c r="AR135" s="41" t="s">
        <v>593</v>
      </c>
      <c r="AS135" s="39"/>
      <c r="AT135" s="39">
        <v>0.05</v>
      </c>
      <c r="AU135" s="40"/>
    </row>
    <row r="136" spans="28:50" x14ac:dyDescent="0.25">
      <c r="AB136" s="27" t="s">
        <v>102</v>
      </c>
      <c r="AC136" s="68" t="s">
        <v>373</v>
      </c>
      <c r="AD136" s="27">
        <v>518.28386581220855</v>
      </c>
      <c r="AR136" s="42" t="s">
        <v>594</v>
      </c>
      <c r="AS136" s="43"/>
      <c r="AT136" s="39">
        <f>-_xlfn.T.INV(AT135/2,19)</f>
        <v>2.0930240544083096</v>
      </c>
      <c r="AU136" s="40"/>
    </row>
    <row r="137" spans="28:50" x14ac:dyDescent="0.25">
      <c r="AB137" s="27" t="s">
        <v>103</v>
      </c>
      <c r="AC137" s="68" t="s">
        <v>374</v>
      </c>
      <c r="AD137" s="27">
        <v>474.14232968392344</v>
      </c>
      <c r="AR137" s="30" t="s">
        <v>595</v>
      </c>
      <c r="AS137" s="31"/>
      <c r="AT137" s="6" t="s">
        <v>596</v>
      </c>
      <c r="AU137" s="29">
        <f>AT133-(AT136*AT134)/SQRT(AT132)</f>
        <v>464.06153199327457</v>
      </c>
    </row>
    <row r="138" spans="28:50" x14ac:dyDescent="0.25">
      <c r="AB138" s="27" t="s">
        <v>104</v>
      </c>
      <c r="AC138" s="68" t="s">
        <v>375</v>
      </c>
      <c r="AD138" s="27">
        <v>452.4568660237681</v>
      </c>
      <c r="AR138" s="32"/>
      <c r="AS138" s="33"/>
      <c r="AT138" s="6" t="s">
        <v>597</v>
      </c>
      <c r="AU138" s="29">
        <f>+AT133+(AT136*AT134)/SQRT(AT132)</f>
        <v>474.76290354752462</v>
      </c>
    </row>
    <row r="139" spans="28:50" ht="15.75" thickBot="1" x14ac:dyDescent="0.3">
      <c r="AB139" s="27" t="s">
        <v>105</v>
      </c>
      <c r="AC139" s="68" t="s">
        <v>376</v>
      </c>
      <c r="AD139" s="27">
        <v>378.50044740728265</v>
      </c>
      <c r="AR139" s="34" t="s">
        <v>598</v>
      </c>
      <c r="AS139" s="35"/>
      <c r="AT139" s="36">
        <f>(AT136*AT134)/SQRT(AT132)</f>
        <v>5.3506857771250109</v>
      </c>
      <c r="AU139" s="37"/>
    </row>
    <row r="140" spans="28:50" x14ac:dyDescent="0.25">
      <c r="AB140" s="27" t="s">
        <v>106</v>
      </c>
      <c r="AC140" s="68" t="s">
        <v>377</v>
      </c>
      <c r="AD140" s="27">
        <v>413.95417499346814</v>
      </c>
    </row>
    <row r="141" spans="28:50" x14ac:dyDescent="0.25">
      <c r="AB141" s="27" t="s">
        <v>107</v>
      </c>
      <c r="AC141" s="68" t="s">
        <v>378</v>
      </c>
      <c r="AD141" s="27">
        <v>542.86107669013359</v>
      </c>
    </row>
    <row r="142" spans="28:50" ht="15.75" customHeight="1" x14ac:dyDescent="0.25">
      <c r="AB142" s="27" t="s">
        <v>108</v>
      </c>
      <c r="AC142" s="68" t="s">
        <v>379</v>
      </c>
      <c r="AD142" s="27">
        <v>491.12040692991974</v>
      </c>
      <c r="AN142" s="38" t="s">
        <v>852</v>
      </c>
      <c r="AO142" s="38"/>
      <c r="AP142" s="38"/>
      <c r="AQ142" s="38"/>
      <c r="AR142" s="38"/>
      <c r="AS142" s="38"/>
      <c r="AT142" s="38"/>
      <c r="AU142" s="38"/>
      <c r="AV142" s="38"/>
      <c r="AW142" s="38"/>
      <c r="AX142" s="38"/>
    </row>
    <row r="143" spans="28:50" x14ac:dyDescent="0.25">
      <c r="AB143" s="27" t="s">
        <v>109</v>
      </c>
      <c r="AC143" s="68" t="s">
        <v>380</v>
      </c>
      <c r="AD143" s="27">
        <v>427.85383784995679</v>
      </c>
      <c r="AN143" s="38"/>
      <c r="AO143" s="38"/>
      <c r="AP143" s="38"/>
      <c r="AQ143" s="38"/>
      <c r="AR143" s="38"/>
      <c r="AS143" s="38"/>
      <c r="AT143" s="38"/>
      <c r="AU143" s="38"/>
      <c r="AV143" s="38"/>
      <c r="AW143" s="38"/>
      <c r="AX143" s="38"/>
    </row>
    <row r="144" spans="28:50" x14ac:dyDescent="0.25">
      <c r="AB144" s="27" t="s">
        <v>110</v>
      </c>
      <c r="AC144" s="68" t="s">
        <v>381</v>
      </c>
      <c r="AD144" s="27">
        <v>363.83834768119516</v>
      </c>
      <c r="AN144" s="38"/>
      <c r="AO144" s="38"/>
      <c r="AP144" s="38"/>
      <c r="AQ144" s="38"/>
      <c r="AR144" s="38"/>
      <c r="AS144" s="38"/>
      <c r="AT144" s="38"/>
      <c r="AU144" s="38"/>
      <c r="AV144" s="38"/>
      <c r="AW144" s="38"/>
      <c r="AX144" s="38"/>
    </row>
    <row r="145" spans="28:50" x14ac:dyDescent="0.25">
      <c r="AB145" s="27" t="s">
        <v>111</v>
      </c>
      <c r="AC145" s="68" t="s">
        <v>382</v>
      </c>
      <c r="AD145" s="27">
        <v>485.57717895284844</v>
      </c>
      <c r="AN145" s="38"/>
      <c r="AO145" s="38"/>
      <c r="AP145" s="38"/>
      <c r="AQ145" s="38"/>
      <c r="AR145" s="38"/>
      <c r="AS145" s="38"/>
      <c r="AT145" s="38"/>
      <c r="AU145" s="38"/>
      <c r="AV145" s="38"/>
      <c r="AW145" s="38"/>
      <c r="AX145" s="38"/>
    </row>
    <row r="146" spans="28:50" x14ac:dyDescent="0.25">
      <c r="AB146" s="27" t="s">
        <v>112</v>
      </c>
      <c r="AC146" s="68" t="s">
        <v>383</v>
      </c>
      <c r="AD146" s="27">
        <v>424.70747565793323</v>
      </c>
      <c r="AN146" s="38"/>
      <c r="AO146" s="38"/>
      <c r="AP146" s="38"/>
      <c r="AQ146" s="38"/>
      <c r="AR146" s="38"/>
      <c r="AS146" s="38"/>
      <c r="AT146" s="38"/>
      <c r="AU146" s="38"/>
      <c r="AV146" s="38"/>
      <c r="AW146" s="38"/>
      <c r="AX146" s="38"/>
    </row>
    <row r="147" spans="28:50" x14ac:dyDescent="0.25">
      <c r="AB147" s="27" t="s">
        <v>113</v>
      </c>
      <c r="AC147" s="68" t="s">
        <v>384</v>
      </c>
      <c r="AD147" s="27">
        <v>462.59697354208771</v>
      </c>
      <c r="AN147" s="38"/>
      <c r="AO147" s="38"/>
      <c r="AP147" s="38"/>
      <c r="AQ147" s="38"/>
      <c r="AR147" s="38"/>
      <c r="AS147" s="38"/>
      <c r="AT147" s="38"/>
      <c r="AU147" s="38"/>
      <c r="AV147" s="38"/>
      <c r="AW147" s="38"/>
      <c r="AX147" s="38"/>
    </row>
    <row r="148" spans="28:50" x14ac:dyDescent="0.25">
      <c r="AB148" s="27" t="s">
        <v>114</v>
      </c>
      <c r="AC148" s="68" t="s">
        <v>385</v>
      </c>
      <c r="AD148" s="27">
        <v>492.78875062368417</v>
      </c>
      <c r="AN148" s="38"/>
      <c r="AO148" s="38"/>
      <c r="AP148" s="38"/>
      <c r="AQ148" s="38"/>
      <c r="AR148" s="38"/>
      <c r="AS148" s="38"/>
      <c r="AT148" s="38"/>
      <c r="AU148" s="38"/>
      <c r="AV148" s="38"/>
      <c r="AW148" s="38"/>
      <c r="AX148" s="38"/>
    </row>
    <row r="149" spans="28:50" x14ac:dyDescent="0.25">
      <c r="AB149" s="27" t="s">
        <v>115</v>
      </c>
      <c r="AC149" s="68" t="s">
        <v>386</v>
      </c>
      <c r="AD149" s="27">
        <v>471.86247929678979</v>
      </c>
      <c r="AN149" s="38"/>
      <c r="AO149" s="38"/>
      <c r="AP149" s="38"/>
      <c r="AQ149" s="38"/>
      <c r="AR149" s="38"/>
      <c r="AS149" s="38"/>
      <c r="AT149" s="38"/>
      <c r="AU149" s="38"/>
      <c r="AV149" s="38"/>
      <c r="AW149" s="38"/>
      <c r="AX149" s="38"/>
    </row>
    <row r="150" spans="28:50" x14ac:dyDescent="0.25">
      <c r="AB150" s="27" t="s">
        <v>116</v>
      </c>
      <c r="AC150" s="68" t="s">
        <v>387</v>
      </c>
      <c r="AD150" s="27">
        <v>520.27573406599981</v>
      </c>
      <c r="AN150" s="38"/>
      <c r="AO150" s="38"/>
      <c r="AP150" s="38"/>
      <c r="AQ150" s="38"/>
      <c r="AR150" s="38"/>
      <c r="AS150" s="38"/>
      <c r="AT150" s="38"/>
      <c r="AU150" s="38"/>
      <c r="AV150" s="38"/>
      <c r="AW150" s="38"/>
      <c r="AX150" s="38"/>
    </row>
    <row r="151" spans="28:50" x14ac:dyDescent="0.25">
      <c r="AB151" s="27" t="s">
        <v>117</v>
      </c>
      <c r="AC151" s="68" t="s">
        <v>388</v>
      </c>
      <c r="AD151" s="27">
        <v>522.54131892238991</v>
      </c>
    </row>
    <row r="152" spans="28:50" x14ac:dyDescent="0.25">
      <c r="AB152" s="27" t="s">
        <v>118</v>
      </c>
      <c r="AC152" s="68" t="s">
        <v>389</v>
      </c>
      <c r="AD152" s="27">
        <v>529.03820442760821</v>
      </c>
    </row>
    <row r="153" spans="28:50" x14ac:dyDescent="0.25">
      <c r="AB153" s="27" t="s">
        <v>119</v>
      </c>
      <c r="AC153" s="68" t="s">
        <v>390</v>
      </c>
      <c r="AD153" s="27">
        <v>443.84314505578379</v>
      </c>
    </row>
    <row r="154" spans="28:50" x14ac:dyDescent="0.25">
      <c r="AB154" s="27" t="s">
        <v>120</v>
      </c>
      <c r="AC154" s="68" t="s">
        <v>391</v>
      </c>
      <c r="AD154" s="27">
        <v>443.362752499387</v>
      </c>
    </row>
    <row r="155" spans="28:50" x14ac:dyDescent="0.25">
      <c r="AB155" s="27" t="s">
        <v>121</v>
      </c>
      <c r="AC155" s="68" t="s">
        <v>392</v>
      </c>
      <c r="AD155" s="27">
        <v>501.84685834656602</v>
      </c>
    </row>
    <row r="156" spans="28:50" x14ac:dyDescent="0.25">
      <c r="AB156" s="27" t="s">
        <v>122</v>
      </c>
      <c r="AC156" s="68" t="s">
        <v>393</v>
      </c>
      <c r="AD156" s="27">
        <v>422.0087299445666</v>
      </c>
    </row>
    <row r="157" spans="28:50" x14ac:dyDescent="0.25">
      <c r="AB157" s="27" t="s">
        <v>123</v>
      </c>
      <c r="AC157" s="68" t="s">
        <v>394</v>
      </c>
      <c r="AD157" s="27">
        <v>539.04403131820447</v>
      </c>
    </row>
    <row r="158" spans="28:50" x14ac:dyDescent="0.25">
      <c r="AB158" s="27" t="s">
        <v>124</v>
      </c>
      <c r="AC158" s="68" t="s">
        <v>395</v>
      </c>
      <c r="AD158" s="27">
        <v>460.23126555697024</v>
      </c>
    </row>
    <row r="159" spans="28:50" x14ac:dyDescent="0.25">
      <c r="AB159" s="27" t="s">
        <v>125</v>
      </c>
      <c r="AC159" s="68" t="s">
        <v>396</v>
      </c>
      <c r="AD159" s="27">
        <v>439.26558204707669</v>
      </c>
    </row>
    <row r="160" spans="28:50" x14ac:dyDescent="0.25">
      <c r="AB160" s="27" t="s">
        <v>126</v>
      </c>
      <c r="AC160" s="68" t="s">
        <v>397</v>
      </c>
      <c r="AD160" s="27">
        <v>453.096426000718</v>
      </c>
    </row>
    <row r="161" spans="28:30" x14ac:dyDescent="0.25">
      <c r="AB161" s="27" t="s">
        <v>127</v>
      </c>
      <c r="AC161" s="68" t="s">
        <v>398</v>
      </c>
      <c r="AD161" s="27">
        <v>525.33309562839088</v>
      </c>
    </row>
    <row r="162" spans="28:30" x14ac:dyDescent="0.25">
      <c r="AB162" s="27" t="s">
        <v>128</v>
      </c>
      <c r="AC162" s="68" t="s">
        <v>399</v>
      </c>
      <c r="AD162" s="27">
        <v>463.42089501827525</v>
      </c>
    </row>
    <row r="163" spans="28:30" x14ac:dyDescent="0.25">
      <c r="AB163" s="27" t="s">
        <v>129</v>
      </c>
      <c r="AC163" s="68" t="s">
        <v>400</v>
      </c>
      <c r="AD163" s="27">
        <v>539.22104934752633</v>
      </c>
    </row>
    <row r="164" spans="28:30" x14ac:dyDescent="0.25">
      <c r="AB164" s="27" t="s">
        <v>130</v>
      </c>
      <c r="AC164" s="68" t="s">
        <v>401</v>
      </c>
      <c r="AD164" s="27">
        <v>488.38335992684074</v>
      </c>
    </row>
    <row r="165" spans="28:30" x14ac:dyDescent="0.25">
      <c r="AB165" s="27" t="s">
        <v>131</v>
      </c>
      <c r="AC165" s="68" t="s">
        <v>402</v>
      </c>
      <c r="AD165" s="27">
        <v>498.18879404436655</v>
      </c>
    </row>
    <row r="166" spans="28:30" x14ac:dyDescent="0.25">
      <c r="AB166" s="27" t="s">
        <v>132</v>
      </c>
      <c r="AC166" s="68" t="s">
        <v>403</v>
      </c>
      <c r="AD166" s="27">
        <v>429.30901083078652</v>
      </c>
    </row>
    <row r="167" spans="28:30" x14ac:dyDescent="0.25">
      <c r="AB167" s="27" t="s">
        <v>133</v>
      </c>
      <c r="AC167" s="68" t="s">
        <v>404</v>
      </c>
      <c r="AD167" s="27">
        <v>549.4062702511377</v>
      </c>
    </row>
    <row r="168" spans="28:30" x14ac:dyDescent="0.25">
      <c r="AB168" s="27" t="s">
        <v>134</v>
      </c>
      <c r="AC168" s="68" t="s">
        <v>405</v>
      </c>
      <c r="AD168" s="27">
        <v>369.83758591387738</v>
      </c>
    </row>
    <row r="169" spans="28:30" x14ac:dyDescent="0.25">
      <c r="AB169" s="27" t="s">
        <v>135</v>
      </c>
      <c r="AC169" s="68" t="s">
        <v>406</v>
      </c>
      <c r="AD169" s="27">
        <v>497.82982353259638</v>
      </c>
    </row>
    <row r="170" spans="28:30" x14ac:dyDescent="0.25">
      <c r="AB170" s="27" t="s">
        <v>136</v>
      </c>
      <c r="AC170" s="68" t="s">
        <v>407</v>
      </c>
      <c r="AD170" s="27">
        <v>508.9284024767008</v>
      </c>
    </row>
    <row r="171" spans="28:30" x14ac:dyDescent="0.25">
      <c r="AB171" s="27" t="s">
        <v>137</v>
      </c>
      <c r="AC171" s="68" t="s">
        <v>408</v>
      </c>
      <c r="AD171" s="27">
        <v>438.47571965432201</v>
      </c>
    </row>
    <row r="172" spans="28:30" x14ac:dyDescent="0.25">
      <c r="AB172" s="27" t="s">
        <v>138</v>
      </c>
      <c r="AC172" s="68" t="s">
        <v>409</v>
      </c>
      <c r="AD172" s="27">
        <v>444.39273420900304</v>
      </c>
    </row>
    <row r="173" spans="28:30" x14ac:dyDescent="0.25">
      <c r="AB173" s="27" t="s">
        <v>139</v>
      </c>
      <c r="AC173" s="68" t="s">
        <v>410</v>
      </c>
      <c r="AD173" s="27">
        <v>465.27581379532842</v>
      </c>
    </row>
    <row r="174" spans="28:30" x14ac:dyDescent="0.25">
      <c r="AB174" s="27" t="s">
        <v>140</v>
      </c>
      <c r="AC174" s="68" t="s">
        <v>411</v>
      </c>
      <c r="AD174" s="27">
        <v>545.09335143440956</v>
      </c>
    </row>
    <row r="175" spans="28:30" x14ac:dyDescent="0.25">
      <c r="AB175" s="27" t="s">
        <v>141</v>
      </c>
      <c r="AC175" s="68" t="s">
        <v>412</v>
      </c>
      <c r="AD175" s="27">
        <v>517.19929071800175</v>
      </c>
    </row>
    <row r="176" spans="28:30" x14ac:dyDescent="0.25">
      <c r="AB176" s="27" t="s">
        <v>142</v>
      </c>
      <c r="AC176" s="68" t="s">
        <v>413</v>
      </c>
      <c r="AD176" s="27">
        <v>486.57615176737858</v>
      </c>
    </row>
    <row r="177" spans="28:30" x14ac:dyDescent="0.25">
      <c r="AB177" s="27" t="s">
        <v>143</v>
      </c>
      <c r="AC177" s="68" t="s">
        <v>414</v>
      </c>
      <c r="AD177" s="27">
        <v>441.77487428385973</v>
      </c>
    </row>
    <row r="178" spans="28:30" x14ac:dyDescent="0.25">
      <c r="AB178" s="27" t="s">
        <v>144</v>
      </c>
      <c r="AC178" s="68" t="s">
        <v>415</v>
      </c>
      <c r="AD178" s="27">
        <v>403.8595708397844</v>
      </c>
    </row>
    <row r="179" spans="28:30" x14ac:dyDescent="0.25">
      <c r="AB179" s="27" t="s">
        <v>145</v>
      </c>
      <c r="AC179" s="68" t="s">
        <v>416</v>
      </c>
      <c r="AD179" s="27">
        <v>511.94570034409287</v>
      </c>
    </row>
    <row r="180" spans="28:30" x14ac:dyDescent="0.25">
      <c r="AB180" s="27" t="s">
        <v>146</v>
      </c>
      <c r="AC180" s="68" t="s">
        <v>417</v>
      </c>
      <c r="AD180" s="27">
        <v>532.57794517091452</v>
      </c>
    </row>
    <row r="181" spans="28:30" x14ac:dyDescent="0.25">
      <c r="AB181" s="27" t="s">
        <v>147</v>
      </c>
      <c r="AC181" s="68" t="s">
        <v>418</v>
      </c>
      <c r="AD181" s="27">
        <v>411.32105457480634</v>
      </c>
    </row>
    <row r="182" spans="28:30" x14ac:dyDescent="0.25">
      <c r="AB182" s="27" t="s">
        <v>148</v>
      </c>
      <c r="AC182" s="68" t="s">
        <v>419</v>
      </c>
      <c r="AD182" s="27">
        <v>477.64538104283235</v>
      </c>
    </row>
    <row r="183" spans="28:30" x14ac:dyDescent="0.25">
      <c r="AB183" s="27" t="s">
        <v>149</v>
      </c>
      <c r="AC183" s="68" t="s">
        <v>420</v>
      </c>
      <c r="AD183" s="27">
        <v>439.20496602563361</v>
      </c>
    </row>
    <row r="184" spans="28:30" x14ac:dyDescent="0.25">
      <c r="AB184" s="27" t="s">
        <v>150</v>
      </c>
      <c r="AC184" s="68" t="s">
        <v>421</v>
      </c>
      <c r="AD184" s="27">
        <v>521.15048048154301</v>
      </c>
    </row>
    <row r="185" spans="28:30" x14ac:dyDescent="0.25">
      <c r="AB185" s="27" t="s">
        <v>151</v>
      </c>
      <c r="AC185" s="68" t="s">
        <v>422</v>
      </c>
      <c r="AD185" s="27">
        <v>485.97185057754922</v>
      </c>
    </row>
    <row r="186" spans="28:30" x14ac:dyDescent="0.25">
      <c r="AB186" s="27" t="s">
        <v>152</v>
      </c>
      <c r="AC186" s="68" t="s">
        <v>423</v>
      </c>
      <c r="AD186" s="27">
        <v>433.41092239595594</v>
      </c>
    </row>
    <row r="187" spans="28:30" x14ac:dyDescent="0.25">
      <c r="AB187" s="27" t="s">
        <v>153</v>
      </c>
      <c r="AC187" s="68" t="s">
        <v>424</v>
      </c>
      <c r="AD187" s="27">
        <v>520.28024287056576</v>
      </c>
    </row>
    <row r="188" spans="28:30" x14ac:dyDescent="0.25">
      <c r="AB188" s="27" t="s">
        <v>154</v>
      </c>
      <c r="AC188" s="68" t="s">
        <v>425</v>
      </c>
      <c r="AD188" s="27">
        <v>489.054601734627</v>
      </c>
    </row>
    <row r="189" spans="28:30" x14ac:dyDescent="0.25">
      <c r="AB189" s="27" t="s">
        <v>155</v>
      </c>
      <c r="AC189" s="68" t="s">
        <v>426</v>
      </c>
      <c r="AD189" s="27">
        <v>497.40585475463001</v>
      </c>
    </row>
    <row r="190" spans="28:30" x14ac:dyDescent="0.25">
      <c r="AB190" s="27" t="s">
        <v>156</v>
      </c>
      <c r="AC190" s="68" t="s">
        <v>427</v>
      </c>
      <c r="AD190" s="27">
        <v>494.61560082190869</v>
      </c>
    </row>
    <row r="191" spans="28:30" x14ac:dyDescent="0.25">
      <c r="AB191" s="27" t="s">
        <v>157</v>
      </c>
      <c r="AC191" s="68" t="s">
        <v>428</v>
      </c>
      <c r="AD191" s="27">
        <v>497.25777522391206</v>
      </c>
    </row>
    <row r="192" spans="28:30" x14ac:dyDescent="0.25">
      <c r="AB192" s="27" t="s">
        <v>158</v>
      </c>
      <c r="AC192" s="68" t="s">
        <v>429</v>
      </c>
      <c r="AD192" s="27">
        <v>374.6861527852339</v>
      </c>
    </row>
    <row r="193" spans="28:30" x14ac:dyDescent="0.25">
      <c r="AB193" s="27" t="s">
        <v>159</v>
      </c>
      <c r="AC193" s="68" t="s">
        <v>430</v>
      </c>
      <c r="AD193" s="27">
        <v>410.61097970154793</v>
      </c>
    </row>
    <row r="194" spans="28:30" x14ac:dyDescent="0.25">
      <c r="AB194" s="27" t="s">
        <v>160</v>
      </c>
      <c r="AC194" s="68" t="s">
        <v>431</v>
      </c>
      <c r="AD194" s="27">
        <v>488.13423536048225</v>
      </c>
    </row>
    <row r="195" spans="28:30" x14ac:dyDescent="0.25">
      <c r="AB195" s="27" t="s">
        <v>161</v>
      </c>
      <c r="AC195" s="68" t="s">
        <v>432</v>
      </c>
      <c r="AD195" s="27">
        <v>446.18120202565615</v>
      </c>
    </row>
    <row r="196" spans="28:30" x14ac:dyDescent="0.25">
      <c r="AB196" s="27" t="s">
        <v>162</v>
      </c>
      <c r="AC196" s="68" t="s">
        <v>433</v>
      </c>
      <c r="AD196" s="27">
        <v>476.80616024531656</v>
      </c>
    </row>
    <row r="197" spans="28:30" x14ac:dyDescent="0.25">
      <c r="AB197" s="27" t="s">
        <v>163</v>
      </c>
      <c r="AC197" s="68" t="s">
        <v>434</v>
      </c>
      <c r="AD197" s="27">
        <v>353.08934444108655</v>
      </c>
    </row>
    <row r="198" spans="28:30" x14ac:dyDescent="0.25">
      <c r="AB198" s="27" t="s">
        <v>164</v>
      </c>
      <c r="AC198" s="68" t="s">
        <v>435</v>
      </c>
      <c r="AD198" s="27">
        <v>367.89488768181894</v>
      </c>
    </row>
    <row r="199" spans="28:30" x14ac:dyDescent="0.25">
      <c r="AB199" s="27" t="s">
        <v>165</v>
      </c>
      <c r="AC199" s="68" t="s">
        <v>436</v>
      </c>
      <c r="AD199" s="27">
        <v>486.87550508608882</v>
      </c>
    </row>
    <row r="200" spans="28:30" x14ac:dyDescent="0.25">
      <c r="AB200" s="27" t="s">
        <v>166</v>
      </c>
      <c r="AC200" s="68" t="s">
        <v>437</v>
      </c>
      <c r="AD200" s="27">
        <v>447.25316554793807</v>
      </c>
    </row>
    <row r="201" spans="28:30" x14ac:dyDescent="0.25">
      <c r="AB201" s="27" t="s">
        <v>167</v>
      </c>
      <c r="AC201" s="68" t="s">
        <v>438</v>
      </c>
      <c r="AD201" s="27">
        <v>514.65235992854127</v>
      </c>
    </row>
    <row r="202" spans="28:30" x14ac:dyDescent="0.25">
      <c r="AB202" s="27" t="s">
        <v>168</v>
      </c>
      <c r="AC202" s="68" t="s">
        <v>439</v>
      </c>
      <c r="AD202" s="27">
        <v>525.70235943540933</v>
      </c>
    </row>
    <row r="203" spans="28:30" x14ac:dyDescent="0.25">
      <c r="AB203" s="27" t="s">
        <v>169</v>
      </c>
      <c r="AC203" s="68" t="s">
        <v>440</v>
      </c>
      <c r="AD203" s="27">
        <v>476.40054032712067</v>
      </c>
    </row>
    <row r="204" spans="28:30" x14ac:dyDescent="0.25">
      <c r="AB204" s="27" t="s">
        <v>170</v>
      </c>
      <c r="AC204" s="68" t="s">
        <v>441</v>
      </c>
      <c r="AD204" s="27">
        <v>501.94509065664158</v>
      </c>
    </row>
    <row r="205" spans="28:30" x14ac:dyDescent="0.25">
      <c r="AB205" s="27" t="s">
        <v>171</v>
      </c>
      <c r="AC205" s="68" t="s">
        <v>442</v>
      </c>
      <c r="AD205" s="27">
        <v>395.9056912037675</v>
      </c>
    </row>
    <row r="206" spans="28:30" x14ac:dyDescent="0.25">
      <c r="AB206" s="27" t="s">
        <v>172</v>
      </c>
      <c r="AC206" s="68" t="s">
        <v>443</v>
      </c>
      <c r="AD206" s="27">
        <v>403.53842638592653</v>
      </c>
    </row>
    <row r="207" spans="28:30" x14ac:dyDescent="0.25">
      <c r="AB207" s="27" t="s">
        <v>173</v>
      </c>
      <c r="AC207" s="68" t="s">
        <v>444</v>
      </c>
      <c r="AD207" s="27">
        <v>518.58839665829282</v>
      </c>
    </row>
    <row r="208" spans="28:30" x14ac:dyDescent="0.25">
      <c r="AB208" s="27" t="s">
        <v>174</v>
      </c>
      <c r="AC208" s="68" t="s">
        <v>445</v>
      </c>
      <c r="AD208" s="27">
        <v>471.38386653960674</v>
      </c>
    </row>
    <row r="209" spans="28:32" x14ac:dyDescent="0.25">
      <c r="AB209" s="27" t="s">
        <v>175</v>
      </c>
      <c r="AC209" s="68" t="s">
        <v>446</v>
      </c>
      <c r="AD209" s="27">
        <v>476.3522357706974</v>
      </c>
    </row>
    <row r="210" spans="28:32" x14ac:dyDescent="0.25">
      <c r="AB210" s="27" t="s">
        <v>176</v>
      </c>
      <c r="AC210" s="68" t="s">
        <v>447</v>
      </c>
      <c r="AD210" s="27">
        <v>403.52608512018514</v>
      </c>
    </row>
    <row r="211" spans="28:32" x14ac:dyDescent="0.25">
      <c r="AB211" s="27" t="s">
        <v>177</v>
      </c>
      <c r="AC211" s="68" t="s">
        <v>448</v>
      </c>
      <c r="AD211" s="27">
        <v>406.97433245291796</v>
      </c>
    </row>
    <row r="212" spans="28:32" x14ac:dyDescent="0.25">
      <c r="AB212" s="27" t="s">
        <v>178</v>
      </c>
      <c r="AC212" s="68" t="s">
        <v>449</v>
      </c>
      <c r="AD212" s="27">
        <v>471.56507304673175</v>
      </c>
    </row>
    <row r="213" spans="28:32" x14ac:dyDescent="0.25">
      <c r="AB213" s="27" t="s">
        <v>179</v>
      </c>
      <c r="AC213" s="68" t="s">
        <v>450</v>
      </c>
      <c r="AD213" s="27">
        <v>431.77003263464138</v>
      </c>
    </row>
    <row r="214" spans="28:32" x14ac:dyDescent="0.25">
      <c r="AB214" s="27" t="s">
        <v>180</v>
      </c>
      <c r="AC214" s="68" t="s">
        <v>451</v>
      </c>
      <c r="AD214" s="27">
        <v>462.34546623660458</v>
      </c>
    </row>
    <row r="215" spans="28:32" x14ac:dyDescent="0.25">
      <c r="AB215" s="27" t="s">
        <v>181</v>
      </c>
      <c r="AC215" s="68" t="s">
        <v>452</v>
      </c>
      <c r="AD215" s="27">
        <v>542.17875309531291</v>
      </c>
    </row>
    <row r="216" spans="28:32" x14ac:dyDescent="0.25">
      <c r="AB216" s="27" t="s">
        <v>182</v>
      </c>
      <c r="AC216" s="68" t="s">
        <v>453</v>
      </c>
      <c r="AD216" s="27">
        <v>327.99432576920026</v>
      </c>
    </row>
    <row r="217" spans="28:32" x14ac:dyDescent="0.25">
      <c r="AB217" s="27" t="s">
        <v>183</v>
      </c>
      <c r="AC217" s="68" t="s">
        <v>454</v>
      </c>
      <c r="AD217" s="27">
        <v>466.70060014425758</v>
      </c>
    </row>
    <row r="218" spans="28:32" x14ac:dyDescent="0.25">
      <c r="AB218" s="27" t="s">
        <v>184</v>
      </c>
      <c r="AC218" s="68" t="s">
        <v>455</v>
      </c>
      <c r="AD218" s="27">
        <v>508.30544569794927</v>
      </c>
    </row>
    <row r="219" spans="28:32" x14ac:dyDescent="0.25">
      <c r="AB219" s="27" t="s">
        <v>185</v>
      </c>
      <c r="AC219" s="68" t="s">
        <v>456</v>
      </c>
      <c r="AD219" s="27">
        <v>439.31953174163391</v>
      </c>
    </row>
    <row r="220" spans="28:32" x14ac:dyDescent="0.25">
      <c r="AB220" s="27" t="s">
        <v>186</v>
      </c>
      <c r="AC220" s="68" t="s">
        <v>457</v>
      </c>
      <c r="AD220" s="27">
        <v>478.14698661595742</v>
      </c>
    </row>
    <row r="221" spans="28:32" x14ac:dyDescent="0.25">
      <c r="AB221" s="27" t="s">
        <v>187</v>
      </c>
      <c r="AC221" s="68" t="s">
        <v>458</v>
      </c>
      <c r="AD221" s="27">
        <v>489.24755276583488</v>
      </c>
      <c r="AF221" s="14"/>
    </row>
    <row r="222" spans="28:32" x14ac:dyDescent="0.25">
      <c r="AB222" s="27" t="s">
        <v>188</v>
      </c>
      <c r="AC222" s="68" t="s">
        <v>459</v>
      </c>
      <c r="AD222" s="27">
        <v>509.85090959386616</v>
      </c>
    </row>
    <row r="223" spans="28:32" x14ac:dyDescent="0.25">
      <c r="AB223" s="27" t="s">
        <v>189</v>
      </c>
      <c r="AC223" s="68" t="s">
        <v>460</v>
      </c>
      <c r="AD223" s="27">
        <v>408.6975790231769</v>
      </c>
    </row>
    <row r="224" spans="28:32" x14ac:dyDescent="0.25">
      <c r="AB224" s="27" t="s">
        <v>190</v>
      </c>
      <c r="AC224" s="68" t="s">
        <v>461</v>
      </c>
      <c r="AD224" s="27">
        <v>449.31850498331283</v>
      </c>
    </row>
    <row r="225" spans="28:30" x14ac:dyDescent="0.25">
      <c r="AB225" s="27" t="s">
        <v>191</v>
      </c>
      <c r="AC225" s="68" t="s">
        <v>462</v>
      </c>
      <c r="AD225" s="10">
        <v>521.55364684513074</v>
      </c>
    </row>
    <row r="226" spans="28:30" x14ac:dyDescent="0.25">
      <c r="AB226" s="27" t="s">
        <v>192</v>
      </c>
      <c r="AC226" s="68" t="s">
        <v>463</v>
      </c>
      <c r="AD226" s="10">
        <v>440.40680876073873</v>
      </c>
    </row>
    <row r="227" spans="28:30" x14ac:dyDescent="0.25">
      <c r="AB227" s="27" t="s">
        <v>193</v>
      </c>
      <c r="AC227" s="68" t="s">
        <v>464</v>
      </c>
      <c r="AD227" s="10">
        <v>417.57887016685879</v>
      </c>
    </row>
    <row r="228" spans="28:30" x14ac:dyDescent="0.25">
      <c r="AB228" s="27" t="s">
        <v>194</v>
      </c>
      <c r="AC228" s="68" t="s">
        <v>465</v>
      </c>
      <c r="AD228" s="27">
        <v>427.70481071830693</v>
      </c>
    </row>
    <row r="229" spans="28:30" x14ac:dyDescent="0.25">
      <c r="AB229" s="27" t="s">
        <v>195</v>
      </c>
      <c r="AC229" s="68" t="s">
        <v>466</v>
      </c>
      <c r="AD229" s="27">
        <v>447.29895862474393</v>
      </c>
    </row>
    <row r="230" spans="28:30" x14ac:dyDescent="0.25">
      <c r="AB230" s="27" t="s">
        <v>196</v>
      </c>
      <c r="AC230" s="68" t="s">
        <v>467</v>
      </c>
      <c r="AD230" s="27">
        <v>400.59337218092691</v>
      </c>
    </row>
    <row r="231" spans="28:30" x14ac:dyDescent="0.25">
      <c r="AB231" s="27" t="s">
        <v>197</v>
      </c>
      <c r="AC231" s="68" t="s">
        <v>468</v>
      </c>
      <c r="AD231" s="27">
        <v>503.39245431937434</v>
      </c>
    </row>
    <row r="232" spans="28:30" x14ac:dyDescent="0.25">
      <c r="AB232" s="27" t="s">
        <v>198</v>
      </c>
      <c r="AC232" s="68" t="s">
        <v>469</v>
      </c>
      <c r="AD232" s="27">
        <v>443.25148023027839</v>
      </c>
    </row>
    <row r="233" spans="28:30" x14ac:dyDescent="0.25">
      <c r="AB233" s="27" t="s">
        <v>199</v>
      </c>
      <c r="AC233" s="68" t="s">
        <v>470</v>
      </c>
      <c r="AD233" s="27">
        <v>493.68074743597185</v>
      </c>
    </row>
    <row r="234" spans="28:30" x14ac:dyDescent="0.25">
      <c r="AB234" s="27" t="s">
        <v>200</v>
      </c>
      <c r="AC234" s="68" t="s">
        <v>471</v>
      </c>
      <c r="AD234" s="27">
        <v>488.79786431774897</v>
      </c>
    </row>
    <row r="235" spans="28:30" x14ac:dyDescent="0.25">
      <c r="AB235" s="27" t="s">
        <v>201</v>
      </c>
      <c r="AC235" s="68" t="s">
        <v>472</v>
      </c>
      <c r="AD235" s="27">
        <v>386.93629827071209</v>
      </c>
    </row>
    <row r="236" spans="28:30" x14ac:dyDescent="0.25">
      <c r="AB236" s="27" t="s">
        <v>202</v>
      </c>
      <c r="AC236" s="68" t="s">
        <v>473</v>
      </c>
      <c r="AD236" s="27">
        <v>506.11558808679712</v>
      </c>
    </row>
    <row r="237" spans="28:30" x14ac:dyDescent="0.25">
      <c r="AB237" s="27" t="s">
        <v>203</v>
      </c>
      <c r="AC237" s="68" t="s">
        <v>474</v>
      </c>
      <c r="AD237" s="27">
        <v>470.20707586701798</v>
      </c>
    </row>
    <row r="238" spans="28:30" x14ac:dyDescent="0.25">
      <c r="AB238" s="27" t="s">
        <v>204</v>
      </c>
      <c r="AC238" s="68" t="s">
        <v>475</v>
      </c>
      <c r="AD238" s="27">
        <v>559.72449218306065</v>
      </c>
    </row>
    <row r="239" spans="28:30" x14ac:dyDescent="0.25">
      <c r="AB239" s="27" t="s">
        <v>205</v>
      </c>
      <c r="AC239" s="68" t="s">
        <v>476</v>
      </c>
      <c r="AD239" s="27">
        <v>450.77340483344767</v>
      </c>
    </row>
    <row r="240" spans="28:30" x14ac:dyDescent="0.25">
      <c r="AB240" s="27" t="s">
        <v>206</v>
      </c>
      <c r="AC240" s="68" t="s">
        <v>477</v>
      </c>
      <c r="AD240" s="27">
        <v>488.95430190549752</v>
      </c>
    </row>
    <row r="241" spans="28:30" x14ac:dyDescent="0.25">
      <c r="AB241" s="27" t="s">
        <v>207</v>
      </c>
      <c r="AC241" s="68" t="s">
        <v>478</v>
      </c>
      <c r="AD241" s="27">
        <v>415.36863156503392</v>
      </c>
    </row>
    <row r="242" spans="28:30" x14ac:dyDescent="0.25">
      <c r="AB242" s="27" t="s">
        <v>208</v>
      </c>
      <c r="AC242" s="68" t="s">
        <v>479</v>
      </c>
      <c r="AD242" s="27">
        <v>477.61631246934854</v>
      </c>
    </row>
    <row r="243" spans="28:30" x14ac:dyDescent="0.25">
      <c r="AB243" s="27" t="s">
        <v>209</v>
      </c>
      <c r="AC243" s="68" t="s">
        <v>480</v>
      </c>
      <c r="AD243" s="27">
        <v>394.01051111272272</v>
      </c>
    </row>
    <row r="244" spans="28:30" x14ac:dyDescent="0.25">
      <c r="AB244" s="27" t="s">
        <v>210</v>
      </c>
      <c r="AC244" s="68" t="s">
        <v>481</v>
      </c>
      <c r="AD244" s="27">
        <v>488.38712461945516</v>
      </c>
    </row>
    <row r="245" spans="28:30" x14ac:dyDescent="0.25">
      <c r="AB245" s="27" t="s">
        <v>211</v>
      </c>
      <c r="AC245" s="68" t="s">
        <v>482</v>
      </c>
      <c r="AD245" s="27">
        <v>531.82983762875028</v>
      </c>
    </row>
    <row r="246" spans="28:30" x14ac:dyDescent="0.25">
      <c r="AB246" s="27" t="s">
        <v>212</v>
      </c>
      <c r="AC246" s="68" t="s">
        <v>483</v>
      </c>
      <c r="AD246" s="27">
        <v>486.17377442316587</v>
      </c>
    </row>
    <row r="247" spans="28:30" x14ac:dyDescent="0.25">
      <c r="AB247" s="27" t="s">
        <v>213</v>
      </c>
      <c r="AC247" s="68" t="s">
        <v>484</v>
      </c>
      <c r="AD247" s="27">
        <v>451.33659296568214</v>
      </c>
    </row>
    <row r="248" spans="28:30" x14ac:dyDescent="0.25">
      <c r="AB248" s="27" t="s">
        <v>214</v>
      </c>
      <c r="AC248" s="68" t="s">
        <v>485</v>
      </c>
      <c r="AD248" s="27">
        <v>473.35324121795333</v>
      </c>
    </row>
    <row r="249" spans="28:30" x14ac:dyDescent="0.25">
      <c r="AB249" s="27" t="s">
        <v>215</v>
      </c>
      <c r="AC249" s="68" t="s">
        <v>486</v>
      </c>
      <c r="AD249" s="27">
        <v>454.90386512042625</v>
      </c>
    </row>
    <row r="250" spans="28:30" x14ac:dyDescent="0.25">
      <c r="AB250" s="27" t="s">
        <v>216</v>
      </c>
      <c r="AC250" s="68" t="s">
        <v>487</v>
      </c>
      <c r="AD250" s="27">
        <v>534.71549360610652</v>
      </c>
    </row>
    <row r="251" spans="28:30" x14ac:dyDescent="0.25">
      <c r="AB251" s="27" t="s">
        <v>217</v>
      </c>
      <c r="AC251" s="68" t="s">
        <v>488</v>
      </c>
      <c r="AD251" s="27">
        <v>485.29878465307831</v>
      </c>
    </row>
    <row r="252" spans="28:30" x14ac:dyDescent="0.25">
      <c r="AB252" s="27" t="s">
        <v>218</v>
      </c>
      <c r="AC252" s="68" t="s">
        <v>489</v>
      </c>
      <c r="AD252" s="27">
        <v>428.03223675917934</v>
      </c>
    </row>
    <row r="253" spans="28:30" x14ac:dyDescent="0.25">
      <c r="AB253" s="27" t="s">
        <v>219</v>
      </c>
      <c r="AC253" s="68" t="s">
        <v>490</v>
      </c>
      <c r="AD253" s="27">
        <v>525.07371282242423</v>
      </c>
    </row>
    <row r="254" spans="28:30" x14ac:dyDescent="0.25">
      <c r="AB254" s="27" t="s">
        <v>220</v>
      </c>
      <c r="AC254" s="68" t="s">
        <v>491</v>
      </c>
      <c r="AD254" s="27">
        <v>458.22160232972885</v>
      </c>
    </row>
    <row r="255" spans="28:30" x14ac:dyDescent="0.25">
      <c r="AB255" s="27" t="s">
        <v>221</v>
      </c>
      <c r="AC255" s="68" t="s">
        <v>492</v>
      </c>
      <c r="AD255" s="27">
        <v>514.53042480564295</v>
      </c>
    </row>
    <row r="256" spans="28:30" x14ac:dyDescent="0.25">
      <c r="AB256" s="27" t="s">
        <v>222</v>
      </c>
      <c r="AC256" s="68" t="s">
        <v>493</v>
      </c>
      <c r="AD256" s="27">
        <v>502.26227124195418</v>
      </c>
    </row>
    <row r="257" spans="28:30" x14ac:dyDescent="0.25">
      <c r="AB257" s="27" t="s">
        <v>223</v>
      </c>
      <c r="AC257" s="68" t="s">
        <v>494</v>
      </c>
      <c r="AD257" s="27">
        <v>440.35567240431203</v>
      </c>
    </row>
    <row r="258" spans="28:30" x14ac:dyDescent="0.25">
      <c r="AB258" s="27" t="s">
        <v>224</v>
      </c>
      <c r="AC258" s="68" t="s">
        <v>495</v>
      </c>
      <c r="AD258" s="27">
        <v>566.72110576793057</v>
      </c>
    </row>
    <row r="259" spans="28:30" x14ac:dyDescent="0.25">
      <c r="AB259" s="27" t="s">
        <v>225</v>
      </c>
      <c r="AC259" s="68" t="s">
        <v>496</v>
      </c>
      <c r="AD259" s="27">
        <v>500.93557743936219</v>
      </c>
    </row>
    <row r="260" spans="28:30" x14ac:dyDescent="0.25">
      <c r="AB260" s="27" t="s">
        <v>226</v>
      </c>
      <c r="AC260" s="68" t="s">
        <v>497</v>
      </c>
      <c r="AD260" s="27">
        <v>488.16877080857472</v>
      </c>
    </row>
    <row r="261" spans="28:30" x14ac:dyDescent="0.25">
      <c r="AB261" s="27" t="s">
        <v>227</v>
      </c>
      <c r="AC261" s="68" t="s">
        <v>498</v>
      </c>
      <c r="AD261" s="27">
        <v>371.00880176527096</v>
      </c>
    </row>
    <row r="262" spans="28:30" x14ac:dyDescent="0.25">
      <c r="AB262" s="27" t="s">
        <v>228</v>
      </c>
      <c r="AC262" s="68" t="s">
        <v>499</v>
      </c>
      <c r="AD262" s="27">
        <v>526.83014088747746</v>
      </c>
    </row>
    <row r="263" spans="28:30" x14ac:dyDescent="0.25">
      <c r="AB263" s="27" t="s">
        <v>229</v>
      </c>
      <c r="AC263" s="68" t="s">
        <v>500</v>
      </c>
      <c r="AD263" s="27">
        <v>392.08106021888347</v>
      </c>
    </row>
    <row r="264" spans="28:30" x14ac:dyDescent="0.25">
      <c r="AB264" s="27" t="s">
        <v>230</v>
      </c>
      <c r="AC264" s="68" t="s">
        <v>501</v>
      </c>
      <c r="AD264" s="27">
        <v>530.30871612305589</v>
      </c>
    </row>
    <row r="265" spans="28:30" x14ac:dyDescent="0.25">
      <c r="AB265" s="27" t="s">
        <v>231</v>
      </c>
      <c r="AC265" s="68" t="s">
        <v>502</v>
      </c>
      <c r="AD265" s="27">
        <v>408.26811617789315</v>
      </c>
    </row>
    <row r="266" spans="28:30" x14ac:dyDescent="0.25">
      <c r="AB266" s="27" t="s">
        <v>232</v>
      </c>
      <c r="AC266" s="68" t="s">
        <v>503</v>
      </c>
      <c r="AD266" s="27">
        <v>459.42163044318028</v>
      </c>
    </row>
    <row r="267" spans="28:30" x14ac:dyDescent="0.25">
      <c r="AB267" s="27" t="s">
        <v>233</v>
      </c>
      <c r="AC267" s="68" t="s">
        <v>504</v>
      </c>
      <c r="AD267" s="27">
        <v>471.80292538539948</v>
      </c>
    </row>
    <row r="268" spans="28:30" x14ac:dyDescent="0.25">
      <c r="AB268" s="27" t="s">
        <v>234</v>
      </c>
      <c r="AC268" s="68" t="s">
        <v>505</v>
      </c>
      <c r="AD268" s="27">
        <v>559.80322954237568</v>
      </c>
    </row>
    <row r="269" spans="28:30" x14ac:dyDescent="0.25">
      <c r="AB269" s="27" t="s">
        <v>235</v>
      </c>
      <c r="AC269" s="68" t="s">
        <v>506</v>
      </c>
      <c r="AD269" s="27">
        <v>528.43353574060711</v>
      </c>
    </row>
    <row r="270" spans="28:30" x14ac:dyDescent="0.25">
      <c r="AB270" s="27" t="s">
        <v>236</v>
      </c>
      <c r="AC270" s="68" t="s">
        <v>507</v>
      </c>
      <c r="AD270" s="27">
        <v>470.06730776951076</v>
      </c>
    </row>
    <row r="271" spans="28:30" x14ac:dyDescent="0.25">
      <c r="AB271" s="27" t="s">
        <v>237</v>
      </c>
      <c r="AC271" s="68" t="s">
        <v>508</v>
      </c>
      <c r="AD271" s="27">
        <v>391.47589680912279</v>
      </c>
    </row>
    <row r="272" spans="28:30" x14ac:dyDescent="0.25">
      <c r="AB272" s="27" t="s">
        <v>238</v>
      </c>
      <c r="AC272" s="68" t="s">
        <v>509</v>
      </c>
      <c r="AD272" s="27">
        <v>534.93519050120335</v>
      </c>
    </row>
    <row r="273" spans="28:30" x14ac:dyDescent="0.25">
      <c r="AB273" s="27" t="s">
        <v>239</v>
      </c>
      <c r="AC273" s="68" t="s">
        <v>510</v>
      </c>
      <c r="AD273" s="27">
        <v>487.88848480679673</v>
      </c>
    </row>
    <row r="274" spans="28:30" x14ac:dyDescent="0.25">
      <c r="AB274" s="27" t="s">
        <v>240</v>
      </c>
      <c r="AC274" s="68" t="s">
        <v>511</v>
      </c>
      <c r="AD274" s="27">
        <v>522.39517794998608</v>
      </c>
    </row>
    <row r="275" spans="28:30" x14ac:dyDescent="0.25">
      <c r="AB275" s="27" t="s">
        <v>241</v>
      </c>
      <c r="AC275" s="68" t="s">
        <v>512</v>
      </c>
      <c r="AD275" s="27">
        <v>401.07509976264907</v>
      </c>
    </row>
    <row r="276" spans="28:30" x14ac:dyDescent="0.25">
      <c r="AB276" s="27" t="s">
        <v>242</v>
      </c>
      <c r="AC276" s="68" t="s">
        <v>513</v>
      </c>
      <c r="AD276" s="27">
        <v>583.17115112003989</v>
      </c>
    </row>
    <row r="277" spans="28:30" x14ac:dyDescent="0.25">
      <c r="AB277" s="27" t="s">
        <v>243</v>
      </c>
      <c r="AC277" s="68" t="s">
        <v>514</v>
      </c>
      <c r="AD277" s="27">
        <v>491.83674352878882</v>
      </c>
    </row>
    <row r="278" spans="28:30" x14ac:dyDescent="0.25">
      <c r="AB278" s="27" t="s">
        <v>244</v>
      </c>
      <c r="AC278" s="68" t="s">
        <v>515</v>
      </c>
      <c r="AD278" s="27">
        <v>433.75224308473446</v>
      </c>
    </row>
    <row r="279" spans="28:30" x14ac:dyDescent="0.25">
      <c r="AB279" s="27" t="s">
        <v>245</v>
      </c>
      <c r="AC279" s="68" t="s">
        <v>516</v>
      </c>
      <c r="AD279" s="27">
        <v>504.28565178549292</v>
      </c>
    </row>
    <row r="280" spans="28:30" x14ac:dyDescent="0.25">
      <c r="AB280" s="27" t="s">
        <v>246</v>
      </c>
      <c r="AC280" s="68" t="s">
        <v>517</v>
      </c>
      <c r="AD280" s="27">
        <v>437.41395821840911</v>
      </c>
    </row>
    <row r="281" spans="28:30" x14ac:dyDescent="0.25">
      <c r="AB281" s="27" t="s">
        <v>247</v>
      </c>
      <c r="AC281" s="68" t="s">
        <v>518</v>
      </c>
      <c r="AD281" s="27">
        <v>523.48297355102432</v>
      </c>
    </row>
    <row r="282" spans="28:30" x14ac:dyDescent="0.25">
      <c r="AB282" s="27" t="s">
        <v>248</v>
      </c>
      <c r="AC282" s="68" t="s">
        <v>519</v>
      </c>
      <c r="AD282" s="27">
        <v>470.12943848006626</v>
      </c>
    </row>
    <row r="283" spans="28:30" x14ac:dyDescent="0.25">
      <c r="AB283" s="27" t="s">
        <v>249</v>
      </c>
      <c r="AC283" s="68" t="s">
        <v>520</v>
      </c>
      <c r="AD283" s="27">
        <v>502.87565780248599</v>
      </c>
    </row>
    <row r="284" spans="28:30" x14ac:dyDescent="0.25">
      <c r="AB284" s="27" t="s">
        <v>250</v>
      </c>
      <c r="AC284" s="68" t="s">
        <v>521</v>
      </c>
      <c r="AD284" s="27">
        <v>587.44077887482831</v>
      </c>
    </row>
    <row r="285" spans="28:30" x14ac:dyDescent="0.25">
      <c r="AB285" s="27" t="s">
        <v>251</v>
      </c>
      <c r="AC285" s="68" t="s">
        <v>522</v>
      </c>
      <c r="AD285" s="27">
        <v>415.24942518311752</v>
      </c>
    </row>
    <row r="286" spans="28:30" x14ac:dyDescent="0.25">
      <c r="AB286" s="27" t="s">
        <v>252</v>
      </c>
      <c r="AC286" s="68" t="s">
        <v>523</v>
      </c>
      <c r="AD286" s="27">
        <v>438.92914366815074</v>
      </c>
    </row>
    <row r="287" spans="28:30" x14ac:dyDescent="0.25">
      <c r="AB287" s="27" t="s">
        <v>253</v>
      </c>
      <c r="AC287" s="68" t="s">
        <v>524</v>
      </c>
      <c r="AD287" s="27">
        <v>418.95567216595811</v>
      </c>
    </row>
    <row r="288" spans="28:30" x14ac:dyDescent="0.25">
      <c r="AB288" s="27" t="s">
        <v>254</v>
      </c>
      <c r="AC288" s="68" t="s">
        <v>525</v>
      </c>
      <c r="AD288" s="27">
        <v>390.08472330278028</v>
      </c>
    </row>
    <row r="289" spans="28:30" x14ac:dyDescent="0.25">
      <c r="AB289" s="27" t="s">
        <v>255</v>
      </c>
      <c r="AC289" s="68" t="s">
        <v>526</v>
      </c>
      <c r="AD289" s="27">
        <v>448.08865407845502</v>
      </c>
    </row>
    <row r="290" spans="28:30" x14ac:dyDescent="0.25">
      <c r="AB290" s="27" t="s">
        <v>256</v>
      </c>
      <c r="AC290" s="68" t="s">
        <v>527</v>
      </c>
      <c r="AD290" s="27">
        <v>340.50353651762839</v>
      </c>
    </row>
    <row r="291" spans="28:30" x14ac:dyDescent="0.25">
      <c r="AB291" s="27" t="s">
        <v>257</v>
      </c>
      <c r="AC291" s="68" t="s">
        <v>528</v>
      </c>
      <c r="AD291" s="27">
        <v>480.64473060812509</v>
      </c>
    </row>
    <row r="292" spans="28:30" x14ac:dyDescent="0.25">
      <c r="AB292" s="27" t="s">
        <v>258</v>
      </c>
      <c r="AC292" s="68" t="s">
        <v>529</v>
      </c>
      <c r="AD292" s="27">
        <v>513.22166374584128</v>
      </c>
    </row>
    <row r="293" spans="28:30" x14ac:dyDescent="0.25">
      <c r="AB293" s="27" t="s">
        <v>259</v>
      </c>
      <c r="AC293" s="68" t="s">
        <v>530</v>
      </c>
      <c r="AD293" s="27">
        <v>473.16458986332907</v>
      </c>
    </row>
    <row r="294" spans="28:30" x14ac:dyDescent="0.25">
      <c r="AB294" s="27" t="s">
        <v>260</v>
      </c>
      <c r="AC294" s="68" t="s">
        <v>531</v>
      </c>
      <c r="AD294" s="27">
        <v>426.15891134938204</v>
      </c>
    </row>
    <row r="295" spans="28:30" x14ac:dyDescent="0.25">
      <c r="AB295" s="27" t="s">
        <v>261</v>
      </c>
      <c r="AC295" s="68" t="s">
        <v>532</v>
      </c>
      <c r="AD295" s="27">
        <v>486.82607239511213</v>
      </c>
    </row>
    <row r="296" spans="28:30" x14ac:dyDescent="0.25">
      <c r="AB296" s="27" t="s">
        <v>262</v>
      </c>
      <c r="AC296" s="68" t="s">
        <v>533</v>
      </c>
      <c r="AD296" s="27">
        <v>378.44975960665732</v>
      </c>
    </row>
    <row r="297" spans="28:30" x14ac:dyDescent="0.25">
      <c r="AB297" s="27" t="s">
        <v>263</v>
      </c>
      <c r="AC297" s="68" t="s">
        <v>534</v>
      </c>
      <c r="AD297" s="27">
        <v>543.43020304943695</v>
      </c>
    </row>
    <row r="298" spans="28:30" x14ac:dyDescent="0.25">
      <c r="AB298" s="27" t="s">
        <v>264</v>
      </c>
      <c r="AC298" s="68" t="s">
        <v>535</v>
      </c>
      <c r="AD298" s="27">
        <v>468.65795615175375</v>
      </c>
    </row>
    <row r="299" spans="28:30" x14ac:dyDescent="0.25">
      <c r="AB299" s="27" t="s">
        <v>265</v>
      </c>
      <c r="AC299" s="68" t="s">
        <v>536</v>
      </c>
      <c r="AD299" s="27">
        <v>441.79991621600652</v>
      </c>
    </row>
    <row r="300" spans="28:30" x14ac:dyDescent="0.25">
      <c r="AB300" s="27" t="s">
        <v>266</v>
      </c>
      <c r="AC300" s="68" t="s">
        <v>537</v>
      </c>
      <c r="AD300" s="27">
        <v>421.6832785289057</v>
      </c>
    </row>
    <row r="301" spans="28:30" x14ac:dyDescent="0.25">
      <c r="AB301" s="27" t="s">
        <v>267</v>
      </c>
      <c r="AC301" s="68" t="s">
        <v>538</v>
      </c>
      <c r="AD301" s="27">
        <v>425.01567382943568</v>
      </c>
    </row>
    <row r="302" spans="28:30" x14ac:dyDescent="0.25">
      <c r="AB302" s="27" t="s">
        <v>268</v>
      </c>
      <c r="AC302" s="68" t="s">
        <v>539</v>
      </c>
      <c r="AD302" s="27">
        <v>510.57869048940114</v>
      </c>
    </row>
    <row r="303" spans="28:30" x14ac:dyDescent="0.25">
      <c r="AB303" s="27" t="s">
        <v>269</v>
      </c>
      <c r="AC303" s="68" t="s">
        <v>540</v>
      </c>
      <c r="AD303" s="27">
        <v>494.02278499346198</v>
      </c>
    </row>
    <row r="304" spans="28:30" x14ac:dyDescent="0.25">
      <c r="AB304" s="27" t="s">
        <v>270</v>
      </c>
      <c r="AC304" s="68" t="s">
        <v>541</v>
      </c>
      <c r="AD304" s="27">
        <v>470.42901039077674</v>
      </c>
    </row>
    <row r="305" spans="28:30" x14ac:dyDescent="0.25">
      <c r="AB305" s="27" t="s">
        <v>271</v>
      </c>
      <c r="AC305" s="68" t="s">
        <v>542</v>
      </c>
      <c r="AD305" s="27">
        <v>469.30357180662884</v>
      </c>
    </row>
    <row r="306" spans="28:30" x14ac:dyDescent="0.25">
      <c r="AB306" s="27" t="s">
        <v>272</v>
      </c>
      <c r="AC306" s="68" t="s">
        <v>543</v>
      </c>
      <c r="AD306" s="27">
        <v>357.994412458608</v>
      </c>
    </row>
    <row r="307" spans="28:30" x14ac:dyDescent="0.25">
      <c r="AB307" s="27" t="s">
        <v>273</v>
      </c>
      <c r="AC307" s="68" t="s">
        <v>544</v>
      </c>
      <c r="AD307" s="27">
        <v>463.72871934283052</v>
      </c>
    </row>
    <row r="308" spans="28:30" x14ac:dyDescent="0.25">
      <c r="AB308" s="27" t="s">
        <v>274</v>
      </c>
      <c r="AC308" s="68" t="s">
        <v>545</v>
      </c>
      <c r="AD308" s="27">
        <v>387.34719697594051</v>
      </c>
    </row>
    <row r="309" spans="28:30" x14ac:dyDescent="0.25">
      <c r="AB309" s="27" t="s">
        <v>275</v>
      </c>
      <c r="AC309" s="68" t="s">
        <v>546</v>
      </c>
      <c r="AD309" s="27">
        <v>481.29726524055275</v>
      </c>
    </row>
    <row r="310" spans="28:30" x14ac:dyDescent="0.25">
      <c r="AB310" s="27" t="s">
        <v>276</v>
      </c>
      <c r="AC310" s="68" t="s">
        <v>547</v>
      </c>
      <c r="AD310" s="27">
        <v>420.44571885343663</v>
      </c>
    </row>
    <row r="311" spans="28:30" x14ac:dyDescent="0.25">
      <c r="AB311" s="27" t="s">
        <v>277</v>
      </c>
      <c r="AC311" s="68" t="s">
        <v>548</v>
      </c>
      <c r="AD311" s="27">
        <v>503.71983295179194</v>
      </c>
    </row>
    <row r="312" spans="28:30" x14ac:dyDescent="0.25">
      <c r="AB312" s="27" t="s">
        <v>278</v>
      </c>
      <c r="AC312" s="68" t="s">
        <v>549</v>
      </c>
      <c r="AD312" s="27">
        <v>522.44742497983191</v>
      </c>
    </row>
    <row r="313" spans="28:30" x14ac:dyDescent="0.25">
      <c r="AB313" s="27" t="s">
        <v>279</v>
      </c>
      <c r="AC313" s="68" t="s">
        <v>550</v>
      </c>
      <c r="AD313" s="27">
        <v>439.97712211337245</v>
      </c>
    </row>
    <row r="314" spans="28:30" x14ac:dyDescent="0.25">
      <c r="AB314" s="27" t="s">
        <v>280</v>
      </c>
      <c r="AC314" s="68" t="s">
        <v>551</v>
      </c>
      <c r="AD314" s="27">
        <v>501.87809250916223</v>
      </c>
    </row>
    <row r="315" spans="28:30" x14ac:dyDescent="0.25">
      <c r="AB315" s="27" t="s">
        <v>281</v>
      </c>
      <c r="AC315" s="68" t="s">
        <v>552</v>
      </c>
      <c r="AD315" s="27">
        <v>488.22877483035376</v>
      </c>
    </row>
    <row r="316" spans="28:30" x14ac:dyDescent="0.25">
      <c r="AB316" s="27" t="s">
        <v>282</v>
      </c>
      <c r="AC316" s="68" t="s">
        <v>553</v>
      </c>
      <c r="AD316" s="27">
        <v>550.06001471693639</v>
      </c>
    </row>
    <row r="317" spans="28:30" x14ac:dyDescent="0.25">
      <c r="AB317" s="27" t="s">
        <v>283</v>
      </c>
      <c r="AC317" s="68" t="s">
        <v>554</v>
      </c>
      <c r="AD317" s="10">
        <v>459.65164814895832</v>
      </c>
    </row>
    <row r="318" spans="28:30" x14ac:dyDescent="0.25">
      <c r="AB318" s="27" t="s">
        <v>284</v>
      </c>
      <c r="AC318" s="68" t="s">
        <v>555</v>
      </c>
      <c r="AD318" s="10">
        <v>466.17434721307495</v>
      </c>
    </row>
    <row r="319" spans="28:30" x14ac:dyDescent="0.25">
      <c r="AB319" s="27" t="s">
        <v>285</v>
      </c>
      <c r="AC319" s="68" t="s">
        <v>556</v>
      </c>
      <c r="AD319" s="27">
        <v>471.28572975443672</v>
      </c>
    </row>
    <row r="320" spans="28:30" x14ac:dyDescent="0.25">
      <c r="AB320" s="27" t="s">
        <v>286</v>
      </c>
      <c r="AC320" s="68" t="s">
        <v>557</v>
      </c>
      <c r="AD320" s="10">
        <v>314.05850872814869</v>
      </c>
    </row>
    <row r="321" spans="28:30" x14ac:dyDescent="0.25">
      <c r="AB321" s="27" t="s">
        <v>287</v>
      </c>
      <c r="AC321" s="68" t="s">
        <v>558</v>
      </c>
      <c r="AD321" s="10">
        <v>491.80278134905694</v>
      </c>
    </row>
    <row r="322" spans="28:30" x14ac:dyDescent="0.25">
      <c r="AB322" s="27" t="s">
        <v>288</v>
      </c>
      <c r="AC322" s="68" t="s">
        <v>559</v>
      </c>
      <c r="AD322" s="10">
        <v>314.05850872814869</v>
      </c>
    </row>
    <row r="323" spans="28:30" x14ac:dyDescent="0.25">
      <c r="AB323" s="27" t="s">
        <v>289</v>
      </c>
      <c r="AC323" s="68" t="s">
        <v>560</v>
      </c>
      <c r="AD323" s="10">
        <v>433.5067594967054</v>
      </c>
    </row>
    <row r="324" spans="28:30" x14ac:dyDescent="0.25">
      <c r="AB324" s="27" t="s">
        <v>290</v>
      </c>
      <c r="AC324" s="68" t="s">
        <v>561</v>
      </c>
      <c r="AD324" s="10">
        <v>488.66304256482101</v>
      </c>
    </row>
    <row r="325" spans="28:30" x14ac:dyDescent="0.25">
      <c r="AB325" s="27" t="s">
        <v>291</v>
      </c>
      <c r="AC325" s="68" t="s">
        <v>562</v>
      </c>
      <c r="AD325" s="27">
        <v>314.05850872814869</v>
      </c>
    </row>
    <row r="326" spans="28:30" x14ac:dyDescent="0.25">
      <c r="AB326" s="27" t="s">
        <v>292</v>
      </c>
      <c r="AC326" s="68" t="s">
        <v>563</v>
      </c>
      <c r="AD326" s="10">
        <v>468.66555191823636</v>
      </c>
    </row>
    <row r="327" spans="28:30" x14ac:dyDescent="0.25">
      <c r="AB327" s="27" t="s">
        <v>293</v>
      </c>
      <c r="AC327" s="68" t="s">
        <v>564</v>
      </c>
      <c r="AD327" s="27">
        <v>484.53505827532916</v>
      </c>
    </row>
    <row r="328" spans="28:30" x14ac:dyDescent="0.25">
      <c r="AB328" s="27" t="s">
        <v>294</v>
      </c>
      <c r="AC328" s="68" t="s">
        <v>565</v>
      </c>
      <c r="AD328" s="10">
        <v>422.73691168122195</v>
      </c>
    </row>
    <row r="329" spans="28:30" x14ac:dyDescent="0.25">
      <c r="AB329" s="27" t="s">
        <v>295</v>
      </c>
      <c r="AC329" s="68" t="s">
        <v>566</v>
      </c>
      <c r="AD329" s="10">
        <v>472.70800874840131</v>
      </c>
    </row>
    <row r="330" spans="28:30" x14ac:dyDescent="0.25">
      <c r="AB330" s="27" t="s">
        <v>296</v>
      </c>
      <c r="AC330" s="68" t="s">
        <v>567</v>
      </c>
      <c r="AD330" s="10">
        <v>472.057763696005</v>
      </c>
    </row>
    <row r="331" spans="28:30" x14ac:dyDescent="0.25">
      <c r="AB331" s="27" t="s">
        <v>297</v>
      </c>
      <c r="AC331" s="68" t="s">
        <v>568</v>
      </c>
      <c r="AD331" s="10">
        <v>484.54395311467937</v>
      </c>
    </row>
    <row r="332" spans="28:30" x14ac:dyDescent="0.25">
      <c r="AB332" s="27" t="s">
        <v>298</v>
      </c>
      <c r="AC332" s="68" t="s">
        <v>569</v>
      </c>
      <c r="AD332" s="10">
        <v>462.40415410642402</v>
      </c>
    </row>
    <row r="333" spans="28:30" x14ac:dyDescent="0.25">
      <c r="AB333" s="27" t="s">
        <v>299</v>
      </c>
      <c r="AC333" s="68" t="s">
        <v>570</v>
      </c>
      <c r="AD333" s="10">
        <v>419.92111469948213</v>
      </c>
    </row>
    <row r="334" spans="28:30" x14ac:dyDescent="0.25">
      <c r="AB334" s="27" t="s">
        <v>300</v>
      </c>
      <c r="AC334" s="68" t="s">
        <v>571</v>
      </c>
      <c r="AD334" s="10">
        <v>471.42031816966028</v>
      </c>
    </row>
    <row r="335" spans="28:30" x14ac:dyDescent="0.25">
      <c r="AB335" s="27" t="s">
        <v>301</v>
      </c>
      <c r="AC335" s="68" t="s">
        <v>572</v>
      </c>
      <c r="AD335" s="10">
        <v>537.35323123189551</v>
      </c>
    </row>
    <row r="336" spans="28:30" x14ac:dyDescent="0.25">
      <c r="AB336" s="27" t="s">
        <v>302</v>
      </c>
      <c r="AC336" s="68" t="s">
        <v>573</v>
      </c>
      <c r="AD336" s="10">
        <v>494.96471965647453</v>
      </c>
    </row>
    <row r="337" spans="28:30" x14ac:dyDescent="0.25">
      <c r="AB337" s="27" t="s">
        <v>303</v>
      </c>
      <c r="AC337" s="68" t="s">
        <v>574</v>
      </c>
      <c r="AD337" s="10">
        <v>459.95923427246476</v>
      </c>
    </row>
    <row r="338" spans="28:30" x14ac:dyDescent="0.25">
      <c r="AB338" s="27" t="s">
        <v>304</v>
      </c>
      <c r="AC338" s="68" t="s">
        <v>575</v>
      </c>
      <c r="AD338" s="10">
        <v>395.14854651479664</v>
      </c>
    </row>
    <row r="339" spans="28:30" x14ac:dyDescent="0.25">
      <c r="AB339" s="27" t="s">
        <v>305</v>
      </c>
      <c r="AC339" s="68" t="s">
        <v>576</v>
      </c>
      <c r="AD339" s="10">
        <v>477.69271083798435</v>
      </c>
    </row>
    <row r="340" spans="28:30" x14ac:dyDescent="0.25">
      <c r="AB340" s="27" t="s">
        <v>306</v>
      </c>
      <c r="AC340" s="68" t="s">
        <v>577</v>
      </c>
      <c r="AD340" s="10">
        <v>467.707452353593</v>
      </c>
    </row>
    <row r="341" spans="28:30" x14ac:dyDescent="0.25">
      <c r="AB341" s="27" t="s">
        <v>307</v>
      </c>
      <c r="AC341" s="68" t="s">
        <v>578</v>
      </c>
      <c r="AD341" s="10">
        <v>460.71442387845894</v>
      </c>
    </row>
    <row r="342" spans="28:30" x14ac:dyDescent="0.25">
      <c r="AB342" s="27" t="s">
        <v>308</v>
      </c>
      <c r="AC342" s="68" t="s">
        <v>579</v>
      </c>
      <c r="AD342" s="10">
        <v>473.46470681154869</v>
      </c>
    </row>
    <row r="343" spans="28:30" x14ac:dyDescent="0.25">
      <c r="AB343" s="27" t="s">
        <v>309</v>
      </c>
      <c r="AC343" s="68" t="s">
        <v>580</v>
      </c>
      <c r="AD343" s="10">
        <v>406.80393226324759</v>
      </c>
    </row>
    <row r="344" spans="28:30" x14ac:dyDescent="0.25">
      <c r="AB344" s="27" t="s">
        <v>686</v>
      </c>
      <c r="AC344" s="68" t="s">
        <v>600</v>
      </c>
      <c r="AD344" s="10">
        <v>524.59931134224462</v>
      </c>
    </row>
    <row r="345" spans="28:30" x14ac:dyDescent="0.25">
      <c r="AB345" s="27" t="s">
        <v>687</v>
      </c>
      <c r="AC345" s="68" t="s">
        <v>601</v>
      </c>
      <c r="AD345" s="10">
        <v>445.46018514843882</v>
      </c>
    </row>
    <row r="346" spans="28:30" x14ac:dyDescent="0.25">
      <c r="AB346" s="27" t="s">
        <v>688</v>
      </c>
      <c r="AC346" s="68" t="s">
        <v>602</v>
      </c>
      <c r="AD346" s="10">
        <v>469.00847563114405</v>
      </c>
    </row>
    <row r="347" spans="28:30" x14ac:dyDescent="0.25">
      <c r="AB347" s="27" t="s">
        <v>689</v>
      </c>
      <c r="AC347" s="68" t="s">
        <v>603</v>
      </c>
      <c r="AD347" s="10">
        <v>399.39397916199715</v>
      </c>
    </row>
    <row r="348" spans="28:30" x14ac:dyDescent="0.25">
      <c r="AB348" s="27" t="s">
        <v>690</v>
      </c>
      <c r="AC348" s="68" t="s">
        <v>604</v>
      </c>
      <c r="AD348" s="10">
        <v>515.05979195505802</v>
      </c>
    </row>
    <row r="349" spans="28:30" x14ac:dyDescent="0.25">
      <c r="AB349" s="27" t="s">
        <v>691</v>
      </c>
      <c r="AC349" s="68" t="s">
        <v>605</v>
      </c>
      <c r="AD349" s="10">
        <v>418.92157368944328</v>
      </c>
    </row>
    <row r="350" spans="28:30" x14ac:dyDescent="0.25">
      <c r="AB350" s="27" t="s">
        <v>692</v>
      </c>
      <c r="AC350" s="68" t="s">
        <v>606</v>
      </c>
      <c r="AD350" s="27">
        <v>426.33050349447501</v>
      </c>
    </row>
    <row r="351" spans="28:30" x14ac:dyDescent="0.25">
      <c r="AB351" s="27" t="s">
        <v>693</v>
      </c>
      <c r="AC351" s="68" t="s">
        <v>607</v>
      </c>
      <c r="AD351" s="27">
        <v>399.83961314867861</v>
      </c>
    </row>
    <row r="352" spans="28:30" x14ac:dyDescent="0.25">
      <c r="AB352" s="27" t="s">
        <v>694</v>
      </c>
      <c r="AC352" s="68" t="s">
        <v>608</v>
      </c>
      <c r="AD352" s="27">
        <v>432.1169042525317</v>
      </c>
    </row>
    <row r="353" spans="28:30" x14ac:dyDescent="0.25">
      <c r="AB353" s="27" t="s">
        <v>695</v>
      </c>
      <c r="AC353" s="68" t="s">
        <v>609</v>
      </c>
      <c r="AD353" s="27">
        <v>401.65186381970409</v>
      </c>
    </row>
    <row r="354" spans="28:30" x14ac:dyDescent="0.25">
      <c r="AB354" s="27" t="s">
        <v>696</v>
      </c>
      <c r="AC354" s="68" t="s">
        <v>610</v>
      </c>
      <c r="AD354" s="27">
        <v>416.35089348678912</v>
      </c>
    </row>
    <row r="355" spans="28:30" x14ac:dyDescent="0.25">
      <c r="AB355" s="27" t="s">
        <v>697</v>
      </c>
      <c r="AC355" s="68" t="s">
        <v>611</v>
      </c>
      <c r="AD355" s="27">
        <v>436.04700589866894</v>
      </c>
    </row>
    <row r="356" spans="28:30" x14ac:dyDescent="0.25">
      <c r="AB356" s="27" t="s">
        <v>698</v>
      </c>
      <c r="AC356" s="68" t="s">
        <v>612</v>
      </c>
      <c r="AD356" s="27">
        <v>459.20296770473772</v>
      </c>
    </row>
    <row r="357" spans="28:30" x14ac:dyDescent="0.25">
      <c r="AB357" s="27" t="s">
        <v>699</v>
      </c>
      <c r="AC357" s="68" t="s">
        <v>613</v>
      </c>
      <c r="AD357" s="27">
        <v>503.83085298837307</v>
      </c>
    </row>
    <row r="358" spans="28:30" x14ac:dyDescent="0.25">
      <c r="AB358" s="27" t="s">
        <v>700</v>
      </c>
      <c r="AC358" s="68" t="s">
        <v>614</v>
      </c>
      <c r="AD358" s="27">
        <v>502.06496734915959</v>
      </c>
    </row>
    <row r="359" spans="28:30" x14ac:dyDescent="0.25">
      <c r="AB359" s="27" t="s">
        <v>701</v>
      </c>
      <c r="AC359" s="68" t="s">
        <v>615</v>
      </c>
      <c r="AD359" s="27">
        <v>514.75775539468657</v>
      </c>
    </row>
    <row r="360" spans="28:30" x14ac:dyDescent="0.25">
      <c r="AB360" s="27" t="s">
        <v>702</v>
      </c>
      <c r="AC360" s="68" t="s">
        <v>616</v>
      </c>
      <c r="AD360" s="27">
        <v>452.91347283508935</v>
      </c>
    </row>
    <row r="361" spans="28:30" x14ac:dyDescent="0.25">
      <c r="AB361" s="27" t="s">
        <v>703</v>
      </c>
      <c r="AC361" s="68" t="s">
        <v>617</v>
      </c>
      <c r="AD361" s="27">
        <v>535.26471002051869</v>
      </c>
    </row>
    <row r="362" spans="28:30" x14ac:dyDescent="0.25">
      <c r="AB362" s="27" t="s">
        <v>704</v>
      </c>
      <c r="AC362" s="68" t="s">
        <v>618</v>
      </c>
      <c r="AD362" s="27">
        <v>374.05649423548687</v>
      </c>
    </row>
    <row r="363" spans="28:30" x14ac:dyDescent="0.25">
      <c r="AB363" s="27" t="s">
        <v>705</v>
      </c>
      <c r="AC363" s="68" t="s">
        <v>619</v>
      </c>
      <c r="AD363" s="27">
        <v>362.3739975171149</v>
      </c>
    </row>
    <row r="364" spans="28:30" x14ac:dyDescent="0.25">
      <c r="AB364" s="27" t="s">
        <v>706</v>
      </c>
      <c r="AC364" s="68" t="s">
        <v>620</v>
      </c>
      <c r="AD364" s="27">
        <v>466.30138683720901</v>
      </c>
    </row>
    <row r="365" spans="28:30" x14ac:dyDescent="0.25">
      <c r="AB365" s="27" t="s">
        <v>707</v>
      </c>
      <c r="AC365" s="68" t="s">
        <v>621</v>
      </c>
      <c r="AD365" s="27">
        <v>540.98513044471997</v>
      </c>
    </row>
    <row r="366" spans="28:30" x14ac:dyDescent="0.25">
      <c r="AB366" s="27" t="s">
        <v>708</v>
      </c>
      <c r="AC366" s="68" t="s">
        <v>622</v>
      </c>
      <c r="AD366" s="27">
        <v>476.24976307425942</v>
      </c>
    </row>
    <row r="367" spans="28:30" x14ac:dyDescent="0.25">
      <c r="AB367" s="27" t="s">
        <v>709</v>
      </c>
      <c r="AC367" s="68" t="s">
        <v>623</v>
      </c>
      <c r="AD367" s="27">
        <v>385.25631706277454</v>
      </c>
    </row>
    <row r="368" spans="28:30" x14ac:dyDescent="0.25">
      <c r="AB368" s="27" t="s">
        <v>710</v>
      </c>
      <c r="AC368" s="68" t="s">
        <v>624</v>
      </c>
      <c r="AD368" s="27">
        <v>504.99055174249401</v>
      </c>
    </row>
    <row r="369" spans="28:30" x14ac:dyDescent="0.25">
      <c r="AB369" s="27" t="s">
        <v>711</v>
      </c>
      <c r="AC369" s="68" t="s">
        <v>625</v>
      </c>
      <c r="AD369" s="27">
        <v>454.23861784730877</v>
      </c>
    </row>
    <row r="370" spans="28:30" x14ac:dyDescent="0.25">
      <c r="AB370" s="27" t="s">
        <v>712</v>
      </c>
      <c r="AC370" s="68" t="s">
        <v>626</v>
      </c>
      <c r="AD370" s="27">
        <v>421.23037936535263</v>
      </c>
    </row>
    <row r="371" spans="28:30" x14ac:dyDescent="0.25">
      <c r="AB371" s="27" t="s">
        <v>713</v>
      </c>
      <c r="AC371" s="68" t="s">
        <v>627</v>
      </c>
      <c r="AD371" s="27">
        <v>432.76158841981055</v>
      </c>
    </row>
    <row r="372" spans="28:30" x14ac:dyDescent="0.25">
      <c r="AB372" s="27" t="s">
        <v>714</v>
      </c>
      <c r="AC372" s="68" t="s">
        <v>628</v>
      </c>
      <c r="AD372" s="27">
        <v>461.79125088768046</v>
      </c>
    </row>
    <row r="373" spans="28:30" x14ac:dyDescent="0.25">
      <c r="AB373" s="27" t="s">
        <v>715</v>
      </c>
      <c r="AC373" s="68" t="s">
        <v>629</v>
      </c>
      <c r="AD373" s="27">
        <v>526.02075289505308</v>
      </c>
    </row>
    <row r="374" spans="28:30" x14ac:dyDescent="0.25">
      <c r="AB374" s="27" t="s">
        <v>716</v>
      </c>
      <c r="AC374" s="68" t="s">
        <v>630</v>
      </c>
      <c r="AD374" s="27">
        <v>460.63293968008998</v>
      </c>
    </row>
    <row r="375" spans="28:30" x14ac:dyDescent="0.25">
      <c r="AB375" s="27" t="s">
        <v>717</v>
      </c>
      <c r="AC375" s="68" t="s">
        <v>631</v>
      </c>
      <c r="AD375" s="27">
        <v>515.37771341384814</v>
      </c>
    </row>
    <row r="376" spans="28:30" x14ac:dyDescent="0.25">
      <c r="AB376" s="27" t="s">
        <v>718</v>
      </c>
      <c r="AC376" s="68" t="s">
        <v>632</v>
      </c>
      <c r="AD376" s="27">
        <v>370.6303597271139</v>
      </c>
    </row>
    <row r="377" spans="28:30" x14ac:dyDescent="0.25">
      <c r="AB377" s="27" t="s">
        <v>719</v>
      </c>
      <c r="AC377" s="68" t="s">
        <v>633</v>
      </c>
      <c r="AD377" s="27">
        <v>551.16694898562912</v>
      </c>
    </row>
    <row r="378" spans="28:30" x14ac:dyDescent="0.25">
      <c r="AB378" s="27" t="s">
        <v>720</v>
      </c>
      <c r="AC378" s="68" t="s">
        <v>634</v>
      </c>
      <c r="AD378" s="27">
        <v>483.31328306185253</v>
      </c>
    </row>
    <row r="379" spans="28:30" x14ac:dyDescent="0.25">
      <c r="AB379" s="27" t="s">
        <v>721</v>
      </c>
      <c r="AC379" s="68" t="s">
        <v>635</v>
      </c>
      <c r="AD379" s="27">
        <v>381.24456377586915</v>
      </c>
    </row>
    <row r="380" spans="28:30" x14ac:dyDescent="0.25">
      <c r="AB380" s="27" t="s">
        <v>722</v>
      </c>
      <c r="AC380" s="68" t="s">
        <v>636</v>
      </c>
      <c r="AD380" s="27">
        <v>548.60325326518978</v>
      </c>
    </row>
    <row r="381" spans="28:30" x14ac:dyDescent="0.25">
      <c r="AB381" s="27" t="s">
        <v>723</v>
      </c>
      <c r="AC381" s="68" t="s">
        <v>637</v>
      </c>
      <c r="AD381" s="27">
        <v>501.10768587168144</v>
      </c>
    </row>
    <row r="382" spans="28:30" x14ac:dyDescent="0.25">
      <c r="AB382" s="27" t="s">
        <v>724</v>
      </c>
      <c r="AC382" s="68" t="s">
        <v>638</v>
      </c>
      <c r="AD382" s="27">
        <v>556.50730076691104</v>
      </c>
    </row>
    <row r="383" spans="28:30" x14ac:dyDescent="0.25">
      <c r="AB383" s="27" t="s">
        <v>725</v>
      </c>
      <c r="AC383" s="68" t="s">
        <v>639</v>
      </c>
      <c r="AD383" s="27">
        <v>495.43543539136795</v>
      </c>
    </row>
    <row r="384" spans="28:30" x14ac:dyDescent="0.25">
      <c r="AB384" s="27" t="s">
        <v>726</v>
      </c>
      <c r="AC384" s="68" t="s">
        <v>640</v>
      </c>
      <c r="AD384" s="27">
        <v>519.86676109010773</v>
      </c>
    </row>
    <row r="385" spans="28:30" x14ac:dyDescent="0.25">
      <c r="AB385" s="27" t="s">
        <v>727</v>
      </c>
      <c r="AC385" s="68" t="s">
        <v>641</v>
      </c>
      <c r="AD385" s="27">
        <v>461.6565714517119</v>
      </c>
    </row>
    <row r="386" spans="28:30" x14ac:dyDescent="0.25">
      <c r="AB386" s="27" t="s">
        <v>728</v>
      </c>
      <c r="AC386" s="68" t="s">
        <v>642</v>
      </c>
      <c r="AD386" s="27">
        <v>526.35627073356852</v>
      </c>
    </row>
    <row r="387" spans="28:30" x14ac:dyDescent="0.25">
      <c r="AB387" s="27" t="s">
        <v>729</v>
      </c>
      <c r="AC387" s="68" t="s">
        <v>643</v>
      </c>
      <c r="AD387" s="27">
        <v>508.20887651496298</v>
      </c>
    </row>
    <row r="388" spans="28:30" x14ac:dyDescent="0.25">
      <c r="AB388" s="27" t="s">
        <v>730</v>
      </c>
      <c r="AC388" s="68" t="s">
        <v>644</v>
      </c>
      <c r="AD388" s="27">
        <v>526.76808773000153</v>
      </c>
    </row>
    <row r="389" spans="28:30" x14ac:dyDescent="0.25">
      <c r="AB389" s="27" t="s">
        <v>731</v>
      </c>
      <c r="AC389" s="68" t="s">
        <v>645</v>
      </c>
      <c r="AD389" s="27">
        <v>461.86578439981383</v>
      </c>
    </row>
    <row r="390" spans="28:30" x14ac:dyDescent="0.25">
      <c r="AB390" s="27" t="s">
        <v>732</v>
      </c>
      <c r="AC390" s="68" t="s">
        <v>646</v>
      </c>
      <c r="AD390" s="27">
        <v>467.25501636644282</v>
      </c>
    </row>
    <row r="391" spans="28:30" x14ac:dyDescent="0.25">
      <c r="AB391" s="27" t="s">
        <v>733</v>
      </c>
      <c r="AC391" s="68" t="s">
        <v>647</v>
      </c>
      <c r="AD391" s="27">
        <v>507.26389943812615</v>
      </c>
    </row>
    <row r="392" spans="28:30" x14ac:dyDescent="0.25">
      <c r="AB392" s="27" t="s">
        <v>734</v>
      </c>
      <c r="AC392" s="68" t="s">
        <v>648</v>
      </c>
      <c r="AD392" s="27">
        <v>471.93470774876255</v>
      </c>
    </row>
    <row r="393" spans="28:30" x14ac:dyDescent="0.25">
      <c r="AB393" s="27" t="s">
        <v>735</v>
      </c>
      <c r="AC393" s="68" t="s">
        <v>649</v>
      </c>
      <c r="AD393" s="27">
        <v>520.29923391911279</v>
      </c>
    </row>
    <row r="394" spans="28:30" x14ac:dyDescent="0.25">
      <c r="AB394" s="27" t="s">
        <v>736</v>
      </c>
      <c r="AC394" s="68" t="s">
        <v>650</v>
      </c>
      <c r="AD394" s="27">
        <v>451.56710192377034</v>
      </c>
    </row>
    <row r="395" spans="28:30" x14ac:dyDescent="0.25">
      <c r="AB395" s="27" t="s">
        <v>737</v>
      </c>
      <c r="AC395" s="68" t="s">
        <v>651</v>
      </c>
      <c r="AD395" s="27">
        <v>416.86920938164161</v>
      </c>
    </row>
    <row r="396" spans="28:30" x14ac:dyDescent="0.25">
      <c r="AB396" s="27" t="s">
        <v>738</v>
      </c>
      <c r="AC396" s="68" t="s">
        <v>652</v>
      </c>
      <c r="AD396" s="27">
        <v>487.48992536150809</v>
      </c>
    </row>
    <row r="397" spans="28:30" x14ac:dyDescent="0.25">
      <c r="AB397" s="27" t="s">
        <v>739</v>
      </c>
      <c r="AC397" s="68" t="s">
        <v>653</v>
      </c>
      <c r="AD397" s="27">
        <v>459.82974331797141</v>
      </c>
    </row>
    <row r="398" spans="28:30" x14ac:dyDescent="0.25">
      <c r="AB398" s="27" t="s">
        <v>740</v>
      </c>
      <c r="AC398" s="68" t="s">
        <v>654</v>
      </c>
      <c r="AD398" s="27">
        <v>485.93815694738396</v>
      </c>
    </row>
    <row r="399" spans="28:30" x14ac:dyDescent="0.25">
      <c r="AB399" s="27" t="s">
        <v>741</v>
      </c>
      <c r="AC399" s="68" t="s">
        <v>655</v>
      </c>
      <c r="AD399" s="27">
        <v>464.57530347250128</v>
      </c>
    </row>
    <row r="400" spans="28:30" x14ac:dyDescent="0.25">
      <c r="AB400" s="27" t="s">
        <v>742</v>
      </c>
      <c r="AC400" s="68" t="s">
        <v>656</v>
      </c>
      <c r="AD400" s="27">
        <v>502.46352155609287</v>
      </c>
    </row>
    <row r="401" spans="28:30" x14ac:dyDescent="0.25">
      <c r="AB401" s="27" t="s">
        <v>743</v>
      </c>
      <c r="AC401" s="68" t="s">
        <v>657</v>
      </c>
      <c r="AD401" s="27">
        <v>439.38378256195728</v>
      </c>
    </row>
    <row r="402" spans="28:30" x14ac:dyDescent="0.25">
      <c r="AB402" s="27" t="s">
        <v>744</v>
      </c>
      <c r="AC402" s="68" t="s">
        <v>658</v>
      </c>
      <c r="AD402" s="27">
        <v>453.90444138237126</v>
      </c>
    </row>
    <row r="403" spans="28:30" x14ac:dyDescent="0.25">
      <c r="AB403" s="27" t="s">
        <v>745</v>
      </c>
      <c r="AC403" s="68" t="s">
        <v>659</v>
      </c>
      <c r="AD403" s="27">
        <v>424.25614662087048</v>
      </c>
    </row>
    <row r="404" spans="28:30" x14ac:dyDescent="0.25">
      <c r="AB404" s="27" t="s">
        <v>746</v>
      </c>
      <c r="AC404" s="68" t="s">
        <v>660</v>
      </c>
      <c r="AD404" s="27">
        <v>504.29893364340728</v>
      </c>
    </row>
    <row r="405" spans="28:30" x14ac:dyDescent="0.25">
      <c r="AB405" s="27" t="s">
        <v>747</v>
      </c>
      <c r="AC405" s="68" t="s">
        <v>661</v>
      </c>
      <c r="AD405" s="27">
        <v>483.65355536145876</v>
      </c>
    </row>
    <row r="406" spans="28:30" x14ac:dyDescent="0.25">
      <c r="AB406" s="27" t="s">
        <v>748</v>
      </c>
      <c r="AC406" s="68" t="s">
        <v>662</v>
      </c>
      <c r="AD406" s="27">
        <v>477.20091815124988</v>
      </c>
    </row>
    <row r="407" spans="28:30" x14ac:dyDescent="0.25">
      <c r="AB407" s="27" t="s">
        <v>749</v>
      </c>
      <c r="AC407" s="68" t="s">
        <v>663</v>
      </c>
      <c r="AD407" s="27">
        <v>495.87032527466374</v>
      </c>
    </row>
    <row r="408" spans="28:30" x14ac:dyDescent="0.25">
      <c r="AB408" s="27" t="s">
        <v>750</v>
      </c>
      <c r="AC408" s="68" t="s">
        <v>664</v>
      </c>
      <c r="AD408" s="27">
        <v>458.75271865497189</v>
      </c>
    </row>
    <row r="409" spans="28:30" x14ac:dyDescent="0.25">
      <c r="AB409" s="27" t="s">
        <v>751</v>
      </c>
      <c r="AC409" s="68" t="s">
        <v>665</v>
      </c>
      <c r="AD409" s="27">
        <v>468.46421136211967</v>
      </c>
    </row>
    <row r="410" spans="28:30" x14ac:dyDescent="0.25">
      <c r="AB410" s="27" t="s">
        <v>752</v>
      </c>
      <c r="AC410" s="68" t="s">
        <v>666</v>
      </c>
      <c r="AD410" s="27">
        <v>377.09839963132288</v>
      </c>
    </row>
    <row r="411" spans="28:30" x14ac:dyDescent="0.25">
      <c r="AB411" s="27" t="s">
        <v>753</v>
      </c>
      <c r="AC411" s="68" t="s">
        <v>667</v>
      </c>
      <c r="AD411" s="27">
        <v>465.42715145347785</v>
      </c>
    </row>
    <row r="412" spans="28:30" x14ac:dyDescent="0.25">
      <c r="AB412" s="27" t="s">
        <v>754</v>
      </c>
      <c r="AC412" s="68" t="s">
        <v>668</v>
      </c>
      <c r="AD412" s="27">
        <v>502.2130522425183</v>
      </c>
    </row>
    <row r="413" spans="28:30" x14ac:dyDescent="0.25">
      <c r="AB413" s="27" t="s">
        <v>755</v>
      </c>
      <c r="AC413" s="68" t="s">
        <v>669</v>
      </c>
      <c r="AD413" s="27">
        <v>541.45763608016978</v>
      </c>
    </row>
    <row r="414" spans="28:30" x14ac:dyDescent="0.25">
      <c r="AB414" s="27" t="s">
        <v>756</v>
      </c>
      <c r="AC414" s="68" t="s">
        <v>670</v>
      </c>
      <c r="AD414" s="27">
        <v>431.80832110680376</v>
      </c>
    </row>
    <row r="415" spans="28:30" x14ac:dyDescent="0.25">
      <c r="AB415" s="27" t="s">
        <v>757</v>
      </c>
      <c r="AC415" s="68" t="s">
        <v>671</v>
      </c>
      <c r="AD415" s="27">
        <v>537.39075080022303</v>
      </c>
    </row>
    <row r="416" spans="28:30" x14ac:dyDescent="0.25">
      <c r="AB416" s="27" t="s">
        <v>758</v>
      </c>
      <c r="AC416" s="68" t="s">
        <v>672</v>
      </c>
      <c r="AD416" s="27">
        <v>349.40343151036711</v>
      </c>
    </row>
    <row r="417" spans="28:30" x14ac:dyDescent="0.25">
      <c r="AB417" s="27" t="s">
        <v>759</v>
      </c>
      <c r="AC417" s="68" t="s">
        <v>673</v>
      </c>
      <c r="AD417" s="27">
        <v>475.73493777604392</v>
      </c>
    </row>
    <row r="418" spans="28:30" x14ac:dyDescent="0.25">
      <c r="AB418" s="27" t="s">
        <v>760</v>
      </c>
      <c r="AC418" s="68" t="s">
        <v>674</v>
      </c>
      <c r="AD418" s="27">
        <v>405.78513868585685</v>
      </c>
    </row>
    <row r="419" spans="28:30" x14ac:dyDescent="0.25">
      <c r="AB419" s="27" t="s">
        <v>761</v>
      </c>
      <c r="AC419" s="68" t="s">
        <v>675</v>
      </c>
      <c r="AD419" s="27">
        <v>485.51827425848705</v>
      </c>
    </row>
    <row r="420" spans="28:30" x14ac:dyDescent="0.25">
      <c r="AB420" s="27" t="s">
        <v>782</v>
      </c>
      <c r="AC420" s="68" t="s">
        <v>676</v>
      </c>
      <c r="AD420" s="27">
        <v>428.80439769022394</v>
      </c>
    </row>
    <row r="421" spans="28:30" x14ac:dyDescent="0.25">
      <c r="AB421" s="27" t="s">
        <v>783</v>
      </c>
      <c r="AC421" s="68" t="s">
        <v>677</v>
      </c>
      <c r="AD421" s="27">
        <v>546.30226185589254</v>
      </c>
    </row>
    <row r="422" spans="28:30" x14ac:dyDescent="0.25">
      <c r="AB422" s="27" t="s">
        <v>784</v>
      </c>
      <c r="AC422" s="68" t="s">
        <v>678</v>
      </c>
      <c r="AD422" s="27">
        <v>488.37503923998952</v>
      </c>
    </row>
    <row r="423" spans="28:30" x14ac:dyDescent="0.25">
      <c r="AB423" s="27" t="s">
        <v>785</v>
      </c>
      <c r="AC423" s="68" t="s">
        <v>679</v>
      </c>
      <c r="AD423" s="27">
        <v>427.9393389315569</v>
      </c>
    </row>
    <row r="424" spans="28:30" x14ac:dyDescent="0.25">
      <c r="AB424" s="27" t="s">
        <v>786</v>
      </c>
      <c r="AC424" s="68" t="s">
        <v>680</v>
      </c>
      <c r="AD424" s="27">
        <v>465.77238428082183</v>
      </c>
    </row>
    <row r="425" spans="28:30" x14ac:dyDescent="0.25">
      <c r="AB425" s="27" t="s">
        <v>787</v>
      </c>
      <c r="AC425" s="68" t="s">
        <v>681</v>
      </c>
      <c r="AD425" s="27">
        <v>394.19669558102692</v>
      </c>
    </row>
    <row r="426" spans="28:30" x14ac:dyDescent="0.25">
      <c r="AB426" s="27" t="s">
        <v>788</v>
      </c>
      <c r="AC426" s="68" t="s">
        <v>682</v>
      </c>
      <c r="AD426" s="27">
        <v>395.97563128709839</v>
      </c>
    </row>
    <row r="427" spans="28:30" x14ac:dyDescent="0.25">
      <c r="AB427" s="27" t="s">
        <v>789</v>
      </c>
      <c r="AC427" s="68" t="s">
        <v>683</v>
      </c>
      <c r="AD427" s="27">
        <v>463.96654967056423</v>
      </c>
    </row>
    <row r="428" spans="28:30" x14ac:dyDescent="0.25">
      <c r="AB428" s="27" t="s">
        <v>790</v>
      </c>
      <c r="AC428" s="68" t="s">
        <v>684</v>
      </c>
      <c r="AD428" s="27">
        <v>534.37196987795164</v>
      </c>
    </row>
    <row r="429" spans="28:30" x14ac:dyDescent="0.25">
      <c r="AB429" s="27" t="s">
        <v>791</v>
      </c>
      <c r="AC429" s="68" t="s">
        <v>685</v>
      </c>
      <c r="AD429" s="27">
        <v>425.51126524118928</v>
      </c>
    </row>
    <row r="430" spans="28:30" x14ac:dyDescent="0.25">
      <c r="AB430" s="27" t="s">
        <v>792</v>
      </c>
      <c r="AC430" s="68" t="s">
        <v>762</v>
      </c>
      <c r="AD430" s="27">
        <v>443.10480778838269</v>
      </c>
    </row>
    <row r="431" spans="28:30" x14ac:dyDescent="0.25">
      <c r="AB431" s="27" t="s">
        <v>793</v>
      </c>
      <c r="AC431" s="68" t="s">
        <v>763</v>
      </c>
      <c r="AD431" s="27">
        <v>493.94719336150496</v>
      </c>
    </row>
    <row r="432" spans="28:30" x14ac:dyDescent="0.25">
      <c r="AB432" s="27" t="s">
        <v>794</v>
      </c>
      <c r="AC432" s="68" t="s">
        <v>764</v>
      </c>
      <c r="AD432" s="27">
        <v>506.41290600826528</v>
      </c>
    </row>
    <row r="433" spans="28:30" x14ac:dyDescent="0.25">
      <c r="AB433" s="27" t="s">
        <v>795</v>
      </c>
      <c r="AC433" s="68" t="s">
        <v>765</v>
      </c>
      <c r="AD433" s="27">
        <v>529.34792547501638</v>
      </c>
    </row>
    <row r="434" spans="28:30" x14ac:dyDescent="0.25">
      <c r="AB434" s="27" t="s">
        <v>796</v>
      </c>
      <c r="AC434" s="68" t="s">
        <v>766</v>
      </c>
      <c r="AD434" s="27">
        <v>304.29981648738845</v>
      </c>
    </row>
    <row r="435" spans="28:30" x14ac:dyDescent="0.25">
      <c r="AB435" s="27" t="s">
        <v>797</v>
      </c>
      <c r="AC435" s="68" t="s">
        <v>767</v>
      </c>
      <c r="AD435" s="27">
        <v>492.9663794583974</v>
      </c>
    </row>
    <row r="436" spans="28:30" x14ac:dyDescent="0.25">
      <c r="AB436" s="27" t="s">
        <v>798</v>
      </c>
      <c r="AC436" s="68" t="s">
        <v>768</v>
      </c>
      <c r="AD436" s="27">
        <v>473.11065301867166</v>
      </c>
    </row>
    <row r="437" spans="28:30" x14ac:dyDescent="0.25">
      <c r="AB437" s="27" t="s">
        <v>799</v>
      </c>
      <c r="AC437" s="68" t="s">
        <v>769</v>
      </c>
      <c r="AD437" s="27">
        <v>432.19686424620932</v>
      </c>
    </row>
    <row r="438" spans="28:30" x14ac:dyDescent="0.25">
      <c r="AB438" s="27" t="s">
        <v>800</v>
      </c>
      <c r="AC438" s="68" t="s">
        <v>770</v>
      </c>
      <c r="AD438" s="27">
        <v>494.04673777364661</v>
      </c>
    </row>
    <row r="439" spans="28:30" x14ac:dyDescent="0.25">
      <c r="AB439" s="27" t="s">
        <v>801</v>
      </c>
      <c r="AC439" s="68" t="s">
        <v>771</v>
      </c>
      <c r="AD439" s="27">
        <v>454.9363091002424</v>
      </c>
    </row>
    <row r="440" spans="28:30" x14ac:dyDescent="0.25">
      <c r="AB440" s="27" t="s">
        <v>802</v>
      </c>
      <c r="AC440" s="68" t="s">
        <v>772</v>
      </c>
      <c r="AD440" s="27">
        <v>553.41727343559921</v>
      </c>
    </row>
    <row r="441" spans="28:30" x14ac:dyDescent="0.25">
      <c r="AB441" s="27" t="s">
        <v>803</v>
      </c>
      <c r="AC441" s="68" t="s">
        <v>773</v>
      </c>
      <c r="AD441" s="27">
        <v>509.97251719940664</v>
      </c>
    </row>
    <row r="442" spans="28:30" x14ac:dyDescent="0.25">
      <c r="AB442" s="27" t="s">
        <v>804</v>
      </c>
      <c r="AC442" s="68" t="s">
        <v>774</v>
      </c>
      <c r="AD442" s="27">
        <v>557.64953435584368</v>
      </c>
    </row>
    <row r="443" spans="28:30" x14ac:dyDescent="0.25">
      <c r="AB443" s="27" t="s">
        <v>805</v>
      </c>
      <c r="AC443" s="68" t="s">
        <v>775</v>
      </c>
      <c r="AD443" s="27">
        <v>418.72711730746471</v>
      </c>
    </row>
    <row r="444" spans="28:30" x14ac:dyDescent="0.25">
      <c r="AB444" s="27" t="s">
        <v>806</v>
      </c>
      <c r="AC444" s="68" t="s">
        <v>776</v>
      </c>
      <c r="AD444" s="27">
        <v>459.34082913010889</v>
      </c>
    </row>
    <row r="445" spans="28:30" x14ac:dyDescent="0.25">
      <c r="AB445" s="27" t="s">
        <v>807</v>
      </c>
      <c r="AC445" s="68" t="s">
        <v>777</v>
      </c>
      <c r="AD445" s="27">
        <v>509.67516164571782</v>
      </c>
    </row>
    <row r="446" spans="28:30" x14ac:dyDescent="0.25">
      <c r="AB446" s="27" t="s">
        <v>808</v>
      </c>
      <c r="AC446" s="68" t="s">
        <v>778</v>
      </c>
      <c r="AD446" s="27">
        <v>433.60223951134293</v>
      </c>
    </row>
    <row r="447" spans="28:30" x14ac:dyDescent="0.25">
      <c r="AB447" s="27" t="s">
        <v>809</v>
      </c>
      <c r="AC447" s="68" t="s">
        <v>779</v>
      </c>
      <c r="AD447" s="27">
        <v>382.91842541863514</v>
      </c>
    </row>
    <row r="448" spans="28:30" x14ac:dyDescent="0.25">
      <c r="AB448" s="27" t="s">
        <v>810</v>
      </c>
      <c r="AC448" s="68" t="s">
        <v>780</v>
      </c>
      <c r="AD448" s="27">
        <v>476.95698963724675</v>
      </c>
    </row>
    <row r="449" spans="28:30" x14ac:dyDescent="0.25">
      <c r="AB449" s="27" t="s">
        <v>811</v>
      </c>
      <c r="AC449" s="68" t="s">
        <v>781</v>
      </c>
      <c r="AD449" s="27">
        <v>395.16927003246997</v>
      </c>
    </row>
    <row r="450" spans="28:30" x14ac:dyDescent="0.25">
      <c r="AB450" s="27" t="s">
        <v>812</v>
      </c>
      <c r="AC450" s="68" t="s">
        <v>832</v>
      </c>
      <c r="AD450" s="27">
        <v>440.89459082762056</v>
      </c>
    </row>
    <row r="451" spans="28:30" x14ac:dyDescent="0.25">
      <c r="AB451" s="27" t="s">
        <v>813</v>
      </c>
      <c r="AC451" s="68" t="s">
        <v>833</v>
      </c>
      <c r="AD451" s="27">
        <v>504.22376058306929</v>
      </c>
    </row>
    <row r="452" spans="28:30" x14ac:dyDescent="0.25">
      <c r="AB452" s="27" t="s">
        <v>814</v>
      </c>
      <c r="AC452" s="68" t="s">
        <v>834</v>
      </c>
      <c r="AD452" s="27">
        <v>457.21541947971946</v>
      </c>
    </row>
    <row r="453" spans="28:30" x14ac:dyDescent="0.25">
      <c r="AB453" s="27" t="s">
        <v>815</v>
      </c>
      <c r="AC453" s="68" t="s">
        <v>835</v>
      </c>
      <c r="AD453" s="27">
        <v>506.23637910173341</v>
      </c>
    </row>
    <row r="454" spans="28:30" x14ac:dyDescent="0.25">
      <c r="AB454" s="27" t="s">
        <v>816</v>
      </c>
      <c r="AC454" s="68" t="s">
        <v>836</v>
      </c>
      <c r="AD454" s="27">
        <v>398.54239954490299</v>
      </c>
    </row>
    <row r="455" spans="28:30" x14ac:dyDescent="0.25">
      <c r="AB455" s="27" t="s">
        <v>817</v>
      </c>
      <c r="AC455" s="68" t="s">
        <v>837</v>
      </c>
      <c r="AD455" s="27">
        <v>467.42787896406236</v>
      </c>
    </row>
    <row r="456" spans="28:30" x14ac:dyDescent="0.25">
      <c r="AB456" s="27" t="s">
        <v>818</v>
      </c>
      <c r="AC456" s="68" t="s">
        <v>838</v>
      </c>
      <c r="AD456" s="27">
        <v>551.63268297067793</v>
      </c>
    </row>
    <row r="457" spans="28:30" x14ac:dyDescent="0.25">
      <c r="AB457" s="27" t="s">
        <v>819</v>
      </c>
      <c r="AC457" s="68" t="s">
        <v>839</v>
      </c>
      <c r="AD457" s="27">
        <v>512.2108064441727</v>
      </c>
    </row>
    <row r="458" spans="28:30" x14ac:dyDescent="0.25">
      <c r="AB458" s="27" t="s">
        <v>820</v>
      </c>
      <c r="AC458" s="68" t="s">
        <v>840</v>
      </c>
      <c r="AD458" s="27">
        <v>493.26232457764888</v>
      </c>
    </row>
    <row r="459" spans="28:30" x14ac:dyDescent="0.25">
      <c r="AB459" s="27" t="s">
        <v>821</v>
      </c>
      <c r="AC459" s="68" t="s">
        <v>841</v>
      </c>
      <c r="AD459" s="27">
        <v>465.4154985349528</v>
      </c>
    </row>
    <row r="460" spans="28:30" x14ac:dyDescent="0.25">
      <c r="AB460" s="27" t="s">
        <v>822</v>
      </c>
      <c r="AC460" s="68" t="s">
        <v>842</v>
      </c>
      <c r="AD460" s="27">
        <v>498.55928318740553</v>
      </c>
    </row>
    <row r="461" spans="28:30" x14ac:dyDescent="0.25">
      <c r="AB461" s="27" t="s">
        <v>823</v>
      </c>
      <c r="AC461" s="68" t="s">
        <v>843</v>
      </c>
      <c r="AD461" s="27">
        <v>503.890522368863</v>
      </c>
    </row>
    <row r="462" spans="28:30" x14ac:dyDescent="0.25">
      <c r="AB462" s="27" t="s">
        <v>824</v>
      </c>
      <c r="AC462" s="68" t="s">
        <v>844</v>
      </c>
      <c r="AD462" s="27">
        <v>449.30832433215011</v>
      </c>
    </row>
    <row r="463" spans="28:30" x14ac:dyDescent="0.25">
      <c r="AB463" s="27" t="s">
        <v>825</v>
      </c>
      <c r="AC463" s="68" t="s">
        <v>845</v>
      </c>
      <c r="AD463" s="27">
        <v>540.13345447354902</v>
      </c>
    </row>
    <row r="464" spans="28:30" x14ac:dyDescent="0.25">
      <c r="AB464" s="27" t="s">
        <v>826</v>
      </c>
      <c r="AC464" s="68" t="s">
        <v>846</v>
      </c>
      <c r="AD464" s="27">
        <v>503.01800996166355</v>
      </c>
    </row>
    <row r="465" spans="28:30" x14ac:dyDescent="0.25">
      <c r="AB465" s="27" t="s">
        <v>827</v>
      </c>
      <c r="AC465" s="68" t="s">
        <v>847</v>
      </c>
      <c r="AD465" s="27">
        <v>444.49075822752923</v>
      </c>
    </row>
    <row r="466" spans="28:30" x14ac:dyDescent="0.25">
      <c r="AB466" s="27" t="s">
        <v>828</v>
      </c>
      <c r="AC466" s="68" t="s">
        <v>848</v>
      </c>
      <c r="AD466" s="27">
        <v>430.83194646261472</v>
      </c>
    </row>
    <row r="467" spans="28:30" x14ac:dyDescent="0.25">
      <c r="AB467" s="27" t="s">
        <v>829</v>
      </c>
      <c r="AC467" s="68" t="s">
        <v>849</v>
      </c>
      <c r="AD467" s="27">
        <v>527.69990516301846</v>
      </c>
    </row>
    <row r="468" spans="28:30" x14ac:dyDescent="0.25">
      <c r="AB468" s="27" t="s">
        <v>830</v>
      </c>
      <c r="AC468" s="68" t="s">
        <v>850</v>
      </c>
      <c r="AD468" s="27">
        <v>534.08059422119527</v>
      </c>
    </row>
    <row r="469" spans="28:30" x14ac:dyDescent="0.25">
      <c r="AB469" s="27" t="s">
        <v>831</v>
      </c>
      <c r="AC469" s="68" t="s">
        <v>851</v>
      </c>
      <c r="AD469" s="27">
        <v>455.68664105406413</v>
      </c>
    </row>
  </sheetData>
  <sortState xmlns:xlrd2="http://schemas.microsoft.com/office/spreadsheetml/2017/richdata2" ref="N55:N64">
    <sortCondition ref="N55:N64"/>
  </sortState>
  <mergeCells count="55">
    <mergeCell ref="N94:N95"/>
    <mergeCell ref="A85:D85"/>
    <mergeCell ref="A86:D86"/>
    <mergeCell ref="A87:D87"/>
    <mergeCell ref="L79:L80"/>
    <mergeCell ref="F74:F75"/>
    <mergeCell ref="A46:D46"/>
    <mergeCell ref="A47:D47"/>
    <mergeCell ref="A45:D45"/>
    <mergeCell ref="G45:G46"/>
    <mergeCell ref="P52:P53"/>
    <mergeCell ref="AB49:AE49"/>
    <mergeCell ref="AB50:AE50"/>
    <mergeCell ref="AB51:AE51"/>
    <mergeCell ref="AB69:AE69"/>
    <mergeCell ref="H36:N44"/>
    <mergeCell ref="AB68:AF68"/>
    <mergeCell ref="AG68:AK68"/>
    <mergeCell ref="A8:G9"/>
    <mergeCell ref="A10:G43"/>
    <mergeCell ref="H1:Z17"/>
    <mergeCell ref="S20:AA35"/>
    <mergeCell ref="A3:G6"/>
    <mergeCell ref="A1:G1"/>
    <mergeCell ref="A2:G2"/>
    <mergeCell ref="AP103:AQ103"/>
    <mergeCell ref="AN104:AO104"/>
    <mergeCell ref="AP104:AQ104"/>
    <mergeCell ref="AN105:AO105"/>
    <mergeCell ref="AP105:AQ105"/>
    <mergeCell ref="AN99:AQ99"/>
    <mergeCell ref="AN100:AQ100"/>
    <mergeCell ref="AN101:AO101"/>
    <mergeCell ref="AP101:AQ101"/>
    <mergeCell ref="AN102:AO102"/>
    <mergeCell ref="AP102:AQ102"/>
    <mergeCell ref="AN106:AO107"/>
    <mergeCell ref="AN108:AO108"/>
    <mergeCell ref="AP108:AQ108"/>
    <mergeCell ref="AL110:AV114"/>
    <mergeCell ref="AR130:AU130"/>
    <mergeCell ref="AR131:AU131"/>
    <mergeCell ref="AR132:AS132"/>
    <mergeCell ref="AT132:AU132"/>
    <mergeCell ref="AR133:AS133"/>
    <mergeCell ref="AT133:AU133"/>
    <mergeCell ref="AR137:AS138"/>
    <mergeCell ref="AR139:AS139"/>
    <mergeCell ref="AT139:AU139"/>
    <mergeCell ref="AT134:AU134"/>
    <mergeCell ref="AR135:AS135"/>
    <mergeCell ref="AT135:AU135"/>
    <mergeCell ref="AR136:AS136"/>
    <mergeCell ref="AT136:AU136"/>
    <mergeCell ref="AN142:AX150"/>
  </mergeCells>
  <phoneticPr fontId="7"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F46C8-6D5E-4758-BC9E-446BA1E53CE2}">
  <dimension ref="A1"/>
  <sheetViews>
    <sheetView zoomScaleNormal="100" workbookViewId="0">
      <selection sqref="A1:AX427"/>
    </sheetView>
  </sheetViews>
  <sheetFormatPr baseColWidth="10" defaultRowHeight="15" x14ac:dyDescent="0.25"/>
  <cols>
    <col min="21" max="21" width="11.42578125" customWidth="1"/>
    <col min="23" max="23" width="11.42578125" customWidth="1"/>
    <col min="27" max="27" width="11.42578125"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53CA7300D1AB646B98D4BFBC7253D08" ma:contentTypeVersion="14" ma:contentTypeDescription="Crear nuevo documento." ma:contentTypeScope="" ma:versionID="c09e32cd67babdcd3a532af68ce520cc">
  <xsd:schema xmlns:xsd="http://www.w3.org/2001/XMLSchema" xmlns:xs="http://www.w3.org/2001/XMLSchema" xmlns:p="http://schemas.microsoft.com/office/2006/metadata/properties" xmlns:ns3="c754019b-d293-4057-8722-c9032444f50a" xmlns:ns4="6341e316-8239-40a8-afe0-6e22048fd046" targetNamespace="http://schemas.microsoft.com/office/2006/metadata/properties" ma:root="true" ma:fieldsID="ed89857b035d23a4248d8e5491760d7c" ns3:_="" ns4:_="">
    <xsd:import namespace="c754019b-d293-4057-8722-c9032444f50a"/>
    <xsd:import namespace="6341e316-8239-40a8-afe0-6e22048fd04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54019b-d293-4057-8722-c9032444f5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341e316-8239-40a8-afe0-6e22048fd046"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element name="SharingHintHash" ma:index="18"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B29518-F3EF-406B-81F4-F34954F47BDC}">
  <ds:schemaRefs>
    <ds:schemaRef ds:uri="http://schemas.microsoft.com/office/2006/documentManagement/types"/>
    <ds:schemaRef ds:uri="6341e316-8239-40a8-afe0-6e22048fd046"/>
    <ds:schemaRef ds:uri="http://purl.org/dc/elements/1.1/"/>
    <ds:schemaRef ds:uri="http://schemas.microsoft.com/office/2006/metadata/properties"/>
    <ds:schemaRef ds:uri="http://schemas.microsoft.com/office/infopath/2007/PartnerControls"/>
    <ds:schemaRef ds:uri="c754019b-d293-4057-8722-c9032444f50a"/>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819D143A-8550-4067-AA59-DCB3C77FA1AD}">
  <ds:schemaRefs>
    <ds:schemaRef ds:uri="http://schemas.microsoft.com/sharepoint/v3/contenttype/forms"/>
  </ds:schemaRefs>
</ds:datastoreItem>
</file>

<file path=customXml/itemProps3.xml><?xml version="1.0" encoding="utf-8"?>
<ds:datastoreItem xmlns:ds="http://schemas.openxmlformats.org/officeDocument/2006/customXml" ds:itemID="{6CB0362E-6EC0-438A-8483-CDC6BD9A42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54019b-d293-4057-8722-c9032444f50a"/>
    <ds:schemaRef ds:uri="6341e316-8239-40a8-afe0-6e22048fd0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Introducción+M=2 y N=1</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 PERESSI</dc:creator>
  <cp:lastModifiedBy>Gonzalo Facundo Benitez Peressi</cp:lastModifiedBy>
  <dcterms:created xsi:type="dcterms:W3CDTF">2015-06-05T18:17:20Z</dcterms:created>
  <dcterms:modified xsi:type="dcterms:W3CDTF">2021-05-31T12:26:45Z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0x010100B53CA7300D1AB646B98D4BFBC7253D08</vt:lpwstr>
  </property>
</Properties>
</file>