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2"/>
  <workbookPr/>
  <mc:AlternateContent xmlns:mc="http://schemas.openxmlformats.org/markup-compatibility/2006">
    <mc:Choice Requires="x15">
      <x15ac:absPath xmlns:x15ac="http://schemas.microsoft.com/office/spreadsheetml/2010/11/ac" url="https://frreutn-my.sharepoint.com/personal/gonzaloperessi_ca_frre_utn_edu_ar/Documents/Simulación/INTEGRADOR 2/ENTREGA/"/>
    </mc:Choice>
  </mc:AlternateContent>
  <xr:revisionPtr revIDLastSave="77" documentId="8_{0FD8F4E1-1D02-4933-8E63-ADA5C62DD348}" xr6:coauthVersionLast="47" xr6:coauthVersionMax="47" xr10:uidLastSave="{FF309AF4-C25B-4875-9E73-DEC5C6928A30}"/>
  <bookViews>
    <workbookView xWindow="-120" yWindow="-120" windowWidth="20640" windowHeight="11760" xr2:uid="{00000000-000D-0000-FFFF-FFFF00000000}"/>
  </bookViews>
  <sheets>
    <sheet name="Datos demanda diaria asado" sheetId="6" r:id="rId1"/>
    <sheet name="simulación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132" i="5" l="1"/>
  <c r="BD131" i="5"/>
  <c r="BD130" i="5"/>
  <c r="BD134" i="5"/>
  <c r="CB125" i="5"/>
  <c r="CB124" i="5"/>
  <c r="CB123" i="5"/>
  <c r="CB127" i="5"/>
  <c r="CC129" i="5" l="1"/>
  <c r="BE136" i="5"/>
  <c r="BD137" i="5"/>
  <c r="BE135" i="5"/>
  <c r="CB130" i="5"/>
  <c r="CC128" i="5"/>
  <c r="AH120" i="5" l="1"/>
  <c r="AH119" i="5"/>
  <c r="AG118" i="5"/>
  <c r="AC120" i="5"/>
  <c r="AC119" i="5"/>
  <c r="AB118" i="5"/>
  <c r="F61" i="5"/>
  <c r="F68" i="5"/>
  <c r="F149" i="5"/>
  <c r="F150" i="5"/>
  <c r="F151" i="5"/>
  <c r="F148" i="5"/>
  <c r="F139" i="5"/>
  <c r="F135" i="5"/>
  <c r="F136" i="5"/>
  <c r="F137" i="5"/>
  <c r="F134" i="5"/>
  <c r="F128" i="5"/>
  <c r="F129" i="5"/>
  <c r="F130" i="5"/>
  <c r="F127" i="5"/>
  <c r="F123" i="5"/>
  <c r="F116" i="5"/>
  <c r="F114" i="5"/>
  <c r="F115" i="5"/>
  <c r="F113" i="5"/>
  <c r="F107" i="5"/>
  <c r="F108" i="5"/>
  <c r="F109" i="5"/>
  <c r="F106" i="5"/>
  <c r="F100" i="5"/>
  <c r="F101" i="5"/>
  <c r="F102" i="5"/>
  <c r="F99" i="5"/>
  <c r="F93" i="5"/>
  <c r="F94" i="5"/>
  <c r="F95" i="5"/>
  <c r="F92" i="5"/>
  <c r="F86" i="5"/>
  <c r="F87" i="5"/>
  <c r="F88" i="5"/>
  <c r="F85" i="5"/>
  <c r="F79" i="5"/>
  <c r="F80" i="5"/>
  <c r="F81" i="5"/>
  <c r="F78" i="5"/>
  <c r="F72" i="5"/>
  <c r="F73" i="5"/>
  <c r="F74" i="5"/>
  <c r="F71" i="5"/>
  <c r="F64" i="5"/>
  <c r="F66" i="5"/>
  <c r="F67" i="5"/>
  <c r="F65" i="5"/>
  <c r="F140" i="5"/>
  <c r="F141" i="5"/>
  <c r="F142" i="5"/>
  <c r="F143" i="5"/>
  <c r="F144" i="5"/>
  <c r="F145" i="5"/>
  <c r="F146" i="5"/>
  <c r="F117" i="5"/>
  <c r="F118" i="5"/>
  <c r="F119" i="5"/>
  <c r="F120" i="5"/>
  <c r="F121" i="5"/>
  <c r="F122" i="5"/>
  <c r="F62" i="5"/>
  <c r="F63" i="5"/>
  <c r="F69" i="5"/>
  <c r="F70" i="5"/>
  <c r="F75" i="5"/>
  <c r="F76" i="5"/>
  <c r="F77" i="5"/>
  <c r="F82" i="5"/>
  <c r="F83" i="5"/>
  <c r="F84" i="5"/>
  <c r="F89" i="5"/>
  <c r="F90" i="5"/>
  <c r="F91" i="5"/>
  <c r="F96" i="5"/>
  <c r="F97" i="5"/>
  <c r="F98" i="5"/>
  <c r="F103" i="5"/>
  <c r="F104" i="5"/>
  <c r="F105" i="5"/>
  <c r="F110" i="5"/>
  <c r="F111" i="5"/>
  <c r="F112" i="5"/>
  <c r="F124" i="5"/>
  <c r="F125" i="5"/>
  <c r="F126" i="5"/>
  <c r="F131" i="5"/>
  <c r="F132" i="5"/>
  <c r="F133" i="5"/>
  <c r="F138" i="5"/>
  <c r="F147" i="5"/>
  <c r="F152" i="5"/>
  <c r="AH123" i="5" l="1"/>
  <c r="AH122" i="5" s="1"/>
  <c r="AC123" i="5"/>
  <c r="E61" i="5"/>
  <c r="AC121" i="5" l="1"/>
  <c r="AC122" i="5"/>
  <c r="G61" i="5"/>
  <c r="J61" i="5"/>
  <c r="AH121" i="5"/>
  <c r="K61" i="5" l="1"/>
  <c r="H61" i="5" l="1"/>
  <c r="P61" i="5" s="1"/>
  <c r="P60" i="5" l="1"/>
  <c r="M61" i="5"/>
  <c r="O61" i="5" s="1"/>
  <c r="D62" i="5" l="1"/>
  <c r="N61" i="5"/>
  <c r="I61" i="5"/>
  <c r="L61" i="5" s="1"/>
  <c r="E62" i="5" l="1"/>
  <c r="J62" i="5" s="1"/>
  <c r="G62" i="5" l="1"/>
  <c r="H62" i="5" s="1"/>
  <c r="P62" i="5" s="1"/>
  <c r="K62" i="5"/>
  <c r="M62" i="5" l="1"/>
  <c r="O62" i="5" s="1"/>
  <c r="N62" i="5" l="1"/>
  <c r="D63" i="5" s="1"/>
  <c r="E63" i="5" s="1"/>
  <c r="J63" i="5" s="1"/>
  <c r="I62" i="5"/>
  <c r="L62" i="5" s="1"/>
  <c r="K63" i="5" l="1"/>
  <c r="G63" i="5"/>
  <c r="H63" i="5" s="1"/>
  <c r="P63" i="5" s="1"/>
  <c r="M63" i="5" l="1"/>
  <c r="O63" i="5" s="1"/>
  <c r="N63" i="5" l="1"/>
  <c r="D64" i="5" s="1"/>
  <c r="E64" i="5" s="1"/>
  <c r="J64" i="5" s="1"/>
  <c r="I63" i="5"/>
  <c r="L63" i="5" s="1"/>
  <c r="K64" i="5" l="1"/>
  <c r="G64" i="5"/>
  <c r="H64" i="5" s="1"/>
  <c r="P64" i="5" s="1"/>
  <c r="M64" i="5" l="1"/>
  <c r="O64" i="5" s="1"/>
  <c r="I64" i="5" l="1"/>
  <c r="L64" i="5" s="1"/>
  <c r="N64" i="5"/>
  <c r="D65" i="5"/>
  <c r="E65" i="5" s="1"/>
  <c r="J65" i="5" s="1"/>
  <c r="K65" i="5" l="1"/>
  <c r="G65" i="5"/>
  <c r="H65" i="5" s="1"/>
  <c r="P65" i="5" s="1"/>
  <c r="M65" i="5" l="1"/>
  <c r="O65" i="5" s="1"/>
  <c r="I65" i="5" l="1"/>
  <c r="L65" i="5" s="1"/>
  <c r="N65" i="5"/>
  <c r="D66" i="5" s="1"/>
  <c r="E66" i="5" s="1"/>
  <c r="J66" i="5" s="1"/>
  <c r="G66" i="5" l="1"/>
  <c r="H66" i="5" s="1"/>
  <c r="P66" i="5" s="1"/>
  <c r="K66" i="5"/>
  <c r="M66" i="5" l="1"/>
  <c r="O66" i="5" s="1"/>
  <c r="N66" i="5" l="1"/>
  <c r="D67" i="5" s="1"/>
  <c r="E67" i="5" s="1"/>
  <c r="J67" i="5" s="1"/>
  <c r="I66" i="5"/>
  <c r="L66" i="5" s="1"/>
  <c r="K67" i="5" l="1"/>
  <c r="G67" i="5"/>
  <c r="H67" i="5" s="1"/>
  <c r="M67" i="5" l="1"/>
  <c r="P67" i="5"/>
  <c r="O67" i="5" l="1"/>
  <c r="D68" i="5" s="1"/>
  <c r="E68" i="5" s="1"/>
  <c r="J68" i="5" s="1"/>
  <c r="I67" i="5"/>
  <c r="L67" i="5" s="1"/>
  <c r="N67" i="5"/>
  <c r="K68" i="5" l="1"/>
  <c r="G68" i="5"/>
  <c r="H68" i="5" s="1"/>
  <c r="P68" i="5" s="1"/>
  <c r="M68" i="5" l="1"/>
  <c r="O68" i="5" l="1"/>
  <c r="D69" i="5" s="1"/>
  <c r="N68" i="5"/>
  <c r="I68" i="5"/>
  <c r="L68" i="5" s="1"/>
  <c r="E69" i="5" l="1"/>
  <c r="J69" i="5" s="1"/>
  <c r="K69" i="5" l="1"/>
  <c r="G69" i="5"/>
  <c r="H69" i="5" s="1"/>
  <c r="P69" i="5" s="1"/>
  <c r="M69" i="5" l="1"/>
  <c r="O69" i="5" s="1"/>
  <c r="N69" i="5" l="1"/>
  <c r="D70" i="5"/>
  <c r="E70" i="5" s="1"/>
  <c r="J70" i="5" s="1"/>
  <c r="I69" i="5"/>
  <c r="L69" i="5" s="1"/>
  <c r="G70" i="5" l="1"/>
  <c r="H70" i="5" s="1"/>
  <c r="P70" i="5" s="1"/>
  <c r="K70" i="5"/>
  <c r="M70" i="5" l="1"/>
  <c r="N70" i="5" l="1"/>
  <c r="O70" i="5"/>
  <c r="D71" i="5" s="1"/>
  <c r="E71" i="5" s="1"/>
  <c r="J71" i="5" s="1"/>
  <c r="I70" i="5"/>
  <c r="L70" i="5" s="1"/>
  <c r="K71" i="5" l="1"/>
  <c r="G71" i="5"/>
  <c r="H71" i="5" s="1"/>
  <c r="M71" i="5" l="1"/>
  <c r="P71" i="5"/>
  <c r="O71" i="5" l="1"/>
  <c r="D72" i="5" s="1"/>
  <c r="E72" i="5" s="1"/>
  <c r="J72" i="5" s="1"/>
  <c r="N71" i="5"/>
  <c r="I71" i="5"/>
  <c r="L71" i="5" s="1"/>
  <c r="K72" i="5" l="1"/>
  <c r="G72" i="5"/>
  <c r="H72" i="5" s="1"/>
  <c r="P72" i="5" s="1"/>
  <c r="M72" i="5" l="1"/>
  <c r="O72" i="5" s="1"/>
  <c r="N72" i="5" l="1"/>
  <c r="D73" i="5" s="1"/>
  <c r="E73" i="5" s="1"/>
  <c r="I72" i="5"/>
  <c r="L72" i="5" s="1"/>
  <c r="G73" i="5" l="1"/>
  <c r="H73" i="5" s="1"/>
  <c r="P73" i="5" s="1"/>
  <c r="J73" i="5"/>
  <c r="K73" i="5"/>
  <c r="M73" i="5" l="1"/>
  <c r="O73" i="5" s="1"/>
  <c r="D74" i="5" s="1"/>
  <c r="E74" i="5" s="1"/>
  <c r="J74" i="5" s="1"/>
  <c r="N73" i="5" l="1"/>
  <c r="I73" i="5"/>
  <c r="L73" i="5" s="1"/>
  <c r="K74" i="5"/>
  <c r="G74" i="5"/>
  <c r="H74" i="5" s="1"/>
  <c r="P74" i="5" s="1"/>
  <c r="M74" i="5" l="1"/>
  <c r="O74" i="5" s="1"/>
  <c r="I74" i="5" l="1"/>
  <c r="L74" i="5" s="1"/>
  <c r="N74" i="5"/>
  <c r="D75" i="5" s="1"/>
  <c r="E75" i="5" s="1"/>
  <c r="J75" i="5" s="1"/>
  <c r="K75" i="5" l="1"/>
  <c r="G75" i="5"/>
  <c r="H75" i="5" s="1"/>
  <c r="P75" i="5" s="1"/>
  <c r="M75" i="5" l="1"/>
  <c r="O75" i="5" s="1"/>
  <c r="N75" i="5" l="1"/>
  <c r="D76" i="5" s="1"/>
  <c r="E76" i="5" s="1"/>
  <c r="J76" i="5" s="1"/>
  <c r="I75" i="5"/>
  <c r="L75" i="5" s="1"/>
  <c r="G76" i="5" l="1"/>
  <c r="H76" i="5" s="1"/>
  <c r="P76" i="5" s="1"/>
  <c r="K76" i="5"/>
  <c r="M76" i="5" l="1"/>
  <c r="O76" i="5" s="1"/>
  <c r="I76" i="5" l="1"/>
  <c r="L76" i="5" s="1"/>
  <c r="N76" i="5"/>
  <c r="D77" i="5" s="1"/>
  <c r="E77" i="5" s="1"/>
  <c r="J77" i="5" s="1"/>
  <c r="G77" i="5" l="1"/>
  <c r="H77" i="5" s="1"/>
  <c r="P77" i="5" s="1"/>
  <c r="K77" i="5"/>
  <c r="M77" i="5" l="1"/>
  <c r="O77" i="5" s="1"/>
  <c r="I77" i="5" l="1"/>
  <c r="L77" i="5" s="1"/>
  <c r="N77" i="5"/>
  <c r="D78" i="5" s="1"/>
  <c r="E78" i="5" s="1"/>
  <c r="J78" i="5" s="1"/>
  <c r="K78" i="5" l="1"/>
  <c r="G78" i="5"/>
  <c r="H78" i="5" s="1"/>
  <c r="P78" i="5" s="1"/>
  <c r="M78" i="5" l="1"/>
  <c r="O78" i="5" s="1"/>
  <c r="I78" i="5" l="1"/>
  <c r="L78" i="5" s="1"/>
  <c r="N78" i="5"/>
  <c r="D79" i="5" s="1"/>
  <c r="E79" i="5" s="1"/>
  <c r="J79" i="5" s="1"/>
  <c r="G79" i="5" l="1"/>
  <c r="H79" i="5" s="1"/>
  <c r="P79" i="5" s="1"/>
  <c r="K79" i="5"/>
  <c r="M79" i="5" l="1"/>
  <c r="O79" i="5" s="1"/>
  <c r="I79" i="5" l="1"/>
  <c r="L79" i="5" s="1"/>
  <c r="D80" i="5"/>
  <c r="E80" i="5" s="1"/>
  <c r="J80" i="5" s="1"/>
  <c r="N79" i="5"/>
  <c r="G80" i="5" l="1"/>
  <c r="H80" i="5" s="1"/>
  <c r="P80" i="5" s="1"/>
  <c r="K80" i="5"/>
  <c r="M80" i="5" l="1"/>
  <c r="O80" i="5" s="1"/>
  <c r="I80" i="5" l="1"/>
  <c r="L80" i="5" s="1"/>
  <c r="N80" i="5"/>
  <c r="D81" i="5" s="1"/>
  <c r="E81" i="5" s="1"/>
  <c r="J81" i="5" s="1"/>
  <c r="G81" i="5" l="1"/>
  <c r="H81" i="5" s="1"/>
  <c r="P81" i="5" s="1"/>
  <c r="K81" i="5"/>
  <c r="M81" i="5" l="1"/>
  <c r="O81" i="5" s="1"/>
  <c r="I81" i="5" l="1"/>
  <c r="L81" i="5" s="1"/>
  <c r="N81" i="5"/>
  <c r="D82" i="5" s="1"/>
  <c r="E82" i="5" s="1"/>
  <c r="J82" i="5" s="1"/>
  <c r="K82" i="5" l="1"/>
  <c r="G82" i="5"/>
  <c r="H82" i="5" s="1"/>
  <c r="P82" i="5" s="1"/>
  <c r="M82" i="5" l="1"/>
  <c r="O82" i="5" s="1"/>
  <c r="I82" i="5" l="1"/>
  <c r="L82" i="5" s="1"/>
  <c r="N82" i="5"/>
  <c r="D83" i="5" s="1"/>
  <c r="E83" i="5" s="1"/>
  <c r="J83" i="5" s="1"/>
  <c r="K83" i="5" l="1"/>
  <c r="G83" i="5"/>
  <c r="H83" i="5" s="1"/>
  <c r="P83" i="5" s="1"/>
  <c r="M83" i="5" l="1"/>
  <c r="O83" i="5" s="1"/>
  <c r="I83" i="5" l="1"/>
  <c r="L83" i="5" s="1"/>
  <c r="N83" i="5"/>
  <c r="D84" i="5" s="1"/>
  <c r="E84" i="5" s="1"/>
  <c r="J84" i="5" s="1"/>
  <c r="K84" i="5" l="1"/>
  <c r="G84" i="5"/>
  <c r="H84" i="5" s="1"/>
  <c r="P84" i="5" s="1"/>
  <c r="M84" i="5" l="1"/>
  <c r="O84" i="5" s="1"/>
  <c r="I84" i="5" l="1"/>
  <c r="L84" i="5" s="1"/>
  <c r="N84" i="5"/>
  <c r="D85" i="5" s="1"/>
  <c r="E85" i="5" s="1"/>
  <c r="J85" i="5" s="1"/>
  <c r="G85" i="5" l="1"/>
  <c r="H85" i="5" s="1"/>
  <c r="P85" i="5" s="1"/>
  <c r="K85" i="5"/>
  <c r="M85" i="5" l="1"/>
  <c r="O85" i="5" s="1"/>
  <c r="I85" i="5" l="1"/>
  <c r="L85" i="5" s="1"/>
  <c r="N85" i="5"/>
  <c r="D86" i="5" s="1"/>
  <c r="E86" i="5" s="1"/>
  <c r="J86" i="5" s="1"/>
  <c r="G86" i="5" l="1"/>
  <c r="H86" i="5" s="1"/>
  <c r="P86" i="5" s="1"/>
  <c r="K86" i="5"/>
  <c r="M86" i="5" l="1"/>
  <c r="O86" i="5" s="1"/>
  <c r="N86" i="5" l="1"/>
  <c r="D87" i="5" s="1"/>
  <c r="E87" i="5" s="1"/>
  <c r="J87" i="5" s="1"/>
  <c r="I86" i="5"/>
  <c r="L86" i="5" s="1"/>
  <c r="K87" i="5" l="1"/>
  <c r="G87" i="5"/>
  <c r="H87" i="5" s="1"/>
  <c r="P87" i="5" s="1"/>
  <c r="M87" i="5" l="1"/>
  <c r="O87" i="5" s="1"/>
  <c r="I87" i="5" l="1"/>
  <c r="L87" i="5" s="1"/>
  <c r="D88" i="5"/>
  <c r="E88" i="5" s="1"/>
  <c r="J88" i="5" s="1"/>
  <c r="N87" i="5"/>
  <c r="K88" i="5" l="1"/>
  <c r="G88" i="5"/>
  <c r="H88" i="5" s="1"/>
  <c r="P88" i="5" s="1"/>
  <c r="M88" i="5" l="1"/>
  <c r="O88" i="5" s="1"/>
  <c r="N88" i="5" l="1"/>
  <c r="D89" i="5" s="1"/>
  <c r="E89" i="5" s="1"/>
  <c r="J89" i="5" s="1"/>
  <c r="I88" i="5"/>
  <c r="L88" i="5" s="1"/>
  <c r="K89" i="5" l="1"/>
  <c r="G89" i="5"/>
  <c r="H89" i="5" s="1"/>
  <c r="P89" i="5" s="1"/>
  <c r="M89" i="5" l="1"/>
  <c r="O89" i="5" s="1"/>
  <c r="I89" i="5" l="1"/>
  <c r="L89" i="5" s="1"/>
  <c r="D90" i="5"/>
  <c r="E90" i="5" s="1"/>
  <c r="J90" i="5" s="1"/>
  <c r="N89" i="5"/>
  <c r="K90" i="5" l="1"/>
  <c r="G90" i="5"/>
  <c r="H90" i="5" s="1"/>
  <c r="P90" i="5" s="1"/>
  <c r="M90" i="5" l="1"/>
  <c r="O90" i="5" s="1"/>
  <c r="N90" i="5" l="1"/>
  <c r="I90" i="5"/>
  <c r="L90" i="5" s="1"/>
  <c r="D91" i="5"/>
  <c r="E91" i="5" s="1"/>
  <c r="J91" i="5" s="1"/>
  <c r="G91" i="5" l="1"/>
  <c r="H91" i="5" s="1"/>
  <c r="P91" i="5" s="1"/>
  <c r="K91" i="5"/>
  <c r="M91" i="5" l="1"/>
  <c r="O91" i="5" s="1"/>
  <c r="N91" i="5" l="1"/>
  <c r="D92" i="5"/>
  <c r="E92" i="5" s="1"/>
  <c r="J92" i="5" s="1"/>
  <c r="I91" i="5"/>
  <c r="L91" i="5" s="1"/>
  <c r="G92" i="5" l="1"/>
  <c r="H92" i="5" s="1"/>
  <c r="P92" i="5" s="1"/>
  <c r="K92" i="5"/>
  <c r="M92" i="5" l="1"/>
  <c r="O92" i="5" s="1"/>
  <c r="N92" i="5" l="1"/>
  <c r="D93" i="5"/>
  <c r="E93" i="5" s="1"/>
  <c r="J93" i="5" s="1"/>
  <c r="I92" i="5"/>
  <c r="L92" i="5" s="1"/>
  <c r="K93" i="5" l="1"/>
  <c r="G93" i="5"/>
  <c r="H93" i="5" s="1"/>
  <c r="P93" i="5" s="1"/>
  <c r="M93" i="5" l="1"/>
  <c r="O93" i="5" s="1"/>
  <c r="N93" i="5" l="1"/>
  <c r="D94" i="5"/>
  <c r="E94" i="5" s="1"/>
  <c r="J94" i="5" s="1"/>
  <c r="I93" i="5"/>
  <c r="L93" i="5" s="1"/>
  <c r="K94" i="5" l="1"/>
  <c r="G94" i="5"/>
  <c r="H94" i="5" s="1"/>
  <c r="P94" i="5" s="1"/>
  <c r="M94" i="5" l="1"/>
  <c r="O94" i="5" s="1"/>
  <c r="N94" i="5" l="1"/>
  <c r="D95" i="5"/>
  <c r="E95" i="5" s="1"/>
  <c r="J95" i="5" s="1"/>
  <c r="I94" i="5"/>
  <c r="L94" i="5" s="1"/>
  <c r="G95" i="5" l="1"/>
  <c r="H95" i="5" s="1"/>
  <c r="P95" i="5" s="1"/>
  <c r="K95" i="5"/>
  <c r="M95" i="5" l="1"/>
  <c r="O95" i="5" s="1"/>
  <c r="N95" i="5" l="1"/>
  <c r="D96" i="5"/>
  <c r="E96" i="5" s="1"/>
  <c r="J96" i="5" s="1"/>
  <c r="I95" i="5"/>
  <c r="L95" i="5" s="1"/>
  <c r="G96" i="5" l="1"/>
  <c r="H96" i="5" s="1"/>
  <c r="P96" i="5" s="1"/>
  <c r="K96" i="5"/>
  <c r="M96" i="5" l="1"/>
  <c r="O96" i="5" s="1"/>
  <c r="N96" i="5" l="1"/>
  <c r="D97" i="5"/>
  <c r="E97" i="5" s="1"/>
  <c r="J97" i="5" s="1"/>
  <c r="I96" i="5"/>
  <c r="L96" i="5" s="1"/>
  <c r="G97" i="5" l="1"/>
  <c r="H97" i="5" s="1"/>
  <c r="P97" i="5" s="1"/>
  <c r="K97" i="5"/>
  <c r="M97" i="5" l="1"/>
  <c r="O97" i="5" s="1"/>
  <c r="N97" i="5" l="1"/>
  <c r="D98" i="5"/>
  <c r="E98" i="5" s="1"/>
  <c r="J98" i="5" s="1"/>
  <c r="I97" i="5"/>
  <c r="L97" i="5" s="1"/>
  <c r="K98" i="5" l="1"/>
  <c r="G98" i="5"/>
  <c r="H98" i="5" s="1"/>
  <c r="P98" i="5" s="1"/>
  <c r="M98" i="5" l="1"/>
  <c r="O98" i="5" s="1"/>
  <c r="N98" i="5" l="1"/>
  <c r="D99" i="5"/>
  <c r="E99" i="5" s="1"/>
  <c r="J99" i="5" s="1"/>
  <c r="I98" i="5"/>
  <c r="L98" i="5" s="1"/>
  <c r="G99" i="5" l="1"/>
  <c r="H99" i="5" s="1"/>
  <c r="P99" i="5" s="1"/>
  <c r="K99" i="5"/>
  <c r="M99" i="5" l="1"/>
  <c r="O99" i="5" s="1"/>
  <c r="N99" i="5" l="1"/>
  <c r="D100" i="5"/>
  <c r="E100" i="5" s="1"/>
  <c r="J100" i="5" s="1"/>
  <c r="I99" i="5"/>
  <c r="L99" i="5" s="1"/>
  <c r="G100" i="5" l="1"/>
  <c r="H100" i="5" s="1"/>
  <c r="P100" i="5" s="1"/>
  <c r="K100" i="5"/>
  <c r="M100" i="5" l="1"/>
  <c r="O100" i="5" s="1"/>
  <c r="N100" i="5" l="1"/>
  <c r="D101" i="5" s="1"/>
  <c r="E101" i="5" s="1"/>
  <c r="J101" i="5" s="1"/>
  <c r="I100" i="5"/>
  <c r="L100" i="5" s="1"/>
  <c r="G101" i="5" l="1"/>
  <c r="H101" i="5" s="1"/>
  <c r="P101" i="5" s="1"/>
  <c r="K101" i="5"/>
  <c r="M101" i="5" l="1"/>
  <c r="O101" i="5" s="1"/>
  <c r="I101" i="5" l="1"/>
  <c r="L101" i="5" s="1"/>
  <c r="D102" i="5"/>
  <c r="E102" i="5" s="1"/>
  <c r="J102" i="5" s="1"/>
  <c r="N101" i="5"/>
  <c r="K102" i="5" l="1"/>
  <c r="G102" i="5"/>
  <c r="H102" i="5" s="1"/>
  <c r="P102" i="5" s="1"/>
  <c r="M102" i="5" l="1"/>
  <c r="O102" i="5" s="1"/>
  <c r="N102" i="5" l="1"/>
  <c r="D103" i="5" s="1"/>
  <c r="E103" i="5" s="1"/>
  <c r="J103" i="5" s="1"/>
  <c r="I102" i="5"/>
  <c r="L102" i="5" s="1"/>
  <c r="K103" i="5" l="1"/>
  <c r="G103" i="5"/>
  <c r="H103" i="5" s="1"/>
  <c r="P103" i="5" s="1"/>
  <c r="M103" i="5" l="1"/>
  <c r="O103" i="5" s="1"/>
  <c r="N103" i="5" l="1"/>
  <c r="D104" i="5"/>
  <c r="E104" i="5" s="1"/>
  <c r="J104" i="5" s="1"/>
  <c r="I103" i="5"/>
  <c r="L103" i="5" s="1"/>
  <c r="G104" i="5" l="1"/>
  <c r="H104" i="5" s="1"/>
  <c r="P104" i="5" s="1"/>
  <c r="K104" i="5"/>
  <c r="M104" i="5" l="1"/>
  <c r="O104" i="5" s="1"/>
  <c r="N104" i="5" l="1"/>
  <c r="D105" i="5"/>
  <c r="E105" i="5" s="1"/>
  <c r="J105" i="5" s="1"/>
  <c r="I104" i="5"/>
  <c r="L104" i="5" s="1"/>
  <c r="K105" i="5" l="1"/>
  <c r="G105" i="5"/>
  <c r="H105" i="5" s="1"/>
  <c r="P105" i="5" s="1"/>
  <c r="M105" i="5" l="1"/>
  <c r="O105" i="5" s="1"/>
  <c r="N105" i="5" l="1"/>
  <c r="D106" i="5" s="1"/>
  <c r="E106" i="5" s="1"/>
  <c r="J106" i="5" s="1"/>
  <c r="I105" i="5"/>
  <c r="L105" i="5" s="1"/>
  <c r="K106" i="5" l="1"/>
  <c r="G106" i="5"/>
  <c r="H106" i="5" s="1"/>
  <c r="P106" i="5" s="1"/>
  <c r="M106" i="5" l="1"/>
  <c r="O106" i="5" s="1"/>
  <c r="I106" i="5" l="1"/>
  <c r="L106" i="5" s="1"/>
  <c r="D107" i="5"/>
  <c r="E107" i="5" s="1"/>
  <c r="J107" i="5" s="1"/>
  <c r="N106" i="5"/>
  <c r="G107" i="5" l="1"/>
  <c r="H107" i="5" s="1"/>
  <c r="P107" i="5" s="1"/>
  <c r="K107" i="5"/>
  <c r="M107" i="5" l="1"/>
  <c r="O107" i="5" s="1"/>
  <c r="N107" i="5" l="1"/>
  <c r="D108" i="5" s="1"/>
  <c r="E108" i="5" s="1"/>
  <c r="J108" i="5" s="1"/>
  <c r="I107" i="5"/>
  <c r="L107" i="5" s="1"/>
  <c r="G108" i="5" l="1"/>
  <c r="H108" i="5" s="1"/>
  <c r="P108" i="5" s="1"/>
  <c r="K108" i="5"/>
  <c r="M108" i="5" l="1"/>
  <c r="O108" i="5" s="1"/>
  <c r="I108" i="5" l="1"/>
  <c r="L108" i="5" s="1"/>
  <c r="D109" i="5"/>
  <c r="E109" i="5" s="1"/>
  <c r="J109" i="5" s="1"/>
  <c r="N108" i="5"/>
  <c r="K109" i="5" l="1"/>
  <c r="G109" i="5"/>
  <c r="H109" i="5" s="1"/>
  <c r="P109" i="5" s="1"/>
  <c r="M109" i="5" l="1"/>
  <c r="O109" i="5" s="1"/>
  <c r="N109" i="5" l="1"/>
  <c r="D110" i="5" s="1"/>
  <c r="E110" i="5" s="1"/>
  <c r="J110" i="5" s="1"/>
  <c r="I109" i="5"/>
  <c r="L109" i="5" s="1"/>
  <c r="K110" i="5" l="1"/>
  <c r="G110" i="5"/>
  <c r="H110" i="5" s="1"/>
  <c r="P110" i="5" s="1"/>
  <c r="M110" i="5" l="1"/>
  <c r="O110" i="5" s="1"/>
  <c r="I110" i="5" l="1"/>
  <c r="L110" i="5" s="1"/>
  <c r="D111" i="5"/>
  <c r="E111" i="5" s="1"/>
  <c r="J111" i="5" s="1"/>
  <c r="N110" i="5"/>
  <c r="K111" i="5" l="1"/>
  <c r="G111" i="5"/>
  <c r="H111" i="5" s="1"/>
  <c r="P111" i="5" s="1"/>
  <c r="M111" i="5" l="1"/>
  <c r="O111" i="5" s="1"/>
  <c r="N111" i="5" l="1"/>
  <c r="D112" i="5"/>
  <c r="E112" i="5" s="1"/>
  <c r="J112" i="5" s="1"/>
  <c r="I111" i="5"/>
  <c r="L111" i="5" s="1"/>
  <c r="K112" i="5" l="1"/>
  <c r="G112" i="5"/>
  <c r="H112" i="5" s="1"/>
  <c r="P112" i="5" s="1"/>
  <c r="M112" i="5" l="1"/>
  <c r="O112" i="5" s="1"/>
  <c r="N112" i="5" l="1"/>
  <c r="D113" i="5"/>
  <c r="E113" i="5" s="1"/>
  <c r="J113" i="5" s="1"/>
  <c r="I112" i="5"/>
  <c r="L112" i="5" s="1"/>
  <c r="K113" i="5" l="1"/>
  <c r="G113" i="5"/>
  <c r="H113" i="5" s="1"/>
  <c r="P113" i="5" s="1"/>
  <c r="M113" i="5" l="1"/>
  <c r="O113" i="5" s="1"/>
  <c r="N113" i="5" l="1"/>
  <c r="D114" i="5"/>
  <c r="E114" i="5" s="1"/>
  <c r="J114" i="5" s="1"/>
  <c r="I113" i="5"/>
  <c r="L113" i="5" s="1"/>
  <c r="K114" i="5" l="1"/>
  <c r="G114" i="5"/>
  <c r="H114" i="5" s="1"/>
  <c r="P114" i="5" s="1"/>
  <c r="M114" i="5" l="1"/>
  <c r="O114" i="5" s="1"/>
  <c r="N114" i="5" l="1"/>
  <c r="D115" i="5" s="1"/>
  <c r="E115" i="5" s="1"/>
  <c r="J115" i="5" s="1"/>
  <c r="I114" i="5"/>
  <c r="L114" i="5" s="1"/>
  <c r="K115" i="5" l="1"/>
  <c r="G115" i="5"/>
  <c r="H115" i="5" s="1"/>
  <c r="P115" i="5" s="1"/>
  <c r="M115" i="5" l="1"/>
  <c r="O115" i="5" s="1"/>
  <c r="N115" i="5" l="1"/>
  <c r="D116" i="5"/>
  <c r="E116" i="5" s="1"/>
  <c r="J116" i="5" s="1"/>
  <c r="I115" i="5"/>
  <c r="L115" i="5" s="1"/>
  <c r="K116" i="5" l="1"/>
  <c r="G116" i="5"/>
  <c r="H116" i="5" s="1"/>
  <c r="P116" i="5" s="1"/>
  <c r="M116" i="5" l="1"/>
  <c r="O116" i="5" s="1"/>
  <c r="N116" i="5" l="1"/>
  <c r="D117" i="5"/>
  <c r="E117" i="5" s="1"/>
  <c r="J117" i="5" s="1"/>
  <c r="I116" i="5"/>
  <c r="L116" i="5" s="1"/>
  <c r="K117" i="5" l="1"/>
  <c r="G117" i="5"/>
  <c r="H117" i="5" s="1"/>
  <c r="P117" i="5" s="1"/>
  <c r="M117" i="5" l="1"/>
  <c r="O117" i="5" s="1"/>
  <c r="N117" i="5" l="1"/>
  <c r="D118" i="5" s="1"/>
  <c r="E118" i="5" s="1"/>
  <c r="J118" i="5" s="1"/>
  <c r="I117" i="5"/>
  <c r="L117" i="5" s="1"/>
  <c r="G118" i="5" l="1"/>
  <c r="H118" i="5" s="1"/>
  <c r="P118" i="5" s="1"/>
  <c r="K118" i="5"/>
  <c r="M118" i="5" l="1"/>
  <c r="O118" i="5" s="1"/>
  <c r="I118" i="5" l="1"/>
  <c r="L118" i="5" s="1"/>
  <c r="D119" i="5"/>
  <c r="E119" i="5" s="1"/>
  <c r="J119" i="5" s="1"/>
  <c r="N118" i="5"/>
  <c r="K119" i="5" l="1"/>
  <c r="G119" i="5"/>
  <c r="H119" i="5" s="1"/>
  <c r="P119" i="5" s="1"/>
  <c r="M119" i="5" l="1"/>
  <c r="O119" i="5" s="1"/>
  <c r="N119" i="5" l="1"/>
  <c r="I119" i="5"/>
  <c r="L119" i="5" s="1"/>
  <c r="D120" i="5"/>
  <c r="E120" i="5" s="1"/>
  <c r="J120" i="5" s="1"/>
  <c r="G120" i="5" l="1"/>
  <c r="H120" i="5" s="1"/>
  <c r="P120" i="5" s="1"/>
  <c r="K120" i="5"/>
  <c r="M120" i="5" l="1"/>
  <c r="O120" i="5" s="1"/>
  <c r="N120" i="5" l="1"/>
  <c r="D121" i="5"/>
  <c r="E121" i="5" s="1"/>
  <c r="J121" i="5" s="1"/>
  <c r="I120" i="5"/>
  <c r="L120" i="5" s="1"/>
  <c r="G121" i="5" l="1"/>
  <c r="H121" i="5" s="1"/>
  <c r="P121" i="5" s="1"/>
  <c r="K121" i="5"/>
  <c r="M121" i="5" l="1"/>
  <c r="O121" i="5" s="1"/>
  <c r="N121" i="5" l="1"/>
  <c r="D122" i="5"/>
  <c r="E122" i="5" s="1"/>
  <c r="J122" i="5" s="1"/>
  <c r="I121" i="5"/>
  <c r="L121" i="5" s="1"/>
  <c r="G122" i="5" l="1"/>
  <c r="H122" i="5" s="1"/>
  <c r="P122" i="5" s="1"/>
  <c r="K122" i="5"/>
  <c r="M122" i="5" l="1"/>
  <c r="O122" i="5" s="1"/>
  <c r="N122" i="5" l="1"/>
  <c r="D123" i="5"/>
  <c r="E123" i="5" s="1"/>
  <c r="J123" i="5" s="1"/>
  <c r="I122" i="5"/>
  <c r="L122" i="5" s="1"/>
  <c r="G123" i="5" l="1"/>
  <c r="H123" i="5" s="1"/>
  <c r="P123" i="5" s="1"/>
  <c r="K123" i="5"/>
  <c r="M123" i="5" l="1"/>
  <c r="O123" i="5" s="1"/>
  <c r="N123" i="5" l="1"/>
  <c r="D124" i="5" s="1"/>
  <c r="E124" i="5" s="1"/>
  <c r="J124" i="5" s="1"/>
  <c r="I123" i="5"/>
  <c r="L123" i="5" s="1"/>
  <c r="K124" i="5" l="1"/>
  <c r="G124" i="5"/>
  <c r="H124" i="5" s="1"/>
  <c r="P124" i="5" s="1"/>
  <c r="M124" i="5" l="1"/>
  <c r="O124" i="5" s="1"/>
  <c r="I124" i="5" l="1"/>
  <c r="L124" i="5" s="1"/>
  <c r="D125" i="5"/>
  <c r="E125" i="5" s="1"/>
  <c r="J125" i="5" s="1"/>
  <c r="N124" i="5"/>
  <c r="G125" i="5" l="1"/>
  <c r="H125" i="5" s="1"/>
  <c r="P125" i="5" s="1"/>
  <c r="K125" i="5"/>
  <c r="M125" i="5" l="1"/>
  <c r="O125" i="5" s="1"/>
  <c r="N125" i="5" l="1"/>
  <c r="D126" i="5" s="1"/>
  <c r="E126" i="5" s="1"/>
  <c r="J126" i="5" s="1"/>
  <c r="I125" i="5"/>
  <c r="L125" i="5" s="1"/>
  <c r="K126" i="5" l="1"/>
  <c r="G126" i="5"/>
  <c r="H126" i="5" s="1"/>
  <c r="P126" i="5" s="1"/>
  <c r="M126" i="5" l="1"/>
  <c r="O126" i="5" s="1"/>
  <c r="I126" i="5" l="1"/>
  <c r="L126" i="5" s="1"/>
  <c r="D127" i="5"/>
  <c r="E127" i="5" s="1"/>
  <c r="J127" i="5" s="1"/>
  <c r="N126" i="5"/>
  <c r="K127" i="5" l="1"/>
  <c r="G127" i="5"/>
  <c r="H127" i="5" s="1"/>
  <c r="P127" i="5" s="1"/>
  <c r="M127" i="5" l="1"/>
  <c r="O127" i="5" s="1"/>
  <c r="N127" i="5" l="1"/>
  <c r="D128" i="5"/>
  <c r="E128" i="5" s="1"/>
  <c r="J128" i="5" s="1"/>
  <c r="I127" i="5"/>
  <c r="L127" i="5" s="1"/>
  <c r="G128" i="5" l="1"/>
  <c r="H128" i="5" s="1"/>
  <c r="P128" i="5" s="1"/>
  <c r="K128" i="5"/>
  <c r="M128" i="5" l="1"/>
  <c r="O128" i="5" s="1"/>
  <c r="N128" i="5" l="1"/>
  <c r="D129" i="5" s="1"/>
  <c r="E129" i="5" s="1"/>
  <c r="J129" i="5" s="1"/>
  <c r="I128" i="5"/>
  <c r="L128" i="5" s="1"/>
  <c r="G129" i="5" l="1"/>
  <c r="H129" i="5" s="1"/>
  <c r="P129" i="5" s="1"/>
  <c r="K129" i="5"/>
  <c r="M129" i="5" l="1"/>
  <c r="O129" i="5" s="1"/>
  <c r="I129" i="5" l="1"/>
  <c r="L129" i="5" s="1"/>
  <c r="D130" i="5"/>
  <c r="E130" i="5" s="1"/>
  <c r="J130" i="5" s="1"/>
  <c r="N129" i="5"/>
  <c r="G130" i="5" l="1"/>
  <c r="H130" i="5" s="1"/>
  <c r="P130" i="5" s="1"/>
  <c r="K130" i="5"/>
  <c r="M130" i="5" l="1"/>
  <c r="O130" i="5" s="1"/>
  <c r="I130" i="5" l="1"/>
  <c r="L130" i="5" s="1"/>
  <c r="D131" i="5"/>
  <c r="E131" i="5" s="1"/>
  <c r="J131" i="5" s="1"/>
  <c r="N130" i="5"/>
  <c r="K131" i="5" l="1"/>
  <c r="G131" i="5"/>
  <c r="H131" i="5" s="1"/>
  <c r="P131" i="5" s="1"/>
  <c r="M131" i="5" l="1"/>
  <c r="O131" i="5" s="1"/>
  <c r="N131" i="5" l="1"/>
  <c r="D132" i="5" s="1"/>
  <c r="E132" i="5" s="1"/>
  <c r="J132" i="5" s="1"/>
  <c r="I131" i="5"/>
  <c r="L131" i="5" s="1"/>
  <c r="K132" i="5" l="1"/>
  <c r="G132" i="5"/>
  <c r="H132" i="5" s="1"/>
  <c r="P132" i="5" s="1"/>
  <c r="M132" i="5" l="1"/>
  <c r="O132" i="5" s="1"/>
  <c r="N132" i="5" l="1"/>
  <c r="D133" i="5"/>
  <c r="E133" i="5" s="1"/>
  <c r="J133" i="5" s="1"/>
  <c r="I132" i="5"/>
  <c r="L132" i="5" s="1"/>
  <c r="K133" i="5" l="1"/>
  <c r="G133" i="5"/>
  <c r="H133" i="5" s="1"/>
  <c r="P133" i="5" s="1"/>
  <c r="M133" i="5" l="1"/>
  <c r="O133" i="5" s="1"/>
  <c r="N133" i="5" l="1"/>
  <c r="D134" i="5" s="1"/>
  <c r="E134" i="5" s="1"/>
  <c r="J134" i="5" s="1"/>
  <c r="I133" i="5"/>
  <c r="L133" i="5" s="1"/>
  <c r="G134" i="5" l="1"/>
  <c r="H134" i="5" s="1"/>
  <c r="P134" i="5" s="1"/>
  <c r="K134" i="5"/>
  <c r="M134" i="5" l="1"/>
  <c r="O134" i="5" s="1"/>
  <c r="I134" i="5" l="1"/>
  <c r="L134" i="5" s="1"/>
  <c r="N134" i="5"/>
  <c r="D135" i="5" s="1"/>
  <c r="E135" i="5" s="1"/>
  <c r="J135" i="5" s="1"/>
  <c r="G135" i="5" l="1"/>
  <c r="H135" i="5" s="1"/>
  <c r="P135" i="5" s="1"/>
  <c r="K135" i="5"/>
  <c r="M135" i="5" l="1"/>
  <c r="O135" i="5" s="1"/>
  <c r="I135" i="5" l="1"/>
  <c r="L135" i="5" s="1"/>
  <c r="N135" i="5"/>
  <c r="D136" i="5" s="1"/>
  <c r="E136" i="5" s="1"/>
  <c r="J136" i="5" s="1"/>
  <c r="G136" i="5" l="1"/>
  <c r="H136" i="5" s="1"/>
  <c r="P136" i="5" s="1"/>
  <c r="K136" i="5"/>
  <c r="M136" i="5" l="1"/>
  <c r="O136" i="5" s="1"/>
  <c r="I136" i="5" l="1"/>
  <c r="L136" i="5" s="1"/>
  <c r="D137" i="5"/>
  <c r="E137" i="5" s="1"/>
  <c r="J137" i="5" s="1"/>
  <c r="N136" i="5"/>
  <c r="G137" i="5" l="1"/>
  <c r="H137" i="5" s="1"/>
  <c r="P137" i="5" s="1"/>
  <c r="K137" i="5"/>
  <c r="M137" i="5" l="1"/>
  <c r="O137" i="5" s="1"/>
  <c r="N137" i="5" l="1"/>
  <c r="D138" i="5" s="1"/>
  <c r="E138" i="5" s="1"/>
  <c r="J138" i="5" s="1"/>
  <c r="I137" i="5"/>
  <c r="L137" i="5" s="1"/>
  <c r="G138" i="5" l="1"/>
  <c r="H138" i="5" s="1"/>
  <c r="P138" i="5" s="1"/>
  <c r="K138" i="5"/>
  <c r="M138" i="5" l="1"/>
  <c r="O138" i="5" s="1"/>
  <c r="I138" i="5" l="1"/>
  <c r="L138" i="5" s="1"/>
  <c r="D139" i="5"/>
  <c r="E139" i="5" s="1"/>
  <c r="J139" i="5" s="1"/>
  <c r="N138" i="5"/>
  <c r="G139" i="5" l="1"/>
  <c r="H139" i="5" s="1"/>
  <c r="P139" i="5" s="1"/>
  <c r="K139" i="5"/>
  <c r="M139" i="5" l="1"/>
  <c r="O139" i="5" s="1"/>
  <c r="N139" i="5" l="1"/>
  <c r="D140" i="5"/>
  <c r="E140" i="5" s="1"/>
  <c r="J140" i="5" s="1"/>
  <c r="I139" i="5"/>
  <c r="L139" i="5" s="1"/>
  <c r="G140" i="5" l="1"/>
  <c r="H140" i="5" s="1"/>
  <c r="P140" i="5" s="1"/>
  <c r="K140" i="5"/>
  <c r="M140" i="5" l="1"/>
  <c r="O140" i="5" s="1"/>
  <c r="N140" i="5" l="1"/>
  <c r="D141" i="5"/>
  <c r="E141" i="5" s="1"/>
  <c r="J141" i="5" s="1"/>
  <c r="I140" i="5"/>
  <c r="L140" i="5" s="1"/>
  <c r="G141" i="5" l="1"/>
  <c r="H141" i="5" s="1"/>
  <c r="P141" i="5" s="1"/>
  <c r="K141" i="5"/>
  <c r="M141" i="5" l="1"/>
  <c r="O141" i="5" s="1"/>
  <c r="N141" i="5" l="1"/>
  <c r="D142" i="5"/>
  <c r="E142" i="5" s="1"/>
  <c r="J142" i="5" s="1"/>
  <c r="I141" i="5"/>
  <c r="L141" i="5" s="1"/>
  <c r="K142" i="5" l="1"/>
  <c r="G142" i="5"/>
  <c r="H142" i="5" s="1"/>
  <c r="P142" i="5" s="1"/>
  <c r="M142" i="5" l="1"/>
  <c r="O142" i="5" s="1"/>
  <c r="N142" i="5" l="1"/>
  <c r="D143" i="5"/>
  <c r="E143" i="5" s="1"/>
  <c r="J143" i="5" s="1"/>
  <c r="I142" i="5"/>
  <c r="L142" i="5" s="1"/>
  <c r="K143" i="5" l="1"/>
  <c r="G143" i="5"/>
  <c r="H143" i="5" s="1"/>
  <c r="P143" i="5" s="1"/>
  <c r="M143" i="5" l="1"/>
  <c r="O143" i="5" s="1"/>
  <c r="N143" i="5" l="1"/>
  <c r="D144" i="5" s="1"/>
  <c r="E144" i="5" s="1"/>
  <c r="J144" i="5" s="1"/>
  <c r="I143" i="5"/>
  <c r="L143" i="5" s="1"/>
  <c r="G144" i="5" l="1"/>
  <c r="H144" i="5" s="1"/>
  <c r="P144" i="5" s="1"/>
  <c r="K144" i="5"/>
  <c r="M144" i="5" l="1"/>
  <c r="O144" i="5" s="1"/>
  <c r="I144" i="5" l="1"/>
  <c r="L144" i="5" s="1"/>
  <c r="N144" i="5"/>
  <c r="D145" i="5" s="1"/>
  <c r="E145" i="5" s="1"/>
  <c r="J145" i="5" s="1"/>
  <c r="K145" i="5" l="1"/>
  <c r="G145" i="5"/>
  <c r="H145" i="5" s="1"/>
  <c r="P145" i="5" s="1"/>
  <c r="M145" i="5" l="1"/>
  <c r="O145" i="5" s="1"/>
  <c r="I145" i="5" l="1"/>
  <c r="L145" i="5" s="1"/>
  <c r="D146" i="5"/>
  <c r="E146" i="5" s="1"/>
  <c r="J146" i="5" s="1"/>
  <c r="N145" i="5"/>
  <c r="K146" i="5" l="1"/>
  <c r="G146" i="5"/>
  <c r="H146" i="5" s="1"/>
  <c r="P146" i="5" s="1"/>
  <c r="M146" i="5" l="1"/>
  <c r="O146" i="5" s="1"/>
  <c r="N146" i="5" l="1"/>
  <c r="D147" i="5"/>
  <c r="E147" i="5" s="1"/>
  <c r="J147" i="5" s="1"/>
  <c r="I146" i="5"/>
  <c r="L146" i="5" s="1"/>
  <c r="G147" i="5" l="1"/>
  <c r="H147" i="5" s="1"/>
  <c r="P147" i="5" s="1"/>
  <c r="K147" i="5"/>
  <c r="M147" i="5" l="1"/>
  <c r="O147" i="5" s="1"/>
  <c r="N147" i="5" l="1"/>
  <c r="D148" i="5"/>
  <c r="E148" i="5" s="1"/>
  <c r="J148" i="5" s="1"/>
  <c r="I147" i="5"/>
  <c r="L147" i="5" s="1"/>
  <c r="G148" i="5" l="1"/>
  <c r="H148" i="5" s="1"/>
  <c r="P148" i="5" s="1"/>
  <c r="K148" i="5"/>
  <c r="M148" i="5" l="1"/>
  <c r="O148" i="5" s="1"/>
  <c r="N148" i="5" l="1"/>
  <c r="D149" i="5"/>
  <c r="E149" i="5" s="1"/>
  <c r="J149" i="5" s="1"/>
  <c r="I148" i="5"/>
  <c r="L148" i="5" s="1"/>
  <c r="K149" i="5" l="1"/>
  <c r="G149" i="5"/>
  <c r="H149" i="5" s="1"/>
  <c r="P149" i="5" s="1"/>
  <c r="M149" i="5" l="1"/>
  <c r="O149" i="5" s="1"/>
  <c r="N149" i="5" l="1"/>
  <c r="D150" i="5"/>
  <c r="E150" i="5" s="1"/>
  <c r="J150" i="5" s="1"/>
  <c r="I149" i="5"/>
  <c r="L149" i="5" s="1"/>
  <c r="K150" i="5" l="1"/>
  <c r="G150" i="5"/>
  <c r="H150" i="5" s="1"/>
  <c r="P150" i="5" s="1"/>
  <c r="M150" i="5" l="1"/>
  <c r="O150" i="5" s="1"/>
  <c r="N150" i="5" l="1"/>
  <c r="D151" i="5"/>
  <c r="E151" i="5" s="1"/>
  <c r="J151" i="5" s="1"/>
  <c r="I150" i="5"/>
  <c r="L150" i="5" s="1"/>
  <c r="K151" i="5" l="1"/>
  <c r="G151" i="5"/>
  <c r="H151" i="5" s="1"/>
  <c r="P151" i="5" s="1"/>
  <c r="M151" i="5" l="1"/>
  <c r="O151" i="5" s="1"/>
  <c r="N151" i="5" l="1"/>
  <c r="D152" i="5"/>
  <c r="E152" i="5" s="1"/>
  <c r="J152" i="5" s="1"/>
  <c r="I151" i="5"/>
  <c r="L151" i="5" s="1"/>
  <c r="K152" i="5" l="1"/>
  <c r="G152" i="5"/>
  <c r="H152" i="5" s="1"/>
  <c r="P152" i="5" s="1"/>
  <c r="P153" i="5" s="1"/>
  <c r="M153" i="5" s="1"/>
  <c r="M152" i="5" l="1"/>
  <c r="O152" i="5" s="1"/>
  <c r="N152" i="5" l="1"/>
  <c r="I152" i="5"/>
  <c r="L152" i="5" s="1"/>
  <c r="L153" i="5" s="1"/>
</calcChain>
</file>

<file path=xl/sharedStrings.xml><?xml version="1.0" encoding="utf-8"?>
<sst xmlns="http://schemas.openxmlformats.org/spreadsheetml/2006/main" count="547" uniqueCount="115">
  <si>
    <t xml:space="preserve">Alumnos: Benitez Peressi, Gonzalo Facundo;Gomez Geneiro, Maximiliano Nahuel; Retamozo Enrique, Agustín Rubén
</t>
  </si>
  <si>
    <t>Datos obtenidos a partir de las entrevistas realizadas:</t>
  </si>
  <si>
    <t>Dia de La semana</t>
  </si>
  <si>
    <t>Mes</t>
  </si>
  <si>
    <t>Fecha</t>
  </si>
  <si>
    <t>Demanda Diaria Asado</t>
  </si>
  <si>
    <t>Demora de Reposición</t>
  </si>
  <si>
    <t>Rojo: Quiebre de stock de corte de asado</t>
  </si>
  <si>
    <t>Demanda Lunes - Miercoles</t>
  </si>
  <si>
    <t>Como se utilizo excel se usaron algunas formulas para lograr el mismo resultado que los generadores aqui mostados</t>
  </si>
  <si>
    <t>Lunes</t>
  </si>
  <si>
    <t>Marzo</t>
  </si>
  <si>
    <t>Martes</t>
  </si>
  <si>
    <t>Generador: Lunes a Miercoles - Normal</t>
  </si>
  <si>
    <t>Miércoles</t>
  </si>
  <si>
    <t>Jueves</t>
  </si>
  <si>
    <t>Viernes</t>
  </si>
  <si>
    <t>Pedido</t>
  </si>
  <si>
    <t>Sábado</t>
  </si>
  <si>
    <t>Entrega</t>
  </si>
  <si>
    <t>Domingo</t>
  </si>
  <si>
    <t>Abril</t>
  </si>
  <si>
    <t>Demanda Jueves-Domingo</t>
  </si>
  <si>
    <t>Generador: Jueves a Domingo - Lognormal</t>
  </si>
  <si>
    <t>Mayo</t>
  </si>
  <si>
    <t>Demanda Especial</t>
  </si>
  <si>
    <t>Generador: Semana especiales ( 1 de mayo, 25 de Mayo) - Normal</t>
  </si>
  <si>
    <t>Anexo: Simulador y Resultados</t>
  </si>
  <si>
    <t>Corte de asado</t>
  </si>
  <si>
    <t>dias de simulación</t>
  </si>
  <si>
    <t>dias</t>
  </si>
  <si>
    <t xml:space="preserve">ST= Costo total de pedido </t>
  </si>
  <si>
    <t>$/pedido</t>
  </si>
  <si>
    <t>Costo de faltante =</t>
  </si>
  <si>
    <t>$/kg</t>
  </si>
  <si>
    <t>Q=Tamaño de pedido</t>
  </si>
  <si>
    <t>kg</t>
  </si>
  <si>
    <t>Si alteramos el tamaño a pedir siempre se decrementa o incrementa en 44kg (cantidad de kg en 2 medias reses o 1 animal)</t>
  </si>
  <si>
    <t>Punto de reorden =</t>
  </si>
  <si>
    <t xml:space="preserve"> kg</t>
  </si>
  <si>
    <t>Costo de manejo de cortes de asado por kg en local</t>
  </si>
  <si>
    <t>$</t>
  </si>
  <si>
    <t>COSTO UNITARIO DE MANTENER INVENTARIO por día</t>
  </si>
  <si>
    <t>Condiciones iniciales y Politicas a seguir:</t>
  </si>
  <si>
    <t>Se define un dia 0 para inicialiar valores iniciales y   utilizar las formulas realizadas.</t>
  </si>
  <si>
    <t>Se define desarrollar la simulación con Δt = 1 día</t>
  </si>
  <si>
    <t xml:space="preserve">Cantidad inicial de kg de asado = </t>
  </si>
  <si>
    <t>Dia de la semana</t>
  </si>
  <si>
    <t>dia</t>
  </si>
  <si>
    <t>Entrega del proveedor (kg)</t>
  </si>
  <si>
    <t>Inventario inicial</t>
  </si>
  <si>
    <t>Demanda</t>
  </si>
  <si>
    <t>Ventas</t>
  </si>
  <si>
    <t>Inventario final</t>
  </si>
  <si>
    <t>Costo del pedido</t>
  </si>
  <si>
    <t>Costo de mantener el inventario</t>
  </si>
  <si>
    <t xml:space="preserve">Costo total de faltante </t>
  </si>
  <si>
    <t>costo total del inventario/dia</t>
  </si>
  <si>
    <t>Pedido Q* realizado ?</t>
  </si>
  <si>
    <t>Dias de demora en entrega</t>
  </si>
  <si>
    <t>Dia de entrega</t>
  </si>
  <si>
    <t>Dia con quiebre de stock</t>
  </si>
  <si>
    <t>Miercoles</t>
  </si>
  <si>
    <t>Sabado</t>
  </si>
  <si>
    <t>Replica</t>
  </si>
  <si>
    <t>Resuldado</t>
  </si>
  <si>
    <t>Cantidad dias con quiebres de stock</t>
  </si>
  <si>
    <t>Variables de control</t>
  </si>
  <si>
    <t>Cantidad a pedir =</t>
  </si>
  <si>
    <t>222,5 kg</t>
  </si>
  <si>
    <t>5 animales</t>
  </si>
  <si>
    <t xml:space="preserve">Replica </t>
  </si>
  <si>
    <t>178 kg</t>
  </si>
  <si>
    <t>4 animales</t>
  </si>
  <si>
    <t>266 kg</t>
  </si>
  <si>
    <t>6 animales</t>
  </si>
  <si>
    <t>175 kg</t>
  </si>
  <si>
    <t>80 kg</t>
  </si>
  <si>
    <t>200 kg</t>
  </si>
  <si>
    <t xml:space="preserve">El conjunto de resultados de las </t>
  </si>
  <si>
    <t>replicas NO se ajuste a una distribucion normal</t>
  </si>
  <si>
    <t>Como el conjunto de resultados de las replicas se ajusta a una</t>
  </si>
  <si>
    <t>Formula de Intervalo de confianza ( otra dist.)</t>
  </si>
  <si>
    <t xml:space="preserve">distribucion normal, aplicamos la formula correspondiente. </t>
  </si>
  <si>
    <t>Formula de Intervalo de confianza ( dist. Normal)</t>
  </si>
  <si>
    <t>Situacion 1</t>
  </si>
  <si>
    <t>r=</t>
  </si>
  <si>
    <t>α=</t>
  </si>
  <si>
    <t xml:space="preserve"> media sit. 1 = x̄  </t>
  </si>
  <si>
    <r>
      <t xml:space="preserve">desviacion estandar = </t>
    </r>
    <r>
      <rPr>
        <b/>
        <sz val="16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</t>
    </r>
  </si>
  <si>
    <t>Intervalo de</t>
  </si>
  <si>
    <t>IC_SUP</t>
  </si>
  <si>
    <t>confianza</t>
  </si>
  <si>
    <t>IC_INF</t>
  </si>
  <si>
    <t xml:space="preserve">delta </t>
  </si>
  <si>
    <t xml:space="preserve">r  </t>
  </si>
  <si>
    <r>
      <t xml:space="preserve">media sit. 1 = </t>
    </r>
    <r>
      <rPr>
        <b/>
        <sz val="16"/>
        <color theme="1"/>
        <rFont val="Calibri"/>
        <family val="2"/>
        <scheme val="minor"/>
      </rPr>
      <t xml:space="preserve">x̄   </t>
    </r>
  </si>
  <si>
    <r>
      <t xml:space="preserve">desviacion estandar = </t>
    </r>
    <r>
      <rPr>
        <b/>
        <sz val="18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</si>
  <si>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4"/>
        <color theme="1"/>
        <rFont val="Calibri"/>
        <family val="2"/>
      </rPr>
      <t>α</t>
    </r>
    <r>
      <rPr>
        <sz val="11"/>
        <color theme="1"/>
        <rFont val="Calibri"/>
        <family val="2"/>
      </rPr>
      <t xml:space="preserve"> =</t>
    </r>
  </si>
  <si>
    <t>Estadistico</t>
  </si>
  <si>
    <t>Intevalo  confianza</t>
  </si>
  <si>
    <t>IC_Inf</t>
  </si>
  <si>
    <t>El coste total del funcionamiento del frigorifico con una Q= cantidad de pedido = 178kg (4 animales) y un punto de reposición=80kg, para los cortes de asado</t>
  </si>
  <si>
    <t>iC_Sup</t>
  </si>
  <si>
    <t>esta dentro del intervalo de confianza que va desde 136385,116 $ hasta 143335,629 $ pesos, producientdose una cantidad de dias con quiebre de stock que van desde 0,599 dias (1 dIa) hasta los 1,308 dias ( 2 dias). Considero que el rango del intervalo de</t>
  </si>
  <si>
    <t xml:space="preserve">Delta </t>
  </si>
  <si>
    <t>confianza es un resultado lo  suficientemente acotado para servirle al cliente para tomar una decisión, adviertiendole que el nivel de aceptación es del 95%</t>
  </si>
  <si>
    <t xml:space="preserve">(pueden existir situaciones --&gt; 5% error en las las cuales los costos totales del funcionamiento del inventario puedan ser mucho mas grandes o mas pequeños que el </t>
  </si>
  <si>
    <t>intervalo de confiaza obtenido)</t>
  </si>
  <si>
    <t>El coste total del funcionamiento del frigorifico con una Q= cantidad de pedido = 222,5kg (5 animales) y un punto de reposición=175kg, para los cortes de asado</t>
  </si>
  <si>
    <t>El coste total del funcionamiento del frigorifico con una Q= cantidad de pedido =266kg (6 animales) y un punto de reposición=200kg, para los cortes de asado</t>
  </si>
  <si>
    <t>esta dentro del intervalo de confianza que va desde 159274,661 $ hasta 159931,018 $, sin registrarse ningun dia con quiebre de stock . Considero que el rango del intervalo de</t>
  </si>
  <si>
    <t>esta dentro del intervalo de confianza que va desde 169667,63 $ hasta 170210,260 $, sin registrar ningun quiebre de stock en las replicas realizadas. Considero que el rango del intervalo de</t>
  </si>
  <si>
    <t>Costo total tres meses de inventario:</t>
  </si>
  <si>
    <t>Total dias de quibre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</si>
</sst>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u/>
      <sz val="36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9"/>
      </patternFill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7" fillId="0" borderId="32" applyNumberFormat="0" applyFill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</cellStyleXfs>
  <cellXfs count="159">
    <xf numFmtId="0" fontId="0" fillId="0" borderId="0" xfId="0"/>
    <xf numFmtId="2" fontId="0" fillId="0" borderId="0" xfId="0" applyNumberFormat="1" applyAlignment="1">
      <alignment horizontal="center"/>
    </xf>
    <xf numFmtId="0" fontId="0" fillId="0" borderId="6" xfId="0" applyBorder="1"/>
    <xf numFmtId="0" fontId="0" fillId="0" borderId="20" xfId="0" applyBorder="1"/>
    <xf numFmtId="0" fontId="0" fillId="0" borderId="22" xfId="0" applyBorder="1"/>
    <xf numFmtId="0" fontId="0" fillId="0" borderId="21" xfId="0" applyBorder="1"/>
    <xf numFmtId="0" fontId="0" fillId="0" borderId="0" xfId="0" applyBorder="1" applyAlignment="1"/>
    <xf numFmtId="0" fontId="0" fillId="0" borderId="0" xfId="0" applyAlignment="1">
      <alignment vertical="top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top" wrapText="1"/>
    </xf>
    <xf numFmtId="1" fontId="0" fillId="0" borderId="0" xfId="0" applyNumberFormat="1" applyAlignment="1">
      <alignment horizontal="center"/>
    </xf>
    <xf numFmtId="1" fontId="2" fillId="3" borderId="1" xfId="2" applyNumberFormat="1" applyBorder="1" applyAlignment="1">
      <alignment horizontal="center"/>
    </xf>
    <xf numFmtId="0" fontId="0" fillId="0" borderId="19" xfId="0" applyBorder="1" applyAlignment="1"/>
    <xf numFmtId="0" fontId="0" fillId="0" borderId="6" xfId="0" applyBorder="1" applyAlignment="1"/>
    <xf numFmtId="0" fontId="0" fillId="0" borderId="7" xfId="0" applyBorder="1"/>
    <xf numFmtId="0" fontId="0" fillId="0" borderId="24" xfId="0" applyBorder="1"/>
    <xf numFmtId="0" fontId="0" fillId="0" borderId="23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2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10" borderId="0" xfId="0" applyNumberFormat="1" applyFill="1" applyAlignment="1">
      <alignment horizontal="center"/>
    </xf>
    <xf numFmtId="0" fontId="10" fillId="0" borderId="21" xfId="0" applyFont="1" applyBorder="1"/>
    <xf numFmtId="0" fontId="10" fillId="0" borderId="0" xfId="0" applyFont="1" applyBorder="1"/>
    <xf numFmtId="0" fontId="10" fillId="0" borderId="22" xfId="0" applyFont="1" applyBorder="1"/>
    <xf numFmtId="0" fontId="11" fillId="11" borderId="14" xfId="10" applyFont="1" applyBorder="1" applyAlignment="1">
      <alignment horizontal="center"/>
    </xf>
    <xf numFmtId="0" fontId="0" fillId="0" borderId="0" xfId="0" applyAlignment="1">
      <alignment vertical="center" wrapText="1"/>
    </xf>
    <xf numFmtId="164" fontId="0" fillId="0" borderId="1" xfId="0" applyNumberFormat="1" applyBorder="1" applyAlignment="1">
      <alignment horizontal="center"/>
    </xf>
    <xf numFmtId="164" fontId="2" fillId="9" borderId="1" xfId="8" applyNumberFormat="1" applyBorder="1" applyAlignment="1">
      <alignment horizontal="center"/>
    </xf>
    <xf numFmtId="0" fontId="9" fillId="11" borderId="1" xfId="10" applyBorder="1" applyAlignment="1">
      <alignment horizontal="center" wrapText="1"/>
    </xf>
    <xf numFmtId="0" fontId="9" fillId="11" borderId="19" xfId="10" applyBorder="1" applyAlignment="1">
      <alignment horizontal="center" wrapText="1"/>
    </xf>
    <xf numFmtId="164" fontId="2" fillId="9" borderId="13" xfId="8" applyNumberFormat="1" applyBorder="1" applyAlignment="1">
      <alignment horizontal="center"/>
    </xf>
    <xf numFmtId="0" fontId="1" fillId="6" borderId="1" xfId="5" applyFont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2" fillId="14" borderId="1" xfId="0" applyFont="1" applyFill="1" applyBorder="1"/>
    <xf numFmtId="0" fontId="0" fillId="14" borderId="1" xfId="0" applyFill="1" applyBorder="1"/>
    <xf numFmtId="0" fontId="0" fillId="14" borderId="0" xfId="0" applyFill="1" applyAlignment="1">
      <alignment vertical="center" wrapText="1"/>
    </xf>
    <xf numFmtId="0" fontId="0" fillId="0" borderId="0" xfId="0" applyFill="1" applyBorder="1" applyAlignment="1">
      <alignment horizontal="center"/>
    </xf>
    <xf numFmtId="0" fontId="0" fillId="0" borderId="33" xfId="0" applyBorder="1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Alignment="1"/>
    <xf numFmtId="0" fontId="0" fillId="0" borderId="7" xfId="0" applyBorder="1" applyAlignment="1">
      <alignment horizontal="center"/>
    </xf>
    <xf numFmtId="0" fontId="0" fillId="0" borderId="0" xfId="0"/>
    <xf numFmtId="2" fontId="0" fillId="0" borderId="1" xfId="0" applyNumberFormat="1" applyBorder="1" applyAlignment="1">
      <alignment horizontal="center"/>
    </xf>
    <xf numFmtId="0" fontId="1" fillId="6" borderId="14" xfId="5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/>
    <xf numFmtId="0" fontId="0" fillId="0" borderId="1" xfId="0" applyBorder="1"/>
    <xf numFmtId="0" fontId="2" fillId="2" borderId="1" xfId="1" applyBorder="1" applyAlignment="1">
      <alignment horizontal="center" vertical="center"/>
    </xf>
    <xf numFmtId="0" fontId="2" fillId="2" borderId="1" xfId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1" fillId="11" borderId="1" xfId="10" applyFont="1" applyBorder="1" applyAlignment="1">
      <alignment horizontal="center"/>
    </xf>
    <xf numFmtId="0" fontId="11" fillId="11" borderId="12" xfId="10" applyFont="1" applyBorder="1" applyAlignment="1">
      <alignment horizontal="center"/>
    </xf>
    <xf numFmtId="0" fontId="2" fillId="5" borderId="1" xfId="4" applyBorder="1" applyAlignment="1">
      <alignment horizontal="center" vertical="center" wrapText="1"/>
    </xf>
    <xf numFmtId="0" fontId="2" fillId="4" borderId="1" xfId="3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16" borderId="0" xfId="0" applyFill="1" applyAlignment="1">
      <alignment horizontal="center" wrapText="1"/>
    </xf>
    <xf numFmtId="0" fontId="4" fillId="17" borderId="0" xfId="0" applyFont="1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7" borderId="0" xfId="6" applyBorder="1" applyAlignment="1">
      <alignment horizontal="center" vertical="top"/>
    </xf>
    <xf numFmtId="0" fontId="2" fillId="7" borderId="22" xfId="6" applyBorder="1" applyAlignment="1">
      <alignment horizontal="center" vertical="top"/>
    </xf>
    <xf numFmtId="0" fontId="0" fillId="13" borderId="6" xfId="0" applyFill="1" applyBorder="1" applyAlignment="1">
      <alignment horizontal="center"/>
    </xf>
    <xf numFmtId="0" fontId="1" fillId="15" borderId="5" xfId="0" applyFont="1" applyFill="1" applyBorder="1" applyAlignment="1">
      <alignment vertical="center"/>
    </xf>
    <xf numFmtId="0" fontId="1" fillId="15" borderId="0" xfId="0" applyFont="1" applyFill="1" applyBorder="1" applyAlignment="1">
      <alignment vertical="center"/>
    </xf>
    <xf numFmtId="0" fontId="2" fillId="3" borderId="0" xfId="2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8" borderId="0" xfId="7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5" borderId="1" xfId="4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10" borderId="0" xfId="0" applyFill="1" applyAlignment="1">
      <alignment horizontal="center"/>
    </xf>
    <xf numFmtId="0" fontId="2" fillId="4" borderId="1" xfId="3" applyBorder="1" applyAlignment="1">
      <alignment horizontal="center" vertical="center" wrapText="1"/>
    </xf>
    <xf numFmtId="0" fontId="2" fillId="4" borderId="1" xfId="3" applyBorder="1" applyAlignment="1">
      <alignment horizontal="center" wrapText="1"/>
    </xf>
    <xf numFmtId="0" fontId="2" fillId="2" borderId="1" xfId="1" applyBorder="1" applyAlignment="1">
      <alignment horizontal="center" vertical="center" wrapText="1"/>
    </xf>
    <xf numFmtId="0" fontId="9" fillId="12" borderId="26" xfId="11" applyBorder="1" applyAlignment="1">
      <alignment horizontal="center"/>
    </xf>
    <xf numFmtId="0" fontId="2" fillId="2" borderId="1" xfId="1" applyBorder="1" applyAlignment="1">
      <alignment horizontal="center" vertical="center"/>
    </xf>
    <xf numFmtId="0" fontId="11" fillId="11" borderId="15" xfId="10" applyFont="1" applyBorder="1" applyAlignment="1">
      <alignment horizontal="center" vertical="top" wrapText="1"/>
    </xf>
    <xf numFmtId="0" fontId="11" fillId="11" borderId="26" xfId="10" applyFont="1" applyBorder="1" applyAlignment="1">
      <alignment horizontal="center" vertical="top" wrapText="1"/>
    </xf>
    <xf numFmtId="0" fontId="11" fillId="11" borderId="21" xfId="10" applyFont="1" applyBorder="1" applyAlignment="1">
      <alignment horizontal="center" vertical="top" wrapText="1"/>
    </xf>
    <xf numFmtId="0" fontId="11" fillId="11" borderId="0" xfId="10" applyFont="1" applyBorder="1" applyAlignment="1">
      <alignment horizontal="center" vertical="top" wrapText="1"/>
    </xf>
    <xf numFmtId="0" fontId="11" fillId="11" borderId="23" xfId="10" applyFont="1" applyBorder="1" applyAlignment="1">
      <alignment horizontal="center" vertical="top" wrapText="1"/>
    </xf>
    <xf numFmtId="0" fontId="11" fillId="11" borderId="7" xfId="10" applyFont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1" fillId="11" borderId="1" xfId="10" applyFont="1" applyBorder="1" applyAlignment="1">
      <alignment horizontal="center" vertical="center"/>
    </xf>
    <xf numFmtId="0" fontId="11" fillId="11" borderId="14" xfId="10" applyFont="1" applyBorder="1" applyAlignment="1">
      <alignment horizontal="center" vertical="center"/>
    </xf>
    <xf numFmtId="0" fontId="11" fillId="11" borderId="13" xfId="10" applyFont="1" applyBorder="1" applyAlignment="1">
      <alignment horizontal="center"/>
    </xf>
    <xf numFmtId="0" fontId="11" fillId="11" borderId="1" xfId="10" applyFont="1" applyBorder="1" applyAlignment="1">
      <alignment horizontal="center"/>
    </xf>
    <xf numFmtId="0" fontId="11" fillId="11" borderId="11" xfId="10" applyFont="1" applyBorder="1" applyAlignment="1">
      <alignment horizontal="center"/>
    </xf>
    <xf numFmtId="0" fontId="11" fillId="11" borderId="2" xfId="10" applyFont="1" applyBorder="1" applyAlignment="1">
      <alignment horizontal="center"/>
    </xf>
    <xf numFmtId="0" fontId="11" fillId="11" borderId="12" xfId="10" applyFont="1" applyBorder="1" applyAlignment="1">
      <alignment horizontal="center"/>
    </xf>
    <xf numFmtId="0" fontId="11" fillId="11" borderId="15" xfId="10" applyFont="1" applyBorder="1" applyAlignment="1">
      <alignment horizontal="center" vertical="center" wrapText="1"/>
    </xf>
    <xf numFmtId="0" fontId="11" fillId="11" borderId="26" xfId="10" applyFont="1" applyBorder="1" applyAlignment="1">
      <alignment horizontal="center" vertical="center" wrapText="1"/>
    </xf>
    <xf numFmtId="0" fontId="11" fillId="11" borderId="27" xfId="10" applyFont="1" applyBorder="1" applyAlignment="1">
      <alignment horizontal="center" vertical="center" wrapText="1"/>
    </xf>
    <xf numFmtId="0" fontId="11" fillId="11" borderId="16" xfId="10" applyFont="1" applyBorder="1" applyAlignment="1">
      <alignment horizontal="center" vertical="center" wrapText="1"/>
    </xf>
    <xf numFmtId="0" fontId="11" fillId="11" borderId="25" xfId="10" applyFont="1" applyBorder="1" applyAlignment="1">
      <alignment horizontal="center" vertical="center" wrapText="1"/>
    </xf>
    <xf numFmtId="0" fontId="11" fillId="11" borderId="28" xfId="10" applyFont="1" applyBorder="1" applyAlignment="1">
      <alignment horizontal="center" vertical="center" wrapText="1"/>
    </xf>
    <xf numFmtId="0" fontId="8" fillId="0" borderId="32" xfId="9" applyFont="1" applyAlignment="1">
      <alignment horizontal="center"/>
    </xf>
    <xf numFmtId="0" fontId="2" fillId="2" borderId="1" xfId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11" fillId="11" borderId="26" xfId="10" applyFont="1" applyBorder="1" applyAlignment="1">
      <alignment horizontal="center" vertical="center"/>
    </xf>
    <xf numFmtId="0" fontId="11" fillId="11" borderId="0" xfId="10" applyFont="1" applyBorder="1" applyAlignment="1">
      <alignment horizontal="center" vertical="center"/>
    </xf>
    <xf numFmtId="0" fontId="11" fillId="11" borderId="7" xfId="10" applyFont="1" applyBorder="1" applyAlignment="1">
      <alignment horizontal="center" vertical="center"/>
    </xf>
    <xf numFmtId="0" fontId="11" fillId="11" borderId="27" xfId="10" applyFont="1" applyBorder="1" applyAlignment="1">
      <alignment horizontal="center" vertical="center"/>
    </xf>
    <xf numFmtId="0" fontId="11" fillId="11" borderId="22" xfId="10" applyFont="1" applyBorder="1" applyAlignment="1">
      <alignment horizontal="center" vertical="center"/>
    </xf>
    <xf numFmtId="0" fontId="11" fillId="11" borderId="24" xfId="10" applyFont="1" applyBorder="1" applyAlignment="1">
      <alignment horizontal="center" vertical="center"/>
    </xf>
    <xf numFmtId="0" fontId="4" fillId="6" borderId="19" xfId="5" applyFont="1" applyBorder="1" applyAlignment="1">
      <alignment horizontal="center"/>
    </xf>
    <xf numFmtId="0" fontId="4" fillId="6" borderId="6" xfId="5" applyFont="1" applyBorder="1" applyAlignment="1">
      <alignment horizontal="center"/>
    </xf>
    <xf numFmtId="0" fontId="4" fillId="6" borderId="20" xfId="5" applyFont="1" applyBorder="1" applyAlignment="1">
      <alignment horizontal="center"/>
    </xf>
    <xf numFmtId="0" fontId="0" fillId="0" borderId="0" xfId="0" applyBorder="1" applyAlignment="1">
      <alignment horizontal="left"/>
    </xf>
    <xf numFmtId="0" fontId="11" fillId="11" borderId="13" xfId="10" applyFont="1" applyBorder="1" applyAlignment="1">
      <alignment horizontal="center" wrapText="1"/>
    </xf>
    <xf numFmtId="0" fontId="11" fillId="11" borderId="1" xfId="10" applyFont="1" applyBorder="1" applyAlignment="1">
      <alignment horizontal="center" wrapText="1"/>
    </xf>
    <xf numFmtId="0" fontId="11" fillId="11" borderId="15" xfId="10" applyFont="1" applyBorder="1" applyAlignment="1">
      <alignment horizontal="center" wrapText="1"/>
    </xf>
    <xf numFmtId="0" fontId="11" fillId="11" borderId="3" xfId="10" applyFont="1" applyBorder="1" applyAlignment="1">
      <alignment horizontal="center" wrapText="1"/>
    </xf>
    <xf numFmtId="0" fontId="11" fillId="11" borderId="21" xfId="10" applyFont="1" applyBorder="1" applyAlignment="1">
      <alignment horizontal="center" wrapText="1"/>
    </xf>
    <xf numFmtId="0" fontId="11" fillId="11" borderId="31" xfId="10" applyFont="1" applyBorder="1" applyAlignment="1">
      <alignment horizontal="center" wrapText="1"/>
    </xf>
    <xf numFmtId="0" fontId="11" fillId="11" borderId="16" xfId="10" applyFont="1" applyBorder="1" applyAlignment="1">
      <alignment horizontal="center" wrapText="1"/>
    </xf>
    <xf numFmtId="0" fontId="11" fillId="11" borderId="4" xfId="10" applyFont="1" applyBorder="1" applyAlignment="1">
      <alignment horizontal="center" wrapText="1"/>
    </xf>
    <xf numFmtId="0" fontId="11" fillId="11" borderId="25" xfId="1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0" xfId="0" applyBorder="1" applyAlignment="1"/>
    <xf numFmtId="0" fontId="4" fillId="0" borderId="1" xfId="0" applyFont="1" applyBorder="1" applyAlignment="1"/>
    <xf numFmtId="0" fontId="0" fillId="0" borderId="1" xfId="0" applyBorder="1" applyAlignment="1"/>
    <xf numFmtId="164" fontId="1" fillId="6" borderId="1" xfId="5" applyNumberFormat="1" applyFont="1" applyBorder="1" applyAlignment="1"/>
    <xf numFmtId="0" fontId="1" fillId="0" borderId="1" xfId="0" applyFont="1" applyBorder="1" applyAlignment="1"/>
    <xf numFmtId="0" fontId="4" fillId="0" borderId="13" xfId="0" applyFont="1" applyBorder="1" applyAlignment="1"/>
    <xf numFmtId="0" fontId="0" fillId="0" borderId="14" xfId="0" applyBorder="1" applyAlignment="1"/>
    <xf numFmtId="0" fontId="0" fillId="0" borderId="13" xfId="0" applyBorder="1" applyAlignment="1"/>
    <xf numFmtId="2" fontId="0" fillId="0" borderId="1" xfId="0" applyNumberFormat="1" applyBorder="1" applyAlignment="1"/>
    <xf numFmtId="0" fontId="14" fillId="0" borderId="13" xfId="0" applyFont="1" applyBorder="1" applyAlignment="1"/>
    <xf numFmtId="0" fontId="1" fillId="0" borderId="13" xfId="0" applyFont="1" applyBorder="1" applyAlignment="1"/>
    <xf numFmtId="0" fontId="1" fillId="0" borderId="17" xfId="0" applyFont="1" applyBorder="1" applyAlignment="1"/>
    <xf numFmtId="0" fontId="1" fillId="0" borderId="18" xfId="0" applyFont="1" applyBorder="1" applyAlignment="1"/>
    <xf numFmtId="0" fontId="0" fillId="0" borderId="18" xfId="0" applyBorder="1" applyAlignment="1"/>
    <xf numFmtId="0" fontId="0" fillId="0" borderId="36" xfId="0" applyBorder="1" applyAlignment="1"/>
  </cellXfs>
  <cellStyles count="12">
    <cellStyle name="40% - Énfasis1" xfId="1" builtinId="31"/>
    <cellStyle name="40% - Énfasis4" xfId="6" builtinId="43"/>
    <cellStyle name="40% - Énfasis6" xfId="8" builtinId="51"/>
    <cellStyle name="60% - Énfasis2" xfId="3" builtinId="36"/>
    <cellStyle name="60% - Énfasis3" xfId="4" builtinId="40"/>
    <cellStyle name="60% - Énfasis4" xfId="7" builtinId="44"/>
    <cellStyle name="60% - Énfasis5" xfId="5" builtinId="48"/>
    <cellStyle name="60% - Énfasis6" xfId="2" builtinId="52"/>
    <cellStyle name="Énfasis5" xfId="11" builtinId="45"/>
    <cellStyle name="Énfasis6" xfId="10" builtinId="49"/>
    <cellStyle name="Normal" xfId="0" builtinId="0"/>
    <cellStyle name="Título 2" xfId="9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kg</a:t>
            </a:r>
            <a:r>
              <a:rPr lang="es-AR" baseline="0"/>
              <a:t> de asado en alamacenamiento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244245574658906E-2"/>
          <c:y val="0.20063341762136594"/>
          <c:w val="0.9106784956239552"/>
          <c:h val="0.7126195962356767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simulación!$H$61:$H$152</c:f>
              <c:numCache>
                <c:formatCode>0.00</c:formatCode>
                <c:ptCount val="92"/>
                <c:pt idx="0">
                  <c:v>206.35093653882166</c:v>
                </c:pt>
                <c:pt idx="1">
                  <c:v>192.62710263861078</c:v>
                </c:pt>
                <c:pt idx="2">
                  <c:v>177.03361678158458</c:v>
                </c:pt>
                <c:pt idx="3">
                  <c:v>137.29445067254017</c:v>
                </c:pt>
                <c:pt idx="4">
                  <c:v>314.20264983378866</c:v>
                </c:pt>
                <c:pt idx="5">
                  <c:v>275.53842641686794</c:v>
                </c:pt>
                <c:pt idx="6">
                  <c:v>231.55283682130943</c:v>
                </c:pt>
                <c:pt idx="7">
                  <c:v>219.33156940670386</c:v>
                </c:pt>
                <c:pt idx="8">
                  <c:v>206.48313847276114</c:v>
                </c:pt>
                <c:pt idx="9">
                  <c:v>193.19763134843132</c:v>
                </c:pt>
                <c:pt idx="10">
                  <c:v>144.33094973624827</c:v>
                </c:pt>
                <c:pt idx="11">
                  <c:v>325.80741020524022</c:v>
                </c:pt>
                <c:pt idx="12">
                  <c:v>270.79512263923397</c:v>
                </c:pt>
                <c:pt idx="13">
                  <c:v>216.66510554537194</c:v>
                </c:pt>
                <c:pt idx="14">
                  <c:v>203.40678159403109</c:v>
                </c:pt>
                <c:pt idx="15">
                  <c:v>192.35627830754714</c:v>
                </c:pt>
                <c:pt idx="16">
                  <c:v>175.63648538050694</c:v>
                </c:pt>
                <c:pt idx="17">
                  <c:v>145.5278400123816</c:v>
                </c:pt>
                <c:pt idx="18">
                  <c:v>336.87691681252761</c:v>
                </c:pt>
                <c:pt idx="19">
                  <c:v>284.42890915441728</c:v>
                </c:pt>
                <c:pt idx="20">
                  <c:v>239.2655618749269</c:v>
                </c:pt>
                <c:pt idx="21">
                  <c:v>222.94436756736093</c:v>
                </c:pt>
                <c:pt idx="22">
                  <c:v>208.45026309732222</c:v>
                </c:pt>
                <c:pt idx="23">
                  <c:v>193.97871275234351</c:v>
                </c:pt>
                <c:pt idx="24">
                  <c:v>157.78507518987129</c:v>
                </c:pt>
                <c:pt idx="25">
                  <c:v>336.13889094006464</c:v>
                </c:pt>
                <c:pt idx="26">
                  <c:v>292.4835708303566</c:v>
                </c:pt>
                <c:pt idx="27">
                  <c:v>230.36108832814807</c:v>
                </c:pt>
                <c:pt idx="28">
                  <c:v>215.29311278353637</c:v>
                </c:pt>
                <c:pt idx="29">
                  <c:v>201.12851094635931</c:v>
                </c:pt>
                <c:pt idx="30">
                  <c:v>186.94051974450565</c:v>
                </c:pt>
                <c:pt idx="31">
                  <c:v>142.85149168312549</c:v>
                </c:pt>
                <c:pt idx="32">
                  <c:v>317.53700382243545</c:v>
                </c:pt>
                <c:pt idx="33">
                  <c:v>266.08608271024269</c:v>
                </c:pt>
                <c:pt idx="34">
                  <c:v>216.16041460066543</c:v>
                </c:pt>
                <c:pt idx="35">
                  <c:v>204.24949148807877</c:v>
                </c:pt>
                <c:pt idx="36">
                  <c:v>191.16610458307707</c:v>
                </c:pt>
                <c:pt idx="37">
                  <c:v>180.45322170545842</c:v>
                </c:pt>
                <c:pt idx="38">
                  <c:v>132.31083398035275</c:v>
                </c:pt>
                <c:pt idx="39">
                  <c:v>322.57841489729014</c:v>
                </c:pt>
                <c:pt idx="40">
                  <c:v>277.74508463288515</c:v>
                </c:pt>
                <c:pt idx="41">
                  <c:v>246.01118088234722</c:v>
                </c:pt>
                <c:pt idx="42">
                  <c:v>233.5001546337588</c:v>
                </c:pt>
                <c:pt idx="43">
                  <c:v>223.66828724201793</c:v>
                </c:pt>
                <c:pt idx="44">
                  <c:v>210.61111562125654</c:v>
                </c:pt>
                <c:pt idx="45">
                  <c:v>177.8386512928144</c:v>
                </c:pt>
                <c:pt idx="46">
                  <c:v>135.41145435241953</c:v>
                </c:pt>
                <c:pt idx="47">
                  <c:v>322.92464735247751</c:v>
                </c:pt>
                <c:pt idx="48">
                  <c:v>299.10255125978858</c:v>
                </c:pt>
                <c:pt idx="49">
                  <c:v>286.21581057189445</c:v>
                </c:pt>
                <c:pt idx="50">
                  <c:v>273.17095162839769</c:v>
                </c:pt>
                <c:pt idx="51">
                  <c:v>260.19328725540174</c:v>
                </c:pt>
                <c:pt idx="52">
                  <c:v>229.01031413392573</c:v>
                </c:pt>
                <c:pt idx="53">
                  <c:v>160.97274961807852</c:v>
                </c:pt>
                <c:pt idx="54">
                  <c:v>337.99691447349034</c:v>
                </c:pt>
                <c:pt idx="55">
                  <c:v>287.63282066075499</c:v>
                </c:pt>
                <c:pt idx="56">
                  <c:v>226.439390395153</c:v>
                </c:pt>
                <c:pt idx="57">
                  <c:v>187.66216602775495</c:v>
                </c:pt>
                <c:pt idx="58">
                  <c:v>129.19178823212104</c:v>
                </c:pt>
                <c:pt idx="59">
                  <c:v>294.85043292511921</c:v>
                </c:pt>
                <c:pt idx="60">
                  <c:v>245.52479046976774</c:v>
                </c:pt>
                <c:pt idx="61">
                  <c:v>184.54451020496867</c:v>
                </c:pt>
                <c:pt idx="62">
                  <c:v>141.03992716530965</c:v>
                </c:pt>
                <c:pt idx="63">
                  <c:v>348.99744225129535</c:v>
                </c:pt>
                <c:pt idx="64">
                  <c:v>332.5663738045476</c:v>
                </c:pt>
                <c:pt idx="65">
                  <c:v>319.24575714952124</c:v>
                </c:pt>
                <c:pt idx="66">
                  <c:v>274.90628610525687</c:v>
                </c:pt>
                <c:pt idx="67">
                  <c:v>236.28557775363441</c:v>
                </c:pt>
                <c:pt idx="68">
                  <c:v>193.38113560962017</c:v>
                </c:pt>
                <c:pt idx="69">
                  <c:v>158.22647207088002</c:v>
                </c:pt>
                <c:pt idx="70">
                  <c:v>365.97112992168445</c:v>
                </c:pt>
                <c:pt idx="71">
                  <c:v>352.07760646965085</c:v>
                </c:pt>
                <c:pt idx="72">
                  <c:v>340.32909597355427</c:v>
                </c:pt>
                <c:pt idx="73">
                  <c:v>308.69278269057423</c:v>
                </c:pt>
                <c:pt idx="74">
                  <c:v>259.93400457361264</c:v>
                </c:pt>
                <c:pt idx="75">
                  <c:v>229.91369698562676</c:v>
                </c:pt>
                <c:pt idx="76">
                  <c:v>188.84921934007988</c:v>
                </c:pt>
                <c:pt idx="77">
                  <c:v>177.03081454942881</c:v>
                </c:pt>
                <c:pt idx="78">
                  <c:v>163.34242903938079</c:v>
                </c:pt>
                <c:pt idx="79">
                  <c:v>330.52784423981933</c:v>
                </c:pt>
                <c:pt idx="80">
                  <c:v>246.43030173459044</c:v>
                </c:pt>
                <c:pt idx="81">
                  <c:v>160.05355696364302</c:v>
                </c:pt>
                <c:pt idx="82">
                  <c:v>365.89787261948038</c:v>
                </c:pt>
                <c:pt idx="83">
                  <c:v>295.84320970795767</c:v>
                </c:pt>
                <c:pt idx="84">
                  <c:v>206.32639349145052</c:v>
                </c:pt>
                <c:pt idx="85">
                  <c:v>143.28091890317907</c:v>
                </c:pt>
                <c:pt idx="86">
                  <c:v>129.35041438882516</c:v>
                </c:pt>
                <c:pt idx="87">
                  <c:v>317.73230147458747</c:v>
                </c:pt>
                <c:pt idx="88">
                  <c:v>287.48001791911571</c:v>
                </c:pt>
                <c:pt idx="89">
                  <c:v>238.35716587859815</c:v>
                </c:pt>
                <c:pt idx="90">
                  <c:v>187.11203527920878</c:v>
                </c:pt>
                <c:pt idx="91">
                  <c:v>171.09463389315709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B-4C04-BA77-3A995EC8E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447568"/>
        <c:axId val="632453800"/>
      </c:lineChart>
      <c:catAx>
        <c:axId val="63244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453800"/>
        <c:crosses val="autoZero"/>
        <c:auto val="1"/>
        <c:lblAlgn val="ctr"/>
        <c:lblOffset val="100"/>
        <c:noMultiLvlLbl val="0"/>
      </c:catAx>
      <c:valAx>
        <c:axId val="63245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44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Costo alamacenamiento</a:t>
            </a:r>
            <a:r>
              <a:rPr lang="es-AR" baseline="0"/>
              <a:t> x día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711410063507987E-2"/>
          <c:y val="6.8967506868749612E-2"/>
          <c:w val="0.90453433473215972"/>
          <c:h val="0.85258942102253155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simulación!$L$61:$L$152</c:f>
              <c:numCache>
                <c:formatCode>0.00</c:formatCode>
                <c:ptCount val="92"/>
                <c:pt idx="0">
                  <c:v>1334.1599999999999</c:v>
                </c:pt>
                <c:pt idx="1">
                  <c:v>1285.7128096164649</c:v>
                </c:pt>
                <c:pt idx="2">
                  <c:v>1244.5413079158325</c:v>
                </c:pt>
                <c:pt idx="3">
                  <c:v>2697.7608503447536</c:v>
                </c:pt>
                <c:pt idx="4">
                  <c:v>1746.0433520176202</c:v>
                </c:pt>
                <c:pt idx="5">
                  <c:v>1609.2679495013658</c:v>
                </c:pt>
                <c:pt idx="6">
                  <c:v>1493.2752792506039</c:v>
                </c:pt>
                <c:pt idx="7">
                  <c:v>1361.3185104639283</c:v>
                </c:pt>
                <c:pt idx="8">
                  <c:v>1324.6547082201114</c:v>
                </c:pt>
                <c:pt idx="9">
                  <c:v>1286.1094154182833</c:v>
                </c:pt>
                <c:pt idx="10">
                  <c:v>2746.2528940452939</c:v>
                </c:pt>
                <c:pt idx="11">
                  <c:v>1767.1528492087446</c:v>
                </c:pt>
                <c:pt idx="12">
                  <c:v>1644.0822306157206</c:v>
                </c:pt>
                <c:pt idx="13">
                  <c:v>1479.0453679177017</c:v>
                </c:pt>
                <c:pt idx="14">
                  <c:v>1316.6553166361159</c:v>
                </c:pt>
                <c:pt idx="15">
                  <c:v>1276.8803447820933</c:v>
                </c:pt>
                <c:pt idx="16">
                  <c:v>1243.7288349226415</c:v>
                </c:pt>
                <c:pt idx="17">
                  <c:v>2693.5694561415207</c:v>
                </c:pt>
                <c:pt idx="18">
                  <c:v>1770.7435200371447</c:v>
                </c:pt>
                <c:pt idx="19">
                  <c:v>1677.2907504375828</c:v>
                </c:pt>
                <c:pt idx="20">
                  <c:v>1519.9467274632518</c:v>
                </c:pt>
                <c:pt idx="21">
                  <c:v>1384.4566856247807</c:v>
                </c:pt>
                <c:pt idx="22">
                  <c:v>1335.4931027020828</c:v>
                </c:pt>
                <c:pt idx="23">
                  <c:v>1292.0107892919666</c:v>
                </c:pt>
                <c:pt idx="24">
                  <c:v>2748.5961382570304</c:v>
                </c:pt>
                <c:pt idx="25">
                  <c:v>1807.5152255696139</c:v>
                </c:pt>
                <c:pt idx="26">
                  <c:v>1675.0766728201938</c:v>
                </c:pt>
                <c:pt idx="27">
                  <c:v>1544.1107124910698</c:v>
                </c:pt>
                <c:pt idx="28">
                  <c:v>1357.7432649844441</c:v>
                </c:pt>
                <c:pt idx="29">
                  <c:v>1312.5393383506091</c:v>
                </c:pt>
                <c:pt idx="30">
                  <c:v>1270.0455328390781</c:v>
                </c:pt>
                <c:pt idx="31">
                  <c:v>2727.4815592335171</c:v>
                </c:pt>
                <c:pt idx="32">
                  <c:v>1762.7144750493762</c:v>
                </c:pt>
                <c:pt idx="33">
                  <c:v>1619.2710114673064</c:v>
                </c:pt>
                <c:pt idx="34">
                  <c:v>1464.918248130728</c:v>
                </c:pt>
                <c:pt idx="35">
                  <c:v>1315.1412438019961</c:v>
                </c:pt>
                <c:pt idx="36">
                  <c:v>1279.4084744642364</c:v>
                </c:pt>
                <c:pt idx="37">
                  <c:v>1240.1583137492312</c:v>
                </c:pt>
                <c:pt idx="38">
                  <c:v>2708.0196651163751</c:v>
                </c:pt>
                <c:pt idx="39">
                  <c:v>1731.0925019410583</c:v>
                </c:pt>
                <c:pt idx="40">
                  <c:v>1634.3952446918704</c:v>
                </c:pt>
                <c:pt idx="41">
                  <c:v>1499.8952538986555</c:v>
                </c:pt>
                <c:pt idx="42">
                  <c:v>1404.6935426470418</c:v>
                </c:pt>
                <c:pt idx="43">
                  <c:v>1367.1604639012762</c:v>
                </c:pt>
                <c:pt idx="44">
                  <c:v>1337.6648617260539</c:v>
                </c:pt>
                <c:pt idx="45">
                  <c:v>1298.4933468637696</c:v>
                </c:pt>
                <c:pt idx="46">
                  <c:v>2700.1759538784431</c:v>
                </c:pt>
                <c:pt idx="47">
                  <c:v>1740.3943630572585</c:v>
                </c:pt>
                <c:pt idx="48">
                  <c:v>1635.4339420574324</c:v>
                </c:pt>
                <c:pt idx="49">
                  <c:v>1563.9676537793657</c:v>
                </c:pt>
                <c:pt idx="50">
                  <c:v>1525.3074317156834</c:v>
                </c:pt>
                <c:pt idx="51">
                  <c:v>1486.1728548851929</c:v>
                </c:pt>
                <c:pt idx="52">
                  <c:v>1447.2398617662052</c:v>
                </c:pt>
                <c:pt idx="53">
                  <c:v>2853.6909424017772</c:v>
                </c:pt>
                <c:pt idx="54">
                  <c:v>1817.0782488542354</c:v>
                </c:pt>
                <c:pt idx="55">
                  <c:v>1680.6507434204709</c:v>
                </c:pt>
                <c:pt idx="56">
                  <c:v>1529.5584619822648</c:v>
                </c:pt>
                <c:pt idx="57">
                  <c:v>1345.9781711854589</c:v>
                </c:pt>
                <c:pt idx="58">
                  <c:v>2729.6464980832648</c:v>
                </c:pt>
                <c:pt idx="59">
                  <c:v>1721.7353646963629</c:v>
                </c:pt>
                <c:pt idx="60">
                  <c:v>1551.2112987753576</c:v>
                </c:pt>
                <c:pt idx="61">
                  <c:v>1403.2343714093031</c:v>
                </c:pt>
                <c:pt idx="62">
                  <c:v>2720.2935306149061</c:v>
                </c:pt>
                <c:pt idx="63">
                  <c:v>1757.279781495929</c:v>
                </c:pt>
                <c:pt idx="64">
                  <c:v>1713.652326753886</c:v>
                </c:pt>
                <c:pt idx="65">
                  <c:v>1664.3591214136427</c:v>
                </c:pt>
                <c:pt idx="66">
                  <c:v>1624.3972714485635</c:v>
                </c:pt>
                <c:pt idx="67">
                  <c:v>1491.3788583157707</c:v>
                </c:pt>
                <c:pt idx="68">
                  <c:v>1375.516733260903</c:v>
                </c:pt>
                <c:pt idx="69">
                  <c:v>2746.8034068288607</c:v>
                </c:pt>
                <c:pt idx="70">
                  <c:v>1808.8394162126401</c:v>
                </c:pt>
                <c:pt idx="71">
                  <c:v>1764.5733897650534</c:v>
                </c:pt>
                <c:pt idx="72">
                  <c:v>1722.8928194089526</c:v>
                </c:pt>
                <c:pt idx="73">
                  <c:v>1687.6472879206626</c:v>
                </c:pt>
                <c:pt idx="74">
                  <c:v>1592.7383480717226</c:v>
                </c:pt>
                <c:pt idx="75">
                  <c:v>1446.4620137208381</c:v>
                </c:pt>
                <c:pt idx="76">
                  <c:v>1356.4010909568801</c:v>
                </c:pt>
                <c:pt idx="77">
                  <c:v>1233.2076580202397</c:v>
                </c:pt>
                <c:pt idx="78">
                  <c:v>2697.7524436482863</c:v>
                </c:pt>
                <c:pt idx="79">
                  <c:v>1824.1872871181422</c:v>
                </c:pt>
                <c:pt idx="80">
                  <c:v>1658.243532719458</c:v>
                </c:pt>
                <c:pt idx="81">
                  <c:v>2905.9509052037711</c:v>
                </c:pt>
                <c:pt idx="82">
                  <c:v>1814.3206708909288</c:v>
                </c:pt>
                <c:pt idx="83">
                  <c:v>1764.3536178584409</c:v>
                </c:pt>
                <c:pt idx="84">
                  <c:v>1554.1896291238731</c:v>
                </c:pt>
                <c:pt idx="85">
                  <c:v>2785.6391804743516</c:v>
                </c:pt>
                <c:pt idx="86">
                  <c:v>1096.5027567095372</c:v>
                </c:pt>
                <c:pt idx="87">
                  <c:v>1722.2112431664755</c:v>
                </c:pt>
                <c:pt idx="88">
                  <c:v>1619.8569044237624</c:v>
                </c:pt>
                <c:pt idx="89">
                  <c:v>1529.1000537573473</c:v>
                </c:pt>
                <c:pt idx="90">
                  <c:v>1381.7314976357943</c:v>
                </c:pt>
                <c:pt idx="91">
                  <c:v>2727.9961058376261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B-436D-9A40-B3604F5B2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365296"/>
        <c:axId val="627371856"/>
      </c:lineChart>
      <c:catAx>
        <c:axId val="62736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71856"/>
        <c:crosses val="autoZero"/>
        <c:auto val="1"/>
        <c:lblAlgn val="ctr"/>
        <c:lblOffset val="100"/>
        <c:noMultiLvlLbl val="0"/>
      </c:catAx>
      <c:valAx>
        <c:axId val="6273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6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10" Type="http://schemas.openxmlformats.org/officeDocument/2006/relationships/chart" Target="../charts/chart2.xml"/><Relationship Id="rId4" Type="http://schemas.openxmlformats.org/officeDocument/2006/relationships/image" Target="../media/image19.pn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4</xdr:row>
      <xdr:rowOff>38100</xdr:rowOff>
    </xdr:from>
    <xdr:to>
      <xdr:col>20</xdr:col>
      <xdr:colOff>94386</xdr:colOff>
      <xdr:row>17</xdr:row>
      <xdr:rowOff>21491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F3B973A-84F1-4792-B1A0-6DC4DFD08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0100" y="800100"/>
          <a:ext cx="6914286" cy="2885714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</xdr:colOff>
      <xdr:row>17</xdr:row>
      <xdr:rowOff>85725</xdr:rowOff>
    </xdr:from>
    <xdr:to>
      <xdr:col>19</xdr:col>
      <xdr:colOff>57382</xdr:colOff>
      <xdr:row>36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770728E-88C1-4F60-867A-5F41B4E17C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10575" y="3714750"/>
          <a:ext cx="6124807" cy="3714750"/>
        </a:xfrm>
        <a:prstGeom prst="rect">
          <a:avLst/>
        </a:prstGeom>
      </xdr:spPr>
    </xdr:pic>
    <xdr:clientData/>
  </xdr:twoCellAnchor>
  <xdr:twoCellAnchor editAs="oneCell">
    <xdr:from>
      <xdr:col>20</xdr:col>
      <xdr:colOff>47625</xdr:colOff>
      <xdr:row>4</xdr:row>
      <xdr:rowOff>66675</xdr:rowOff>
    </xdr:from>
    <xdr:to>
      <xdr:col>25</xdr:col>
      <xdr:colOff>351911</xdr:colOff>
      <xdr:row>23</xdr:row>
      <xdr:rowOff>107066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D90F509-F9DE-4A76-8A77-C822966F1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87625" y="828675"/>
          <a:ext cx="4114286" cy="4085714"/>
        </a:xfrm>
        <a:prstGeom prst="rect">
          <a:avLst/>
        </a:prstGeom>
      </xdr:spPr>
    </xdr:pic>
    <xdr:clientData/>
  </xdr:twoCellAnchor>
  <xdr:twoCellAnchor editAs="oneCell">
    <xdr:from>
      <xdr:col>20</xdr:col>
      <xdr:colOff>561975</xdr:colOff>
      <xdr:row>24</xdr:row>
      <xdr:rowOff>95250</xdr:rowOff>
    </xdr:from>
    <xdr:to>
      <xdr:col>24</xdr:col>
      <xdr:colOff>361594</xdr:colOff>
      <xdr:row>35</xdr:row>
      <xdr:rowOff>171179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BB14754-E605-4482-9B48-BC4828B2A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801975" y="5057775"/>
          <a:ext cx="2847619" cy="2171429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</xdr:colOff>
      <xdr:row>43</xdr:row>
      <xdr:rowOff>9525</xdr:rowOff>
    </xdr:from>
    <xdr:to>
      <xdr:col>16</xdr:col>
      <xdr:colOff>294765</xdr:colOff>
      <xdr:row>64</xdr:row>
      <xdr:rowOff>154675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943AF27-A65A-4B51-B3F7-D56828E77E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10575" y="8601075"/>
          <a:ext cx="4076190" cy="4209524"/>
        </a:xfrm>
        <a:prstGeom prst="rect">
          <a:avLst/>
        </a:prstGeom>
      </xdr:spPr>
    </xdr:pic>
    <xdr:clientData/>
  </xdr:twoCellAnchor>
  <xdr:twoCellAnchor editAs="oneCell">
    <xdr:from>
      <xdr:col>16</xdr:col>
      <xdr:colOff>295275</xdr:colOff>
      <xdr:row>43</xdr:row>
      <xdr:rowOff>9525</xdr:rowOff>
    </xdr:from>
    <xdr:to>
      <xdr:col>25</xdr:col>
      <xdr:colOff>322989</xdr:colOff>
      <xdr:row>64</xdr:row>
      <xdr:rowOff>68960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B1BAC62-E13A-49FA-8B53-EC6EA6406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87275" y="8610600"/>
          <a:ext cx="6885714" cy="4123809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63</xdr:row>
      <xdr:rowOff>38100</xdr:rowOff>
    </xdr:from>
    <xdr:to>
      <xdr:col>21</xdr:col>
      <xdr:colOff>532382</xdr:colOff>
      <xdr:row>84</xdr:row>
      <xdr:rowOff>170933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C28E6DA-1F2D-4743-B615-1907530405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91525" y="12820650"/>
          <a:ext cx="8142857" cy="4133333"/>
        </a:xfrm>
        <a:prstGeom prst="rect">
          <a:avLst/>
        </a:prstGeom>
      </xdr:spPr>
    </xdr:pic>
    <xdr:clientData/>
  </xdr:twoCellAnchor>
  <xdr:twoCellAnchor editAs="oneCell">
    <xdr:from>
      <xdr:col>22</xdr:col>
      <xdr:colOff>9525</xdr:colOff>
      <xdr:row>63</xdr:row>
      <xdr:rowOff>28575</xdr:rowOff>
    </xdr:from>
    <xdr:to>
      <xdr:col>25</xdr:col>
      <xdr:colOff>304477</xdr:colOff>
      <xdr:row>74</xdr:row>
      <xdr:rowOff>18789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6FC71D9-94D4-4E41-83AA-2F0D31863A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773525" y="12811125"/>
          <a:ext cx="2580952" cy="2085714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91</xdr:row>
      <xdr:rowOff>19050</xdr:rowOff>
    </xdr:from>
    <xdr:to>
      <xdr:col>20</xdr:col>
      <xdr:colOff>180096</xdr:colOff>
      <xdr:row>112</xdr:row>
      <xdr:rowOff>107059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C6FE836D-0464-47D3-8BAC-6EE4D6002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477250" y="18154650"/>
          <a:ext cx="7028571" cy="4133333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</xdr:colOff>
      <xdr:row>111</xdr:row>
      <xdr:rowOff>180975</xdr:rowOff>
    </xdr:from>
    <xdr:to>
      <xdr:col>19</xdr:col>
      <xdr:colOff>418293</xdr:colOff>
      <xdr:row>132</xdr:row>
      <xdr:rowOff>161427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972A4B47-7EDF-4D85-BD77-10C1855AA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24875" y="22317075"/>
          <a:ext cx="6457143" cy="3980952"/>
        </a:xfrm>
        <a:prstGeom prst="rect">
          <a:avLst/>
        </a:prstGeom>
      </xdr:spPr>
    </xdr:pic>
    <xdr:clientData/>
  </xdr:twoCellAnchor>
  <xdr:twoCellAnchor editAs="oneCell">
    <xdr:from>
      <xdr:col>20</xdr:col>
      <xdr:colOff>247651</xdr:colOff>
      <xdr:row>91</xdr:row>
      <xdr:rowOff>19050</xdr:rowOff>
    </xdr:from>
    <xdr:to>
      <xdr:col>24</xdr:col>
      <xdr:colOff>744533</xdr:colOff>
      <xdr:row>104</xdr:row>
      <xdr:rowOff>2443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4CF9C0F6-424D-4C31-8C54-5B07E69A1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573376" y="18164175"/>
          <a:ext cx="3544882" cy="2504717"/>
        </a:xfrm>
        <a:prstGeom prst="rect">
          <a:avLst/>
        </a:prstGeom>
      </xdr:spPr>
    </xdr:pic>
    <xdr:clientData/>
  </xdr:twoCellAnchor>
  <xdr:twoCellAnchor editAs="oneCell">
    <xdr:from>
      <xdr:col>20</xdr:col>
      <xdr:colOff>666750</xdr:colOff>
      <xdr:row>104</xdr:row>
      <xdr:rowOff>19050</xdr:rowOff>
    </xdr:from>
    <xdr:to>
      <xdr:col>24</xdr:col>
      <xdr:colOff>266369</xdr:colOff>
      <xdr:row>115</xdr:row>
      <xdr:rowOff>37836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BFC7EB02-62D4-4CF2-BAC4-40EB4AF2A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992475" y="20831175"/>
          <a:ext cx="2647619" cy="2114286"/>
        </a:xfrm>
        <a:prstGeom prst="rect">
          <a:avLst/>
        </a:prstGeom>
      </xdr:spPr>
    </xdr:pic>
    <xdr:clientData/>
  </xdr:twoCellAnchor>
  <xdr:twoCellAnchor editAs="oneCell">
    <xdr:from>
      <xdr:col>30</xdr:col>
      <xdr:colOff>285750</xdr:colOff>
      <xdr:row>101</xdr:row>
      <xdr:rowOff>0</xdr:rowOff>
    </xdr:from>
    <xdr:to>
      <xdr:col>34</xdr:col>
      <xdr:colOff>447675</xdr:colOff>
      <xdr:row>124</xdr:row>
      <xdr:rowOff>85725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2B0F3991-38DD-4320-A5CA-70ABF3E1B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69750" y="19621500"/>
          <a:ext cx="3209925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285750</xdr:colOff>
      <xdr:row>55</xdr:row>
      <xdr:rowOff>0</xdr:rowOff>
    </xdr:from>
    <xdr:to>
      <xdr:col>35</xdr:col>
      <xdr:colOff>694702</xdr:colOff>
      <xdr:row>74</xdr:row>
      <xdr:rowOff>18595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6472E2F7-358F-4907-A3D3-E9B9CBC7E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3883938" y="10882313"/>
          <a:ext cx="4980952" cy="3638095"/>
        </a:xfrm>
        <a:prstGeom prst="rect">
          <a:avLst/>
        </a:prstGeom>
      </xdr:spPr>
    </xdr:pic>
    <xdr:clientData/>
  </xdr:twoCellAnchor>
  <xdr:twoCellAnchor editAs="oneCell">
    <xdr:from>
      <xdr:col>30</xdr:col>
      <xdr:colOff>380999</xdr:colOff>
      <xdr:row>9</xdr:row>
      <xdr:rowOff>95250</xdr:rowOff>
    </xdr:from>
    <xdr:to>
      <xdr:col>34</xdr:col>
      <xdr:colOff>247649</xdr:colOff>
      <xdr:row>33</xdr:row>
      <xdr:rowOff>38100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B6C442D3-37A8-4C3F-81A6-087294FC1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41187" y="2238375"/>
          <a:ext cx="2914650" cy="451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466725</xdr:colOff>
      <xdr:row>113</xdr:row>
      <xdr:rowOff>9525</xdr:rowOff>
    </xdr:from>
    <xdr:ext cx="2003122" cy="428571"/>
    <xdr:pic>
      <xdr:nvPicPr>
        <xdr:cNvPr id="15" name="Imagen 14">
          <a:extLst>
            <a:ext uri="{FF2B5EF4-FFF2-40B4-BE49-F238E27FC236}">
              <a16:creationId xmlns:a16="http://schemas.microsoft.com/office/drawing/2014/main" id="{965A29AF-94BE-4629-AB9A-B6B370DDA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08154" y="25767846"/>
          <a:ext cx="2003122" cy="428571"/>
        </a:xfrm>
        <a:prstGeom prst="rect">
          <a:avLst/>
        </a:prstGeom>
      </xdr:spPr>
    </xdr:pic>
    <xdr:clientData/>
  </xdr:oneCellAnchor>
  <xdr:twoCellAnchor editAs="oneCell">
    <xdr:from>
      <xdr:col>24</xdr:col>
      <xdr:colOff>382153</xdr:colOff>
      <xdr:row>88</xdr:row>
      <xdr:rowOff>88049</xdr:rowOff>
    </xdr:from>
    <xdr:to>
      <xdr:col>29</xdr:col>
      <xdr:colOff>1039091</xdr:colOff>
      <xdr:row>100</xdr:row>
      <xdr:rowOff>146741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6FEA8CD-F0CB-4624-864B-BD7224FFD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839880" y="18497276"/>
          <a:ext cx="4466938" cy="2344692"/>
        </a:xfrm>
        <a:prstGeom prst="rect">
          <a:avLst/>
        </a:prstGeom>
      </xdr:spPr>
    </xdr:pic>
    <xdr:clientData/>
  </xdr:twoCellAnchor>
  <xdr:twoCellAnchor editAs="oneCell">
    <xdr:from>
      <xdr:col>21</xdr:col>
      <xdr:colOff>25277</xdr:colOff>
      <xdr:row>88</xdr:row>
      <xdr:rowOff>0</xdr:rowOff>
    </xdr:from>
    <xdr:to>
      <xdr:col>24</xdr:col>
      <xdr:colOff>493056</xdr:colOff>
      <xdr:row>102</xdr:row>
      <xdr:rowOff>105991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B1B36C9-3784-43E5-BD50-85CB45D4F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197004" y="18409227"/>
          <a:ext cx="2753779" cy="2772991"/>
        </a:xfrm>
        <a:prstGeom prst="rect">
          <a:avLst/>
        </a:prstGeom>
      </xdr:spPr>
    </xdr:pic>
    <xdr:clientData/>
  </xdr:twoCellAnchor>
  <xdr:twoCellAnchor editAs="oneCell">
    <xdr:from>
      <xdr:col>73</xdr:col>
      <xdr:colOff>27214</xdr:colOff>
      <xdr:row>87</xdr:row>
      <xdr:rowOff>0</xdr:rowOff>
    </xdr:from>
    <xdr:to>
      <xdr:col>81</xdr:col>
      <xdr:colOff>675394</xdr:colOff>
      <xdr:row>102</xdr:row>
      <xdr:rowOff>104405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3ED56B6-0045-476D-AF17-1A8DFC1FB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661393" y="18328821"/>
          <a:ext cx="7057143" cy="2961905"/>
        </a:xfrm>
        <a:prstGeom prst="rect">
          <a:avLst/>
        </a:prstGeom>
      </xdr:spPr>
    </xdr:pic>
    <xdr:clientData/>
  </xdr:twoCellAnchor>
  <xdr:twoCellAnchor editAs="oneCell">
    <xdr:from>
      <xdr:col>83</xdr:col>
      <xdr:colOff>13607</xdr:colOff>
      <xdr:row>83</xdr:row>
      <xdr:rowOff>27214</xdr:rowOff>
    </xdr:from>
    <xdr:to>
      <xdr:col>88</xdr:col>
      <xdr:colOff>270274</xdr:colOff>
      <xdr:row>104</xdr:row>
      <xdr:rowOff>165488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B81B47C-C7FD-4AD6-96A3-CD5EF9BAB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267786" y="17580428"/>
          <a:ext cx="4066667" cy="4152381"/>
        </a:xfrm>
        <a:prstGeom prst="rect">
          <a:avLst/>
        </a:prstGeom>
      </xdr:spPr>
    </xdr:pic>
    <xdr:clientData/>
  </xdr:twoCellAnchor>
  <xdr:twoCellAnchor editAs="oneCell">
    <xdr:from>
      <xdr:col>77</xdr:col>
      <xdr:colOff>0</xdr:colOff>
      <xdr:row>115</xdr:row>
      <xdr:rowOff>149680</xdr:rowOff>
    </xdr:from>
    <xdr:to>
      <xdr:col>80</xdr:col>
      <xdr:colOff>685429</xdr:colOff>
      <xdr:row>119</xdr:row>
      <xdr:rowOff>24407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338C5EF-1611-425E-BD92-DE66F3A26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682179" y="23812501"/>
          <a:ext cx="2971429" cy="704762"/>
        </a:xfrm>
        <a:prstGeom prst="rect">
          <a:avLst/>
        </a:prstGeom>
      </xdr:spPr>
    </xdr:pic>
    <xdr:clientData/>
  </xdr:twoCellAnchor>
  <xdr:twoCellAnchor editAs="oneCell">
    <xdr:from>
      <xdr:col>49</xdr:col>
      <xdr:colOff>13607</xdr:colOff>
      <xdr:row>93</xdr:row>
      <xdr:rowOff>27214</xdr:rowOff>
    </xdr:from>
    <xdr:to>
      <xdr:col>57</xdr:col>
      <xdr:colOff>132478</xdr:colOff>
      <xdr:row>105</xdr:row>
      <xdr:rowOff>65023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8C27B50-4714-4C3C-88F1-60B8F8CDE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7407286" y="19499035"/>
          <a:ext cx="6990476" cy="2323809"/>
        </a:xfrm>
        <a:prstGeom prst="rect">
          <a:avLst/>
        </a:prstGeom>
      </xdr:spPr>
    </xdr:pic>
    <xdr:clientData/>
  </xdr:twoCellAnchor>
  <xdr:twoCellAnchor editAs="oneCell">
    <xdr:from>
      <xdr:col>58</xdr:col>
      <xdr:colOff>27215</xdr:colOff>
      <xdr:row>93</xdr:row>
      <xdr:rowOff>0</xdr:rowOff>
    </xdr:from>
    <xdr:to>
      <xdr:col>62</xdr:col>
      <xdr:colOff>987368</xdr:colOff>
      <xdr:row>114</xdr:row>
      <xdr:rowOff>151881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9C423DBD-DB0A-463C-BC02-D79BB2B23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687108" y="19471821"/>
          <a:ext cx="4076190" cy="4152381"/>
        </a:xfrm>
        <a:prstGeom prst="rect">
          <a:avLst/>
        </a:prstGeom>
      </xdr:spPr>
    </xdr:pic>
    <xdr:clientData/>
  </xdr:twoCellAnchor>
  <xdr:twoCellAnchor editAs="oneCell">
    <xdr:from>
      <xdr:col>57</xdr:col>
      <xdr:colOff>312964</xdr:colOff>
      <xdr:row>123</xdr:row>
      <xdr:rowOff>136072</xdr:rowOff>
    </xdr:from>
    <xdr:to>
      <xdr:col>61</xdr:col>
      <xdr:colOff>630998</xdr:colOff>
      <xdr:row>126</xdr:row>
      <xdr:rowOff>24406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65B41A5E-63B1-48CC-8955-F674A80B0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0" y="25527001"/>
          <a:ext cx="2971429" cy="704762"/>
        </a:xfrm>
        <a:prstGeom prst="rect">
          <a:avLst/>
        </a:prstGeom>
      </xdr:spPr>
    </xdr:pic>
    <xdr:clientData/>
  </xdr:twoCellAnchor>
  <xdr:twoCellAnchor>
    <xdr:from>
      <xdr:col>71</xdr:col>
      <xdr:colOff>652460</xdr:colOff>
      <xdr:row>59</xdr:row>
      <xdr:rowOff>148318</xdr:rowOff>
    </xdr:from>
    <xdr:to>
      <xdr:col>81</xdr:col>
      <xdr:colOff>167369</xdr:colOff>
      <xdr:row>72</xdr:row>
      <xdr:rowOff>144234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D280902-C522-45D7-894C-12C5A2E35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71</xdr:col>
      <xdr:colOff>658090</xdr:colOff>
      <xdr:row>45</xdr:row>
      <xdr:rowOff>95251</xdr:rowOff>
    </xdr:from>
    <xdr:to>
      <xdr:col>81</xdr:col>
      <xdr:colOff>108857</xdr:colOff>
      <xdr:row>59</xdr:row>
      <xdr:rowOff>149680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DECF566-E8D3-4027-9DB3-9C2DF143B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21E9D-A664-4567-8566-D84B1E821622}">
  <dimension ref="A1:AK133"/>
  <sheetViews>
    <sheetView tabSelected="1" topLeftCell="Y77" zoomScale="70" zoomScaleNormal="70" workbookViewId="0">
      <selection activeCell="AJ94" sqref="AJ94"/>
    </sheetView>
  </sheetViews>
  <sheetFormatPr defaultColWidth="11.42578125" defaultRowHeight="15"/>
  <cols>
    <col min="4" max="4" width="12.85546875" customWidth="1"/>
    <col min="6" max="6" width="14.42578125" customWidth="1"/>
    <col min="8" max="8" width="19.7109375" customWidth="1"/>
    <col min="11" max="11" width="25.85546875" customWidth="1"/>
  </cols>
  <sheetData>
    <row r="1" spans="1:36">
      <c r="A1" s="48"/>
      <c r="B1" s="48"/>
      <c r="C1" s="48"/>
      <c r="D1" s="48"/>
      <c r="E1" s="48"/>
      <c r="F1" s="48"/>
      <c r="G1" s="48"/>
      <c r="H1" s="69" t="s">
        <v>0</v>
      </c>
      <c r="I1" s="70"/>
      <c r="J1" s="70"/>
      <c r="K1" s="70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</row>
    <row r="2" spans="1:36">
      <c r="A2" s="48"/>
      <c r="B2" s="48"/>
      <c r="C2" s="48"/>
      <c r="D2" s="48"/>
      <c r="E2" s="48"/>
      <c r="F2" s="48"/>
      <c r="G2" s="48"/>
      <c r="H2" s="70"/>
      <c r="I2" s="70"/>
      <c r="J2" s="70"/>
      <c r="K2" s="70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</row>
    <row r="3" spans="1:36">
      <c r="A3" s="66" t="s">
        <v>1</v>
      </c>
      <c r="B3" s="66"/>
      <c r="C3" s="66"/>
      <c r="D3" s="66"/>
      <c r="E3" s="66"/>
      <c r="F3" s="66"/>
      <c r="G3" s="48"/>
      <c r="H3" s="70"/>
      <c r="I3" s="70"/>
      <c r="J3" s="70"/>
      <c r="K3" s="70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</row>
    <row r="4" spans="1:36" ht="15.75" thickBot="1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</row>
    <row r="5" spans="1:36" ht="45" customHeight="1">
      <c r="A5" s="36" t="s">
        <v>2</v>
      </c>
      <c r="B5" s="36" t="s">
        <v>3</v>
      </c>
      <c r="C5" s="36" t="s">
        <v>4</v>
      </c>
      <c r="D5" s="36" t="s">
        <v>5</v>
      </c>
      <c r="E5" s="56"/>
      <c r="F5" s="37" t="s">
        <v>6</v>
      </c>
      <c r="G5" s="48"/>
      <c r="H5" s="41" t="s">
        <v>7</v>
      </c>
      <c r="I5" s="30"/>
      <c r="J5" s="48"/>
      <c r="K5" s="33" t="s">
        <v>8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3"/>
      <c r="AA5" s="48"/>
      <c r="AB5" s="48"/>
      <c r="AC5" s="67" t="s">
        <v>9</v>
      </c>
      <c r="AD5" s="67"/>
      <c r="AE5" s="67"/>
      <c r="AF5" s="67"/>
      <c r="AG5" s="67"/>
      <c r="AH5" s="67"/>
      <c r="AI5" s="67"/>
      <c r="AJ5" s="67"/>
    </row>
    <row r="6" spans="1:36">
      <c r="A6" s="38"/>
      <c r="B6" s="38"/>
      <c r="C6" s="38"/>
      <c r="D6" s="64"/>
      <c r="E6" s="56"/>
      <c r="F6" s="56"/>
      <c r="G6" s="48"/>
      <c r="H6" s="30"/>
      <c r="I6" s="30"/>
      <c r="J6" s="48"/>
      <c r="K6" s="32">
        <v>13</v>
      </c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4"/>
      <c r="AA6" s="48"/>
      <c r="AB6" s="48"/>
      <c r="AC6" s="48"/>
      <c r="AD6" s="48"/>
      <c r="AE6" s="48"/>
      <c r="AF6" s="48"/>
      <c r="AG6" s="48"/>
      <c r="AH6" s="48"/>
      <c r="AI6" s="48"/>
      <c r="AJ6" s="48"/>
    </row>
    <row r="7" spans="1:36">
      <c r="A7" s="64" t="s">
        <v>10</v>
      </c>
      <c r="B7" s="64" t="s">
        <v>11</v>
      </c>
      <c r="C7" s="64">
        <v>1</v>
      </c>
      <c r="D7" s="31">
        <v>13</v>
      </c>
      <c r="E7" s="56"/>
      <c r="F7" s="56"/>
      <c r="G7" s="48"/>
      <c r="H7" s="30"/>
      <c r="I7" s="30"/>
      <c r="J7" s="48"/>
      <c r="K7" s="32">
        <v>14.75</v>
      </c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4"/>
      <c r="AA7" s="48"/>
      <c r="AB7" s="48"/>
      <c r="AC7" s="48"/>
      <c r="AD7" s="48"/>
      <c r="AE7" s="48"/>
      <c r="AF7" s="48"/>
      <c r="AG7" s="48"/>
      <c r="AH7" s="48"/>
      <c r="AI7" s="48"/>
      <c r="AJ7" s="48"/>
    </row>
    <row r="8" spans="1:36" ht="18.75">
      <c r="A8" s="64" t="s">
        <v>12</v>
      </c>
      <c r="B8" s="64" t="s">
        <v>11</v>
      </c>
      <c r="C8" s="64">
        <v>2</v>
      </c>
      <c r="D8" s="31">
        <v>14.75</v>
      </c>
      <c r="E8" s="56"/>
      <c r="F8" s="56"/>
      <c r="G8" s="48"/>
      <c r="H8" s="30"/>
      <c r="I8" s="30"/>
      <c r="J8" s="48"/>
      <c r="K8" s="32">
        <v>16</v>
      </c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4"/>
      <c r="AA8" s="48"/>
      <c r="AB8" s="48"/>
      <c r="AC8" s="68" t="s">
        <v>13</v>
      </c>
      <c r="AD8" s="68"/>
      <c r="AE8" s="68"/>
      <c r="AF8" s="68"/>
      <c r="AG8" s="68"/>
      <c r="AH8" s="68"/>
      <c r="AI8" s="68"/>
      <c r="AJ8" s="68"/>
    </row>
    <row r="9" spans="1:36">
      <c r="A9" s="64" t="s">
        <v>14</v>
      </c>
      <c r="B9" s="64" t="s">
        <v>11</v>
      </c>
      <c r="C9" s="64">
        <v>3</v>
      </c>
      <c r="D9" s="31">
        <v>16</v>
      </c>
      <c r="E9" s="56"/>
      <c r="F9" s="56"/>
      <c r="G9" s="48"/>
      <c r="H9" s="30"/>
      <c r="I9" s="30"/>
      <c r="J9" s="48"/>
      <c r="K9" s="32">
        <v>7.5</v>
      </c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4"/>
      <c r="AA9" s="48"/>
      <c r="AB9" s="48"/>
      <c r="AC9" s="48"/>
      <c r="AD9" s="48"/>
      <c r="AE9" s="48"/>
      <c r="AF9" s="48"/>
      <c r="AG9" s="48"/>
      <c r="AH9" s="48"/>
      <c r="AI9" s="48"/>
      <c r="AJ9" s="48"/>
    </row>
    <row r="10" spans="1:36">
      <c r="A10" s="64" t="s">
        <v>15</v>
      </c>
      <c r="B10" s="64" t="s">
        <v>11</v>
      </c>
      <c r="C10" s="64">
        <v>4</v>
      </c>
      <c r="D10" s="31">
        <v>36.25</v>
      </c>
      <c r="E10" s="56"/>
      <c r="F10" s="56"/>
      <c r="G10" s="48"/>
      <c r="H10" s="30"/>
      <c r="I10" s="30"/>
      <c r="J10" s="48"/>
      <c r="K10" s="32">
        <v>12</v>
      </c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4"/>
      <c r="AA10" s="48"/>
      <c r="AB10" s="48"/>
      <c r="AC10" s="48"/>
      <c r="AD10" s="48"/>
      <c r="AE10" s="48"/>
      <c r="AF10" s="48"/>
      <c r="AG10" s="48"/>
      <c r="AH10" s="48"/>
      <c r="AI10" s="48"/>
      <c r="AJ10" s="48"/>
    </row>
    <row r="11" spans="1:36">
      <c r="A11" s="64" t="s">
        <v>16</v>
      </c>
      <c r="B11" s="64" t="s">
        <v>11</v>
      </c>
      <c r="C11" s="64">
        <v>5</v>
      </c>
      <c r="D11" s="31">
        <v>37.5</v>
      </c>
      <c r="E11" s="56"/>
      <c r="F11" s="56" t="s">
        <v>17</v>
      </c>
      <c r="G11" s="48"/>
      <c r="H11" s="30"/>
      <c r="I11" s="30"/>
      <c r="J11" s="48"/>
      <c r="K11" s="32">
        <v>15</v>
      </c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4"/>
      <c r="AA11" s="48"/>
      <c r="AB11" s="48"/>
      <c r="AC11" s="48"/>
      <c r="AD11" s="48"/>
      <c r="AE11" s="48"/>
      <c r="AF11" s="48"/>
      <c r="AG11" s="48"/>
      <c r="AH11" s="48"/>
      <c r="AI11" s="48"/>
      <c r="AJ11" s="48"/>
    </row>
    <row r="12" spans="1:36">
      <c r="A12" s="64" t="s">
        <v>18</v>
      </c>
      <c r="B12" s="64" t="s">
        <v>11</v>
      </c>
      <c r="C12" s="64">
        <v>6</v>
      </c>
      <c r="D12" s="31">
        <v>43</v>
      </c>
      <c r="E12" s="56"/>
      <c r="F12" s="56" t="s">
        <v>19</v>
      </c>
      <c r="G12" s="48"/>
      <c r="H12" s="30"/>
      <c r="I12" s="30"/>
      <c r="J12" s="48"/>
      <c r="K12" s="32">
        <v>11</v>
      </c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4"/>
      <c r="AA12" s="48"/>
      <c r="AB12" s="48"/>
      <c r="AC12" s="48"/>
      <c r="AD12" s="48"/>
      <c r="AE12" s="48"/>
      <c r="AF12" s="48"/>
      <c r="AG12" s="48"/>
      <c r="AH12" s="48"/>
      <c r="AI12" s="48"/>
      <c r="AJ12" s="48"/>
    </row>
    <row r="13" spans="1:36">
      <c r="A13" s="64" t="s">
        <v>20</v>
      </c>
      <c r="B13" s="64" t="s">
        <v>11</v>
      </c>
      <c r="C13" s="64">
        <v>7</v>
      </c>
      <c r="D13" s="31">
        <v>47.25</v>
      </c>
      <c r="E13" s="56"/>
      <c r="F13" s="56"/>
      <c r="G13" s="48"/>
      <c r="H13" s="30"/>
      <c r="I13" s="30"/>
      <c r="J13" s="48"/>
      <c r="K13" s="32">
        <v>13</v>
      </c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4"/>
      <c r="AA13" s="48"/>
      <c r="AB13" s="48"/>
      <c r="AC13" s="48"/>
      <c r="AD13" s="48"/>
      <c r="AE13" s="48"/>
      <c r="AF13" s="48"/>
      <c r="AG13" s="48"/>
      <c r="AH13" s="48"/>
      <c r="AI13" s="48"/>
      <c r="AJ13" s="48"/>
    </row>
    <row r="14" spans="1:36">
      <c r="A14" s="64" t="s">
        <v>10</v>
      </c>
      <c r="B14" s="64" t="s">
        <v>11</v>
      </c>
      <c r="C14" s="64">
        <v>8</v>
      </c>
      <c r="D14" s="31">
        <v>7.5</v>
      </c>
      <c r="E14" s="56"/>
      <c r="F14" s="56"/>
      <c r="G14" s="48"/>
      <c r="H14" s="48"/>
      <c r="I14" s="48"/>
      <c r="J14" s="48"/>
      <c r="K14" s="32">
        <v>15</v>
      </c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4"/>
      <c r="AA14" s="48"/>
      <c r="AB14" s="48"/>
      <c r="AC14" s="48"/>
      <c r="AD14" s="48"/>
      <c r="AE14" s="48"/>
      <c r="AF14" s="48"/>
      <c r="AG14" s="48"/>
      <c r="AH14" s="48"/>
      <c r="AI14" s="48"/>
      <c r="AJ14" s="48"/>
    </row>
    <row r="15" spans="1:36">
      <c r="A15" s="64" t="s">
        <v>12</v>
      </c>
      <c r="B15" s="64" t="s">
        <v>11</v>
      </c>
      <c r="C15" s="64">
        <v>9</v>
      </c>
      <c r="D15" s="31">
        <v>12</v>
      </c>
      <c r="E15" s="56"/>
      <c r="F15" s="56"/>
      <c r="G15" s="48"/>
      <c r="H15" s="48"/>
      <c r="I15" s="48"/>
      <c r="J15" s="48"/>
      <c r="K15" s="32">
        <v>13</v>
      </c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4"/>
      <c r="AA15" s="48"/>
      <c r="AB15" s="48"/>
      <c r="AC15" s="48"/>
      <c r="AD15" s="48"/>
      <c r="AE15" s="48"/>
      <c r="AF15" s="48"/>
      <c r="AG15" s="48"/>
      <c r="AH15" s="48"/>
      <c r="AI15" s="48"/>
      <c r="AJ15" s="48"/>
    </row>
    <row r="16" spans="1:36">
      <c r="A16" s="64" t="s">
        <v>14</v>
      </c>
      <c r="B16" s="64" t="s">
        <v>11</v>
      </c>
      <c r="C16" s="64">
        <v>10</v>
      </c>
      <c r="D16" s="31">
        <v>15</v>
      </c>
      <c r="E16" s="56"/>
      <c r="F16" s="56"/>
      <c r="G16" s="48"/>
      <c r="H16" s="48"/>
      <c r="I16" s="48"/>
      <c r="J16" s="48"/>
      <c r="K16" s="32">
        <v>16</v>
      </c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4"/>
      <c r="AA16" s="48"/>
      <c r="AB16" s="48"/>
      <c r="AC16" s="48"/>
      <c r="AD16" s="48"/>
      <c r="AE16" s="48"/>
      <c r="AF16" s="48"/>
      <c r="AG16" s="48"/>
      <c r="AH16" s="48"/>
      <c r="AI16" s="48"/>
      <c r="AJ16" s="48"/>
    </row>
    <row r="17" spans="1:26">
      <c r="A17" s="64" t="s">
        <v>15</v>
      </c>
      <c r="B17" s="64" t="s">
        <v>11</v>
      </c>
      <c r="C17" s="64">
        <v>11</v>
      </c>
      <c r="D17" s="31">
        <v>38</v>
      </c>
      <c r="E17" s="56"/>
      <c r="F17" s="56" t="s">
        <v>17</v>
      </c>
      <c r="G17" s="48"/>
      <c r="H17" s="48"/>
      <c r="I17" s="48"/>
      <c r="J17" s="48"/>
      <c r="K17" s="32">
        <v>12</v>
      </c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4"/>
    </row>
    <row r="18" spans="1:26">
      <c r="A18" s="64" t="s">
        <v>16</v>
      </c>
      <c r="B18" s="64" t="s">
        <v>11</v>
      </c>
      <c r="C18" s="64">
        <v>12</v>
      </c>
      <c r="D18" s="31">
        <v>37</v>
      </c>
      <c r="E18" s="56"/>
      <c r="F18" s="56" t="s">
        <v>19</v>
      </c>
      <c r="G18" s="48"/>
      <c r="H18" s="48"/>
      <c r="I18" s="48"/>
      <c r="J18" s="48"/>
      <c r="K18" s="32">
        <v>16.5</v>
      </c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4"/>
    </row>
    <row r="19" spans="1:26">
      <c r="A19" s="64" t="s">
        <v>18</v>
      </c>
      <c r="B19" s="64" t="s">
        <v>11</v>
      </c>
      <c r="C19" s="64">
        <v>13</v>
      </c>
      <c r="D19" s="31">
        <v>38</v>
      </c>
      <c r="E19" s="56"/>
      <c r="F19" s="56"/>
      <c r="G19" s="48"/>
      <c r="H19" s="48"/>
      <c r="I19" s="48"/>
      <c r="J19" s="48"/>
      <c r="K19" s="32">
        <v>12.5</v>
      </c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4"/>
    </row>
    <row r="20" spans="1:26">
      <c r="A20" s="64" t="s">
        <v>20</v>
      </c>
      <c r="B20" s="64" t="s">
        <v>11</v>
      </c>
      <c r="C20" s="64">
        <v>14</v>
      </c>
      <c r="D20" s="31">
        <v>42</v>
      </c>
      <c r="E20" s="56"/>
      <c r="F20" s="56"/>
      <c r="G20" s="48"/>
      <c r="H20" s="48"/>
      <c r="I20" s="48"/>
      <c r="J20" s="48"/>
      <c r="K20" s="32">
        <v>15</v>
      </c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4"/>
    </row>
    <row r="21" spans="1:26">
      <c r="A21" s="64" t="s">
        <v>10</v>
      </c>
      <c r="B21" s="64" t="s">
        <v>11</v>
      </c>
      <c r="C21" s="64">
        <v>15</v>
      </c>
      <c r="D21" s="31">
        <v>11</v>
      </c>
      <c r="E21" s="56"/>
      <c r="F21" s="56"/>
      <c r="G21" s="48"/>
      <c r="H21" s="48"/>
      <c r="I21" s="48"/>
      <c r="J21" s="48"/>
      <c r="K21" s="32">
        <v>12.5</v>
      </c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4"/>
    </row>
    <row r="22" spans="1:26">
      <c r="A22" s="64" t="s">
        <v>12</v>
      </c>
      <c r="B22" s="64" t="s">
        <v>11</v>
      </c>
      <c r="C22" s="64">
        <v>16</v>
      </c>
      <c r="D22" s="31">
        <v>13</v>
      </c>
      <c r="E22" s="56"/>
      <c r="F22" s="56"/>
      <c r="G22" s="48"/>
      <c r="H22" s="48"/>
      <c r="I22" s="48"/>
      <c r="J22" s="48"/>
      <c r="K22" s="32">
        <v>12.5</v>
      </c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4"/>
    </row>
    <row r="23" spans="1:26">
      <c r="A23" s="64" t="s">
        <v>14</v>
      </c>
      <c r="B23" s="64" t="s">
        <v>11</v>
      </c>
      <c r="C23" s="64">
        <v>17</v>
      </c>
      <c r="D23" s="31">
        <v>15</v>
      </c>
      <c r="E23" s="56"/>
      <c r="F23" s="56"/>
      <c r="G23" s="48"/>
      <c r="H23" s="48"/>
      <c r="I23" s="48"/>
      <c r="J23" s="48"/>
      <c r="K23" s="32">
        <v>12</v>
      </c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4"/>
    </row>
    <row r="24" spans="1:26">
      <c r="A24" s="64" t="s">
        <v>15</v>
      </c>
      <c r="B24" s="64" t="s">
        <v>11</v>
      </c>
      <c r="C24" s="64">
        <v>18</v>
      </c>
      <c r="D24" s="31">
        <v>37.5</v>
      </c>
      <c r="E24" s="56"/>
      <c r="F24" s="56" t="s">
        <v>17</v>
      </c>
      <c r="G24" s="48"/>
      <c r="H24" s="48"/>
      <c r="I24" s="48"/>
      <c r="J24" s="48"/>
      <c r="K24" s="32">
        <v>12</v>
      </c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4"/>
    </row>
    <row r="25" spans="1:26">
      <c r="A25" s="64" t="s">
        <v>16</v>
      </c>
      <c r="B25" s="64" t="s">
        <v>11</v>
      </c>
      <c r="C25" s="64">
        <v>19</v>
      </c>
      <c r="D25" s="31">
        <v>49</v>
      </c>
      <c r="E25" s="56"/>
      <c r="F25" s="56" t="s">
        <v>19</v>
      </c>
      <c r="G25" s="48"/>
      <c r="H25" s="48"/>
      <c r="I25" s="48"/>
      <c r="J25" s="48"/>
      <c r="K25" s="32">
        <v>15</v>
      </c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4"/>
    </row>
    <row r="26" spans="1:26">
      <c r="A26" s="64" t="s">
        <v>18</v>
      </c>
      <c r="B26" s="64" t="s">
        <v>11</v>
      </c>
      <c r="C26" s="64">
        <v>20</v>
      </c>
      <c r="D26" s="31">
        <v>42</v>
      </c>
      <c r="E26" s="56"/>
      <c r="F26" s="56"/>
      <c r="G26" s="48"/>
      <c r="H26" s="48"/>
      <c r="I26" s="48"/>
      <c r="J26" s="48"/>
      <c r="K26" s="32">
        <v>13</v>
      </c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4"/>
    </row>
    <row r="27" spans="1:26">
      <c r="A27" s="64" t="s">
        <v>20</v>
      </c>
      <c r="B27" s="64" t="s">
        <v>11</v>
      </c>
      <c r="C27" s="64">
        <v>21</v>
      </c>
      <c r="D27" s="31">
        <v>55.5</v>
      </c>
      <c r="E27" s="56"/>
      <c r="F27" s="56"/>
      <c r="G27" s="48"/>
      <c r="H27" s="48"/>
      <c r="I27" s="48"/>
      <c r="J27" s="48"/>
      <c r="K27" s="32">
        <v>15</v>
      </c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4"/>
    </row>
    <row r="28" spans="1:26">
      <c r="A28" s="64" t="s">
        <v>10</v>
      </c>
      <c r="B28" s="64" t="s">
        <v>11</v>
      </c>
      <c r="C28" s="64">
        <v>22</v>
      </c>
      <c r="D28" s="31">
        <v>13</v>
      </c>
      <c r="E28" s="56"/>
      <c r="F28" s="56" t="s">
        <v>17</v>
      </c>
      <c r="G28" s="48"/>
      <c r="H28" s="48"/>
      <c r="I28" s="48"/>
      <c r="J28" s="48"/>
      <c r="K28" s="32">
        <v>14</v>
      </c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4"/>
    </row>
    <row r="29" spans="1:26">
      <c r="A29" s="64" t="s">
        <v>12</v>
      </c>
      <c r="B29" s="64" t="s">
        <v>11</v>
      </c>
      <c r="C29" s="64">
        <v>23</v>
      </c>
      <c r="D29" s="31">
        <v>16</v>
      </c>
      <c r="E29" s="56"/>
      <c r="F29" s="56" t="s">
        <v>19</v>
      </c>
      <c r="G29" s="48"/>
      <c r="H29" s="48"/>
      <c r="I29" s="48"/>
      <c r="J29" s="48"/>
      <c r="K29" s="32">
        <v>16.5</v>
      </c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4"/>
    </row>
    <row r="30" spans="1:26">
      <c r="A30" s="64" t="s">
        <v>14</v>
      </c>
      <c r="B30" s="64" t="s">
        <v>11</v>
      </c>
      <c r="C30" s="64">
        <v>24</v>
      </c>
      <c r="D30" s="31">
        <v>12</v>
      </c>
      <c r="E30" s="56"/>
      <c r="F30" s="56"/>
      <c r="G30" s="48"/>
      <c r="H30" s="48"/>
      <c r="I30" s="48"/>
      <c r="J30" s="48"/>
      <c r="K30" s="32">
        <v>13</v>
      </c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4"/>
    </row>
    <row r="31" spans="1:26">
      <c r="A31" s="64" t="s">
        <v>15</v>
      </c>
      <c r="B31" s="64" t="s">
        <v>11</v>
      </c>
      <c r="C31" s="64">
        <v>25</v>
      </c>
      <c r="D31" s="31">
        <v>43</v>
      </c>
      <c r="E31" s="56"/>
      <c r="F31" s="56"/>
      <c r="G31" s="48"/>
      <c r="H31" s="48"/>
      <c r="I31" s="48"/>
      <c r="J31" s="48"/>
      <c r="K31" s="32">
        <v>15</v>
      </c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4"/>
    </row>
    <row r="32" spans="1:26">
      <c r="A32" s="64" t="s">
        <v>16</v>
      </c>
      <c r="B32" s="64" t="s">
        <v>11</v>
      </c>
      <c r="C32" s="64">
        <v>26</v>
      </c>
      <c r="D32" s="31">
        <v>58</v>
      </c>
      <c r="E32" s="56"/>
      <c r="F32" s="56"/>
      <c r="G32" s="48"/>
      <c r="H32" s="48"/>
      <c r="I32" s="48"/>
      <c r="J32" s="48"/>
      <c r="K32" s="32">
        <v>14.5</v>
      </c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4"/>
    </row>
    <row r="33" spans="1:26">
      <c r="A33" s="64" t="s">
        <v>18</v>
      </c>
      <c r="B33" s="64" t="s">
        <v>11</v>
      </c>
      <c r="C33" s="64">
        <v>27</v>
      </c>
      <c r="D33" s="31">
        <v>65</v>
      </c>
      <c r="E33" s="56"/>
      <c r="F33" s="56" t="s">
        <v>17</v>
      </c>
      <c r="G33" s="48"/>
      <c r="H33" s="48"/>
      <c r="I33" s="48"/>
      <c r="J33" s="48"/>
      <c r="K33" s="32">
        <v>12</v>
      </c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4"/>
    </row>
    <row r="34" spans="1:26">
      <c r="A34" s="64" t="s">
        <v>20</v>
      </c>
      <c r="B34" s="64" t="s">
        <v>11</v>
      </c>
      <c r="C34" s="64">
        <v>28</v>
      </c>
      <c r="D34" s="31">
        <v>70</v>
      </c>
      <c r="E34" s="56"/>
      <c r="F34" s="40"/>
      <c r="G34" s="48"/>
      <c r="H34" s="48"/>
      <c r="I34" s="48"/>
      <c r="J34" s="48"/>
      <c r="K34" s="32">
        <v>15</v>
      </c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4"/>
    </row>
    <row r="35" spans="1:26">
      <c r="A35" s="64" t="s">
        <v>10</v>
      </c>
      <c r="B35" s="64" t="s">
        <v>11</v>
      </c>
      <c r="C35" s="64">
        <v>29</v>
      </c>
      <c r="D35" s="31">
        <v>16.5</v>
      </c>
      <c r="E35" s="56"/>
      <c r="F35" s="56" t="s">
        <v>19</v>
      </c>
      <c r="G35" s="48"/>
      <c r="H35" s="48"/>
      <c r="I35" s="48"/>
      <c r="J35" s="48"/>
      <c r="K35" s="32">
        <v>14</v>
      </c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4"/>
    </row>
    <row r="36" spans="1:26">
      <c r="A36" s="64" t="s">
        <v>12</v>
      </c>
      <c r="B36" s="64" t="s">
        <v>11</v>
      </c>
      <c r="C36" s="64">
        <v>30</v>
      </c>
      <c r="D36" s="31">
        <v>12.5</v>
      </c>
      <c r="E36" s="56"/>
      <c r="F36" s="56"/>
      <c r="G36" s="48"/>
      <c r="H36" s="48"/>
      <c r="I36" s="48"/>
      <c r="J36" s="48"/>
      <c r="K36" s="32">
        <v>12</v>
      </c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4"/>
    </row>
    <row r="37" spans="1:26" ht="15.75" thickBot="1">
      <c r="A37" s="64" t="s">
        <v>14</v>
      </c>
      <c r="B37" s="64" t="s">
        <v>11</v>
      </c>
      <c r="C37" s="64">
        <v>31</v>
      </c>
      <c r="D37" s="31">
        <v>15</v>
      </c>
      <c r="E37" s="56"/>
      <c r="F37" s="56"/>
      <c r="G37" s="48"/>
      <c r="H37" s="48"/>
      <c r="I37" s="48"/>
      <c r="J37" s="48"/>
      <c r="K37" s="32">
        <v>12</v>
      </c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5"/>
    </row>
    <row r="38" spans="1:26">
      <c r="A38" s="64" t="s">
        <v>15</v>
      </c>
      <c r="B38" s="64" t="s">
        <v>21</v>
      </c>
      <c r="C38" s="64">
        <v>1</v>
      </c>
      <c r="D38" s="31">
        <v>72</v>
      </c>
      <c r="E38" s="56"/>
      <c r="F38" s="56" t="s">
        <v>17</v>
      </c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>
      <c r="A39" s="64" t="s">
        <v>16</v>
      </c>
      <c r="B39" s="64" t="s">
        <v>21</v>
      </c>
      <c r="C39" s="64">
        <v>2</v>
      </c>
      <c r="D39" s="31">
        <v>63</v>
      </c>
      <c r="E39" s="56"/>
      <c r="F39" s="40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spans="1:26">
      <c r="A40" s="64" t="s">
        <v>18</v>
      </c>
      <c r="B40" s="64" t="s">
        <v>21</v>
      </c>
      <c r="C40" s="64">
        <v>3</v>
      </c>
      <c r="D40" s="31">
        <v>30</v>
      </c>
      <c r="E40" s="56"/>
      <c r="F40" s="56" t="s">
        <v>19</v>
      </c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spans="1:26">
      <c r="A41" s="64" t="s">
        <v>20</v>
      </c>
      <c r="B41" s="64" t="s">
        <v>21</v>
      </c>
      <c r="C41" s="64">
        <v>4</v>
      </c>
      <c r="D41" s="31">
        <v>30</v>
      </c>
      <c r="E41" s="56"/>
      <c r="F41" s="56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>
      <c r="A42" s="64" t="s">
        <v>10</v>
      </c>
      <c r="B42" s="64" t="s">
        <v>21</v>
      </c>
      <c r="C42" s="64">
        <v>5</v>
      </c>
      <c r="D42" s="31">
        <v>12.5</v>
      </c>
      <c r="E42" s="56"/>
      <c r="F42" s="56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spans="1:26" ht="15.75" thickBot="1">
      <c r="A43" s="64" t="s">
        <v>12</v>
      </c>
      <c r="B43" s="64" t="s">
        <v>21</v>
      </c>
      <c r="C43" s="64">
        <v>6</v>
      </c>
      <c r="D43" s="31">
        <v>12.5</v>
      </c>
      <c r="E43" s="56"/>
      <c r="F43" s="56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ht="16.5" customHeight="1">
      <c r="A44" s="64" t="s">
        <v>14</v>
      </c>
      <c r="B44" s="64" t="s">
        <v>21</v>
      </c>
      <c r="C44" s="64">
        <v>7</v>
      </c>
      <c r="D44" s="31">
        <v>12</v>
      </c>
      <c r="E44" s="56"/>
      <c r="F44" s="56"/>
      <c r="G44" s="48"/>
      <c r="H44" s="48"/>
      <c r="I44" s="48"/>
      <c r="J44" s="48"/>
      <c r="K44" s="34" t="s">
        <v>22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3"/>
    </row>
    <row r="45" spans="1:26">
      <c r="A45" s="64" t="s">
        <v>15</v>
      </c>
      <c r="B45" s="64" t="s">
        <v>21</v>
      </c>
      <c r="C45" s="64">
        <v>8</v>
      </c>
      <c r="D45" s="31">
        <v>32</v>
      </c>
      <c r="E45" s="56"/>
      <c r="F45" s="56" t="s">
        <v>17</v>
      </c>
      <c r="G45" s="48"/>
      <c r="H45" s="48"/>
      <c r="I45" s="48"/>
      <c r="J45" s="48"/>
      <c r="K45" s="32">
        <v>36.25</v>
      </c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4"/>
    </row>
    <row r="46" spans="1:26">
      <c r="A46" s="64" t="s">
        <v>16</v>
      </c>
      <c r="B46" s="64" t="s">
        <v>21</v>
      </c>
      <c r="C46" s="64">
        <v>9</v>
      </c>
      <c r="D46" s="31">
        <v>38.5</v>
      </c>
      <c r="E46" s="56"/>
      <c r="F46" s="56" t="s">
        <v>19</v>
      </c>
      <c r="G46" s="48"/>
      <c r="H46" s="48"/>
      <c r="I46" s="48"/>
      <c r="J46" s="48"/>
      <c r="K46" s="32">
        <v>37.5</v>
      </c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4"/>
    </row>
    <row r="47" spans="1:26">
      <c r="A47" s="64" t="s">
        <v>18</v>
      </c>
      <c r="B47" s="64" t="s">
        <v>21</v>
      </c>
      <c r="C47" s="64">
        <v>10</v>
      </c>
      <c r="D47" s="31">
        <v>36.25</v>
      </c>
      <c r="E47" s="56"/>
      <c r="F47" s="56"/>
      <c r="G47" s="48"/>
      <c r="H47" s="48"/>
      <c r="I47" s="48"/>
      <c r="J47" s="48"/>
      <c r="K47" s="32">
        <v>43</v>
      </c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4"/>
    </row>
    <row r="48" spans="1:26">
      <c r="A48" s="64" t="s">
        <v>20</v>
      </c>
      <c r="B48" s="64" t="s">
        <v>21</v>
      </c>
      <c r="C48" s="64">
        <v>11</v>
      </c>
      <c r="D48" s="31">
        <v>49.75</v>
      </c>
      <c r="E48" s="56"/>
      <c r="F48" s="56"/>
      <c r="G48" s="48"/>
      <c r="H48" s="48"/>
      <c r="I48" s="48"/>
      <c r="J48" s="48"/>
      <c r="K48" s="32">
        <v>47.25</v>
      </c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4"/>
    </row>
    <row r="49" spans="1:37">
      <c r="A49" s="64" t="s">
        <v>10</v>
      </c>
      <c r="B49" s="64" t="s">
        <v>21</v>
      </c>
      <c r="C49" s="64">
        <v>12</v>
      </c>
      <c r="D49" s="31">
        <v>12</v>
      </c>
      <c r="E49" s="56"/>
      <c r="F49" s="56"/>
      <c r="G49" s="48"/>
      <c r="H49" s="48"/>
      <c r="I49" s="48"/>
      <c r="J49" s="48"/>
      <c r="K49" s="32">
        <v>38</v>
      </c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4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</row>
    <row r="50" spans="1:37">
      <c r="A50" s="64" t="s">
        <v>12</v>
      </c>
      <c r="B50" s="64" t="s">
        <v>21</v>
      </c>
      <c r="C50" s="64">
        <v>13</v>
      </c>
      <c r="D50" s="31">
        <v>15</v>
      </c>
      <c r="E50" s="56"/>
      <c r="F50" s="56" t="s">
        <v>17</v>
      </c>
      <c r="G50" s="48"/>
      <c r="H50" s="48"/>
      <c r="I50" s="48"/>
      <c r="J50" s="48"/>
      <c r="K50" s="32">
        <v>37</v>
      </c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4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</row>
    <row r="51" spans="1:37">
      <c r="A51" s="64" t="s">
        <v>14</v>
      </c>
      <c r="B51" s="64" t="s">
        <v>21</v>
      </c>
      <c r="C51" s="64">
        <v>14</v>
      </c>
      <c r="D51" s="31">
        <v>13</v>
      </c>
      <c r="E51" s="56"/>
      <c r="F51" s="56" t="s">
        <v>19</v>
      </c>
      <c r="G51" s="48"/>
      <c r="H51" s="48"/>
      <c r="I51" s="48"/>
      <c r="J51" s="48"/>
      <c r="K51" s="32">
        <v>38</v>
      </c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4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</row>
    <row r="52" spans="1:37">
      <c r="A52" s="64" t="s">
        <v>15</v>
      </c>
      <c r="B52" s="64" t="s">
        <v>21</v>
      </c>
      <c r="C52" s="64">
        <v>15</v>
      </c>
      <c r="D52" s="31">
        <v>35</v>
      </c>
      <c r="E52" s="56"/>
      <c r="F52" s="56"/>
      <c r="G52" s="48"/>
      <c r="H52" s="48"/>
      <c r="I52" s="48"/>
      <c r="J52" s="48"/>
      <c r="K52" s="32">
        <v>42</v>
      </c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4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</row>
    <row r="53" spans="1:37">
      <c r="A53" s="64" t="s">
        <v>16</v>
      </c>
      <c r="B53" s="64" t="s">
        <v>21</v>
      </c>
      <c r="C53" s="64">
        <v>16</v>
      </c>
      <c r="D53" s="31">
        <v>38.5</v>
      </c>
      <c r="E53" s="56"/>
      <c r="F53" s="56"/>
      <c r="G53" s="48"/>
      <c r="H53" s="48"/>
      <c r="I53" s="48"/>
      <c r="J53" s="48"/>
      <c r="K53" s="32">
        <v>37.5</v>
      </c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4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</row>
    <row r="54" spans="1:37" ht="18.75">
      <c r="A54" s="64" t="s">
        <v>18</v>
      </c>
      <c r="B54" s="64" t="s">
        <v>21</v>
      </c>
      <c r="C54" s="64">
        <v>17</v>
      </c>
      <c r="D54" s="31">
        <v>41</v>
      </c>
      <c r="E54" s="56"/>
      <c r="F54" s="56"/>
      <c r="G54" s="48"/>
      <c r="H54" s="48"/>
      <c r="I54" s="48"/>
      <c r="J54" s="48"/>
      <c r="K54" s="32">
        <v>49</v>
      </c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4"/>
      <c r="AA54" s="48"/>
      <c r="AB54" s="48"/>
      <c r="AC54" s="68" t="s">
        <v>23</v>
      </c>
      <c r="AD54" s="68"/>
      <c r="AE54" s="68"/>
      <c r="AF54" s="68"/>
      <c r="AG54" s="68"/>
      <c r="AH54" s="68"/>
      <c r="AI54" s="68"/>
      <c r="AJ54" s="68"/>
      <c r="AK54" s="68"/>
    </row>
    <row r="55" spans="1:37">
      <c r="A55" s="64" t="s">
        <v>20</v>
      </c>
      <c r="B55" s="64" t="s">
        <v>21</v>
      </c>
      <c r="C55" s="64">
        <v>18</v>
      </c>
      <c r="D55" s="31">
        <v>39.5</v>
      </c>
      <c r="E55" s="56"/>
      <c r="F55" s="56"/>
      <c r="G55" s="48"/>
      <c r="H55" s="48"/>
      <c r="I55" s="48"/>
      <c r="J55" s="48"/>
      <c r="K55" s="32">
        <v>42</v>
      </c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4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</row>
    <row r="56" spans="1:37">
      <c r="A56" s="64" t="s">
        <v>10</v>
      </c>
      <c r="B56" s="64" t="s">
        <v>21</v>
      </c>
      <c r="C56" s="64">
        <v>19</v>
      </c>
      <c r="D56" s="31">
        <v>15</v>
      </c>
      <c r="E56" s="56"/>
      <c r="F56" s="56" t="s">
        <v>17</v>
      </c>
      <c r="G56" s="48"/>
      <c r="H56" s="48"/>
      <c r="I56" s="48"/>
      <c r="J56" s="48"/>
      <c r="K56" s="32">
        <v>55.5</v>
      </c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4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</row>
    <row r="57" spans="1:37">
      <c r="A57" s="64" t="s">
        <v>12</v>
      </c>
      <c r="B57" s="64" t="s">
        <v>21</v>
      </c>
      <c r="C57" s="64">
        <v>20</v>
      </c>
      <c r="D57" s="31">
        <v>14</v>
      </c>
      <c r="E57" s="56"/>
      <c r="F57" s="56" t="s">
        <v>19</v>
      </c>
      <c r="G57" s="48"/>
      <c r="H57" s="48"/>
      <c r="I57" s="48"/>
      <c r="J57" s="48"/>
      <c r="K57" s="32">
        <v>43</v>
      </c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4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</row>
    <row r="58" spans="1:37">
      <c r="A58" s="64" t="s">
        <v>14</v>
      </c>
      <c r="B58" s="64" t="s">
        <v>21</v>
      </c>
      <c r="C58" s="64">
        <v>21</v>
      </c>
      <c r="D58" s="31">
        <v>16.5</v>
      </c>
      <c r="E58" s="56"/>
      <c r="F58" s="56"/>
      <c r="G58" s="48"/>
      <c r="H58" s="48"/>
      <c r="I58" s="48"/>
      <c r="J58" s="48"/>
      <c r="K58" s="32">
        <v>58</v>
      </c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4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</row>
    <row r="59" spans="1:37">
      <c r="A59" s="64" t="s">
        <v>15</v>
      </c>
      <c r="B59" s="64" t="s">
        <v>21</v>
      </c>
      <c r="C59" s="64">
        <v>22</v>
      </c>
      <c r="D59" s="31">
        <v>32.75</v>
      </c>
      <c r="E59" s="56"/>
      <c r="F59" s="56"/>
      <c r="G59" s="48"/>
      <c r="H59" s="48"/>
      <c r="I59" s="48"/>
      <c r="J59" s="48"/>
      <c r="K59" s="32">
        <v>65</v>
      </c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4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</row>
    <row r="60" spans="1:37">
      <c r="A60" s="64" t="s">
        <v>16</v>
      </c>
      <c r="B60" s="64" t="s">
        <v>21</v>
      </c>
      <c r="C60" s="64">
        <v>23</v>
      </c>
      <c r="D60" s="31">
        <v>41</v>
      </c>
      <c r="E60" s="56"/>
      <c r="F60" s="56"/>
      <c r="G60" s="48"/>
      <c r="H60" s="48"/>
      <c r="I60" s="48"/>
      <c r="J60" s="48"/>
      <c r="K60" s="32">
        <v>70</v>
      </c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4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</row>
    <row r="61" spans="1:37">
      <c r="A61" s="64" t="s">
        <v>18</v>
      </c>
      <c r="B61" s="64" t="s">
        <v>21</v>
      </c>
      <c r="C61" s="64">
        <v>24</v>
      </c>
      <c r="D61" s="31">
        <v>38</v>
      </c>
      <c r="E61" s="56"/>
      <c r="F61" s="56"/>
      <c r="G61" s="48"/>
      <c r="H61" s="48"/>
      <c r="I61" s="48"/>
      <c r="J61" s="48"/>
      <c r="K61" s="32">
        <v>72</v>
      </c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4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</row>
    <row r="62" spans="1:37">
      <c r="A62" s="64" t="s">
        <v>20</v>
      </c>
      <c r="B62" s="64" t="s">
        <v>21</v>
      </c>
      <c r="C62" s="64">
        <v>25</v>
      </c>
      <c r="D62" s="31">
        <v>50</v>
      </c>
      <c r="E62" s="56"/>
      <c r="F62" s="56"/>
      <c r="G62" s="48"/>
      <c r="H62" s="48"/>
      <c r="I62" s="48"/>
      <c r="J62" s="48"/>
      <c r="K62" s="32">
        <v>63</v>
      </c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4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</row>
    <row r="63" spans="1:37">
      <c r="A63" s="64" t="s">
        <v>10</v>
      </c>
      <c r="B63" s="64" t="s">
        <v>21</v>
      </c>
      <c r="C63" s="64">
        <v>26</v>
      </c>
      <c r="D63" s="31">
        <v>35</v>
      </c>
      <c r="E63" s="56"/>
      <c r="F63" s="56" t="s">
        <v>17</v>
      </c>
      <c r="G63" s="48"/>
      <c r="H63" s="48"/>
      <c r="I63" s="48"/>
      <c r="J63" s="48"/>
      <c r="K63" s="32">
        <v>30</v>
      </c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4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</row>
    <row r="64" spans="1:37">
      <c r="A64" s="64" t="s">
        <v>12</v>
      </c>
      <c r="B64" s="64" t="s">
        <v>21</v>
      </c>
      <c r="C64" s="64">
        <v>27</v>
      </c>
      <c r="D64" s="31">
        <v>39</v>
      </c>
      <c r="E64" s="56"/>
      <c r="F64" s="56" t="s">
        <v>19</v>
      </c>
      <c r="G64" s="48"/>
      <c r="H64" s="48"/>
      <c r="I64" s="48"/>
      <c r="J64" s="48"/>
      <c r="K64" s="32">
        <v>30</v>
      </c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4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</row>
    <row r="65" spans="1:26">
      <c r="A65" s="64" t="s">
        <v>14</v>
      </c>
      <c r="B65" s="64" t="s">
        <v>21</v>
      </c>
      <c r="C65" s="64">
        <v>28</v>
      </c>
      <c r="D65" s="31">
        <v>40.5</v>
      </c>
      <c r="E65" s="56"/>
      <c r="F65" s="56"/>
      <c r="G65" s="48"/>
      <c r="H65" s="48"/>
      <c r="I65" s="48"/>
      <c r="J65" s="48"/>
      <c r="K65" s="32">
        <v>32</v>
      </c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4"/>
    </row>
    <row r="66" spans="1:26">
      <c r="A66" s="64" t="s">
        <v>15</v>
      </c>
      <c r="B66" s="64" t="s">
        <v>21</v>
      </c>
      <c r="C66" s="64">
        <v>29</v>
      </c>
      <c r="D66" s="31">
        <v>78</v>
      </c>
      <c r="E66" s="56"/>
      <c r="F66" s="56"/>
      <c r="G66" s="48"/>
      <c r="H66" s="48"/>
      <c r="I66" s="48"/>
      <c r="J66" s="48"/>
      <c r="K66" s="32">
        <v>38.5</v>
      </c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4"/>
    </row>
    <row r="67" spans="1:26">
      <c r="A67" s="64" t="s">
        <v>16</v>
      </c>
      <c r="B67" s="64" t="s">
        <v>21</v>
      </c>
      <c r="C67" s="64">
        <v>30</v>
      </c>
      <c r="D67" s="31">
        <v>83.75</v>
      </c>
      <c r="E67" s="56"/>
      <c r="F67" s="56"/>
      <c r="G67" s="48"/>
      <c r="H67" s="48"/>
      <c r="I67" s="48"/>
      <c r="J67" s="48"/>
      <c r="K67" s="32">
        <v>36.25</v>
      </c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4"/>
    </row>
    <row r="68" spans="1:26">
      <c r="A68" s="64" t="s">
        <v>18</v>
      </c>
      <c r="B68" s="64" t="s">
        <v>24</v>
      </c>
      <c r="C68" s="64">
        <v>1</v>
      </c>
      <c r="D68" s="31">
        <v>95</v>
      </c>
      <c r="E68" s="56"/>
      <c r="F68" s="39" t="s">
        <v>17</v>
      </c>
      <c r="G68" s="48"/>
      <c r="H68" s="48"/>
      <c r="I68" s="48"/>
      <c r="J68" s="48"/>
      <c r="K68" s="32">
        <v>49.75</v>
      </c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4"/>
    </row>
    <row r="69" spans="1:26">
      <c r="A69" s="64" t="s">
        <v>20</v>
      </c>
      <c r="B69" s="64" t="s">
        <v>24</v>
      </c>
      <c r="C69" s="64">
        <v>2</v>
      </c>
      <c r="D69" s="31">
        <v>25</v>
      </c>
      <c r="E69" s="56"/>
      <c r="F69" s="39"/>
      <c r="G69" s="48"/>
      <c r="H69" s="48"/>
      <c r="I69" s="48"/>
      <c r="J69" s="48"/>
      <c r="K69" s="32">
        <v>35</v>
      </c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4"/>
    </row>
    <row r="70" spans="1:26">
      <c r="A70" s="64" t="s">
        <v>10</v>
      </c>
      <c r="B70" s="64" t="s">
        <v>24</v>
      </c>
      <c r="C70" s="64">
        <v>3</v>
      </c>
      <c r="D70" s="31">
        <v>13</v>
      </c>
      <c r="E70" s="56"/>
      <c r="F70" s="56" t="s">
        <v>19</v>
      </c>
      <c r="G70" s="48"/>
      <c r="H70" s="48"/>
      <c r="I70" s="48"/>
      <c r="J70" s="48"/>
      <c r="K70" s="32">
        <v>38.5</v>
      </c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4"/>
    </row>
    <row r="71" spans="1:26">
      <c r="A71" s="64" t="s">
        <v>12</v>
      </c>
      <c r="B71" s="64" t="s">
        <v>24</v>
      </c>
      <c r="C71" s="64">
        <v>4</v>
      </c>
      <c r="D71" s="31">
        <v>15</v>
      </c>
      <c r="E71" s="56"/>
      <c r="F71" s="56"/>
      <c r="G71" s="48"/>
      <c r="H71" s="48"/>
      <c r="I71" s="48"/>
      <c r="J71" s="48"/>
      <c r="K71" s="32">
        <v>41</v>
      </c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4"/>
    </row>
    <row r="72" spans="1:26">
      <c r="A72" s="64" t="s">
        <v>14</v>
      </c>
      <c r="B72" s="64" t="s">
        <v>24</v>
      </c>
      <c r="C72" s="64">
        <v>5</v>
      </c>
      <c r="D72" s="31">
        <v>14.5</v>
      </c>
      <c r="E72" s="56"/>
      <c r="F72" s="56"/>
      <c r="G72" s="48"/>
      <c r="H72" s="48"/>
      <c r="I72" s="48"/>
      <c r="J72" s="48"/>
      <c r="K72" s="32">
        <v>39.5</v>
      </c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4"/>
    </row>
    <row r="73" spans="1:26">
      <c r="A73" s="64" t="s">
        <v>15</v>
      </c>
      <c r="B73" s="64" t="s">
        <v>24</v>
      </c>
      <c r="C73" s="64">
        <v>6</v>
      </c>
      <c r="D73" s="31">
        <v>25</v>
      </c>
      <c r="E73" s="56"/>
      <c r="F73" s="56"/>
      <c r="G73" s="48"/>
      <c r="H73" s="48"/>
      <c r="I73" s="48"/>
      <c r="J73" s="48"/>
      <c r="K73" s="32">
        <v>32.75</v>
      </c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4"/>
    </row>
    <row r="74" spans="1:26">
      <c r="A74" s="64" t="s">
        <v>16</v>
      </c>
      <c r="B74" s="64" t="s">
        <v>24</v>
      </c>
      <c r="C74" s="64">
        <v>7</v>
      </c>
      <c r="D74" s="31">
        <v>36.25</v>
      </c>
      <c r="E74" s="56"/>
      <c r="F74" s="56" t="s">
        <v>17</v>
      </c>
      <c r="G74" s="48"/>
      <c r="H74" s="48"/>
      <c r="I74" s="48"/>
      <c r="J74" s="48"/>
      <c r="K74" s="32">
        <v>41</v>
      </c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4"/>
    </row>
    <row r="75" spans="1:26">
      <c r="A75" s="64" t="s">
        <v>18</v>
      </c>
      <c r="B75" s="64" t="s">
        <v>24</v>
      </c>
      <c r="C75" s="64">
        <v>8</v>
      </c>
      <c r="D75" s="31">
        <v>31.5</v>
      </c>
      <c r="E75" s="56"/>
      <c r="F75" s="56" t="s">
        <v>19</v>
      </c>
      <c r="G75" s="48"/>
      <c r="H75" s="48"/>
      <c r="I75" s="48"/>
      <c r="J75" s="48"/>
      <c r="K75" s="32">
        <v>38</v>
      </c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4"/>
    </row>
    <row r="76" spans="1:26">
      <c r="A76" s="64" t="s">
        <v>20</v>
      </c>
      <c r="B76" s="64" t="s">
        <v>24</v>
      </c>
      <c r="C76" s="64">
        <v>9</v>
      </c>
      <c r="D76" s="31">
        <v>36</v>
      </c>
      <c r="E76" s="56"/>
      <c r="F76" s="56"/>
      <c r="G76" s="48"/>
      <c r="H76" s="48"/>
      <c r="I76" s="48"/>
      <c r="J76" s="48"/>
      <c r="K76" s="32">
        <v>50</v>
      </c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4"/>
    </row>
    <row r="77" spans="1:26">
      <c r="A77" s="64" t="s">
        <v>10</v>
      </c>
      <c r="B77" s="64" t="s">
        <v>24</v>
      </c>
      <c r="C77" s="64">
        <v>10</v>
      </c>
      <c r="D77" s="31">
        <v>12</v>
      </c>
      <c r="E77" s="56"/>
      <c r="F77" s="56"/>
      <c r="G77" s="48"/>
      <c r="H77" s="48"/>
      <c r="I77" s="48"/>
      <c r="J77" s="48"/>
      <c r="K77" s="32">
        <v>25</v>
      </c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4"/>
    </row>
    <row r="78" spans="1:26">
      <c r="A78" s="64" t="s">
        <v>12</v>
      </c>
      <c r="B78" s="64" t="s">
        <v>24</v>
      </c>
      <c r="C78" s="64">
        <v>11</v>
      </c>
      <c r="D78" s="31">
        <v>15</v>
      </c>
      <c r="E78" s="56"/>
      <c r="F78" s="56"/>
      <c r="G78" s="48"/>
      <c r="H78" s="48"/>
      <c r="I78" s="48"/>
      <c r="J78" s="48"/>
      <c r="K78" s="32">
        <v>36.25</v>
      </c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4"/>
    </row>
    <row r="79" spans="1:26">
      <c r="A79" s="64" t="s">
        <v>14</v>
      </c>
      <c r="B79" s="64" t="s">
        <v>24</v>
      </c>
      <c r="C79" s="64">
        <v>12</v>
      </c>
      <c r="D79" s="31">
        <v>14</v>
      </c>
      <c r="E79" s="56"/>
      <c r="F79" s="56"/>
      <c r="G79" s="48"/>
      <c r="H79" s="48"/>
      <c r="I79" s="48"/>
      <c r="J79" s="48"/>
      <c r="K79" s="32">
        <v>31.5</v>
      </c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4"/>
    </row>
    <row r="80" spans="1:26">
      <c r="A80" s="64" t="s">
        <v>15</v>
      </c>
      <c r="B80" s="64" t="s">
        <v>24</v>
      </c>
      <c r="C80" s="64">
        <v>13</v>
      </c>
      <c r="D80" s="31">
        <v>28</v>
      </c>
      <c r="E80" s="56"/>
      <c r="F80" s="56"/>
      <c r="G80" s="48"/>
      <c r="H80" s="48"/>
      <c r="I80" s="48"/>
      <c r="J80" s="48"/>
      <c r="K80" s="32">
        <v>36</v>
      </c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4"/>
    </row>
    <row r="81" spans="1:26">
      <c r="A81" s="64" t="s">
        <v>16</v>
      </c>
      <c r="B81" s="64" t="s">
        <v>24</v>
      </c>
      <c r="C81" s="64">
        <v>14</v>
      </c>
      <c r="D81" s="31">
        <v>35</v>
      </c>
      <c r="E81" s="56"/>
      <c r="F81" s="56"/>
      <c r="G81" s="48"/>
      <c r="H81" s="48"/>
      <c r="I81" s="48"/>
      <c r="J81" s="48"/>
      <c r="K81" s="32">
        <v>28</v>
      </c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4"/>
    </row>
    <row r="82" spans="1:26">
      <c r="A82" s="64" t="s">
        <v>18</v>
      </c>
      <c r="B82" s="64" t="s">
        <v>24</v>
      </c>
      <c r="C82" s="64">
        <v>15</v>
      </c>
      <c r="D82" s="31">
        <v>28</v>
      </c>
      <c r="E82" s="56"/>
      <c r="F82" s="56" t="s">
        <v>17</v>
      </c>
      <c r="G82" s="48"/>
      <c r="H82" s="48"/>
      <c r="I82" s="48"/>
      <c r="J82" s="48"/>
      <c r="K82" s="32">
        <v>35</v>
      </c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4"/>
    </row>
    <row r="83" spans="1:26">
      <c r="A83" s="64" t="s">
        <v>20</v>
      </c>
      <c r="B83" s="64" t="s">
        <v>24</v>
      </c>
      <c r="C83" s="64">
        <v>16</v>
      </c>
      <c r="D83" s="31">
        <v>31</v>
      </c>
      <c r="E83" s="56"/>
      <c r="F83" s="56"/>
      <c r="G83" s="48"/>
      <c r="H83" s="48"/>
      <c r="I83" s="48"/>
      <c r="J83" s="48"/>
      <c r="K83" s="32">
        <v>28</v>
      </c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4"/>
    </row>
    <row r="84" spans="1:26">
      <c r="A84" s="64" t="s">
        <v>10</v>
      </c>
      <c r="B84" s="64" t="s">
        <v>24</v>
      </c>
      <c r="C84" s="64">
        <v>17</v>
      </c>
      <c r="D84" s="31">
        <v>12</v>
      </c>
      <c r="E84" s="56"/>
      <c r="F84" s="56" t="s">
        <v>19</v>
      </c>
      <c r="G84" s="48"/>
      <c r="H84" s="48"/>
      <c r="I84" s="48"/>
      <c r="J84" s="48"/>
      <c r="K84" s="32">
        <v>31</v>
      </c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4"/>
    </row>
    <row r="85" spans="1:26">
      <c r="A85" s="64" t="s">
        <v>12</v>
      </c>
      <c r="B85" s="64" t="s">
        <v>24</v>
      </c>
      <c r="C85" s="64">
        <v>18</v>
      </c>
      <c r="D85" s="31">
        <v>26.5</v>
      </c>
      <c r="E85" s="56"/>
      <c r="F85" s="56"/>
      <c r="G85" s="48"/>
      <c r="H85" s="48"/>
      <c r="I85" s="48"/>
      <c r="J85" s="48"/>
      <c r="K85" s="32">
        <v>38</v>
      </c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4"/>
    </row>
    <row r="86" spans="1:26">
      <c r="A86" s="64" t="s">
        <v>14</v>
      </c>
      <c r="B86" s="64" t="s">
        <v>24</v>
      </c>
      <c r="C86" s="64">
        <v>19</v>
      </c>
      <c r="D86" s="31">
        <v>35</v>
      </c>
      <c r="E86" s="56"/>
      <c r="F86" s="56"/>
      <c r="G86" s="48"/>
      <c r="H86" s="48"/>
      <c r="I86" s="48"/>
      <c r="J86" s="48"/>
      <c r="K86" s="32">
        <v>35</v>
      </c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4"/>
    </row>
    <row r="87" spans="1:26">
      <c r="A87" s="64" t="s">
        <v>15</v>
      </c>
      <c r="B87" s="64" t="s">
        <v>24</v>
      </c>
      <c r="C87" s="64">
        <v>20</v>
      </c>
      <c r="D87" s="31">
        <v>43.75</v>
      </c>
      <c r="E87" s="56"/>
      <c r="F87" s="56"/>
      <c r="G87" s="48"/>
      <c r="H87" s="48"/>
      <c r="I87" s="48"/>
      <c r="J87" s="48"/>
      <c r="K87" s="32">
        <v>42</v>
      </c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4"/>
    </row>
    <row r="88" spans="1:26" ht="15.75" thickBot="1">
      <c r="A88" s="64" t="s">
        <v>16</v>
      </c>
      <c r="B88" s="64" t="s">
        <v>24</v>
      </c>
      <c r="C88" s="64">
        <v>21</v>
      </c>
      <c r="D88" s="31">
        <v>58</v>
      </c>
      <c r="E88" s="56"/>
      <c r="F88" s="56" t="s">
        <v>17</v>
      </c>
      <c r="G88" s="48"/>
      <c r="H88" s="48"/>
      <c r="I88" s="48"/>
      <c r="J88" s="48"/>
      <c r="K88" s="32">
        <v>45</v>
      </c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5"/>
    </row>
    <row r="89" spans="1:26">
      <c r="A89" s="64" t="s">
        <v>18</v>
      </c>
      <c r="B89" s="64" t="s">
        <v>24</v>
      </c>
      <c r="C89" s="64">
        <v>22</v>
      </c>
      <c r="D89" s="31">
        <v>63</v>
      </c>
      <c r="E89" s="56"/>
      <c r="F89" s="56" t="s">
        <v>19</v>
      </c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spans="1:26">
      <c r="A90" s="64" t="s">
        <v>20</v>
      </c>
      <c r="B90" s="64" t="s">
        <v>24</v>
      </c>
      <c r="C90" s="64">
        <v>23</v>
      </c>
      <c r="D90" s="31">
        <v>71</v>
      </c>
      <c r="E90" s="56"/>
      <c r="F90" s="56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spans="1:26" ht="15.75" thickBot="1">
      <c r="A91" s="64" t="s">
        <v>10</v>
      </c>
      <c r="B91" s="64" t="s">
        <v>24</v>
      </c>
      <c r="C91" s="64">
        <v>24</v>
      </c>
      <c r="D91" s="31">
        <v>86.5</v>
      </c>
      <c r="E91" s="56"/>
      <c r="F91" s="56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spans="1:26" ht="15" customHeight="1">
      <c r="A92" s="64" t="s">
        <v>12</v>
      </c>
      <c r="B92" s="64" t="s">
        <v>24</v>
      </c>
      <c r="C92" s="64">
        <v>25</v>
      </c>
      <c r="D92" s="31">
        <v>92</v>
      </c>
      <c r="E92" s="56"/>
      <c r="F92" s="56" t="s">
        <v>17</v>
      </c>
      <c r="G92" s="48"/>
      <c r="H92" s="48"/>
      <c r="I92" s="48"/>
      <c r="J92" s="48"/>
      <c r="K92" s="34" t="s">
        <v>25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"/>
      <c r="Z92" s="48"/>
    </row>
    <row r="93" spans="1:26">
      <c r="A93" s="64" t="s">
        <v>14</v>
      </c>
      <c r="B93" s="64" t="s">
        <v>24</v>
      </c>
      <c r="C93" s="64">
        <v>26</v>
      </c>
      <c r="D93" s="31">
        <v>35.5</v>
      </c>
      <c r="E93" s="56"/>
      <c r="F93" s="56" t="s">
        <v>19</v>
      </c>
      <c r="G93" s="48"/>
      <c r="H93" s="48"/>
      <c r="I93" s="48"/>
      <c r="J93" s="48"/>
      <c r="K93" s="35">
        <v>50</v>
      </c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4"/>
      <c r="Z93" s="48"/>
    </row>
    <row r="94" spans="1:26">
      <c r="A94" s="64" t="s">
        <v>15</v>
      </c>
      <c r="B94" s="64" t="s">
        <v>24</v>
      </c>
      <c r="C94" s="64">
        <v>27</v>
      </c>
      <c r="D94" s="31">
        <v>38</v>
      </c>
      <c r="E94" s="56"/>
      <c r="F94" s="56"/>
      <c r="G94" s="48"/>
      <c r="H94" s="48"/>
      <c r="I94" s="48"/>
      <c r="J94" s="48"/>
      <c r="K94" s="35">
        <v>35</v>
      </c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4"/>
      <c r="Z94" s="48"/>
    </row>
    <row r="95" spans="1:26">
      <c r="A95" s="64" t="s">
        <v>16</v>
      </c>
      <c r="B95" s="64" t="s">
        <v>24</v>
      </c>
      <c r="C95" s="64">
        <v>28</v>
      </c>
      <c r="D95" s="31">
        <v>35</v>
      </c>
      <c r="E95" s="56"/>
      <c r="F95" s="56"/>
      <c r="G95" s="48"/>
      <c r="H95" s="48"/>
      <c r="I95" s="48"/>
      <c r="J95" s="48"/>
      <c r="K95" s="35">
        <v>39</v>
      </c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4"/>
      <c r="Z95" s="48"/>
    </row>
    <row r="96" spans="1:26">
      <c r="A96" s="64" t="s">
        <v>18</v>
      </c>
      <c r="B96" s="64" t="s">
        <v>24</v>
      </c>
      <c r="C96" s="64">
        <v>29</v>
      </c>
      <c r="D96" s="31">
        <v>42</v>
      </c>
      <c r="E96" s="56"/>
      <c r="F96" s="56" t="s">
        <v>17</v>
      </c>
      <c r="G96" s="48"/>
      <c r="H96" s="48"/>
      <c r="I96" s="48"/>
      <c r="J96" s="48"/>
      <c r="K96" s="35">
        <v>40.5</v>
      </c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4"/>
      <c r="Z96" s="48"/>
    </row>
    <row r="97" spans="1:37">
      <c r="A97" s="64" t="s">
        <v>20</v>
      </c>
      <c r="B97" s="64" t="s">
        <v>24</v>
      </c>
      <c r="C97" s="64">
        <v>30</v>
      </c>
      <c r="D97" s="31">
        <v>45</v>
      </c>
      <c r="E97" s="56"/>
      <c r="F97" s="56"/>
      <c r="G97" s="48"/>
      <c r="H97" s="48"/>
      <c r="I97" s="48"/>
      <c r="J97" s="48"/>
      <c r="K97" s="35">
        <v>78</v>
      </c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4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</row>
    <row r="98" spans="1:37">
      <c r="A98" s="64" t="s">
        <v>10</v>
      </c>
      <c r="B98" s="64" t="s">
        <v>24</v>
      </c>
      <c r="C98" s="64">
        <v>31</v>
      </c>
      <c r="D98" s="31">
        <v>12</v>
      </c>
      <c r="E98" s="56"/>
      <c r="F98" s="56" t="s">
        <v>19</v>
      </c>
      <c r="G98" s="48"/>
      <c r="H98" s="48"/>
      <c r="I98" s="48"/>
      <c r="J98" s="48"/>
      <c r="K98" s="35">
        <v>83.75</v>
      </c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4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</row>
    <row r="99" spans="1:37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35">
        <v>95</v>
      </c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4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</row>
    <row r="100" spans="1:37" ht="18.75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35">
        <v>35</v>
      </c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4"/>
      <c r="Z100" s="48"/>
      <c r="AA100" s="48"/>
      <c r="AB100" s="48"/>
      <c r="AC100" s="68" t="s">
        <v>26</v>
      </c>
      <c r="AD100" s="68"/>
      <c r="AE100" s="68"/>
      <c r="AF100" s="68"/>
      <c r="AG100" s="68"/>
      <c r="AH100" s="68"/>
      <c r="AI100" s="68"/>
      <c r="AJ100" s="68"/>
      <c r="AK100" s="68"/>
    </row>
    <row r="101" spans="1:37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35">
        <v>43.75</v>
      </c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4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</row>
    <row r="102" spans="1:37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35">
        <v>58</v>
      </c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4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</row>
    <row r="103" spans="1:37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35">
        <v>63</v>
      </c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4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</row>
    <row r="104" spans="1:37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35">
        <v>71</v>
      </c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4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</row>
    <row r="105" spans="1:37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35">
        <v>86.5</v>
      </c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4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</row>
    <row r="106" spans="1:37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35">
        <v>92</v>
      </c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4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</row>
    <row r="107" spans="1:37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4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</row>
    <row r="108" spans="1:37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4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</row>
    <row r="109" spans="1:37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4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</row>
    <row r="110" spans="1:37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4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</row>
    <row r="111" spans="1:37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4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</row>
    <row r="112" spans="1:37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4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</row>
    <row r="113" spans="11:25">
      <c r="K113" s="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4"/>
    </row>
    <row r="114" spans="11:25">
      <c r="K114" s="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4"/>
    </row>
    <row r="115" spans="11:25">
      <c r="K115" s="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4"/>
    </row>
    <row r="116" spans="11:25">
      <c r="K116" s="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4"/>
    </row>
    <row r="117" spans="11:25">
      <c r="K117" s="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4"/>
    </row>
    <row r="118" spans="11:25">
      <c r="K118" s="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4"/>
    </row>
    <row r="119" spans="11:25">
      <c r="K119" s="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4"/>
    </row>
    <row r="120" spans="11:25">
      <c r="K120" s="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4"/>
    </row>
    <row r="121" spans="11:25">
      <c r="K121" s="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4"/>
    </row>
    <row r="122" spans="11:25">
      <c r="K122" s="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4"/>
    </row>
    <row r="123" spans="11:25">
      <c r="K123" s="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4"/>
    </row>
    <row r="124" spans="11:25">
      <c r="K124" s="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4"/>
    </row>
    <row r="125" spans="11:25">
      <c r="K125" s="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4"/>
    </row>
    <row r="126" spans="11:25">
      <c r="K126" s="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4"/>
    </row>
    <row r="127" spans="11:25">
      <c r="K127" s="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4"/>
    </row>
    <row r="128" spans="11:25">
      <c r="K128" s="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4"/>
    </row>
    <row r="129" spans="11:25">
      <c r="K129" s="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4"/>
    </row>
    <row r="130" spans="11:25">
      <c r="K130" s="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4"/>
    </row>
    <row r="131" spans="11:25">
      <c r="K131" s="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4"/>
    </row>
    <row r="132" spans="11:25">
      <c r="K132" s="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4"/>
    </row>
    <row r="133" spans="11:25" ht="15.75" thickBot="1">
      <c r="K133" s="16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5"/>
    </row>
  </sheetData>
  <mergeCells count="6">
    <mergeCell ref="A3:F3"/>
    <mergeCell ref="AC5:AJ5"/>
    <mergeCell ref="AC8:AJ8"/>
    <mergeCell ref="AC54:AK54"/>
    <mergeCell ref="AC100:AK100"/>
    <mergeCell ref="H1:K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919E0-8218-4602-90C4-E46AE6C71344}">
  <dimension ref="A1:CO338"/>
  <sheetViews>
    <sheetView topLeftCell="A44" zoomScale="70" zoomScaleNormal="70" workbookViewId="0">
      <selection activeCell="F72" sqref="F72"/>
    </sheetView>
  </sheetViews>
  <sheetFormatPr defaultColWidth="11.42578125" defaultRowHeight="15"/>
  <cols>
    <col min="1" max="1" width="12.5703125" customWidth="1"/>
    <col min="2" max="2" width="18" customWidth="1"/>
    <col min="3" max="3" width="33.28515625" customWidth="1"/>
    <col min="4" max="4" width="35.5703125" customWidth="1"/>
    <col min="5" max="6" width="18" customWidth="1"/>
    <col min="7" max="7" width="13.5703125" customWidth="1"/>
    <col min="8" max="8" width="17.7109375" customWidth="1"/>
    <col min="9" max="9" width="10.140625" customWidth="1"/>
    <col min="10" max="10" width="13.5703125" customWidth="1"/>
    <col min="11" max="11" width="15" customWidth="1"/>
    <col min="12" max="12" width="14.140625" customWidth="1"/>
    <col min="14" max="14" width="13.28515625" customWidth="1"/>
    <col min="15" max="15" width="13.5703125" bestFit="1" customWidth="1"/>
    <col min="16" max="16" width="8.85546875" style="51" customWidth="1"/>
    <col min="20" max="20" width="19.5703125" customWidth="1"/>
    <col min="21" max="21" width="36.140625" customWidth="1"/>
    <col min="30" max="30" width="17" customWidth="1"/>
    <col min="41" max="41" width="17.28515625" customWidth="1"/>
    <col min="46" max="46" width="15.5703125" customWidth="1"/>
    <col min="47" max="47" width="35.5703125" customWidth="1"/>
    <col min="49" max="49" width="14.85546875" customWidth="1"/>
    <col min="54" max="54" width="17.140625" customWidth="1"/>
    <col min="55" max="55" width="11.85546875" bestFit="1" customWidth="1"/>
    <col min="57" max="57" width="17" customWidth="1"/>
    <col min="61" max="61" width="5.5703125" customWidth="1"/>
    <col min="62" max="62" width="18.28515625" customWidth="1"/>
    <col min="63" max="63" width="15.28515625" customWidth="1"/>
    <col min="70" max="70" width="14.7109375" customWidth="1"/>
    <col min="81" max="81" width="16.140625" customWidth="1"/>
    <col min="82" max="82" width="13.28515625" customWidth="1"/>
  </cols>
  <sheetData>
    <row r="1" spans="1:21" ht="15.75" thickBot="1">
      <c r="A1" s="117" t="s">
        <v>27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</row>
    <row r="2" spans="1:21" ht="16.5" thickTop="1" thickBot="1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</row>
    <row r="3" spans="1:21" ht="16.5" thickTop="1" thickBot="1">
      <c r="A3" s="117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</row>
    <row r="4" spans="1:21" ht="15.75" thickTop="1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54"/>
      <c r="Q4" s="48"/>
      <c r="R4" s="48"/>
      <c r="S4" s="48"/>
      <c r="T4" s="48"/>
      <c r="U4" s="48"/>
    </row>
    <row r="11" spans="1:21" ht="15" customHeight="1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7"/>
      <c r="O11" s="7"/>
      <c r="P11" s="52"/>
      <c r="Q11" s="7"/>
      <c r="R11" s="7"/>
      <c r="S11" s="7"/>
      <c r="T11" s="7"/>
      <c r="U11" s="7"/>
    </row>
    <row r="12" spans="1:21" ht="15" customHeight="1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7"/>
      <c r="O12" s="7"/>
      <c r="P12" s="52"/>
      <c r="Q12" s="7"/>
      <c r="R12" s="7"/>
      <c r="S12" s="7"/>
      <c r="T12" s="7"/>
      <c r="U12" s="7"/>
    </row>
    <row r="13" spans="1:21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7"/>
      <c r="O13" s="7"/>
      <c r="P13" s="52"/>
      <c r="Q13" s="7"/>
      <c r="R13" s="7"/>
      <c r="S13" s="7"/>
      <c r="T13" s="7"/>
      <c r="U13" s="7"/>
    </row>
    <row r="14" spans="1:21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7"/>
      <c r="O14" s="7"/>
      <c r="P14" s="52"/>
      <c r="Q14" s="7"/>
      <c r="R14" s="7"/>
      <c r="S14" s="7"/>
      <c r="T14" s="7"/>
      <c r="U14" s="7"/>
    </row>
    <row r="15" spans="1:21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7"/>
      <c r="O15" s="7"/>
      <c r="P15" s="52"/>
      <c r="Q15" s="7"/>
      <c r="R15" s="7"/>
      <c r="S15" s="7"/>
      <c r="T15" s="7"/>
      <c r="U15" s="7"/>
    </row>
    <row r="16" spans="1:21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7"/>
      <c r="O16" s="7"/>
      <c r="P16" s="52"/>
      <c r="Q16" s="7"/>
      <c r="R16" s="7"/>
      <c r="S16" s="7"/>
      <c r="T16" s="7"/>
      <c r="U16" s="7"/>
    </row>
    <row r="17" spans="1:21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7"/>
      <c r="O17" s="7"/>
      <c r="P17" s="52"/>
      <c r="Q17" s="7"/>
      <c r="R17" s="7"/>
      <c r="S17" s="7"/>
      <c r="T17" s="7"/>
      <c r="U17" s="7"/>
    </row>
    <row r="18" spans="1:21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7"/>
      <c r="O18" s="7"/>
      <c r="P18" s="52"/>
      <c r="Q18" s="7"/>
      <c r="R18" s="7"/>
      <c r="S18" s="7"/>
      <c r="T18" s="7"/>
      <c r="U18" s="7"/>
    </row>
    <row r="19" spans="1:21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7"/>
      <c r="O19" s="7"/>
      <c r="P19" s="52"/>
      <c r="Q19" s="7"/>
      <c r="R19" s="7"/>
      <c r="S19" s="7"/>
      <c r="T19" s="7"/>
      <c r="U19" s="7"/>
    </row>
    <row r="20" spans="1:21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7"/>
      <c r="O20" s="7"/>
      <c r="P20" s="52"/>
      <c r="Q20" s="7"/>
      <c r="R20" s="7"/>
      <c r="S20" s="7"/>
      <c r="T20" s="7"/>
      <c r="U20" s="7"/>
    </row>
    <row r="21" spans="1:21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7"/>
      <c r="O21" s="7"/>
      <c r="P21" s="52"/>
      <c r="Q21" s="7"/>
      <c r="R21" s="7"/>
      <c r="S21" s="7"/>
      <c r="T21" s="7"/>
      <c r="U21" s="7"/>
    </row>
    <row r="22" spans="1:21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7"/>
      <c r="O22" s="7"/>
      <c r="P22" s="52"/>
      <c r="Q22" s="7"/>
      <c r="R22" s="7"/>
      <c r="S22" s="7"/>
      <c r="T22" s="7"/>
      <c r="U22" s="7"/>
    </row>
    <row r="23" spans="1:21" ht="15.75" thickBot="1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54"/>
      <c r="Q23" s="48"/>
      <c r="R23" s="48"/>
      <c r="S23" s="48"/>
      <c r="T23" s="48"/>
      <c r="U23" s="48"/>
    </row>
    <row r="24" spans="1:21" ht="18.75">
      <c r="A24" s="127" t="s">
        <v>28</v>
      </c>
      <c r="B24" s="128"/>
      <c r="C24" s="128"/>
      <c r="D24" s="129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54"/>
      <c r="Q24" s="48"/>
      <c r="R24" s="48"/>
      <c r="S24" s="48"/>
      <c r="T24" s="48"/>
      <c r="U24" s="48"/>
    </row>
    <row r="25" spans="1:21" ht="23.25">
      <c r="A25" s="26"/>
      <c r="B25" s="27"/>
      <c r="C25" s="27"/>
      <c r="D25" s="2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54"/>
      <c r="Q25" s="48"/>
      <c r="R25" s="48"/>
      <c r="S25" s="48"/>
      <c r="T25" s="48"/>
      <c r="U25" s="48"/>
    </row>
    <row r="26" spans="1:21" ht="21">
      <c r="A26" s="106" t="s">
        <v>29</v>
      </c>
      <c r="B26" s="107"/>
      <c r="C26" s="60">
        <v>92</v>
      </c>
      <c r="D26" s="29" t="s">
        <v>30</v>
      </c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54"/>
      <c r="Q26" s="48"/>
      <c r="R26" s="48"/>
      <c r="S26" s="48"/>
      <c r="T26" s="48"/>
      <c r="U26" s="48"/>
    </row>
    <row r="27" spans="1:21" ht="21">
      <c r="A27" s="108"/>
      <c r="B27" s="109"/>
      <c r="C27" s="109"/>
      <c r="D27" s="110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54"/>
      <c r="Q27" s="48"/>
      <c r="R27" s="48"/>
      <c r="S27" s="48"/>
      <c r="T27" s="48"/>
      <c r="U27" s="48"/>
    </row>
    <row r="28" spans="1:21" ht="21">
      <c r="A28" s="108"/>
      <c r="B28" s="109"/>
      <c r="C28" s="109"/>
      <c r="D28" s="110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54"/>
      <c r="Q28" s="48"/>
      <c r="R28" s="48"/>
      <c r="S28" s="48"/>
      <c r="T28" s="48"/>
      <c r="U28" s="48"/>
    </row>
    <row r="29" spans="1:21" ht="21">
      <c r="A29" s="108"/>
      <c r="B29" s="109"/>
      <c r="C29" s="109"/>
      <c r="D29" s="110"/>
      <c r="E29" s="6"/>
      <c r="F29" s="6"/>
      <c r="G29" s="6"/>
      <c r="H29" s="6"/>
      <c r="I29" s="6"/>
      <c r="J29" s="6"/>
      <c r="K29" s="6"/>
      <c r="L29" s="48"/>
      <c r="M29" s="48"/>
      <c r="N29" s="48"/>
      <c r="O29" s="48"/>
      <c r="P29" s="54"/>
      <c r="Q29" s="48"/>
      <c r="R29" s="48"/>
      <c r="S29" s="48"/>
      <c r="T29" s="48"/>
      <c r="U29" s="48"/>
    </row>
    <row r="30" spans="1:21" ht="21">
      <c r="A30" s="108"/>
      <c r="B30" s="109"/>
      <c r="C30" s="109"/>
      <c r="D30" s="110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54"/>
      <c r="Q30" s="48"/>
      <c r="R30" s="48"/>
      <c r="S30" s="48"/>
      <c r="T30" s="48"/>
      <c r="U30" s="48"/>
    </row>
    <row r="31" spans="1:21" ht="21">
      <c r="A31" s="106" t="s">
        <v>31</v>
      </c>
      <c r="B31" s="107"/>
      <c r="C31" s="60">
        <v>1500</v>
      </c>
      <c r="D31" s="29" t="s">
        <v>32</v>
      </c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54"/>
      <c r="Q31" s="48"/>
      <c r="R31" s="48"/>
      <c r="S31" s="48"/>
      <c r="T31" s="48"/>
      <c r="U31" s="48"/>
    </row>
    <row r="32" spans="1:21" ht="21">
      <c r="A32" s="108" t="s">
        <v>33</v>
      </c>
      <c r="B32" s="109"/>
      <c r="C32" s="60">
        <v>300</v>
      </c>
      <c r="D32" s="61" t="s">
        <v>34</v>
      </c>
      <c r="E32" s="130"/>
      <c r="F32" s="130"/>
      <c r="G32" s="130"/>
      <c r="H32" s="130"/>
      <c r="I32" s="130"/>
      <c r="J32" s="130"/>
      <c r="K32" s="130"/>
      <c r="L32" s="130"/>
      <c r="M32" s="130"/>
      <c r="N32" s="48"/>
      <c r="O32" s="48"/>
      <c r="P32" s="54"/>
      <c r="Q32" s="48"/>
      <c r="R32" s="48"/>
      <c r="S32" s="48"/>
      <c r="T32" s="48"/>
      <c r="U32" s="48"/>
    </row>
    <row r="33" spans="1:13">
      <c r="A33" s="131" t="s">
        <v>35</v>
      </c>
      <c r="B33" s="132"/>
      <c r="C33" s="104">
        <v>222.5</v>
      </c>
      <c r="D33" s="105" t="s">
        <v>36</v>
      </c>
      <c r="E33" s="48"/>
      <c r="F33" s="48"/>
      <c r="G33" s="48"/>
      <c r="H33" s="48"/>
      <c r="I33" s="48"/>
      <c r="J33" s="48"/>
      <c r="K33" s="48"/>
      <c r="L33" s="48"/>
      <c r="M33" s="48"/>
    </row>
    <row r="34" spans="1:13">
      <c r="A34" s="131"/>
      <c r="B34" s="132"/>
      <c r="C34" s="104"/>
      <c r="D34" s="105"/>
      <c r="E34" s="48"/>
      <c r="F34" s="48"/>
      <c r="G34" s="48"/>
      <c r="H34" s="48"/>
      <c r="I34" s="48"/>
      <c r="J34" s="48"/>
      <c r="K34" s="48"/>
      <c r="L34" s="48"/>
      <c r="M34" s="48"/>
    </row>
    <row r="35" spans="1:13" ht="21" customHeight="1">
      <c r="A35" s="111" t="s">
        <v>37</v>
      </c>
      <c r="B35" s="112"/>
      <c r="C35" s="112"/>
      <c r="D35" s="113"/>
      <c r="E35" s="48"/>
      <c r="F35" s="48"/>
      <c r="G35" s="48"/>
      <c r="H35" s="48"/>
      <c r="I35" s="48"/>
      <c r="J35" s="48"/>
      <c r="K35" s="48"/>
      <c r="L35" s="48"/>
      <c r="M35" s="48"/>
    </row>
    <row r="36" spans="1:13" ht="21" customHeight="1">
      <c r="A36" s="114"/>
      <c r="B36" s="115"/>
      <c r="C36" s="115"/>
      <c r="D36" s="116"/>
      <c r="E36" s="48"/>
      <c r="F36" s="48"/>
      <c r="G36" s="48"/>
      <c r="H36" s="48"/>
      <c r="I36" s="48"/>
      <c r="J36" s="48"/>
      <c r="K36" s="48"/>
      <c r="L36" s="48"/>
      <c r="M36" s="48"/>
    </row>
    <row r="37" spans="1:13" ht="21">
      <c r="A37" s="106" t="s">
        <v>38</v>
      </c>
      <c r="B37" s="107"/>
      <c r="C37" s="60">
        <v>175</v>
      </c>
      <c r="D37" s="29" t="s">
        <v>39</v>
      </c>
      <c r="E37" s="48"/>
      <c r="F37" s="48"/>
      <c r="G37" s="48"/>
      <c r="H37" s="48"/>
      <c r="I37" s="48"/>
      <c r="J37" s="48"/>
      <c r="K37" s="48"/>
      <c r="L37" s="48"/>
      <c r="M37" s="48"/>
    </row>
    <row r="38" spans="1:13" ht="15" customHeight="1">
      <c r="A38" s="133" t="s">
        <v>40</v>
      </c>
      <c r="B38" s="134"/>
      <c r="C38" s="121">
        <v>3</v>
      </c>
      <c r="D38" s="105" t="s">
        <v>41</v>
      </c>
      <c r="E38" s="8"/>
      <c r="F38" s="8"/>
      <c r="G38" s="8"/>
      <c r="H38" s="8"/>
      <c r="I38" s="8"/>
      <c r="J38" s="8"/>
      <c r="K38" s="48"/>
      <c r="L38" s="48"/>
      <c r="M38" s="48"/>
    </row>
    <row r="39" spans="1:13" ht="15" customHeight="1">
      <c r="A39" s="135"/>
      <c r="B39" s="136"/>
      <c r="C39" s="122"/>
      <c r="D39" s="105"/>
      <c r="E39" s="8"/>
      <c r="F39" s="8"/>
      <c r="G39" s="8"/>
      <c r="H39" s="8"/>
      <c r="I39" s="8"/>
      <c r="J39" s="8"/>
      <c r="K39" s="48"/>
      <c r="L39" s="48"/>
      <c r="M39" s="48"/>
    </row>
    <row r="40" spans="1:13">
      <c r="A40" s="137"/>
      <c r="B40" s="138"/>
      <c r="C40" s="139"/>
      <c r="D40" s="105"/>
      <c r="E40" s="8"/>
      <c r="F40" s="8"/>
      <c r="G40" s="8"/>
      <c r="H40" s="8"/>
      <c r="I40" s="8"/>
      <c r="J40" s="8"/>
      <c r="K40" s="48"/>
      <c r="L40" s="48"/>
      <c r="M40" s="48"/>
    </row>
    <row r="41" spans="1:13" ht="15" customHeight="1">
      <c r="A41" s="94" t="s">
        <v>42</v>
      </c>
      <c r="B41" s="95"/>
      <c r="C41" s="121">
        <v>666.66</v>
      </c>
      <c r="D41" s="124" t="s">
        <v>41</v>
      </c>
      <c r="E41" s="8"/>
      <c r="F41" s="8"/>
      <c r="G41" s="8"/>
      <c r="H41" s="8"/>
      <c r="I41" s="8"/>
      <c r="J41" s="8"/>
      <c r="K41" s="48"/>
      <c r="L41" s="48"/>
      <c r="M41" s="48"/>
    </row>
    <row r="42" spans="1:13">
      <c r="A42" s="96"/>
      <c r="B42" s="97"/>
      <c r="C42" s="122"/>
      <c r="D42" s="125"/>
      <c r="E42" s="8"/>
      <c r="F42" s="8"/>
      <c r="G42" s="8"/>
      <c r="H42" s="120"/>
      <c r="I42" s="120"/>
      <c r="J42" s="120"/>
      <c r="K42" s="120"/>
      <c r="L42" s="120"/>
      <c r="M42" s="120"/>
    </row>
    <row r="43" spans="1:13" ht="42" customHeight="1" thickBot="1">
      <c r="A43" s="98"/>
      <c r="B43" s="99"/>
      <c r="C43" s="123"/>
      <c r="D43" s="126"/>
      <c r="E43" s="8"/>
      <c r="F43" s="8"/>
      <c r="G43" s="8"/>
      <c r="H43" s="120"/>
      <c r="I43" s="120"/>
      <c r="J43" s="120"/>
      <c r="K43" s="120"/>
      <c r="L43" s="120"/>
      <c r="M43" s="120"/>
    </row>
    <row r="44" spans="1:13">
      <c r="A44" s="9"/>
      <c r="B44" s="9"/>
      <c r="C44" s="48"/>
      <c r="D44" s="48"/>
      <c r="E44" s="48"/>
      <c r="F44" s="48"/>
      <c r="G44" s="48"/>
      <c r="H44" s="120"/>
      <c r="I44" s="120"/>
      <c r="J44" s="120"/>
      <c r="K44" s="120"/>
      <c r="L44" s="120"/>
      <c r="M44" s="120"/>
    </row>
    <row r="45" spans="1:13">
      <c r="A45" s="100" t="s">
        <v>43</v>
      </c>
      <c r="B45" s="100"/>
      <c r="C45" s="100"/>
      <c r="D45" s="100"/>
      <c r="E45" s="100"/>
      <c r="F45" s="100"/>
      <c r="G45" s="48"/>
      <c r="H45" s="48"/>
      <c r="I45" s="48"/>
      <c r="J45" s="48"/>
      <c r="K45" s="48"/>
      <c r="L45" s="48"/>
      <c r="M45" s="48"/>
    </row>
    <row r="46" spans="1:13">
      <c r="A46" s="102" t="s">
        <v>44</v>
      </c>
      <c r="B46" s="103"/>
      <c r="C46" s="103"/>
      <c r="D46" s="103"/>
      <c r="E46" s="103"/>
      <c r="F46" s="103"/>
      <c r="G46" s="103"/>
      <c r="H46" s="48"/>
      <c r="I46" s="48"/>
      <c r="J46" s="48"/>
      <c r="K46" s="48"/>
      <c r="L46" s="48"/>
      <c r="M46" s="48"/>
    </row>
    <row r="47" spans="1:13">
      <c r="A47" s="102" t="s">
        <v>45</v>
      </c>
      <c r="B47" s="103"/>
      <c r="C47" s="103"/>
      <c r="D47" s="103"/>
      <c r="E47" s="103"/>
      <c r="F47" s="103"/>
      <c r="G47" s="103"/>
      <c r="H47" s="48"/>
      <c r="I47" s="48"/>
      <c r="J47" s="48"/>
      <c r="K47" s="48"/>
      <c r="L47" s="48"/>
      <c r="M47" s="48"/>
    </row>
    <row r="48" spans="1:13">
      <c r="A48" s="101"/>
      <c r="B48" s="101"/>
      <c r="C48" s="101"/>
      <c r="D48" s="101"/>
      <c r="E48" s="101"/>
      <c r="F48" s="101"/>
      <c r="G48" s="101"/>
      <c r="H48" s="48"/>
      <c r="I48" s="48"/>
      <c r="J48" s="48"/>
      <c r="K48" s="48"/>
      <c r="L48" s="48"/>
      <c r="M48" s="48"/>
    </row>
    <row r="49" spans="1:23">
      <c r="A49" s="30"/>
      <c r="B49" s="30"/>
      <c r="C49" s="30"/>
      <c r="D49" s="30"/>
      <c r="E49" s="30"/>
      <c r="F49" s="30"/>
      <c r="G49" s="30"/>
      <c r="H49" s="48"/>
      <c r="I49" s="48"/>
      <c r="J49" s="48"/>
      <c r="K49" s="48"/>
      <c r="L49" s="48"/>
      <c r="M49" s="48"/>
      <c r="N49" s="48"/>
      <c r="O49" s="48"/>
      <c r="P49" s="54"/>
      <c r="Q49" s="48"/>
      <c r="R49" s="48"/>
      <c r="S49" s="48"/>
      <c r="T49" s="48"/>
      <c r="U49" s="48"/>
      <c r="V49" s="48"/>
      <c r="W49" s="48"/>
    </row>
    <row r="50" spans="1:23">
      <c r="A50" s="30"/>
      <c r="B50" s="30"/>
      <c r="C50" s="30"/>
      <c r="D50" s="30"/>
      <c r="E50" s="30"/>
      <c r="F50" s="30"/>
      <c r="G50" s="30"/>
      <c r="H50" s="48"/>
      <c r="I50" s="48"/>
      <c r="J50" s="48"/>
      <c r="K50" s="48"/>
      <c r="L50" s="48"/>
      <c r="M50" s="48"/>
      <c r="N50" s="48"/>
      <c r="O50" s="48"/>
      <c r="P50" s="54"/>
      <c r="Q50" s="48"/>
      <c r="R50" s="48"/>
      <c r="S50" s="48"/>
      <c r="T50" s="48"/>
      <c r="U50" s="48"/>
      <c r="V50" s="48"/>
      <c r="W50" s="48"/>
    </row>
    <row r="51" spans="1:23">
      <c r="A51" s="66" t="s">
        <v>46</v>
      </c>
      <c r="B51" s="66"/>
      <c r="C51" s="54">
        <v>222.5</v>
      </c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48"/>
      <c r="P51" s="54"/>
      <c r="Q51" s="48"/>
      <c r="R51" s="48"/>
      <c r="S51" s="48"/>
      <c r="T51" s="48"/>
      <c r="U51" s="48"/>
      <c r="V51" s="48"/>
      <c r="W51" s="48"/>
    </row>
    <row r="55" spans="1:23" ht="9" customHeight="1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54"/>
      <c r="Q55" s="48"/>
      <c r="R55" s="48"/>
      <c r="S55" s="48"/>
      <c r="T55" s="48"/>
      <c r="U55" s="48"/>
      <c r="V55" s="48"/>
      <c r="W55" s="48"/>
    </row>
    <row r="56" spans="1:23" ht="6" customHeight="1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54"/>
      <c r="Q56" s="48"/>
      <c r="R56" s="48"/>
      <c r="S56" s="48"/>
      <c r="T56" s="48"/>
      <c r="U56" s="48"/>
      <c r="V56" s="48"/>
      <c r="W56" s="48"/>
    </row>
    <row r="57" spans="1:23" ht="15.75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54"/>
      <c r="Q57" s="48"/>
      <c r="R57" s="48"/>
      <c r="S57" s="48"/>
      <c r="T57" s="48"/>
      <c r="U57" s="48"/>
      <c r="V57" s="48"/>
      <c r="W57" s="48"/>
    </row>
    <row r="58" spans="1:23" ht="23.25" customHeight="1">
      <c r="A58" s="93" t="s">
        <v>3</v>
      </c>
      <c r="B58" s="91" t="s">
        <v>47</v>
      </c>
      <c r="C58" s="93" t="s">
        <v>48</v>
      </c>
      <c r="D58" s="91" t="s">
        <v>49</v>
      </c>
      <c r="E58" s="91" t="s">
        <v>50</v>
      </c>
      <c r="F58" s="93" t="s">
        <v>51</v>
      </c>
      <c r="G58" s="93" t="s">
        <v>52</v>
      </c>
      <c r="H58" s="118" t="s">
        <v>53</v>
      </c>
      <c r="I58" s="89" t="s">
        <v>54</v>
      </c>
      <c r="J58" s="90" t="s">
        <v>55</v>
      </c>
      <c r="K58" s="89" t="s">
        <v>56</v>
      </c>
      <c r="L58" s="89" t="s">
        <v>57</v>
      </c>
      <c r="M58" s="86" t="s">
        <v>58</v>
      </c>
      <c r="N58" s="86" t="s">
        <v>59</v>
      </c>
      <c r="O58" s="86" t="s">
        <v>60</v>
      </c>
      <c r="P58" s="86" t="s">
        <v>61</v>
      </c>
      <c r="Q58" s="46"/>
      <c r="R58" s="46"/>
      <c r="S58" s="54"/>
      <c r="T58" s="54"/>
      <c r="U58" s="54"/>
      <c r="V58" s="54"/>
      <c r="W58" s="54"/>
    </row>
    <row r="59" spans="1:23" ht="27.75" customHeight="1">
      <c r="A59" s="93"/>
      <c r="B59" s="91"/>
      <c r="C59" s="93"/>
      <c r="D59" s="91"/>
      <c r="E59" s="91"/>
      <c r="F59" s="93"/>
      <c r="G59" s="93"/>
      <c r="H59" s="118"/>
      <c r="I59" s="89"/>
      <c r="J59" s="90"/>
      <c r="K59" s="89"/>
      <c r="L59" s="89"/>
      <c r="M59" s="86"/>
      <c r="N59" s="86"/>
      <c r="O59" s="86"/>
      <c r="P59" s="86"/>
      <c r="Q59" s="46"/>
      <c r="R59" s="46"/>
      <c r="S59" s="54"/>
      <c r="T59" s="54"/>
      <c r="U59" s="54"/>
      <c r="V59" s="54"/>
      <c r="W59" s="54"/>
    </row>
    <row r="60" spans="1:23" ht="27.75" customHeight="1">
      <c r="A60" s="57">
        <v>0</v>
      </c>
      <c r="B60" s="57">
        <v>0</v>
      </c>
      <c r="C60" s="57">
        <v>0</v>
      </c>
      <c r="D60" s="58">
        <v>0</v>
      </c>
      <c r="E60" s="58">
        <v>0</v>
      </c>
      <c r="F60" s="57">
        <v>0</v>
      </c>
      <c r="G60" s="57">
        <v>0</v>
      </c>
      <c r="H60" s="58">
        <v>0</v>
      </c>
      <c r="I60" s="63">
        <v>0</v>
      </c>
      <c r="J60" s="63">
        <v>0</v>
      </c>
      <c r="K60" s="63">
        <v>0</v>
      </c>
      <c r="L60" s="63">
        <v>0</v>
      </c>
      <c r="M60" s="62">
        <v>0</v>
      </c>
      <c r="N60" s="62">
        <v>0</v>
      </c>
      <c r="O60" s="62">
        <v>0</v>
      </c>
      <c r="P60" s="62">
        <f ca="1">IF(AND(H61=0,F61&gt;0),1,0)</f>
        <v>0</v>
      </c>
      <c r="Q60" s="46"/>
      <c r="R60" s="46"/>
      <c r="S60" s="54"/>
      <c r="T60" s="54"/>
      <c r="U60" s="54"/>
      <c r="V60" s="54"/>
      <c r="W60" s="54"/>
    </row>
    <row r="61" spans="1:23">
      <c r="A61" s="48" t="s">
        <v>11</v>
      </c>
      <c r="B61" s="48" t="s">
        <v>10</v>
      </c>
      <c r="C61" s="64">
        <v>1</v>
      </c>
      <c r="D61" s="64">
        <v>0</v>
      </c>
      <c r="E61" s="11">
        <f>C51</f>
        <v>222.5</v>
      </c>
      <c r="F61" s="49">
        <f ca="1">NORMINV(RAND(),13.5,1.87)</f>
        <v>16.14906346117834</v>
      </c>
      <c r="G61" s="49">
        <f ca="1">IF(E61&gt;=F61,F61,E61)</f>
        <v>16.14906346117834</v>
      </c>
      <c r="H61" s="49">
        <f ca="1">MAX(0,E61-G61)</f>
        <v>206.35093653882166</v>
      </c>
      <c r="I61" s="64">
        <f ca="1">IF(M61=1,$C$31,0)</f>
        <v>0</v>
      </c>
      <c r="J61" s="49">
        <f>($C$41+$C$38*E61)</f>
        <v>1334.1599999999999</v>
      </c>
      <c r="K61" s="64">
        <f ca="1">IF(E61&lt;F61,(F61-E61)*$C$32,0)</f>
        <v>0</v>
      </c>
      <c r="L61" s="49">
        <f ca="1">SUM(I61+J61+K61)</f>
        <v>1334.1599999999999</v>
      </c>
      <c r="M61" s="64">
        <f t="shared" ref="M61:M78" ca="1" si="0">IF(H61&lt;=$C$37,1,0)</f>
        <v>0</v>
      </c>
      <c r="N61" s="64" t="str">
        <f t="shared" ref="N61:N92" ca="1" si="1">IF(OR(AND(M60=0, M61=1),(C60+1=O60)),ROUND($B$52+($B$53-$B$52)*RAND(),0),"0")</f>
        <v>0</v>
      </c>
      <c r="O61" s="64">
        <f t="shared" ref="O61:O83" ca="1" si="2">IF(M61=0,0,IF(AND(B61="Sabado",M61=1),C61+2,C61+1))</f>
        <v>0</v>
      </c>
      <c r="P61" s="53">
        <f t="shared" ref="P61:P124" ca="1" si="3">IF(AND(H61=0,F61&gt;0),1,0)</f>
        <v>0</v>
      </c>
      <c r="Q61" s="59"/>
      <c r="R61" s="54"/>
      <c r="S61" s="54"/>
      <c r="T61" s="54"/>
      <c r="U61" s="54"/>
      <c r="V61" s="54"/>
      <c r="W61" s="54"/>
    </row>
    <row r="62" spans="1:23">
      <c r="A62" s="48" t="s">
        <v>11</v>
      </c>
      <c r="B62" s="48" t="s">
        <v>12</v>
      </c>
      <c r="C62" s="64">
        <v>2</v>
      </c>
      <c r="D62" s="64">
        <f t="shared" ref="D62:D93" ca="1" si="4">IF(O61=C62,$C$33,0)</f>
        <v>0</v>
      </c>
      <c r="E62" s="11">
        <f ca="1">H61+D62</f>
        <v>206.35093653882166</v>
      </c>
      <c r="F62" s="49">
        <f t="shared" ref="F62:F125" ca="1" si="5">NORMINV(RAND(),13.5,1.87)</f>
        <v>13.723833900210886</v>
      </c>
      <c r="G62" s="49">
        <f ca="1">IF(E62&gt;=F62,F62,E62)</f>
        <v>13.723833900210886</v>
      </c>
      <c r="H62" s="49">
        <f ca="1">MAX(0,E62-G62)</f>
        <v>192.62710263861078</v>
      </c>
      <c r="I62" s="64">
        <f ca="1">IF(AND(M62=1,M61=0),$C$31,0)</f>
        <v>0</v>
      </c>
      <c r="J62" s="49">
        <f t="shared" ref="J62:J125" ca="1" si="6">($C$41+$C$38*E62)</f>
        <v>1285.7128096164649</v>
      </c>
      <c r="K62" s="64">
        <f t="shared" ref="K62:K125" ca="1" si="7">IF(E62&lt;F62,(F62-E62)*$C$32,0)</f>
        <v>0</v>
      </c>
      <c r="L62" s="49">
        <f ca="1">SUM(I62+J62+K62)</f>
        <v>1285.7128096164649</v>
      </c>
      <c r="M62" s="64">
        <f t="shared" ca="1" si="0"/>
        <v>0</v>
      </c>
      <c r="N62" s="64" t="str">
        <f t="shared" ca="1" si="1"/>
        <v>0</v>
      </c>
      <c r="O62" s="64">
        <f t="shared" ca="1" si="2"/>
        <v>0</v>
      </c>
      <c r="P62" s="53">
        <f t="shared" ca="1" si="3"/>
        <v>0</v>
      </c>
      <c r="Q62" s="59"/>
      <c r="R62" s="54"/>
      <c r="S62" s="54"/>
      <c r="T62" s="54"/>
      <c r="U62" s="54"/>
      <c r="V62" s="54"/>
      <c r="W62" s="54"/>
    </row>
    <row r="63" spans="1:23">
      <c r="A63" s="48" t="s">
        <v>11</v>
      </c>
      <c r="B63" s="48" t="s">
        <v>62</v>
      </c>
      <c r="C63" s="64">
        <v>3</v>
      </c>
      <c r="D63" s="64">
        <f t="shared" ca="1" si="4"/>
        <v>0</v>
      </c>
      <c r="E63" s="11">
        <f ca="1">H62+D63</f>
        <v>192.62710263861078</v>
      </c>
      <c r="F63" s="49">
        <f t="shared" ca="1" si="5"/>
        <v>15.593485857026185</v>
      </c>
      <c r="G63" s="49">
        <f ca="1">IF(E63&gt;=F63,F63,E63)</f>
        <v>15.593485857026185</v>
      </c>
      <c r="H63" s="49">
        <f ca="1">MAX(0,E63-G63)</f>
        <v>177.03361678158458</v>
      </c>
      <c r="I63" s="64">
        <f t="shared" ref="I63:I126" ca="1" si="8">IF(AND(M63=1,M62=0),$C$31,0)</f>
        <v>0</v>
      </c>
      <c r="J63" s="49">
        <f t="shared" ca="1" si="6"/>
        <v>1244.5413079158325</v>
      </c>
      <c r="K63" s="64">
        <f t="shared" ca="1" si="7"/>
        <v>0</v>
      </c>
      <c r="L63" s="49">
        <f ca="1">SUM(I63+J63+K63)</f>
        <v>1244.5413079158325</v>
      </c>
      <c r="M63" s="64">
        <f t="shared" ca="1" si="0"/>
        <v>0</v>
      </c>
      <c r="N63" s="64" t="str">
        <f t="shared" ca="1" si="1"/>
        <v>0</v>
      </c>
      <c r="O63" s="64">
        <f t="shared" ca="1" si="2"/>
        <v>0</v>
      </c>
      <c r="P63" s="53">
        <f ca="1">IF(AND(H63=0,F63&gt;0),1,0)</f>
        <v>0</v>
      </c>
      <c r="Q63" s="59"/>
      <c r="R63" s="54"/>
      <c r="S63" s="54"/>
      <c r="T63" s="54"/>
      <c r="U63" s="54"/>
      <c r="V63" s="54"/>
      <c r="W63" s="54"/>
    </row>
    <row r="64" spans="1:23">
      <c r="A64" s="48" t="s">
        <v>11</v>
      </c>
      <c r="B64" s="48" t="s">
        <v>15</v>
      </c>
      <c r="C64" s="64">
        <v>4</v>
      </c>
      <c r="D64" s="64">
        <f t="shared" ca="1" si="4"/>
        <v>0</v>
      </c>
      <c r="E64" s="11">
        <f ca="1">H63+D64</f>
        <v>177.03361678158458</v>
      </c>
      <c r="F64" s="49">
        <f ca="1">LN(_xlfn.LOGNORM.INV(RAND(),41.29,10.9))</f>
        <v>39.739166109044433</v>
      </c>
      <c r="G64" s="49">
        <f ca="1">IF(E64&gt;=F64,F64,E64)</f>
        <v>39.739166109044433</v>
      </c>
      <c r="H64" s="49">
        <f ca="1">MAX(0,E64-G64)</f>
        <v>137.29445067254017</v>
      </c>
      <c r="I64" s="64">
        <f t="shared" ca="1" si="8"/>
        <v>1500</v>
      </c>
      <c r="J64" s="49">
        <f t="shared" ca="1" si="6"/>
        <v>1197.7608503447536</v>
      </c>
      <c r="K64" s="64">
        <f t="shared" ca="1" si="7"/>
        <v>0</v>
      </c>
      <c r="L64" s="49">
        <f ca="1">SUM(I64+J64+K64)</f>
        <v>2697.7608503447536</v>
      </c>
      <c r="M64" s="64">
        <f t="shared" ca="1" si="0"/>
        <v>1</v>
      </c>
      <c r="N64" s="64">
        <f t="shared" ca="1" si="1"/>
        <v>0</v>
      </c>
      <c r="O64" s="64">
        <f t="shared" ca="1" si="2"/>
        <v>5</v>
      </c>
      <c r="P64" s="53">
        <f t="shared" ca="1" si="3"/>
        <v>0</v>
      </c>
      <c r="Q64" s="59"/>
      <c r="R64" s="54"/>
      <c r="S64" s="54"/>
      <c r="T64" s="54"/>
      <c r="U64" s="54"/>
      <c r="V64" s="54"/>
      <c r="W64" s="54"/>
    </row>
    <row r="65" spans="1:23">
      <c r="A65" s="48" t="s">
        <v>11</v>
      </c>
      <c r="B65" s="48" t="s">
        <v>16</v>
      </c>
      <c r="C65" s="64">
        <v>5</v>
      </c>
      <c r="D65" s="64">
        <f t="shared" ca="1" si="4"/>
        <v>222.5</v>
      </c>
      <c r="E65" s="11">
        <f ca="1">H64+D65</f>
        <v>359.79445067254017</v>
      </c>
      <c r="F65" s="49">
        <f ca="1">LN(_xlfn.LOGNORM.INV(RAND(),41.29,10.9))</f>
        <v>45.591800838751517</v>
      </c>
      <c r="G65" s="49">
        <f ca="1">IF(E65&gt;=F65,F65,E65)</f>
        <v>45.591800838751517</v>
      </c>
      <c r="H65" s="49">
        <f ca="1">MAX(0,E65-G65)</f>
        <v>314.20264983378866</v>
      </c>
      <c r="I65" s="64">
        <f t="shared" ca="1" si="8"/>
        <v>0</v>
      </c>
      <c r="J65" s="49">
        <f t="shared" ca="1" si="6"/>
        <v>1746.0433520176202</v>
      </c>
      <c r="K65" s="64">
        <f t="shared" ca="1" si="7"/>
        <v>0</v>
      </c>
      <c r="L65" s="49">
        <f ca="1">SUM(I65+J65+K65)</f>
        <v>1746.0433520176202</v>
      </c>
      <c r="M65" s="64">
        <f t="shared" ca="1" si="0"/>
        <v>0</v>
      </c>
      <c r="N65" s="64">
        <f t="shared" ca="1" si="1"/>
        <v>0</v>
      </c>
      <c r="O65" s="64">
        <f t="shared" ca="1" si="2"/>
        <v>0</v>
      </c>
      <c r="P65" s="53">
        <f t="shared" ca="1" si="3"/>
        <v>0</v>
      </c>
      <c r="Q65" s="59"/>
      <c r="R65" s="54"/>
      <c r="S65" s="54"/>
      <c r="T65" s="54"/>
      <c r="U65" s="54"/>
      <c r="V65" s="54"/>
      <c r="W65" s="54"/>
    </row>
    <row r="66" spans="1:23">
      <c r="A66" s="48" t="s">
        <v>11</v>
      </c>
      <c r="B66" s="48" t="s">
        <v>63</v>
      </c>
      <c r="C66" s="64">
        <v>6</v>
      </c>
      <c r="D66" s="64">
        <f t="shared" ca="1" si="4"/>
        <v>0</v>
      </c>
      <c r="E66" s="11">
        <f t="shared" ref="E66:E74" ca="1" si="9">H65+D66</f>
        <v>314.20264983378866</v>
      </c>
      <c r="F66" s="49">
        <f t="shared" ref="F66:F67" ca="1" si="10">LN(_xlfn.LOGNORM.INV(RAND(),41.29,10.9))</f>
        <v>38.664223416920713</v>
      </c>
      <c r="G66" s="49">
        <f t="shared" ref="G66:G74" ca="1" si="11">IF(E66&gt;=F66,F66,E66)</f>
        <v>38.664223416920713</v>
      </c>
      <c r="H66" s="49">
        <f t="shared" ref="H66:H74" ca="1" si="12">MAX(0,E66-G66)</f>
        <v>275.53842641686794</v>
      </c>
      <c r="I66" s="64">
        <f t="shared" ca="1" si="8"/>
        <v>0</v>
      </c>
      <c r="J66" s="49">
        <f t="shared" ca="1" si="6"/>
        <v>1609.2679495013658</v>
      </c>
      <c r="K66" s="64">
        <f t="shared" ca="1" si="7"/>
        <v>0</v>
      </c>
      <c r="L66" s="49">
        <f t="shared" ref="L66:L74" ca="1" si="13">SUM(I66+J66+K66)</f>
        <v>1609.2679495013658</v>
      </c>
      <c r="M66" s="64">
        <f t="shared" ca="1" si="0"/>
        <v>0</v>
      </c>
      <c r="N66" s="64" t="str">
        <f t="shared" ca="1" si="1"/>
        <v>0</v>
      </c>
      <c r="O66" s="64">
        <f t="shared" ca="1" si="2"/>
        <v>0</v>
      </c>
      <c r="P66" s="53">
        <f t="shared" ca="1" si="3"/>
        <v>0</v>
      </c>
      <c r="Q66" s="59"/>
      <c r="R66" s="54"/>
      <c r="S66" s="54"/>
      <c r="T66" s="54"/>
      <c r="U66" s="54"/>
      <c r="V66" s="54"/>
      <c r="W66" s="54"/>
    </row>
    <row r="67" spans="1:23">
      <c r="A67" s="48" t="s">
        <v>11</v>
      </c>
      <c r="B67" s="48" t="s">
        <v>20</v>
      </c>
      <c r="C67" s="64">
        <v>7</v>
      </c>
      <c r="D67" s="64">
        <f t="shared" ca="1" si="4"/>
        <v>0</v>
      </c>
      <c r="E67" s="11">
        <f t="shared" ca="1" si="9"/>
        <v>275.53842641686794</v>
      </c>
      <c r="F67" s="49">
        <f t="shared" ca="1" si="10"/>
        <v>43.985589595558501</v>
      </c>
      <c r="G67" s="49">
        <f t="shared" ca="1" si="11"/>
        <v>43.985589595558501</v>
      </c>
      <c r="H67" s="49">
        <f t="shared" ca="1" si="12"/>
        <v>231.55283682130943</v>
      </c>
      <c r="I67" s="64">
        <f t="shared" ca="1" si="8"/>
        <v>0</v>
      </c>
      <c r="J67" s="49">
        <f t="shared" ca="1" si="6"/>
        <v>1493.2752792506039</v>
      </c>
      <c r="K67" s="64">
        <f t="shared" ca="1" si="7"/>
        <v>0</v>
      </c>
      <c r="L67" s="49">
        <f t="shared" ca="1" si="13"/>
        <v>1493.2752792506039</v>
      </c>
      <c r="M67" s="64">
        <f t="shared" ca="1" si="0"/>
        <v>0</v>
      </c>
      <c r="N67" s="64" t="str">
        <f t="shared" ca="1" si="1"/>
        <v>0</v>
      </c>
      <c r="O67" s="64">
        <f t="shared" ca="1" si="2"/>
        <v>0</v>
      </c>
      <c r="P67" s="53">
        <f t="shared" ca="1" si="3"/>
        <v>0</v>
      </c>
      <c r="Q67" s="59"/>
      <c r="R67" s="54"/>
      <c r="S67" s="54"/>
      <c r="T67" s="54"/>
      <c r="U67" s="54"/>
      <c r="V67" s="54"/>
      <c r="W67" s="54"/>
    </row>
    <row r="68" spans="1:23">
      <c r="A68" s="48" t="s">
        <v>11</v>
      </c>
      <c r="B68" s="48" t="s">
        <v>10</v>
      </c>
      <c r="C68" s="64">
        <v>8</v>
      </c>
      <c r="D68" s="64">
        <f t="shared" ca="1" si="4"/>
        <v>0</v>
      </c>
      <c r="E68" s="11">
        <f t="shared" ca="1" si="9"/>
        <v>231.55283682130943</v>
      </c>
      <c r="F68" s="49">
        <f t="shared" ca="1" si="5"/>
        <v>12.221267414605556</v>
      </c>
      <c r="G68" s="49">
        <f t="shared" ca="1" si="11"/>
        <v>12.221267414605556</v>
      </c>
      <c r="H68" s="49">
        <f t="shared" ca="1" si="12"/>
        <v>219.33156940670386</v>
      </c>
      <c r="I68" s="64">
        <f t="shared" ca="1" si="8"/>
        <v>0</v>
      </c>
      <c r="J68" s="49">
        <f t="shared" ca="1" si="6"/>
        <v>1361.3185104639283</v>
      </c>
      <c r="K68" s="64">
        <f t="shared" ca="1" si="7"/>
        <v>0</v>
      </c>
      <c r="L68" s="49">
        <f t="shared" ca="1" si="13"/>
        <v>1361.3185104639283</v>
      </c>
      <c r="M68" s="64">
        <f t="shared" ca="1" si="0"/>
        <v>0</v>
      </c>
      <c r="N68" s="64" t="str">
        <f t="shared" ca="1" si="1"/>
        <v>0</v>
      </c>
      <c r="O68" s="64">
        <f t="shared" ca="1" si="2"/>
        <v>0</v>
      </c>
      <c r="P68" s="53">
        <f t="shared" ca="1" si="3"/>
        <v>0</v>
      </c>
      <c r="Q68" s="59"/>
      <c r="R68" s="54"/>
      <c r="S68" s="54"/>
      <c r="T68" s="54"/>
      <c r="U68" s="54"/>
      <c r="V68" s="54"/>
      <c r="W68" s="54"/>
    </row>
    <row r="69" spans="1:23">
      <c r="A69" s="48" t="s">
        <v>11</v>
      </c>
      <c r="B69" s="48" t="s">
        <v>12</v>
      </c>
      <c r="C69" s="64">
        <v>9</v>
      </c>
      <c r="D69" s="64">
        <f t="shared" ca="1" si="4"/>
        <v>0</v>
      </c>
      <c r="E69" s="11">
        <f t="shared" ca="1" si="9"/>
        <v>219.33156940670386</v>
      </c>
      <c r="F69" s="49">
        <f t="shared" ca="1" si="5"/>
        <v>12.848430933942712</v>
      </c>
      <c r="G69" s="49">
        <f t="shared" ca="1" si="11"/>
        <v>12.848430933942712</v>
      </c>
      <c r="H69" s="49">
        <f t="shared" ca="1" si="12"/>
        <v>206.48313847276114</v>
      </c>
      <c r="I69" s="64">
        <f t="shared" ca="1" si="8"/>
        <v>0</v>
      </c>
      <c r="J69" s="49">
        <f t="shared" ca="1" si="6"/>
        <v>1324.6547082201114</v>
      </c>
      <c r="K69" s="64">
        <f t="shared" ca="1" si="7"/>
        <v>0</v>
      </c>
      <c r="L69" s="49">
        <f t="shared" ca="1" si="13"/>
        <v>1324.6547082201114</v>
      </c>
      <c r="M69" s="64">
        <f t="shared" ca="1" si="0"/>
        <v>0</v>
      </c>
      <c r="N69" s="64" t="str">
        <f t="shared" ca="1" si="1"/>
        <v>0</v>
      </c>
      <c r="O69" s="64">
        <f t="shared" ca="1" si="2"/>
        <v>0</v>
      </c>
      <c r="P69" s="53">
        <f t="shared" ca="1" si="3"/>
        <v>0</v>
      </c>
      <c r="Q69" s="59"/>
      <c r="R69" s="54"/>
      <c r="S69" s="54"/>
      <c r="T69" s="54"/>
      <c r="U69" s="54"/>
      <c r="V69" s="54"/>
      <c r="W69" s="54"/>
    </row>
    <row r="70" spans="1:23">
      <c r="A70" s="48" t="s">
        <v>11</v>
      </c>
      <c r="B70" s="48" t="s">
        <v>14</v>
      </c>
      <c r="C70" s="64">
        <v>10</v>
      </c>
      <c r="D70" s="64">
        <f t="shared" ca="1" si="4"/>
        <v>0</v>
      </c>
      <c r="E70" s="11">
        <f t="shared" ca="1" si="9"/>
        <v>206.48313847276114</v>
      </c>
      <c r="F70" s="49">
        <f t="shared" ca="1" si="5"/>
        <v>13.285507124329831</v>
      </c>
      <c r="G70" s="49">
        <f t="shared" ca="1" si="11"/>
        <v>13.285507124329831</v>
      </c>
      <c r="H70" s="49">
        <f t="shared" ca="1" si="12"/>
        <v>193.19763134843132</v>
      </c>
      <c r="I70" s="64">
        <f t="shared" ca="1" si="8"/>
        <v>0</v>
      </c>
      <c r="J70" s="49">
        <f t="shared" ca="1" si="6"/>
        <v>1286.1094154182833</v>
      </c>
      <c r="K70" s="64">
        <f t="shared" ca="1" si="7"/>
        <v>0</v>
      </c>
      <c r="L70" s="49">
        <f t="shared" ca="1" si="13"/>
        <v>1286.1094154182833</v>
      </c>
      <c r="M70" s="64">
        <f t="shared" ca="1" si="0"/>
        <v>0</v>
      </c>
      <c r="N70" s="64" t="str">
        <f t="shared" ca="1" si="1"/>
        <v>0</v>
      </c>
      <c r="O70" s="64">
        <f t="shared" ca="1" si="2"/>
        <v>0</v>
      </c>
      <c r="P70" s="53">
        <f t="shared" ca="1" si="3"/>
        <v>0</v>
      </c>
      <c r="Q70" s="59"/>
      <c r="R70" s="54"/>
      <c r="S70" s="54"/>
      <c r="T70" s="54"/>
      <c r="U70" s="54"/>
      <c r="V70" s="54"/>
      <c r="W70" s="54"/>
    </row>
    <row r="71" spans="1:23">
      <c r="A71" s="48" t="s">
        <v>11</v>
      </c>
      <c r="B71" s="48" t="s">
        <v>15</v>
      </c>
      <c r="C71" s="64">
        <v>11</v>
      </c>
      <c r="D71" s="64">
        <f t="shared" ca="1" si="4"/>
        <v>0</v>
      </c>
      <c r="E71" s="11">
        <f t="shared" ca="1" si="9"/>
        <v>193.19763134843132</v>
      </c>
      <c r="F71" s="49">
        <f ca="1">LN(_xlfn.LOGNORM.INV(RAND(),41.29,10.9))</f>
        <v>48.866681612183037</v>
      </c>
      <c r="G71" s="49">
        <f t="shared" ca="1" si="11"/>
        <v>48.866681612183037</v>
      </c>
      <c r="H71" s="49">
        <f t="shared" ca="1" si="12"/>
        <v>144.33094973624827</v>
      </c>
      <c r="I71" s="64">
        <f t="shared" ca="1" si="8"/>
        <v>1500</v>
      </c>
      <c r="J71" s="49">
        <f t="shared" ca="1" si="6"/>
        <v>1246.2528940452939</v>
      </c>
      <c r="K71" s="64">
        <f t="shared" ca="1" si="7"/>
        <v>0</v>
      </c>
      <c r="L71" s="49">
        <f t="shared" ca="1" si="13"/>
        <v>2746.2528940452939</v>
      </c>
      <c r="M71" s="64">
        <f t="shared" ca="1" si="0"/>
        <v>1</v>
      </c>
      <c r="N71" s="64">
        <f t="shared" ca="1" si="1"/>
        <v>0</v>
      </c>
      <c r="O71" s="64">
        <f t="shared" ca="1" si="2"/>
        <v>12</v>
      </c>
      <c r="P71" s="53">
        <f t="shared" ca="1" si="3"/>
        <v>0</v>
      </c>
      <c r="Q71" s="59"/>
      <c r="R71" s="54"/>
      <c r="S71" s="54"/>
      <c r="T71" s="54"/>
      <c r="U71" s="54"/>
      <c r="V71" s="54"/>
      <c r="W71" s="54"/>
    </row>
    <row r="72" spans="1:23">
      <c r="A72" s="48" t="s">
        <v>11</v>
      </c>
      <c r="B72" s="48" t="s">
        <v>16</v>
      </c>
      <c r="C72" s="64">
        <v>12</v>
      </c>
      <c r="D72" s="64">
        <f t="shared" ca="1" si="4"/>
        <v>222.5</v>
      </c>
      <c r="E72" s="11">
        <f t="shared" ca="1" si="9"/>
        <v>366.83094973624827</v>
      </c>
      <c r="F72" s="49">
        <f t="shared" ref="F72:F74" ca="1" si="14">LN(_xlfn.LOGNORM.INV(RAND(),41.29,10.9))</f>
        <v>41.023539531008048</v>
      </c>
      <c r="G72" s="49">
        <f t="shared" ca="1" si="11"/>
        <v>41.023539531008048</v>
      </c>
      <c r="H72" s="49">
        <f t="shared" ca="1" si="12"/>
        <v>325.80741020524022</v>
      </c>
      <c r="I72" s="64">
        <f t="shared" ca="1" si="8"/>
        <v>0</v>
      </c>
      <c r="J72" s="49">
        <f t="shared" ca="1" si="6"/>
        <v>1767.1528492087446</v>
      </c>
      <c r="K72" s="64">
        <f t="shared" ca="1" si="7"/>
        <v>0</v>
      </c>
      <c r="L72" s="49">
        <f t="shared" ca="1" si="13"/>
        <v>1767.1528492087446</v>
      </c>
      <c r="M72" s="64">
        <f t="shared" ca="1" si="0"/>
        <v>0</v>
      </c>
      <c r="N72" s="64">
        <f t="shared" ca="1" si="1"/>
        <v>0</v>
      </c>
      <c r="O72" s="64">
        <f t="shared" ca="1" si="2"/>
        <v>0</v>
      </c>
      <c r="P72" s="53">
        <f t="shared" ca="1" si="3"/>
        <v>0</v>
      </c>
      <c r="Q72" s="59"/>
      <c r="R72" s="54"/>
      <c r="S72" s="54"/>
      <c r="T72" s="54"/>
      <c r="U72" s="54"/>
      <c r="V72" s="54"/>
      <c r="W72" s="54"/>
    </row>
    <row r="73" spans="1:23">
      <c r="A73" s="48" t="s">
        <v>11</v>
      </c>
      <c r="B73" s="48" t="s">
        <v>18</v>
      </c>
      <c r="C73" s="64">
        <v>13</v>
      </c>
      <c r="D73" s="64">
        <f t="shared" ca="1" si="4"/>
        <v>0</v>
      </c>
      <c r="E73" s="11">
        <f t="shared" ca="1" si="9"/>
        <v>325.80741020524022</v>
      </c>
      <c r="F73" s="49">
        <f t="shared" ca="1" si="14"/>
        <v>55.012287566006272</v>
      </c>
      <c r="G73" s="49">
        <f t="shared" ca="1" si="11"/>
        <v>55.012287566006272</v>
      </c>
      <c r="H73" s="49">
        <f t="shared" ca="1" si="12"/>
        <v>270.79512263923397</v>
      </c>
      <c r="I73" s="64">
        <f t="shared" ca="1" si="8"/>
        <v>0</v>
      </c>
      <c r="J73" s="49">
        <f t="shared" ca="1" si="6"/>
        <v>1644.0822306157206</v>
      </c>
      <c r="K73" s="64">
        <f t="shared" ca="1" si="7"/>
        <v>0</v>
      </c>
      <c r="L73" s="49">
        <f t="shared" ca="1" si="13"/>
        <v>1644.0822306157206</v>
      </c>
      <c r="M73" s="64">
        <f t="shared" ca="1" si="0"/>
        <v>0</v>
      </c>
      <c r="N73" s="64" t="str">
        <f t="shared" ca="1" si="1"/>
        <v>0</v>
      </c>
      <c r="O73" s="64">
        <f t="shared" ca="1" si="2"/>
        <v>0</v>
      </c>
      <c r="P73" s="53">
        <f t="shared" ca="1" si="3"/>
        <v>0</v>
      </c>
      <c r="Q73" s="59"/>
      <c r="R73" s="54"/>
      <c r="S73" s="54"/>
      <c r="T73" s="54"/>
      <c r="U73" s="54"/>
      <c r="V73" s="54"/>
      <c r="W73" s="54"/>
    </row>
    <row r="74" spans="1:23">
      <c r="A74" s="48" t="s">
        <v>11</v>
      </c>
      <c r="B74" s="48" t="s">
        <v>20</v>
      </c>
      <c r="C74" s="64">
        <v>14</v>
      </c>
      <c r="D74" s="64">
        <f t="shared" ca="1" si="4"/>
        <v>0</v>
      </c>
      <c r="E74" s="11">
        <f t="shared" ca="1" si="9"/>
        <v>270.79512263923397</v>
      </c>
      <c r="F74" s="49">
        <f t="shared" ca="1" si="14"/>
        <v>54.130017093862008</v>
      </c>
      <c r="G74" s="49">
        <f t="shared" ca="1" si="11"/>
        <v>54.130017093862008</v>
      </c>
      <c r="H74" s="49">
        <f t="shared" ca="1" si="12"/>
        <v>216.66510554537194</v>
      </c>
      <c r="I74" s="64">
        <f t="shared" ca="1" si="8"/>
        <v>0</v>
      </c>
      <c r="J74" s="49">
        <f t="shared" ca="1" si="6"/>
        <v>1479.0453679177017</v>
      </c>
      <c r="K74" s="64">
        <f t="shared" ca="1" si="7"/>
        <v>0</v>
      </c>
      <c r="L74" s="49">
        <f t="shared" ca="1" si="13"/>
        <v>1479.0453679177017</v>
      </c>
      <c r="M74" s="64">
        <f t="shared" ca="1" si="0"/>
        <v>0</v>
      </c>
      <c r="N74" s="64" t="str">
        <f t="shared" ca="1" si="1"/>
        <v>0</v>
      </c>
      <c r="O74" s="64">
        <f t="shared" ca="1" si="2"/>
        <v>0</v>
      </c>
      <c r="P74" s="53">
        <f t="shared" ca="1" si="3"/>
        <v>0</v>
      </c>
      <c r="Q74" s="59"/>
      <c r="R74" s="54"/>
      <c r="S74" s="54"/>
      <c r="T74" s="54"/>
      <c r="U74" s="54"/>
      <c r="V74" s="54"/>
      <c r="W74" s="54"/>
    </row>
    <row r="75" spans="1:23">
      <c r="A75" s="48" t="s">
        <v>11</v>
      </c>
      <c r="B75" s="48" t="s">
        <v>10</v>
      </c>
      <c r="C75" s="64">
        <v>15</v>
      </c>
      <c r="D75" s="64">
        <f t="shared" ca="1" si="4"/>
        <v>0</v>
      </c>
      <c r="E75" s="11">
        <f ca="1">H74+D75</f>
        <v>216.66510554537194</v>
      </c>
      <c r="F75" s="49">
        <f t="shared" ca="1" si="5"/>
        <v>13.258323951340849</v>
      </c>
      <c r="G75" s="49">
        <f ca="1">IF(E75&gt;=F75,F75,E75)</f>
        <v>13.258323951340849</v>
      </c>
      <c r="H75" s="49">
        <f ca="1">MAX(0,E75-G75)</f>
        <v>203.40678159403109</v>
      </c>
      <c r="I75" s="64">
        <f t="shared" ca="1" si="8"/>
        <v>0</v>
      </c>
      <c r="J75" s="49">
        <f t="shared" ca="1" si="6"/>
        <v>1316.6553166361159</v>
      </c>
      <c r="K75" s="64">
        <f t="shared" ca="1" si="7"/>
        <v>0</v>
      </c>
      <c r="L75" s="49">
        <f ca="1">SUM(I75+J75+K75)</f>
        <v>1316.6553166361159</v>
      </c>
      <c r="M75" s="64">
        <f t="shared" ca="1" si="0"/>
        <v>0</v>
      </c>
      <c r="N75" s="64" t="str">
        <f t="shared" ca="1" si="1"/>
        <v>0</v>
      </c>
      <c r="O75" s="64">
        <f t="shared" ca="1" si="2"/>
        <v>0</v>
      </c>
      <c r="P75" s="53">
        <f t="shared" ca="1" si="3"/>
        <v>0</v>
      </c>
      <c r="Q75" s="59"/>
      <c r="R75" s="54"/>
      <c r="S75" s="54"/>
      <c r="T75" s="54"/>
      <c r="U75" s="54"/>
      <c r="V75" s="54"/>
      <c r="W75" s="54"/>
    </row>
    <row r="76" spans="1:23">
      <c r="A76" s="48" t="s">
        <v>11</v>
      </c>
      <c r="B76" s="48" t="s">
        <v>12</v>
      </c>
      <c r="C76" s="64">
        <v>16</v>
      </c>
      <c r="D76" s="64">
        <f t="shared" ca="1" si="4"/>
        <v>0</v>
      </c>
      <c r="E76" s="11">
        <f ca="1">H75+D76</f>
        <v>203.40678159403109</v>
      </c>
      <c r="F76" s="49">
        <f t="shared" ca="1" si="5"/>
        <v>11.050503286483931</v>
      </c>
      <c r="G76" s="49">
        <f ca="1">IF(E76&gt;=F76,F76,E76)</f>
        <v>11.050503286483931</v>
      </c>
      <c r="H76" s="49">
        <f ca="1">MAX(0,E76-G76)</f>
        <v>192.35627830754714</v>
      </c>
      <c r="I76" s="64">
        <f t="shared" ca="1" si="8"/>
        <v>0</v>
      </c>
      <c r="J76" s="49">
        <f t="shared" ca="1" si="6"/>
        <v>1276.8803447820933</v>
      </c>
      <c r="K76" s="64">
        <f t="shared" ca="1" si="7"/>
        <v>0</v>
      </c>
      <c r="L76" s="49">
        <f ca="1">SUM(I76+J76+K76)</f>
        <v>1276.8803447820933</v>
      </c>
      <c r="M76" s="64">
        <f t="shared" ca="1" si="0"/>
        <v>0</v>
      </c>
      <c r="N76" s="64" t="str">
        <f t="shared" ca="1" si="1"/>
        <v>0</v>
      </c>
      <c r="O76" s="64">
        <f t="shared" ca="1" si="2"/>
        <v>0</v>
      </c>
      <c r="P76" s="53">
        <f t="shared" ca="1" si="3"/>
        <v>0</v>
      </c>
      <c r="Q76" s="59"/>
      <c r="R76" s="54"/>
      <c r="S76" s="54"/>
      <c r="T76" s="54"/>
      <c r="U76" s="54"/>
      <c r="V76" s="54"/>
      <c r="W76" s="54"/>
    </row>
    <row r="77" spans="1:23">
      <c r="A77" s="48" t="s">
        <v>11</v>
      </c>
      <c r="B77" s="48" t="s">
        <v>14</v>
      </c>
      <c r="C77" s="64">
        <v>17</v>
      </c>
      <c r="D77" s="64">
        <f t="shared" ca="1" si="4"/>
        <v>0</v>
      </c>
      <c r="E77" s="11">
        <f ca="1">H76+D77</f>
        <v>192.35627830754714</v>
      </c>
      <c r="F77" s="49">
        <f t="shared" ca="1" si="5"/>
        <v>16.719792927040199</v>
      </c>
      <c r="G77" s="49">
        <f ca="1">IF(E77&gt;=F77,F77,E77)</f>
        <v>16.719792927040199</v>
      </c>
      <c r="H77" s="49">
        <f ca="1">MAX(0,E77-G77)</f>
        <v>175.63648538050694</v>
      </c>
      <c r="I77" s="64">
        <f t="shared" ca="1" si="8"/>
        <v>0</v>
      </c>
      <c r="J77" s="49">
        <f t="shared" ca="1" si="6"/>
        <v>1243.7288349226415</v>
      </c>
      <c r="K77" s="64">
        <f t="shared" ca="1" si="7"/>
        <v>0</v>
      </c>
      <c r="L77" s="49">
        <f ca="1">SUM(I77+J77+K77)</f>
        <v>1243.7288349226415</v>
      </c>
      <c r="M77" s="64">
        <f t="shared" ca="1" si="0"/>
        <v>0</v>
      </c>
      <c r="N77" s="64" t="str">
        <f t="shared" ca="1" si="1"/>
        <v>0</v>
      </c>
      <c r="O77" s="64">
        <f t="shared" ca="1" si="2"/>
        <v>0</v>
      </c>
      <c r="P77" s="53">
        <f t="shared" ca="1" si="3"/>
        <v>0</v>
      </c>
      <c r="Q77" s="59"/>
      <c r="R77" s="54"/>
      <c r="S77" s="54"/>
      <c r="T77" s="54"/>
      <c r="U77" s="54"/>
      <c r="V77" s="54"/>
      <c r="W77" s="54"/>
    </row>
    <row r="78" spans="1:23">
      <c r="A78" s="48" t="s">
        <v>11</v>
      </c>
      <c r="B78" s="48" t="s">
        <v>15</v>
      </c>
      <c r="C78" s="64">
        <v>18</v>
      </c>
      <c r="D78" s="64">
        <f t="shared" ca="1" si="4"/>
        <v>0</v>
      </c>
      <c r="E78" s="11">
        <f ca="1">H77+D78</f>
        <v>175.63648538050694</v>
      </c>
      <c r="F78" s="49">
        <f ca="1">LN(_xlfn.LOGNORM.INV(RAND(),41.29,10.9))</f>
        <v>30.108645368125327</v>
      </c>
      <c r="G78" s="49">
        <f ca="1">IF(E78&gt;=F78,F78,E78)</f>
        <v>30.108645368125327</v>
      </c>
      <c r="H78" s="49">
        <f ca="1">MAX(0,E78-G78)</f>
        <v>145.5278400123816</v>
      </c>
      <c r="I78" s="64">
        <f t="shared" ca="1" si="8"/>
        <v>1500</v>
      </c>
      <c r="J78" s="49">
        <f t="shared" ca="1" si="6"/>
        <v>1193.5694561415207</v>
      </c>
      <c r="K78" s="64">
        <f t="shared" ca="1" si="7"/>
        <v>0</v>
      </c>
      <c r="L78" s="49">
        <f ca="1">SUM(I78+J78+K78)</f>
        <v>2693.5694561415207</v>
      </c>
      <c r="M78" s="64">
        <f t="shared" ca="1" si="0"/>
        <v>1</v>
      </c>
      <c r="N78" s="64">
        <f t="shared" ca="1" si="1"/>
        <v>0</v>
      </c>
      <c r="O78" s="64">
        <f t="shared" ca="1" si="2"/>
        <v>19</v>
      </c>
      <c r="P78" s="53">
        <f t="shared" ca="1" si="3"/>
        <v>0</v>
      </c>
      <c r="Q78" s="59"/>
      <c r="R78" s="54"/>
      <c r="S78" s="54"/>
      <c r="T78" s="54"/>
      <c r="U78" s="54"/>
      <c r="V78" s="54"/>
      <c r="W78" s="54"/>
    </row>
    <row r="79" spans="1:23">
      <c r="A79" s="48" t="s">
        <v>11</v>
      </c>
      <c r="B79" s="48" t="s">
        <v>16</v>
      </c>
      <c r="C79" s="64">
        <v>19</v>
      </c>
      <c r="D79" s="64">
        <f t="shared" ca="1" si="4"/>
        <v>222.5</v>
      </c>
      <c r="E79" s="11">
        <f t="shared" ref="E79" ca="1" si="15">H78+D79</f>
        <v>368.0278400123816</v>
      </c>
      <c r="F79" s="49">
        <f t="shared" ref="F79:F81" ca="1" si="16">LN(_xlfn.LOGNORM.INV(RAND(),41.29,10.9))</f>
        <v>31.150923199853974</v>
      </c>
      <c r="G79" s="49">
        <f t="shared" ref="G79" ca="1" si="17">IF(E79&gt;=F79,F79,E79)</f>
        <v>31.150923199853974</v>
      </c>
      <c r="H79" s="49">
        <f t="shared" ref="H79" ca="1" si="18">MAX(0,E79-G79)</f>
        <v>336.87691681252761</v>
      </c>
      <c r="I79" s="64">
        <f t="shared" ca="1" si="8"/>
        <v>0</v>
      </c>
      <c r="J79" s="49">
        <f t="shared" ca="1" si="6"/>
        <v>1770.7435200371447</v>
      </c>
      <c r="K79" s="64">
        <f t="shared" ca="1" si="7"/>
        <v>0</v>
      </c>
      <c r="L79" s="49">
        <f t="shared" ref="L79" ca="1" si="19">SUM(I79+J79+K79)</f>
        <v>1770.7435200371447</v>
      </c>
      <c r="M79" s="64">
        <f t="shared" ref="M79" ca="1" si="20">IF(H79&lt;=$C$37,1,0)</f>
        <v>0</v>
      </c>
      <c r="N79" s="64">
        <f t="shared" ca="1" si="1"/>
        <v>0</v>
      </c>
      <c r="O79" s="64">
        <f t="shared" ca="1" si="2"/>
        <v>0</v>
      </c>
      <c r="P79" s="53">
        <f t="shared" ca="1" si="3"/>
        <v>0</v>
      </c>
      <c r="Q79" s="59"/>
      <c r="R79" s="54"/>
      <c r="S79" s="54"/>
      <c r="T79" s="54"/>
      <c r="U79" s="54"/>
      <c r="V79" s="54"/>
      <c r="W79" s="54"/>
    </row>
    <row r="80" spans="1:23">
      <c r="A80" s="48" t="s">
        <v>11</v>
      </c>
      <c r="B80" s="48" t="s">
        <v>18</v>
      </c>
      <c r="C80" s="64">
        <v>20</v>
      </c>
      <c r="D80" s="64">
        <f t="shared" ca="1" si="4"/>
        <v>0</v>
      </c>
      <c r="E80" s="11">
        <f t="shared" ref="E80:E87" ca="1" si="21">H79+D80</f>
        <v>336.87691681252761</v>
      </c>
      <c r="F80" s="49">
        <f t="shared" ca="1" si="16"/>
        <v>52.448007658110356</v>
      </c>
      <c r="G80" s="49">
        <f t="shared" ref="G80:G87" ca="1" si="22">IF(E80&gt;=F80,F80,E80)</f>
        <v>52.448007658110356</v>
      </c>
      <c r="H80" s="49">
        <f t="shared" ref="H80:H87" ca="1" si="23">MAX(0,E80-G80)</f>
        <v>284.42890915441728</v>
      </c>
      <c r="I80" s="64">
        <f t="shared" ca="1" si="8"/>
        <v>0</v>
      </c>
      <c r="J80" s="49">
        <f t="shared" ca="1" si="6"/>
        <v>1677.2907504375828</v>
      </c>
      <c r="K80" s="64">
        <f t="shared" ca="1" si="7"/>
        <v>0</v>
      </c>
      <c r="L80" s="49">
        <f t="shared" ref="L80:L87" ca="1" si="24">SUM(I80+J80+K80)</f>
        <v>1677.2907504375828</v>
      </c>
      <c r="M80" s="64">
        <f t="shared" ref="M80:M87" ca="1" si="25">IF(H80&lt;=$C$37,1,0)</f>
        <v>0</v>
      </c>
      <c r="N80" s="64" t="str">
        <f t="shared" ca="1" si="1"/>
        <v>0</v>
      </c>
      <c r="O80" s="64">
        <f t="shared" ca="1" si="2"/>
        <v>0</v>
      </c>
      <c r="P80" s="53">
        <f t="shared" ca="1" si="3"/>
        <v>0</v>
      </c>
      <c r="Q80" s="59"/>
      <c r="R80" s="54"/>
      <c r="S80" s="54"/>
      <c r="T80" s="54"/>
      <c r="U80" s="54"/>
      <c r="V80" s="54"/>
      <c r="W80" s="54"/>
    </row>
    <row r="81" spans="1:93">
      <c r="A81" s="48" t="s">
        <v>11</v>
      </c>
      <c r="B81" s="48" t="s">
        <v>20</v>
      </c>
      <c r="C81" s="64">
        <v>21</v>
      </c>
      <c r="D81" s="64">
        <f t="shared" ca="1" si="4"/>
        <v>0</v>
      </c>
      <c r="E81" s="11">
        <f t="shared" ca="1" si="21"/>
        <v>284.42890915441728</v>
      </c>
      <c r="F81" s="49">
        <f t="shared" ca="1" si="16"/>
        <v>45.163347279490395</v>
      </c>
      <c r="G81" s="49">
        <f t="shared" ca="1" si="22"/>
        <v>45.163347279490395</v>
      </c>
      <c r="H81" s="49">
        <f t="shared" ca="1" si="23"/>
        <v>239.2655618749269</v>
      </c>
      <c r="I81" s="64">
        <f t="shared" ca="1" si="8"/>
        <v>0</v>
      </c>
      <c r="J81" s="49">
        <f t="shared" ca="1" si="6"/>
        <v>1519.9467274632518</v>
      </c>
      <c r="K81" s="64">
        <f t="shared" ca="1" si="7"/>
        <v>0</v>
      </c>
      <c r="L81" s="49">
        <f t="shared" ca="1" si="24"/>
        <v>1519.9467274632518</v>
      </c>
      <c r="M81" s="64">
        <f t="shared" ca="1" si="25"/>
        <v>0</v>
      </c>
      <c r="N81" s="64" t="str">
        <f t="shared" ca="1" si="1"/>
        <v>0</v>
      </c>
      <c r="O81" s="64">
        <f t="shared" ca="1" si="2"/>
        <v>0</v>
      </c>
      <c r="P81" s="53">
        <f t="shared" ca="1" si="3"/>
        <v>0</v>
      </c>
      <c r="Q81" s="59"/>
      <c r="R81" s="54"/>
      <c r="S81" s="54"/>
      <c r="T81" s="54"/>
      <c r="U81" s="54"/>
      <c r="V81" s="54"/>
      <c r="W81" s="54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48"/>
      <c r="BW81" s="48"/>
      <c r="BX81" s="48"/>
      <c r="BY81" s="48"/>
      <c r="BZ81" s="48"/>
      <c r="CA81" s="48"/>
      <c r="CB81" s="48"/>
      <c r="CC81" s="48"/>
      <c r="CD81" s="48"/>
      <c r="CE81" s="48"/>
      <c r="CF81" s="48"/>
      <c r="CG81" s="48"/>
      <c r="CH81" s="48"/>
      <c r="CI81" s="48"/>
      <c r="CJ81" s="48"/>
      <c r="CK81" s="48"/>
      <c r="CL81" s="48"/>
      <c r="CM81" s="48"/>
      <c r="CN81" s="48"/>
      <c r="CO81" s="48"/>
    </row>
    <row r="82" spans="1:93" ht="15.75" thickBot="1">
      <c r="A82" s="48" t="s">
        <v>11</v>
      </c>
      <c r="B82" s="48" t="s">
        <v>10</v>
      </c>
      <c r="C82" s="64">
        <v>22</v>
      </c>
      <c r="D82" s="64">
        <f t="shared" ca="1" si="4"/>
        <v>0</v>
      </c>
      <c r="E82" s="11">
        <f t="shared" ca="1" si="21"/>
        <v>239.2655618749269</v>
      </c>
      <c r="F82" s="49">
        <f t="shared" ca="1" si="5"/>
        <v>16.321194307565989</v>
      </c>
      <c r="G82" s="49">
        <f t="shared" ca="1" si="22"/>
        <v>16.321194307565989</v>
      </c>
      <c r="H82" s="49">
        <f t="shared" ca="1" si="23"/>
        <v>222.94436756736093</v>
      </c>
      <c r="I82" s="64">
        <f t="shared" ca="1" si="8"/>
        <v>0</v>
      </c>
      <c r="J82" s="49">
        <f t="shared" ca="1" si="6"/>
        <v>1384.4566856247807</v>
      </c>
      <c r="K82" s="64">
        <f t="shared" ca="1" si="7"/>
        <v>0</v>
      </c>
      <c r="L82" s="49">
        <f t="shared" ca="1" si="24"/>
        <v>1384.4566856247807</v>
      </c>
      <c r="M82" s="64">
        <f t="shared" ca="1" si="25"/>
        <v>0</v>
      </c>
      <c r="N82" s="64" t="str">
        <f t="shared" ca="1" si="1"/>
        <v>0</v>
      </c>
      <c r="O82" s="64">
        <f t="shared" ca="1" si="2"/>
        <v>0</v>
      </c>
      <c r="P82" s="53">
        <f t="shared" ca="1" si="3"/>
        <v>0</v>
      </c>
      <c r="Q82" s="59"/>
      <c r="R82" s="54"/>
      <c r="S82" s="54"/>
      <c r="T82" s="54"/>
      <c r="U82" s="54"/>
      <c r="V82" s="54"/>
      <c r="W82" s="54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48"/>
      <c r="BW82" s="48"/>
      <c r="BX82" s="48"/>
      <c r="BY82" s="48"/>
      <c r="BZ82" s="48"/>
      <c r="CA82" s="48"/>
      <c r="CB82" s="48"/>
      <c r="CC82" s="48"/>
      <c r="CD82" s="48"/>
      <c r="CE82" s="48"/>
      <c r="CF82" s="48"/>
      <c r="CG82" s="48"/>
      <c r="CH82" s="48"/>
      <c r="CI82" s="48"/>
      <c r="CJ82" s="48"/>
      <c r="CK82" s="48"/>
      <c r="CL82" s="48"/>
      <c r="CM82" s="48"/>
      <c r="CN82" s="48"/>
      <c r="CO82" s="48"/>
    </row>
    <row r="83" spans="1:93" ht="15.75" thickBot="1">
      <c r="A83" s="48" t="s">
        <v>11</v>
      </c>
      <c r="B83" s="48" t="s">
        <v>12</v>
      </c>
      <c r="C83" s="64">
        <v>23</v>
      </c>
      <c r="D83" s="64">
        <f t="shared" ca="1" si="4"/>
        <v>0</v>
      </c>
      <c r="E83" s="11">
        <f t="shared" ca="1" si="21"/>
        <v>222.94436756736093</v>
      </c>
      <c r="F83" s="49">
        <f t="shared" ca="1" si="5"/>
        <v>14.494104470038716</v>
      </c>
      <c r="G83" s="49">
        <f t="shared" ca="1" si="22"/>
        <v>14.494104470038716</v>
      </c>
      <c r="H83" s="49">
        <f t="shared" ca="1" si="23"/>
        <v>208.45026309732222</v>
      </c>
      <c r="I83" s="64">
        <f t="shared" ca="1" si="8"/>
        <v>0</v>
      </c>
      <c r="J83" s="49">
        <f t="shared" ca="1" si="6"/>
        <v>1335.4931027020828</v>
      </c>
      <c r="K83" s="64">
        <f t="shared" ca="1" si="7"/>
        <v>0</v>
      </c>
      <c r="L83" s="49">
        <f t="shared" ca="1" si="24"/>
        <v>1335.4931027020828</v>
      </c>
      <c r="M83" s="64">
        <f t="shared" ca="1" si="25"/>
        <v>0</v>
      </c>
      <c r="N83" s="64" t="str">
        <f t="shared" ca="1" si="1"/>
        <v>0</v>
      </c>
      <c r="O83" s="64">
        <f t="shared" ca="1" si="2"/>
        <v>0</v>
      </c>
      <c r="P83" s="53">
        <f t="shared" ca="1" si="3"/>
        <v>0</v>
      </c>
      <c r="Q83" s="59"/>
      <c r="R83" s="54"/>
      <c r="S83" s="54"/>
      <c r="T83" s="54"/>
      <c r="U83" s="54"/>
      <c r="V83" s="54"/>
      <c r="W83" s="54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  <c r="BR83" s="44" t="s">
        <v>64</v>
      </c>
      <c r="BS83" s="45" t="s">
        <v>65</v>
      </c>
      <c r="BT83" s="2" t="s">
        <v>66</v>
      </c>
      <c r="BU83" s="73" t="s">
        <v>67</v>
      </c>
      <c r="BV83" s="73"/>
      <c r="BW83" s="2"/>
      <c r="BX83" s="2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2"/>
      <c r="CN83" s="2"/>
      <c r="CO83" s="3"/>
    </row>
    <row r="84" spans="1:93" ht="15.75" thickBot="1">
      <c r="A84" s="48" t="s">
        <v>11</v>
      </c>
      <c r="B84" s="48" t="s">
        <v>14</v>
      </c>
      <c r="C84" s="64">
        <v>24</v>
      </c>
      <c r="D84" s="64">
        <f t="shared" ca="1" si="4"/>
        <v>0</v>
      </c>
      <c r="E84" s="11">
        <f t="shared" ca="1" si="21"/>
        <v>208.45026309732222</v>
      </c>
      <c r="F84" s="49">
        <f t="shared" ca="1" si="5"/>
        <v>14.471550344978718</v>
      </c>
      <c r="G84" s="49">
        <f t="shared" ca="1" si="22"/>
        <v>14.471550344978718</v>
      </c>
      <c r="H84" s="49">
        <f t="shared" ca="1" si="23"/>
        <v>193.97871275234351</v>
      </c>
      <c r="I84" s="64">
        <f t="shared" ca="1" si="8"/>
        <v>0</v>
      </c>
      <c r="J84" s="49">
        <f t="shared" ca="1" si="6"/>
        <v>1292.0107892919666</v>
      </c>
      <c r="K84" s="64">
        <f t="shared" ca="1" si="7"/>
        <v>0</v>
      </c>
      <c r="L84" s="49">
        <f t="shared" ca="1" si="24"/>
        <v>1292.0107892919666</v>
      </c>
      <c r="M84" s="64">
        <f t="shared" ca="1" si="25"/>
        <v>0</v>
      </c>
      <c r="N84" s="64" t="str">
        <f t="shared" ca="1" si="1"/>
        <v>0</v>
      </c>
      <c r="O84" s="64">
        <f ca="1">IF(M84=0,0,IF(OR(AND(A84="Marzo",C84=24,M84=1),AND(B84="Sabado",M84=1)),C84+2,C84+1))</f>
        <v>0</v>
      </c>
      <c r="P84" s="53">
        <f t="shared" ca="1" si="3"/>
        <v>0</v>
      </c>
      <c r="Q84" s="59"/>
      <c r="R84" s="54"/>
      <c r="S84" s="12"/>
      <c r="T84" s="13"/>
      <c r="U84" s="13"/>
      <c r="V84" s="73" t="s">
        <v>67</v>
      </c>
      <c r="W84" s="73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3"/>
      <c r="AP84" s="48"/>
      <c r="AQ84" s="48"/>
      <c r="AR84" s="48"/>
      <c r="AS84" s="44" t="s">
        <v>64</v>
      </c>
      <c r="AT84" s="45" t="s">
        <v>65</v>
      </c>
      <c r="AU84" s="2" t="s">
        <v>66</v>
      </c>
      <c r="AV84" s="73" t="s">
        <v>67</v>
      </c>
      <c r="AW84" s="73"/>
      <c r="AX84" s="2"/>
      <c r="AY84" s="2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2"/>
      <c r="BO84" s="2"/>
      <c r="BP84" s="3"/>
      <c r="BQ84" s="48"/>
      <c r="BR84" s="23">
        <v>1</v>
      </c>
      <c r="BS84" s="49">
        <v>159191.2765875542</v>
      </c>
      <c r="BT84" s="64">
        <v>0</v>
      </c>
      <c r="BU84" s="74" t="s">
        <v>68</v>
      </c>
      <c r="BV84" s="75"/>
      <c r="BW84" s="65" t="s">
        <v>69</v>
      </c>
      <c r="BX84" s="42" t="s">
        <v>70</v>
      </c>
      <c r="BY84" s="65"/>
      <c r="BZ84" s="65"/>
      <c r="CA84" s="65"/>
      <c r="CB84" s="65"/>
      <c r="CC84" s="65"/>
      <c r="CD84" s="65"/>
      <c r="CE84" s="65"/>
      <c r="CF84" s="65"/>
      <c r="CG84" s="65"/>
      <c r="CH84" s="65"/>
      <c r="CI84" s="65"/>
      <c r="CJ84" s="65"/>
      <c r="CK84" s="65"/>
      <c r="CL84" s="65"/>
      <c r="CM84" s="65"/>
      <c r="CN84" s="65"/>
      <c r="CO84" s="4"/>
    </row>
    <row r="85" spans="1:93">
      <c r="A85" s="48" t="s">
        <v>11</v>
      </c>
      <c r="B85" s="48" t="s">
        <v>15</v>
      </c>
      <c r="C85" s="64">
        <v>25</v>
      </c>
      <c r="D85" s="64">
        <f t="shared" ca="1" si="4"/>
        <v>0</v>
      </c>
      <c r="E85" s="11">
        <f t="shared" ca="1" si="21"/>
        <v>193.97871275234351</v>
      </c>
      <c r="F85" s="49">
        <f ca="1">LN(_xlfn.LOGNORM.INV(RAND(),41.29,10.9))</f>
        <v>36.193637562472226</v>
      </c>
      <c r="G85" s="49">
        <f t="shared" ca="1" si="22"/>
        <v>36.193637562472226</v>
      </c>
      <c r="H85" s="49">
        <f t="shared" ca="1" si="23"/>
        <v>157.78507518987129</v>
      </c>
      <c r="I85" s="64">
        <f t="shared" ca="1" si="8"/>
        <v>1500</v>
      </c>
      <c r="J85" s="49">
        <f t="shared" ca="1" si="6"/>
        <v>1248.5961382570304</v>
      </c>
      <c r="K85" s="64">
        <f t="shared" ca="1" si="7"/>
        <v>0</v>
      </c>
      <c r="L85" s="49">
        <f t="shared" ca="1" si="24"/>
        <v>2748.5961382570304</v>
      </c>
      <c r="M85" s="64">
        <f t="shared" ca="1" si="25"/>
        <v>1</v>
      </c>
      <c r="N85" s="64">
        <f t="shared" ca="1" si="1"/>
        <v>0</v>
      </c>
      <c r="O85" s="64">
        <f t="shared" ref="O85:O92" ca="1" si="26">IF(M85=0,0,IF(AND(B85="Sabado",M85=1),C85+2,C85+1))</f>
        <v>26</v>
      </c>
      <c r="P85" s="53">
        <f t="shared" ca="1" si="3"/>
        <v>0</v>
      </c>
      <c r="Q85" s="59"/>
      <c r="R85" s="54"/>
      <c r="S85" s="23" t="s">
        <v>71</v>
      </c>
      <c r="T85" s="64" t="s">
        <v>65</v>
      </c>
      <c r="U85" s="64" t="s">
        <v>66</v>
      </c>
      <c r="V85" s="74" t="s">
        <v>68</v>
      </c>
      <c r="W85" s="75"/>
      <c r="X85" s="65" t="s">
        <v>72</v>
      </c>
      <c r="Y85" s="42" t="s">
        <v>73</v>
      </c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4"/>
      <c r="AP85" s="48"/>
      <c r="AQ85" s="48"/>
      <c r="AR85" s="48"/>
      <c r="AS85" s="23">
        <v>1</v>
      </c>
      <c r="AT85" s="59">
        <v>169282.91834661117</v>
      </c>
      <c r="AU85" s="64">
        <v>0</v>
      </c>
      <c r="AV85" s="74" t="s">
        <v>68</v>
      </c>
      <c r="AW85" s="75"/>
      <c r="AX85" s="65" t="s">
        <v>74</v>
      </c>
      <c r="AY85" s="42" t="s">
        <v>75</v>
      </c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  <c r="BM85" s="65"/>
      <c r="BN85" s="65"/>
      <c r="BO85" s="65"/>
      <c r="BP85" s="4"/>
      <c r="BQ85" s="48"/>
      <c r="BR85" s="23">
        <v>2</v>
      </c>
      <c r="BS85" s="49">
        <v>161413.63842075379</v>
      </c>
      <c r="BT85" s="64">
        <v>0</v>
      </c>
      <c r="BU85" s="74" t="s">
        <v>38</v>
      </c>
      <c r="BV85" s="75"/>
      <c r="BW85" s="65" t="s">
        <v>76</v>
      </c>
      <c r="BX85" s="65"/>
      <c r="BY85" s="65"/>
      <c r="BZ85" s="65"/>
      <c r="CA85" s="65"/>
      <c r="CB85" s="65"/>
      <c r="CC85" s="65"/>
      <c r="CD85" s="65"/>
      <c r="CE85" s="65"/>
      <c r="CF85" s="65"/>
      <c r="CG85" s="65"/>
      <c r="CH85" s="65"/>
      <c r="CI85" s="65"/>
      <c r="CJ85" s="65"/>
      <c r="CK85" s="65"/>
      <c r="CL85" s="65"/>
      <c r="CM85" s="65"/>
      <c r="CN85" s="65"/>
      <c r="CO85" s="4"/>
    </row>
    <row r="86" spans="1:93">
      <c r="A86" s="48" t="s">
        <v>11</v>
      </c>
      <c r="B86" s="48" t="s">
        <v>16</v>
      </c>
      <c r="C86" s="64">
        <v>26</v>
      </c>
      <c r="D86" s="64">
        <f t="shared" ca="1" si="4"/>
        <v>222.5</v>
      </c>
      <c r="E86" s="11">
        <f t="shared" ca="1" si="21"/>
        <v>380.28507518987129</v>
      </c>
      <c r="F86" s="49">
        <f t="shared" ref="F86:F88" ca="1" si="27">LN(_xlfn.LOGNORM.INV(RAND(),41.29,10.9))</f>
        <v>44.146184249806666</v>
      </c>
      <c r="G86" s="49">
        <f t="shared" ca="1" si="22"/>
        <v>44.146184249806666</v>
      </c>
      <c r="H86" s="49">
        <f t="shared" ca="1" si="23"/>
        <v>336.13889094006464</v>
      </c>
      <c r="I86" s="64">
        <f t="shared" ca="1" si="8"/>
        <v>0</v>
      </c>
      <c r="J86" s="49">
        <f t="shared" ca="1" si="6"/>
        <v>1807.5152255696139</v>
      </c>
      <c r="K86" s="64">
        <f t="shared" ca="1" si="7"/>
        <v>0</v>
      </c>
      <c r="L86" s="49">
        <f t="shared" ca="1" si="24"/>
        <v>1807.5152255696139</v>
      </c>
      <c r="M86" s="64">
        <f t="shared" ca="1" si="25"/>
        <v>0</v>
      </c>
      <c r="N86" s="64">
        <f t="shared" ca="1" si="1"/>
        <v>0</v>
      </c>
      <c r="O86" s="64">
        <f t="shared" ca="1" si="26"/>
        <v>0</v>
      </c>
      <c r="P86" s="53">
        <f t="shared" ca="1" si="3"/>
        <v>0</v>
      </c>
      <c r="Q86" s="59"/>
      <c r="R86" s="54"/>
      <c r="S86" s="23">
        <v>1</v>
      </c>
      <c r="T86" s="59">
        <v>147050.27310091603</v>
      </c>
      <c r="U86" s="59">
        <v>2</v>
      </c>
      <c r="V86" s="74" t="s">
        <v>38</v>
      </c>
      <c r="W86" s="75"/>
      <c r="X86" s="65" t="s">
        <v>77</v>
      </c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4"/>
      <c r="AP86" s="48"/>
      <c r="AQ86" s="48"/>
      <c r="AR86" s="48"/>
      <c r="AS86" s="23">
        <v>2</v>
      </c>
      <c r="AT86" s="59">
        <v>169597.61752451857</v>
      </c>
      <c r="AU86" s="64">
        <v>0</v>
      </c>
      <c r="AV86" s="74" t="s">
        <v>38</v>
      </c>
      <c r="AW86" s="75"/>
      <c r="AX86" s="65" t="s">
        <v>78</v>
      </c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65"/>
      <c r="BM86" s="65"/>
      <c r="BN86" s="65"/>
      <c r="BO86" s="65"/>
      <c r="BP86" s="4"/>
      <c r="BQ86" s="48"/>
      <c r="BR86" s="23">
        <v>3</v>
      </c>
      <c r="BS86" s="49">
        <v>159382.31451457558</v>
      </c>
      <c r="BT86" s="64">
        <v>0</v>
      </c>
      <c r="BU86" s="65"/>
      <c r="BV86" s="65"/>
      <c r="BW86" s="65"/>
      <c r="BX86" s="65"/>
      <c r="BY86" s="65"/>
      <c r="BZ86" s="65"/>
      <c r="CA86" s="65"/>
      <c r="CB86" s="65"/>
      <c r="CC86" s="65"/>
      <c r="CD86" s="65"/>
      <c r="CE86" s="65"/>
      <c r="CF86" s="65"/>
      <c r="CG86" s="65"/>
      <c r="CH86" s="65"/>
      <c r="CI86" s="65"/>
      <c r="CJ86" s="65"/>
      <c r="CK86" s="65"/>
      <c r="CL86" s="65"/>
      <c r="CM86" s="65"/>
      <c r="CN86" s="65"/>
      <c r="CO86" s="4"/>
    </row>
    <row r="87" spans="1:93">
      <c r="A87" s="48" t="s">
        <v>11</v>
      </c>
      <c r="B87" s="48" t="s">
        <v>18</v>
      </c>
      <c r="C87" s="64">
        <v>27</v>
      </c>
      <c r="D87" s="64">
        <f t="shared" ca="1" si="4"/>
        <v>0</v>
      </c>
      <c r="E87" s="11">
        <f t="shared" ca="1" si="21"/>
        <v>336.13889094006464</v>
      </c>
      <c r="F87" s="49">
        <f t="shared" ca="1" si="27"/>
        <v>43.655320109708043</v>
      </c>
      <c r="G87" s="49">
        <f t="shared" ca="1" si="22"/>
        <v>43.655320109708043</v>
      </c>
      <c r="H87" s="49">
        <f t="shared" ca="1" si="23"/>
        <v>292.4835708303566</v>
      </c>
      <c r="I87" s="64">
        <f t="shared" ca="1" si="8"/>
        <v>0</v>
      </c>
      <c r="J87" s="49">
        <f t="shared" ca="1" si="6"/>
        <v>1675.0766728201938</v>
      </c>
      <c r="K87" s="64">
        <f t="shared" ca="1" si="7"/>
        <v>0</v>
      </c>
      <c r="L87" s="49">
        <f t="shared" ca="1" si="24"/>
        <v>1675.0766728201938</v>
      </c>
      <c r="M87" s="64">
        <f t="shared" ca="1" si="25"/>
        <v>0</v>
      </c>
      <c r="N87" s="64" t="str">
        <f t="shared" ca="1" si="1"/>
        <v>0</v>
      </c>
      <c r="O87" s="64">
        <f t="shared" ca="1" si="26"/>
        <v>0</v>
      </c>
      <c r="P87" s="53">
        <f t="shared" ca="1" si="3"/>
        <v>0</v>
      </c>
      <c r="Q87" s="59"/>
      <c r="R87" s="54"/>
      <c r="S87" s="23">
        <v>2</v>
      </c>
      <c r="T87" s="59">
        <v>138609.25323385699</v>
      </c>
      <c r="U87" s="59">
        <v>1</v>
      </c>
      <c r="V87" s="59"/>
      <c r="W87" s="59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4"/>
      <c r="AP87" s="48"/>
      <c r="AQ87" s="48"/>
      <c r="AR87" s="48"/>
      <c r="AS87" s="23">
        <v>3</v>
      </c>
      <c r="AT87" s="59">
        <v>169662.25988768245</v>
      </c>
      <c r="AU87" s="64">
        <v>0</v>
      </c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4"/>
      <c r="BQ87" s="48"/>
      <c r="BR87" s="23">
        <v>4</v>
      </c>
      <c r="BS87" s="49">
        <v>163659.99888699496</v>
      </c>
      <c r="BT87" s="64">
        <v>0</v>
      </c>
      <c r="BU87" s="65"/>
      <c r="BV87" s="65"/>
      <c r="BW87" s="65"/>
      <c r="BX87" s="65"/>
      <c r="BY87" s="65"/>
      <c r="BZ87" s="65"/>
      <c r="CA87" s="65"/>
      <c r="CB87" s="65"/>
      <c r="CC87" s="65"/>
      <c r="CD87" s="65"/>
      <c r="CE87" s="65"/>
      <c r="CF87" s="65"/>
      <c r="CG87" s="65"/>
      <c r="CH87" s="65"/>
      <c r="CI87" s="65"/>
      <c r="CJ87" s="65"/>
      <c r="CK87" s="65"/>
      <c r="CL87" s="65"/>
      <c r="CM87" s="65"/>
      <c r="CN87" s="65"/>
      <c r="CO87" s="4"/>
    </row>
    <row r="88" spans="1:93">
      <c r="A88" s="48" t="s">
        <v>11</v>
      </c>
      <c r="B88" s="48" t="s">
        <v>20</v>
      </c>
      <c r="C88" s="64">
        <v>28</v>
      </c>
      <c r="D88" s="64">
        <f t="shared" ca="1" si="4"/>
        <v>0</v>
      </c>
      <c r="E88" s="11">
        <f t="shared" ref="E88:E89" ca="1" si="28">H87+D88</f>
        <v>292.4835708303566</v>
      </c>
      <c r="F88" s="49">
        <f t="shared" ca="1" si="27"/>
        <v>62.122482502208541</v>
      </c>
      <c r="G88" s="49">
        <f t="shared" ref="G88:G89" ca="1" si="29">IF(E88&gt;=F88,F88,E88)</f>
        <v>62.122482502208541</v>
      </c>
      <c r="H88" s="49">
        <f t="shared" ref="H88:H89" ca="1" si="30">MAX(0,E88-G88)</f>
        <v>230.36108832814807</v>
      </c>
      <c r="I88" s="64">
        <f t="shared" ca="1" si="8"/>
        <v>0</v>
      </c>
      <c r="J88" s="49">
        <f t="shared" ca="1" si="6"/>
        <v>1544.1107124910698</v>
      </c>
      <c r="K88" s="64">
        <f t="shared" ca="1" si="7"/>
        <v>0</v>
      </c>
      <c r="L88" s="49">
        <f t="shared" ref="L88:L89" ca="1" si="31">SUM(I88+J88+K88)</f>
        <v>1544.1107124910698</v>
      </c>
      <c r="M88" s="64">
        <f t="shared" ref="M88:M89" ca="1" si="32">IF(H88&lt;=$C$37,1,0)</f>
        <v>0</v>
      </c>
      <c r="N88" s="64" t="str">
        <f t="shared" ca="1" si="1"/>
        <v>0</v>
      </c>
      <c r="O88" s="64">
        <f t="shared" ca="1" si="26"/>
        <v>0</v>
      </c>
      <c r="P88" s="53">
        <f t="shared" ca="1" si="3"/>
        <v>0</v>
      </c>
      <c r="Q88" s="59"/>
      <c r="R88" s="54"/>
      <c r="S88" s="23">
        <v>3</v>
      </c>
      <c r="T88" s="59">
        <v>129612.82782818093</v>
      </c>
      <c r="U88" s="59">
        <v>0</v>
      </c>
      <c r="V88" s="59"/>
      <c r="W88" s="59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4"/>
      <c r="AP88" s="48"/>
      <c r="AQ88" s="48"/>
      <c r="AR88" s="48"/>
      <c r="AS88" s="23">
        <v>4</v>
      </c>
      <c r="AT88" s="59">
        <v>171027.4909035865</v>
      </c>
      <c r="AU88" s="64">
        <v>0</v>
      </c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65"/>
      <c r="BM88" s="65"/>
      <c r="BN88" s="65"/>
      <c r="BO88" s="65"/>
      <c r="BP88" s="4"/>
      <c r="BQ88" s="48"/>
      <c r="BR88" s="23">
        <v>5</v>
      </c>
      <c r="BS88" s="49">
        <v>161085.18411033668</v>
      </c>
      <c r="BT88" s="64">
        <v>0</v>
      </c>
      <c r="BU88" s="65"/>
      <c r="BV88" s="65"/>
      <c r="BW88" s="65"/>
      <c r="BX88" s="65"/>
      <c r="BY88" s="65"/>
      <c r="BZ88" s="65"/>
      <c r="CA88" s="65"/>
      <c r="CB88" s="65"/>
      <c r="CC88" s="65"/>
      <c r="CD88" s="65"/>
      <c r="CE88" s="65"/>
      <c r="CF88" s="65"/>
      <c r="CG88" s="65"/>
      <c r="CH88" s="65"/>
      <c r="CI88" s="65"/>
      <c r="CJ88" s="65"/>
      <c r="CK88" s="65"/>
      <c r="CL88" s="65"/>
      <c r="CM88" s="65"/>
      <c r="CN88" s="65"/>
      <c r="CO88" s="4"/>
    </row>
    <row r="89" spans="1:93">
      <c r="A89" s="48" t="s">
        <v>11</v>
      </c>
      <c r="B89" s="48" t="s">
        <v>10</v>
      </c>
      <c r="C89" s="64">
        <v>29</v>
      </c>
      <c r="D89" s="64">
        <f t="shared" ca="1" si="4"/>
        <v>0</v>
      </c>
      <c r="E89" s="11">
        <f t="shared" ca="1" si="28"/>
        <v>230.36108832814807</v>
      </c>
      <c r="F89" s="49">
        <f t="shared" ca="1" si="5"/>
        <v>15.067975544611688</v>
      </c>
      <c r="G89" s="49">
        <f t="shared" ca="1" si="29"/>
        <v>15.067975544611688</v>
      </c>
      <c r="H89" s="49">
        <f t="shared" ca="1" si="30"/>
        <v>215.29311278353637</v>
      </c>
      <c r="I89" s="64">
        <f t="shared" ca="1" si="8"/>
        <v>0</v>
      </c>
      <c r="J89" s="49">
        <f t="shared" ca="1" si="6"/>
        <v>1357.7432649844441</v>
      </c>
      <c r="K89" s="64">
        <f t="shared" ca="1" si="7"/>
        <v>0</v>
      </c>
      <c r="L89" s="49">
        <f t="shared" ca="1" si="31"/>
        <v>1357.7432649844441</v>
      </c>
      <c r="M89" s="64">
        <f t="shared" ca="1" si="32"/>
        <v>0</v>
      </c>
      <c r="N89" s="64" t="str">
        <f t="shared" ca="1" si="1"/>
        <v>0</v>
      </c>
      <c r="O89" s="64">
        <f t="shared" ca="1" si="26"/>
        <v>0</v>
      </c>
      <c r="P89" s="53">
        <f t="shared" ca="1" si="3"/>
        <v>0</v>
      </c>
      <c r="Q89" s="59"/>
      <c r="R89" s="54"/>
      <c r="S89" s="23">
        <v>4</v>
      </c>
      <c r="T89" s="59">
        <v>133465.83755390704</v>
      </c>
      <c r="U89" s="59">
        <v>0</v>
      </c>
      <c r="V89" s="59"/>
      <c r="W89" s="59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4"/>
      <c r="AP89" s="48"/>
      <c r="AQ89" s="48"/>
      <c r="AR89" s="48"/>
      <c r="AS89" s="23">
        <v>5</v>
      </c>
      <c r="AT89" s="59">
        <v>168436.74318747327</v>
      </c>
      <c r="AU89" s="64">
        <v>0</v>
      </c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  <c r="BM89" s="65"/>
      <c r="BN89" s="65"/>
      <c r="BO89" s="65"/>
      <c r="BP89" s="4"/>
      <c r="BQ89" s="48"/>
      <c r="BR89" s="23">
        <v>6</v>
      </c>
      <c r="BS89" s="49">
        <v>163633.13119949558</v>
      </c>
      <c r="BT89" s="64">
        <v>0</v>
      </c>
      <c r="BU89" s="65"/>
      <c r="BV89" s="65"/>
      <c r="BW89" s="65"/>
      <c r="BX89" s="65"/>
      <c r="BY89" s="65"/>
      <c r="BZ89" s="65"/>
      <c r="CA89" s="65"/>
      <c r="CB89" s="65"/>
      <c r="CC89" s="65"/>
      <c r="CD89" s="65"/>
      <c r="CE89" s="65"/>
      <c r="CF89" s="65"/>
      <c r="CG89" s="65"/>
      <c r="CH89" s="65"/>
      <c r="CI89" s="65"/>
      <c r="CJ89" s="65"/>
      <c r="CK89" s="65"/>
      <c r="CL89" s="65"/>
      <c r="CM89" s="65"/>
      <c r="CN89" s="65"/>
      <c r="CO89" s="4"/>
    </row>
    <row r="90" spans="1:93">
      <c r="A90" s="48" t="s">
        <v>11</v>
      </c>
      <c r="B90" s="48" t="s">
        <v>12</v>
      </c>
      <c r="C90" s="64">
        <v>30</v>
      </c>
      <c r="D90" s="64">
        <f t="shared" ca="1" si="4"/>
        <v>0</v>
      </c>
      <c r="E90" s="11">
        <f ca="1">H89+D90</f>
        <v>215.29311278353637</v>
      </c>
      <c r="F90" s="49">
        <f t="shared" ca="1" si="5"/>
        <v>14.164601837177061</v>
      </c>
      <c r="G90" s="49">
        <f ca="1">IF(E90&gt;=F90,F90,E90)</f>
        <v>14.164601837177061</v>
      </c>
      <c r="H90" s="49">
        <f ca="1">MAX(0,E90-G90)</f>
        <v>201.12851094635931</v>
      </c>
      <c r="I90" s="64">
        <f t="shared" ca="1" si="8"/>
        <v>0</v>
      </c>
      <c r="J90" s="49">
        <f t="shared" ca="1" si="6"/>
        <v>1312.5393383506091</v>
      </c>
      <c r="K90" s="64">
        <f t="shared" ca="1" si="7"/>
        <v>0</v>
      </c>
      <c r="L90" s="49">
        <f ca="1">SUM(I90+J90+K90)</f>
        <v>1312.5393383506091</v>
      </c>
      <c r="M90" s="64">
        <f ca="1">IF(H90&lt;=$C$37,1,0)</f>
        <v>0</v>
      </c>
      <c r="N90" s="64" t="str">
        <f t="shared" ca="1" si="1"/>
        <v>0</v>
      </c>
      <c r="O90" s="64">
        <f t="shared" ca="1" si="26"/>
        <v>0</v>
      </c>
      <c r="P90" s="53">
        <f t="shared" ca="1" si="3"/>
        <v>0</v>
      </c>
      <c r="Q90" s="59"/>
      <c r="R90" s="54"/>
      <c r="S90" s="23">
        <v>5</v>
      </c>
      <c r="T90" s="59">
        <v>151811.84767495652</v>
      </c>
      <c r="U90" s="59">
        <v>2</v>
      </c>
      <c r="V90" s="59"/>
      <c r="W90" s="59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4"/>
      <c r="AP90" s="48"/>
      <c r="AQ90" s="48"/>
      <c r="AR90" s="48"/>
      <c r="AS90" s="23">
        <v>6</v>
      </c>
      <c r="AT90" s="59">
        <v>171046.96849333722</v>
      </c>
      <c r="AU90" s="64">
        <v>0</v>
      </c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  <c r="BM90" s="65"/>
      <c r="BN90" s="65"/>
      <c r="BO90" s="65"/>
      <c r="BP90" s="4"/>
      <c r="BQ90" s="48"/>
      <c r="BR90" s="23">
        <v>7</v>
      </c>
      <c r="BS90" s="49">
        <v>157221.40690310931</v>
      </c>
      <c r="BT90" s="64">
        <v>0</v>
      </c>
      <c r="BU90" s="65"/>
      <c r="BV90" s="65"/>
      <c r="BW90" s="65"/>
      <c r="BX90" s="65"/>
      <c r="BY90" s="65"/>
      <c r="BZ90" s="65"/>
      <c r="CA90" s="65"/>
      <c r="CB90" s="65"/>
      <c r="CC90" s="65"/>
      <c r="CD90" s="65"/>
      <c r="CE90" s="65"/>
      <c r="CF90" s="65"/>
      <c r="CG90" s="65"/>
      <c r="CH90" s="65"/>
      <c r="CI90" s="65"/>
      <c r="CJ90" s="65"/>
      <c r="CK90" s="65"/>
      <c r="CL90" s="65"/>
      <c r="CM90" s="65"/>
      <c r="CN90" s="65"/>
      <c r="CO90" s="4"/>
    </row>
    <row r="91" spans="1:93">
      <c r="A91" s="48" t="s">
        <v>11</v>
      </c>
      <c r="B91" s="48" t="s">
        <v>14</v>
      </c>
      <c r="C91" s="64">
        <v>31</v>
      </c>
      <c r="D91" s="64">
        <f t="shared" ca="1" si="4"/>
        <v>0</v>
      </c>
      <c r="E91" s="11">
        <f ca="1">H90+D91</f>
        <v>201.12851094635931</v>
      </c>
      <c r="F91" s="49">
        <f t="shared" ca="1" si="5"/>
        <v>14.187991201853652</v>
      </c>
      <c r="G91" s="49">
        <f ca="1">IF(E91&gt;=F91,F91,E91)</f>
        <v>14.187991201853652</v>
      </c>
      <c r="H91" s="49">
        <f ca="1">MAX(0,E91-G91)</f>
        <v>186.94051974450565</v>
      </c>
      <c r="I91" s="64">
        <f t="shared" ca="1" si="8"/>
        <v>0</v>
      </c>
      <c r="J91" s="49">
        <f t="shared" ca="1" si="6"/>
        <v>1270.0455328390781</v>
      </c>
      <c r="K91" s="64">
        <f t="shared" ca="1" si="7"/>
        <v>0</v>
      </c>
      <c r="L91" s="49">
        <f ca="1">SUM(I91+J91+K91)</f>
        <v>1270.0455328390781</v>
      </c>
      <c r="M91" s="64">
        <f ca="1">IF(H91&lt;=$C$37,1,0)</f>
        <v>0</v>
      </c>
      <c r="N91" s="64" t="str">
        <f t="shared" ca="1" si="1"/>
        <v>0</v>
      </c>
      <c r="O91" s="64">
        <f t="shared" ca="1" si="26"/>
        <v>0</v>
      </c>
      <c r="P91" s="53">
        <f t="shared" ca="1" si="3"/>
        <v>0</v>
      </c>
      <c r="Q91" s="59"/>
      <c r="R91" s="54"/>
      <c r="S91" s="23">
        <v>6</v>
      </c>
      <c r="T91" s="59">
        <v>148036.53355322024</v>
      </c>
      <c r="U91" s="59">
        <v>2</v>
      </c>
      <c r="V91" s="59"/>
      <c r="W91" s="59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4"/>
      <c r="AP91" s="48"/>
      <c r="AQ91" s="48"/>
      <c r="AR91" s="48"/>
      <c r="AS91" s="23">
        <v>7</v>
      </c>
      <c r="AT91" s="59">
        <v>173709.88235065929</v>
      </c>
      <c r="AU91" s="64">
        <v>0</v>
      </c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4"/>
      <c r="BQ91" s="48"/>
      <c r="BR91" s="23">
        <v>8</v>
      </c>
      <c r="BS91" s="49">
        <v>161312.98656279859</v>
      </c>
      <c r="BT91" s="64">
        <v>0</v>
      </c>
      <c r="BU91" s="65"/>
      <c r="BV91" s="65"/>
      <c r="BW91" s="65"/>
      <c r="BX91" s="65"/>
      <c r="BY91" s="65"/>
      <c r="BZ91" s="65"/>
      <c r="CA91" s="65"/>
      <c r="CB91" s="65"/>
      <c r="CC91" s="65"/>
      <c r="CD91" s="65"/>
      <c r="CE91" s="65"/>
      <c r="CF91" s="65"/>
      <c r="CG91" s="65"/>
      <c r="CH91" s="65"/>
      <c r="CI91" s="65"/>
      <c r="CJ91" s="65"/>
      <c r="CK91" s="65"/>
      <c r="CL91" s="65"/>
      <c r="CM91" s="65"/>
      <c r="CN91" s="65"/>
      <c r="CO91" s="4"/>
    </row>
    <row r="92" spans="1:93">
      <c r="A92" s="48" t="s">
        <v>21</v>
      </c>
      <c r="B92" s="48" t="s">
        <v>15</v>
      </c>
      <c r="C92" s="64">
        <v>1</v>
      </c>
      <c r="D92" s="64">
        <f t="shared" ca="1" si="4"/>
        <v>0</v>
      </c>
      <c r="E92" s="11">
        <f ca="1">H91+D92</f>
        <v>186.94051974450565</v>
      </c>
      <c r="F92" s="49">
        <f ca="1">LN(_xlfn.LOGNORM.INV(RAND(),41.29,10.9))</f>
        <v>44.089028061380155</v>
      </c>
      <c r="G92" s="49">
        <f ca="1">IF(E92&gt;=F92,F92,E92)</f>
        <v>44.089028061380155</v>
      </c>
      <c r="H92" s="49">
        <f ca="1">MAX(0,E92-G92)</f>
        <v>142.85149168312549</v>
      </c>
      <c r="I92" s="64">
        <f t="shared" ca="1" si="8"/>
        <v>1500</v>
      </c>
      <c r="J92" s="49">
        <f t="shared" ca="1" si="6"/>
        <v>1227.4815592335169</v>
      </c>
      <c r="K92" s="64">
        <f t="shared" ca="1" si="7"/>
        <v>0</v>
      </c>
      <c r="L92" s="49">
        <f ca="1">SUM(I92+J92+K92)</f>
        <v>2727.4815592335171</v>
      </c>
      <c r="M92" s="64">
        <f ca="1">IF(H92&lt;=$C$37,1,0)</f>
        <v>1</v>
      </c>
      <c r="N92" s="64">
        <f t="shared" ca="1" si="1"/>
        <v>0</v>
      </c>
      <c r="O92" s="64">
        <f t="shared" ca="1" si="26"/>
        <v>2</v>
      </c>
      <c r="P92" s="53">
        <f t="shared" ca="1" si="3"/>
        <v>0</v>
      </c>
      <c r="Q92" s="59"/>
      <c r="R92" s="54"/>
      <c r="S92" s="23">
        <v>7</v>
      </c>
      <c r="T92" s="59">
        <v>136930.17435034807</v>
      </c>
      <c r="U92" s="59">
        <v>1</v>
      </c>
      <c r="V92" s="59"/>
      <c r="W92" s="59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4"/>
      <c r="AP92" s="48"/>
      <c r="AQ92" s="48"/>
      <c r="AR92" s="48"/>
      <c r="AS92" s="23">
        <v>8</v>
      </c>
      <c r="AT92" s="59">
        <v>169421.21447456582</v>
      </c>
      <c r="AU92" s="64">
        <v>0</v>
      </c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4"/>
      <c r="BQ92" s="48"/>
      <c r="BR92" s="23">
        <v>9</v>
      </c>
      <c r="BS92" s="49">
        <v>160244.43734273603</v>
      </c>
      <c r="BT92" s="64">
        <v>0</v>
      </c>
      <c r="BU92" s="65"/>
      <c r="BV92" s="65"/>
      <c r="BW92" s="65"/>
      <c r="BX92" s="65"/>
      <c r="BY92" s="65"/>
      <c r="BZ92" s="65"/>
      <c r="CA92" s="65"/>
      <c r="CB92" s="65"/>
      <c r="CC92" s="65"/>
      <c r="CD92" s="65"/>
      <c r="CE92" s="65"/>
      <c r="CF92" s="65"/>
      <c r="CG92" s="65"/>
      <c r="CH92" s="65"/>
      <c r="CI92" s="65"/>
      <c r="CJ92" s="65"/>
      <c r="CK92" s="65"/>
      <c r="CL92" s="65"/>
      <c r="CM92" s="65"/>
      <c r="CN92" s="65"/>
      <c r="CO92" s="4"/>
    </row>
    <row r="93" spans="1:93">
      <c r="A93" s="48" t="s">
        <v>21</v>
      </c>
      <c r="B93" s="48" t="s">
        <v>16</v>
      </c>
      <c r="C93" s="64">
        <v>2</v>
      </c>
      <c r="D93" s="64">
        <f t="shared" ca="1" si="4"/>
        <v>222.5</v>
      </c>
      <c r="E93" s="11">
        <f ca="1">H92+D93</f>
        <v>365.35149168312546</v>
      </c>
      <c r="F93" s="49">
        <f t="shared" ref="F93:F95" ca="1" si="33">LN(_xlfn.LOGNORM.INV(RAND(),41.29,10.9))</f>
        <v>47.814487860690008</v>
      </c>
      <c r="G93" s="49">
        <f ca="1">IF(E93&gt;=F93,F93,E93)</f>
        <v>47.814487860690008</v>
      </c>
      <c r="H93" s="49">
        <f ca="1">MAX(0,E93-G93)</f>
        <v>317.53700382243545</v>
      </c>
      <c r="I93" s="64">
        <f t="shared" ca="1" si="8"/>
        <v>0</v>
      </c>
      <c r="J93" s="49">
        <f t="shared" ca="1" si="6"/>
        <v>1762.7144750493762</v>
      </c>
      <c r="K93" s="64">
        <f t="shared" ca="1" si="7"/>
        <v>0</v>
      </c>
      <c r="L93" s="49">
        <f ca="1">SUM(I93+J93+K93)</f>
        <v>1762.7144750493762</v>
      </c>
      <c r="M93" s="64">
        <f ca="1">IF(H93&lt;=$C$37,1,0)</f>
        <v>0</v>
      </c>
      <c r="N93" s="64">
        <f t="shared" ref="N93:N124" ca="1" si="34">IF(OR(AND(M92=0, M93=1),(C92+1=O92)),ROUND($B$52+($B$53-$B$52)*RAND(),0),"0")</f>
        <v>0</v>
      </c>
      <c r="O93" s="64">
        <f ca="1">IF(M93=0,0,IF(OR(AND(A93="Abril",C93=2,M93=1),AND(B93="Sabado",M93=1)),C93+2,C93+1))</f>
        <v>0</v>
      </c>
      <c r="P93" s="53">
        <f t="shared" ca="1" si="3"/>
        <v>0</v>
      </c>
      <c r="Q93" s="59"/>
      <c r="R93" s="54"/>
      <c r="S93" s="23">
        <v>8</v>
      </c>
      <c r="T93" s="59">
        <v>133753.8362074453</v>
      </c>
      <c r="U93" s="59">
        <v>0</v>
      </c>
      <c r="V93" s="59"/>
      <c r="W93" s="59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4"/>
      <c r="AP93" s="48"/>
      <c r="AQ93" s="48"/>
      <c r="AR93" s="48"/>
      <c r="AS93" s="23">
        <v>9</v>
      </c>
      <c r="AT93" s="59">
        <v>171538.11283168918</v>
      </c>
      <c r="AU93" s="64">
        <v>0</v>
      </c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BP93" s="4"/>
      <c r="BQ93" s="48"/>
      <c r="BR93" s="23">
        <v>10</v>
      </c>
      <c r="BS93" s="49">
        <v>157864.58457379069</v>
      </c>
      <c r="BT93" s="64">
        <v>0</v>
      </c>
      <c r="BU93" s="65"/>
      <c r="BV93" s="65"/>
      <c r="BW93" s="65"/>
      <c r="BX93" s="65"/>
      <c r="BY93" s="65"/>
      <c r="BZ93" s="65"/>
      <c r="CA93" s="65"/>
      <c r="CB93" s="65"/>
      <c r="CC93" s="65"/>
      <c r="CD93" s="65"/>
      <c r="CE93" s="65"/>
      <c r="CF93" s="65"/>
      <c r="CG93" s="65"/>
      <c r="CH93" s="65"/>
      <c r="CI93" s="65"/>
      <c r="CJ93" s="65"/>
      <c r="CK93" s="65"/>
      <c r="CL93" s="65"/>
      <c r="CM93" s="65"/>
      <c r="CN93" s="65"/>
      <c r="CO93" s="4"/>
    </row>
    <row r="94" spans="1:93">
      <c r="A94" s="48" t="s">
        <v>21</v>
      </c>
      <c r="B94" s="48" t="s">
        <v>18</v>
      </c>
      <c r="C94" s="64">
        <v>3</v>
      </c>
      <c r="D94" s="64">
        <f t="shared" ref="D94:D125" ca="1" si="35">IF(O93=C94,$C$33,0)</f>
        <v>0</v>
      </c>
      <c r="E94" s="11">
        <f t="shared" ref="E94:E95" ca="1" si="36">H93+D94</f>
        <v>317.53700382243545</v>
      </c>
      <c r="F94" s="49">
        <f t="shared" ca="1" si="33"/>
        <v>51.450921112192773</v>
      </c>
      <c r="G94" s="49">
        <f t="shared" ref="G94:G95" ca="1" si="37">IF(E94&gt;=F94,F94,E94)</f>
        <v>51.450921112192773</v>
      </c>
      <c r="H94" s="49">
        <f t="shared" ref="H94:H95" ca="1" si="38">MAX(0,E94-G94)</f>
        <v>266.08608271024269</v>
      </c>
      <c r="I94" s="64">
        <f t="shared" ca="1" si="8"/>
        <v>0</v>
      </c>
      <c r="J94" s="49">
        <f t="shared" ca="1" si="6"/>
        <v>1619.2710114673064</v>
      </c>
      <c r="K94" s="64">
        <f t="shared" ca="1" si="7"/>
        <v>0</v>
      </c>
      <c r="L94" s="49">
        <f t="shared" ref="L94:L95" ca="1" si="39">SUM(I94+J94+K94)</f>
        <v>1619.2710114673064</v>
      </c>
      <c r="M94" s="64">
        <f t="shared" ref="M94:M95" ca="1" si="40">IF(H94&lt;=$C$37,1,0)</f>
        <v>0</v>
      </c>
      <c r="N94" s="64" t="str">
        <f t="shared" ca="1" si="34"/>
        <v>0</v>
      </c>
      <c r="O94" s="64">
        <f t="shared" ref="O94:O121" ca="1" si="41">IF(M94=0,0,IF(AND(B94="Sabado",M94=1),C94+2,C94+1))</f>
        <v>0</v>
      </c>
      <c r="P94" s="53">
        <f t="shared" ca="1" si="3"/>
        <v>0</v>
      </c>
      <c r="Q94" s="59"/>
      <c r="R94" s="54"/>
      <c r="S94" s="23">
        <v>9</v>
      </c>
      <c r="T94" s="59">
        <v>142988.34898880281</v>
      </c>
      <c r="U94" s="59">
        <v>1</v>
      </c>
      <c r="V94" s="59"/>
      <c r="W94" s="59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4"/>
      <c r="AP94" s="48"/>
      <c r="AQ94" s="48"/>
      <c r="AR94" s="48"/>
      <c r="AS94" s="23">
        <v>10</v>
      </c>
      <c r="AT94" s="59">
        <v>168323.83428449737</v>
      </c>
      <c r="AU94" s="64">
        <v>0</v>
      </c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  <c r="BM94" s="65"/>
      <c r="BN94" s="65"/>
      <c r="BO94" s="65"/>
      <c r="BP94" s="4"/>
      <c r="BQ94" s="48"/>
      <c r="BR94" s="23">
        <v>11</v>
      </c>
      <c r="BS94" s="49">
        <v>157217.92173461436</v>
      </c>
      <c r="BT94" s="64">
        <v>0</v>
      </c>
      <c r="BU94" s="65"/>
      <c r="BV94" s="65"/>
      <c r="BW94" s="65"/>
      <c r="BX94" s="65"/>
      <c r="BY94" s="65"/>
      <c r="BZ94" s="65"/>
      <c r="CA94" s="65"/>
      <c r="CB94" s="65"/>
      <c r="CC94" s="65"/>
      <c r="CD94" s="65"/>
      <c r="CE94" s="65"/>
      <c r="CF94" s="65"/>
      <c r="CG94" s="65"/>
      <c r="CH94" s="65"/>
      <c r="CI94" s="65"/>
      <c r="CJ94" s="65"/>
      <c r="CK94" s="65"/>
      <c r="CL94" s="65"/>
      <c r="CM94" s="65"/>
      <c r="CN94" s="65"/>
      <c r="CO94" s="4"/>
    </row>
    <row r="95" spans="1:93">
      <c r="A95" s="48" t="s">
        <v>21</v>
      </c>
      <c r="B95" s="48" t="s">
        <v>20</v>
      </c>
      <c r="C95" s="64">
        <v>4</v>
      </c>
      <c r="D95" s="64">
        <f t="shared" ca="1" si="35"/>
        <v>0</v>
      </c>
      <c r="E95" s="11">
        <f t="shared" ca="1" si="36"/>
        <v>266.08608271024269</v>
      </c>
      <c r="F95" s="49">
        <f t="shared" ca="1" si="33"/>
        <v>49.925668109577266</v>
      </c>
      <c r="G95" s="49">
        <f t="shared" ca="1" si="37"/>
        <v>49.925668109577266</v>
      </c>
      <c r="H95" s="49">
        <f t="shared" ca="1" si="38"/>
        <v>216.16041460066543</v>
      </c>
      <c r="I95" s="64">
        <f t="shared" ca="1" si="8"/>
        <v>0</v>
      </c>
      <c r="J95" s="49">
        <f t="shared" ca="1" si="6"/>
        <v>1464.918248130728</v>
      </c>
      <c r="K95" s="64">
        <f t="shared" ca="1" si="7"/>
        <v>0</v>
      </c>
      <c r="L95" s="49">
        <f t="shared" ca="1" si="39"/>
        <v>1464.918248130728</v>
      </c>
      <c r="M95" s="64">
        <f t="shared" ca="1" si="40"/>
        <v>0</v>
      </c>
      <c r="N95" s="64" t="str">
        <f t="shared" ca="1" si="34"/>
        <v>0</v>
      </c>
      <c r="O95" s="64">
        <f t="shared" ca="1" si="41"/>
        <v>0</v>
      </c>
      <c r="P95" s="53">
        <f t="shared" ca="1" si="3"/>
        <v>0</v>
      </c>
      <c r="Q95" s="59"/>
      <c r="R95" s="54"/>
      <c r="S95" s="23">
        <v>10</v>
      </c>
      <c r="T95" s="59">
        <v>145343.83089852438</v>
      </c>
      <c r="U95" s="59">
        <v>2</v>
      </c>
      <c r="V95" s="59"/>
      <c r="W95" s="59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4"/>
      <c r="AP95" s="48"/>
      <c r="AQ95" s="48"/>
      <c r="AR95" s="48"/>
      <c r="AS95" s="23">
        <v>11</v>
      </c>
      <c r="AT95" s="59">
        <v>170570.42876827094</v>
      </c>
      <c r="AU95" s="64">
        <v>0</v>
      </c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65"/>
      <c r="BM95" s="65"/>
      <c r="BN95" s="65"/>
      <c r="BO95" s="65"/>
      <c r="BP95" s="4"/>
      <c r="BQ95" s="48"/>
      <c r="BR95" s="23">
        <v>12</v>
      </c>
      <c r="BS95" s="49">
        <v>161524.22729387632</v>
      </c>
      <c r="BT95" s="64">
        <v>0</v>
      </c>
      <c r="BU95" s="65"/>
      <c r="BV95" s="65"/>
      <c r="BW95" s="65"/>
      <c r="BX95" s="65"/>
      <c r="BY95" s="65"/>
      <c r="BZ95" s="65"/>
      <c r="CA95" s="65"/>
      <c r="CB95" s="65"/>
      <c r="CC95" s="65"/>
      <c r="CD95" s="65"/>
      <c r="CE95" s="65"/>
      <c r="CF95" s="65"/>
      <c r="CG95" s="65"/>
      <c r="CH95" s="65"/>
      <c r="CI95" s="65"/>
      <c r="CJ95" s="65"/>
      <c r="CK95" s="65"/>
      <c r="CL95" s="65"/>
      <c r="CM95" s="65"/>
      <c r="CN95" s="65"/>
      <c r="CO95" s="4"/>
    </row>
    <row r="96" spans="1:93">
      <c r="A96" s="48" t="s">
        <v>21</v>
      </c>
      <c r="B96" s="48" t="s">
        <v>10</v>
      </c>
      <c r="C96" s="64">
        <v>5</v>
      </c>
      <c r="D96" s="64">
        <f t="shared" ca="1" si="35"/>
        <v>0</v>
      </c>
      <c r="E96" s="11">
        <f t="shared" ref="E96:E97" ca="1" si="42">H95+D96</f>
        <v>216.16041460066543</v>
      </c>
      <c r="F96" s="49">
        <f t="shared" ca="1" si="5"/>
        <v>11.910923112586664</v>
      </c>
      <c r="G96" s="49">
        <f t="shared" ref="G96:G97" ca="1" si="43">IF(E96&gt;=F96,F96,E96)</f>
        <v>11.910923112586664</v>
      </c>
      <c r="H96" s="49">
        <f t="shared" ref="H96:H97" ca="1" si="44">MAX(0,E96-G96)</f>
        <v>204.24949148807877</v>
      </c>
      <c r="I96" s="64">
        <f t="shared" ca="1" si="8"/>
        <v>0</v>
      </c>
      <c r="J96" s="49">
        <f t="shared" ca="1" si="6"/>
        <v>1315.1412438019961</v>
      </c>
      <c r="K96" s="64">
        <f t="shared" ca="1" si="7"/>
        <v>0</v>
      </c>
      <c r="L96" s="49">
        <f t="shared" ref="L96:L97" ca="1" si="45">SUM(I96+J96+K96)</f>
        <v>1315.1412438019961</v>
      </c>
      <c r="M96" s="64">
        <f t="shared" ref="M96:M97" ca="1" si="46">IF(H96&lt;=$C$37,1,0)</f>
        <v>0</v>
      </c>
      <c r="N96" s="64" t="str">
        <f t="shared" ca="1" si="34"/>
        <v>0</v>
      </c>
      <c r="O96" s="64">
        <f t="shared" ca="1" si="41"/>
        <v>0</v>
      </c>
      <c r="P96" s="53">
        <f t="shared" ca="1" si="3"/>
        <v>0</v>
      </c>
      <c r="Q96" s="59"/>
      <c r="R96" s="54"/>
      <c r="S96" s="23">
        <v>11</v>
      </c>
      <c r="T96" s="59">
        <v>133757.25054588905</v>
      </c>
      <c r="U96" s="59">
        <v>0</v>
      </c>
      <c r="V96" s="59"/>
      <c r="W96" s="59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4"/>
      <c r="AP96" s="48"/>
      <c r="AQ96" s="48"/>
      <c r="AR96" s="48"/>
      <c r="AS96" s="23">
        <v>12</v>
      </c>
      <c r="AT96" s="59">
        <v>168318.36725411596</v>
      </c>
      <c r="AU96" s="64">
        <v>0</v>
      </c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65"/>
      <c r="BM96" s="65"/>
      <c r="BN96" s="65"/>
      <c r="BO96" s="65"/>
      <c r="BP96" s="4"/>
      <c r="BQ96" s="48"/>
      <c r="BR96" s="23">
        <v>13</v>
      </c>
      <c r="BS96" s="49">
        <v>156296.68215507769</v>
      </c>
      <c r="BT96" s="64">
        <v>0</v>
      </c>
      <c r="BU96" s="65"/>
      <c r="BV96" s="65"/>
      <c r="BW96" s="65"/>
      <c r="BX96" s="65"/>
      <c r="BY96" s="65"/>
      <c r="BZ96" s="65"/>
      <c r="CA96" s="65"/>
      <c r="CB96" s="65"/>
      <c r="CC96" s="65"/>
      <c r="CD96" s="65"/>
      <c r="CE96" s="65"/>
      <c r="CF96" s="65"/>
      <c r="CG96" s="65"/>
      <c r="CH96" s="65"/>
      <c r="CI96" s="65"/>
      <c r="CJ96" s="65"/>
      <c r="CK96" s="65"/>
      <c r="CL96" s="65"/>
      <c r="CM96" s="65"/>
      <c r="CN96" s="65"/>
      <c r="CO96" s="4"/>
    </row>
    <row r="97" spans="1:93">
      <c r="A97" s="48" t="s">
        <v>21</v>
      </c>
      <c r="B97" s="48" t="s">
        <v>12</v>
      </c>
      <c r="C97" s="64">
        <v>6</v>
      </c>
      <c r="D97" s="64">
        <f t="shared" ca="1" si="35"/>
        <v>0</v>
      </c>
      <c r="E97" s="11">
        <f t="shared" ca="1" si="42"/>
        <v>204.24949148807877</v>
      </c>
      <c r="F97" s="49">
        <f t="shared" ca="1" si="5"/>
        <v>13.083386905001698</v>
      </c>
      <c r="G97" s="49">
        <f t="shared" ca="1" si="43"/>
        <v>13.083386905001698</v>
      </c>
      <c r="H97" s="49">
        <f t="shared" ca="1" si="44"/>
        <v>191.16610458307707</v>
      </c>
      <c r="I97" s="64">
        <f t="shared" ca="1" si="8"/>
        <v>0</v>
      </c>
      <c r="J97" s="49">
        <f t="shared" ca="1" si="6"/>
        <v>1279.4084744642364</v>
      </c>
      <c r="K97" s="64">
        <f t="shared" ca="1" si="7"/>
        <v>0</v>
      </c>
      <c r="L97" s="49">
        <f t="shared" ca="1" si="45"/>
        <v>1279.4084744642364</v>
      </c>
      <c r="M97" s="64">
        <f t="shared" ca="1" si="46"/>
        <v>0</v>
      </c>
      <c r="N97" s="64" t="str">
        <f t="shared" ca="1" si="34"/>
        <v>0</v>
      </c>
      <c r="O97" s="64">
        <f t="shared" ca="1" si="41"/>
        <v>0</v>
      </c>
      <c r="P97" s="53">
        <f t="shared" ca="1" si="3"/>
        <v>0</v>
      </c>
      <c r="Q97" s="59"/>
      <c r="R97" s="54"/>
      <c r="S97" s="23">
        <v>12</v>
      </c>
      <c r="T97" s="59">
        <v>146840.75860284074</v>
      </c>
      <c r="U97" s="59">
        <v>2</v>
      </c>
      <c r="V97" s="59"/>
      <c r="W97" s="59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4"/>
      <c r="AP97" s="48"/>
      <c r="AQ97" s="48"/>
      <c r="AR97" s="48"/>
      <c r="AS97" s="23">
        <v>13</v>
      </c>
      <c r="AT97" s="59">
        <v>172724.31238543359</v>
      </c>
      <c r="AU97" s="64">
        <v>0</v>
      </c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  <c r="BM97" s="65"/>
      <c r="BN97" s="65"/>
      <c r="BO97" s="65"/>
      <c r="BP97" s="4"/>
      <c r="BQ97" s="48"/>
      <c r="BR97" s="23">
        <v>14</v>
      </c>
      <c r="BS97" s="49">
        <v>160545.55075840204</v>
      </c>
      <c r="BT97" s="64">
        <v>0</v>
      </c>
      <c r="BU97" s="65"/>
      <c r="BV97" s="65"/>
      <c r="BW97" s="65"/>
      <c r="BX97" s="65"/>
      <c r="BY97" s="65"/>
      <c r="BZ97" s="65"/>
      <c r="CA97" s="65"/>
      <c r="CB97" s="65"/>
      <c r="CC97" s="65"/>
      <c r="CD97" s="65"/>
      <c r="CE97" s="65"/>
      <c r="CF97" s="65"/>
      <c r="CG97" s="65"/>
      <c r="CH97" s="65"/>
      <c r="CI97" s="65"/>
      <c r="CJ97" s="65"/>
      <c r="CK97" s="65"/>
      <c r="CL97" s="65"/>
      <c r="CM97" s="65"/>
      <c r="CN97" s="65"/>
      <c r="CO97" s="4"/>
    </row>
    <row r="98" spans="1:93">
      <c r="A98" s="48" t="s">
        <v>21</v>
      </c>
      <c r="B98" s="48" t="s">
        <v>14</v>
      </c>
      <c r="C98" s="64">
        <v>7</v>
      </c>
      <c r="D98" s="64">
        <f t="shared" ca="1" si="35"/>
        <v>0</v>
      </c>
      <c r="E98" s="11">
        <f t="shared" ref="E98:E108" ca="1" si="47">H97+D98</f>
        <v>191.16610458307707</v>
      </c>
      <c r="F98" s="49">
        <f t="shared" ca="1" si="5"/>
        <v>10.712882877618657</v>
      </c>
      <c r="G98" s="49">
        <f t="shared" ref="G98:G108" ca="1" si="48">IF(E98&gt;=F98,F98,E98)</f>
        <v>10.712882877618657</v>
      </c>
      <c r="H98" s="49">
        <f t="shared" ref="H98:H108" ca="1" si="49">MAX(0,E98-G98)</f>
        <v>180.45322170545842</v>
      </c>
      <c r="I98" s="64">
        <f t="shared" ca="1" si="8"/>
        <v>0</v>
      </c>
      <c r="J98" s="49">
        <f t="shared" ca="1" si="6"/>
        <v>1240.1583137492312</v>
      </c>
      <c r="K98" s="64">
        <f t="shared" ca="1" si="7"/>
        <v>0</v>
      </c>
      <c r="L98" s="49">
        <f t="shared" ref="L98:L108" ca="1" si="50">SUM(I98+J98+K98)</f>
        <v>1240.1583137492312</v>
      </c>
      <c r="M98" s="64">
        <f t="shared" ref="M98:M108" ca="1" si="51">IF(H98&lt;=$C$37,1,0)</f>
        <v>0</v>
      </c>
      <c r="N98" s="64" t="str">
        <f t="shared" ca="1" si="34"/>
        <v>0</v>
      </c>
      <c r="O98" s="64">
        <f t="shared" ca="1" si="41"/>
        <v>0</v>
      </c>
      <c r="P98" s="53">
        <f t="shared" ca="1" si="3"/>
        <v>0</v>
      </c>
      <c r="Q98" s="59"/>
      <c r="R98" s="54"/>
      <c r="S98" s="23">
        <v>13</v>
      </c>
      <c r="T98" s="59">
        <v>134166.93808415832</v>
      </c>
      <c r="U98" s="59">
        <v>2</v>
      </c>
      <c r="V98" s="59"/>
      <c r="W98" s="59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4"/>
      <c r="AP98" s="48"/>
      <c r="AQ98" s="48"/>
      <c r="AR98" s="48"/>
      <c r="AS98" s="23">
        <v>14</v>
      </c>
      <c r="AT98" s="59">
        <v>168919.63974342198</v>
      </c>
      <c r="AU98" s="64">
        <v>0</v>
      </c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  <c r="BM98" s="65"/>
      <c r="BN98" s="65"/>
      <c r="BO98" s="65"/>
      <c r="BP98" s="4"/>
      <c r="BQ98" s="48"/>
      <c r="BR98" s="23">
        <v>15</v>
      </c>
      <c r="BS98" s="49">
        <v>158445.17752541188</v>
      </c>
      <c r="BT98" s="64">
        <v>0</v>
      </c>
      <c r="BU98" s="65"/>
      <c r="BV98" s="65"/>
      <c r="BW98" s="65"/>
      <c r="BX98" s="65"/>
      <c r="BY98" s="65"/>
      <c r="BZ98" s="65"/>
      <c r="CA98" s="65"/>
      <c r="CB98" s="65"/>
      <c r="CC98" s="65"/>
      <c r="CD98" s="65"/>
      <c r="CE98" s="65"/>
      <c r="CF98" s="65"/>
      <c r="CG98" s="65"/>
      <c r="CH98" s="65"/>
      <c r="CI98" s="65"/>
      <c r="CJ98" s="65"/>
      <c r="CK98" s="65"/>
      <c r="CL98" s="65"/>
      <c r="CM98" s="65"/>
      <c r="CN98" s="65"/>
      <c r="CO98" s="4"/>
    </row>
    <row r="99" spans="1:93">
      <c r="A99" s="48" t="s">
        <v>21</v>
      </c>
      <c r="B99" s="48" t="s">
        <v>15</v>
      </c>
      <c r="C99" s="64">
        <v>8</v>
      </c>
      <c r="D99" s="64">
        <f t="shared" ca="1" si="35"/>
        <v>0</v>
      </c>
      <c r="E99" s="11">
        <f t="shared" ca="1" si="47"/>
        <v>180.45322170545842</v>
      </c>
      <c r="F99" s="49">
        <f ca="1">LN(_xlfn.LOGNORM.INV(RAND(),41.29,10.9))</f>
        <v>48.142387725105664</v>
      </c>
      <c r="G99" s="49">
        <f t="shared" ca="1" si="48"/>
        <v>48.142387725105664</v>
      </c>
      <c r="H99" s="49">
        <f t="shared" ca="1" si="49"/>
        <v>132.31083398035275</v>
      </c>
      <c r="I99" s="64">
        <f t="shared" ca="1" si="8"/>
        <v>1500</v>
      </c>
      <c r="J99" s="49">
        <f t="shared" ca="1" si="6"/>
        <v>1208.0196651163751</v>
      </c>
      <c r="K99" s="64">
        <f t="shared" ca="1" si="7"/>
        <v>0</v>
      </c>
      <c r="L99" s="49">
        <f t="shared" ca="1" si="50"/>
        <v>2708.0196651163751</v>
      </c>
      <c r="M99" s="64">
        <f t="shared" ca="1" si="51"/>
        <v>1</v>
      </c>
      <c r="N99" s="64">
        <f t="shared" ca="1" si="34"/>
        <v>0</v>
      </c>
      <c r="O99" s="64">
        <f t="shared" ca="1" si="41"/>
        <v>9</v>
      </c>
      <c r="P99" s="53">
        <f t="shared" ca="1" si="3"/>
        <v>0</v>
      </c>
      <c r="Q99" s="59"/>
      <c r="R99" s="54"/>
      <c r="S99" s="23">
        <v>14</v>
      </c>
      <c r="T99" s="59">
        <v>142115.33728213512</v>
      </c>
      <c r="U99" s="59">
        <v>3</v>
      </c>
      <c r="V99" s="59"/>
      <c r="W99" s="59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4"/>
      <c r="AP99" s="48"/>
      <c r="AQ99" s="48"/>
      <c r="AR99" s="48"/>
      <c r="AS99" s="23">
        <v>15</v>
      </c>
      <c r="AT99" s="59">
        <v>170348.37946720436</v>
      </c>
      <c r="AU99" s="64">
        <v>0</v>
      </c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65"/>
      <c r="BM99" s="65"/>
      <c r="BN99" s="65"/>
      <c r="BO99" s="65"/>
      <c r="BP99" s="4"/>
      <c r="BQ99" s="48"/>
      <c r="BR99" s="23">
        <v>16</v>
      </c>
      <c r="BS99" s="49">
        <v>161063.26825894916</v>
      </c>
      <c r="BT99" s="64">
        <v>0</v>
      </c>
      <c r="BU99" s="65"/>
      <c r="BV99" s="65"/>
      <c r="BW99" s="65"/>
      <c r="BX99" s="65"/>
      <c r="BY99" s="65"/>
      <c r="BZ99" s="65"/>
      <c r="CA99" s="65"/>
      <c r="CB99" s="65"/>
      <c r="CC99" s="65"/>
      <c r="CD99" s="65"/>
      <c r="CE99" s="65"/>
      <c r="CF99" s="65"/>
      <c r="CG99" s="65"/>
      <c r="CH99" s="65"/>
      <c r="CI99" s="65"/>
      <c r="CJ99" s="65"/>
      <c r="CK99" s="65"/>
      <c r="CL99" s="65"/>
      <c r="CM99" s="65"/>
      <c r="CN99" s="65"/>
      <c r="CO99" s="4"/>
    </row>
    <row r="100" spans="1:93">
      <c r="A100" s="48" t="s">
        <v>21</v>
      </c>
      <c r="B100" s="48" t="s">
        <v>16</v>
      </c>
      <c r="C100" s="64">
        <v>9</v>
      </c>
      <c r="D100" s="64">
        <f t="shared" ca="1" si="35"/>
        <v>222.5</v>
      </c>
      <c r="E100" s="11">
        <f t="shared" ca="1" si="47"/>
        <v>354.81083398035275</v>
      </c>
      <c r="F100" s="49">
        <f t="shared" ref="F100:F102" ca="1" si="52">LN(_xlfn.LOGNORM.INV(RAND(),41.29,10.9))</f>
        <v>32.232419083062602</v>
      </c>
      <c r="G100" s="49">
        <f t="shared" ca="1" si="48"/>
        <v>32.232419083062602</v>
      </c>
      <c r="H100" s="49">
        <f t="shared" ca="1" si="49"/>
        <v>322.57841489729014</v>
      </c>
      <c r="I100" s="64">
        <f t="shared" ca="1" si="8"/>
        <v>0</v>
      </c>
      <c r="J100" s="49">
        <f t="shared" ca="1" si="6"/>
        <v>1731.0925019410583</v>
      </c>
      <c r="K100" s="64">
        <f t="shared" ca="1" si="7"/>
        <v>0</v>
      </c>
      <c r="L100" s="49">
        <f t="shared" ca="1" si="50"/>
        <v>1731.0925019410583</v>
      </c>
      <c r="M100" s="64">
        <f t="shared" ca="1" si="51"/>
        <v>0</v>
      </c>
      <c r="N100" s="64">
        <f t="shared" ca="1" si="34"/>
        <v>0</v>
      </c>
      <c r="O100" s="64">
        <f t="shared" ca="1" si="41"/>
        <v>0</v>
      </c>
      <c r="P100" s="53">
        <f t="shared" ca="1" si="3"/>
        <v>0</v>
      </c>
      <c r="Q100" s="59"/>
      <c r="R100" s="54"/>
      <c r="S100" s="23">
        <v>15</v>
      </c>
      <c r="T100" s="59">
        <v>131919.9088804737</v>
      </c>
      <c r="U100" s="59">
        <v>0</v>
      </c>
      <c r="V100" s="59"/>
      <c r="W100" s="59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4"/>
      <c r="AP100" s="48"/>
      <c r="AQ100" s="48"/>
      <c r="AR100" s="48"/>
      <c r="AS100" s="23">
        <v>16</v>
      </c>
      <c r="AT100" s="59">
        <v>170120.82268586135</v>
      </c>
      <c r="AU100" s="64">
        <v>0</v>
      </c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65"/>
      <c r="BM100" s="65"/>
      <c r="BN100" s="65"/>
      <c r="BO100" s="65"/>
      <c r="BP100" s="4"/>
      <c r="BQ100" s="48"/>
      <c r="BR100" s="23">
        <v>17</v>
      </c>
      <c r="BS100" s="49">
        <v>158444.62189907039</v>
      </c>
      <c r="BT100" s="64">
        <v>0</v>
      </c>
      <c r="BU100" s="65"/>
      <c r="BV100" s="65"/>
      <c r="BW100" s="65"/>
      <c r="BX100" s="65"/>
      <c r="BY100" s="65"/>
      <c r="BZ100" s="65"/>
      <c r="CA100" s="65"/>
      <c r="CB100" s="65"/>
      <c r="CC100" s="65"/>
      <c r="CD100" s="65"/>
      <c r="CE100" s="65"/>
      <c r="CF100" s="65"/>
      <c r="CG100" s="65"/>
      <c r="CH100" s="65"/>
      <c r="CI100" s="65"/>
      <c r="CJ100" s="65"/>
      <c r="CK100" s="65"/>
      <c r="CL100" s="65"/>
      <c r="CM100" s="65"/>
      <c r="CN100" s="65"/>
      <c r="CO100" s="4"/>
    </row>
    <row r="101" spans="1:93">
      <c r="A101" s="48" t="s">
        <v>21</v>
      </c>
      <c r="B101" s="48" t="s">
        <v>18</v>
      </c>
      <c r="C101" s="64">
        <v>10</v>
      </c>
      <c r="D101" s="64">
        <f t="shared" ca="1" si="35"/>
        <v>0</v>
      </c>
      <c r="E101" s="11">
        <f t="shared" ca="1" si="47"/>
        <v>322.57841489729014</v>
      </c>
      <c r="F101" s="49">
        <f t="shared" ca="1" si="52"/>
        <v>44.833330264404978</v>
      </c>
      <c r="G101" s="49">
        <f t="shared" ca="1" si="48"/>
        <v>44.833330264404978</v>
      </c>
      <c r="H101" s="49">
        <f t="shared" ca="1" si="49"/>
        <v>277.74508463288515</v>
      </c>
      <c r="I101" s="64">
        <f t="shared" ca="1" si="8"/>
        <v>0</v>
      </c>
      <c r="J101" s="49">
        <f t="shared" ca="1" si="6"/>
        <v>1634.3952446918704</v>
      </c>
      <c r="K101" s="64">
        <f t="shared" ca="1" si="7"/>
        <v>0</v>
      </c>
      <c r="L101" s="49">
        <f t="shared" ca="1" si="50"/>
        <v>1634.3952446918704</v>
      </c>
      <c r="M101" s="64">
        <f t="shared" ca="1" si="51"/>
        <v>0</v>
      </c>
      <c r="N101" s="64" t="str">
        <f t="shared" ca="1" si="34"/>
        <v>0</v>
      </c>
      <c r="O101" s="64">
        <f t="shared" ca="1" si="41"/>
        <v>0</v>
      </c>
      <c r="P101" s="53">
        <f t="shared" ca="1" si="3"/>
        <v>0</v>
      </c>
      <c r="Q101" s="59"/>
      <c r="R101" s="54"/>
      <c r="S101" s="23">
        <v>16</v>
      </c>
      <c r="T101" s="59">
        <v>138299.95132042782</v>
      </c>
      <c r="U101" s="59">
        <v>1</v>
      </c>
      <c r="V101" s="59"/>
      <c r="W101" s="59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4"/>
      <c r="AP101" s="48"/>
      <c r="AQ101" s="48"/>
      <c r="AR101" s="48"/>
      <c r="AS101" s="23">
        <v>17</v>
      </c>
      <c r="AT101" s="59">
        <v>168177.55434545284</v>
      </c>
      <c r="AU101" s="64">
        <v>0</v>
      </c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  <c r="BM101" s="65"/>
      <c r="BN101" s="65"/>
      <c r="BO101" s="65"/>
      <c r="BP101" s="4"/>
      <c r="BQ101" s="48"/>
      <c r="BR101" s="23">
        <v>18</v>
      </c>
      <c r="BS101" s="49">
        <v>163841.37721961661</v>
      </c>
      <c r="BT101" s="64">
        <v>0</v>
      </c>
      <c r="BU101" s="65"/>
      <c r="BV101" s="65"/>
      <c r="BW101" s="65"/>
      <c r="BX101" s="65"/>
      <c r="BY101" s="65"/>
      <c r="BZ101" s="65"/>
      <c r="CA101" s="65"/>
      <c r="CB101" s="65"/>
      <c r="CC101" s="65"/>
      <c r="CD101" s="65"/>
      <c r="CE101" s="65"/>
      <c r="CF101" s="65"/>
      <c r="CG101" s="65"/>
      <c r="CH101" s="65"/>
      <c r="CI101" s="65"/>
      <c r="CJ101" s="65"/>
      <c r="CK101" s="65"/>
      <c r="CL101" s="65"/>
      <c r="CM101" s="65"/>
      <c r="CN101" s="65"/>
      <c r="CO101" s="4"/>
    </row>
    <row r="102" spans="1:93">
      <c r="A102" s="48" t="s">
        <v>21</v>
      </c>
      <c r="B102" s="48" t="s">
        <v>20</v>
      </c>
      <c r="C102" s="64">
        <v>11</v>
      </c>
      <c r="D102" s="64">
        <f t="shared" ca="1" si="35"/>
        <v>0</v>
      </c>
      <c r="E102" s="11">
        <f t="shared" ca="1" si="47"/>
        <v>277.74508463288515</v>
      </c>
      <c r="F102" s="49">
        <f t="shared" ca="1" si="52"/>
        <v>31.733903750537948</v>
      </c>
      <c r="G102" s="49">
        <f t="shared" ca="1" si="48"/>
        <v>31.733903750537948</v>
      </c>
      <c r="H102" s="49">
        <f t="shared" ca="1" si="49"/>
        <v>246.01118088234722</v>
      </c>
      <c r="I102" s="64">
        <f t="shared" ca="1" si="8"/>
        <v>0</v>
      </c>
      <c r="J102" s="49">
        <f t="shared" ca="1" si="6"/>
        <v>1499.8952538986555</v>
      </c>
      <c r="K102" s="64">
        <f t="shared" ca="1" si="7"/>
        <v>0</v>
      </c>
      <c r="L102" s="49">
        <f t="shared" ca="1" si="50"/>
        <v>1499.8952538986555</v>
      </c>
      <c r="M102" s="64">
        <f t="shared" ca="1" si="51"/>
        <v>0</v>
      </c>
      <c r="N102" s="64" t="str">
        <f t="shared" ca="1" si="34"/>
        <v>0</v>
      </c>
      <c r="O102" s="64">
        <f t="shared" ca="1" si="41"/>
        <v>0</v>
      </c>
      <c r="P102" s="53">
        <f t="shared" ca="1" si="3"/>
        <v>0</v>
      </c>
      <c r="Q102" s="59"/>
      <c r="R102" s="54"/>
      <c r="S102" s="23">
        <v>17</v>
      </c>
      <c r="T102" s="59">
        <v>135941.96125713593</v>
      </c>
      <c r="U102" s="59">
        <v>1</v>
      </c>
      <c r="V102" s="59"/>
      <c r="W102" s="59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4"/>
      <c r="AP102" s="48"/>
      <c r="AQ102" s="48"/>
      <c r="AR102" s="48"/>
      <c r="AS102" s="23">
        <v>18</v>
      </c>
      <c r="AT102" s="59">
        <v>171015.9091731949</v>
      </c>
      <c r="AU102" s="64">
        <v>0</v>
      </c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  <c r="BM102" s="65"/>
      <c r="BN102" s="65"/>
      <c r="BO102" s="65"/>
      <c r="BP102" s="4"/>
      <c r="BQ102" s="48"/>
      <c r="BR102" s="23">
        <v>19</v>
      </c>
      <c r="BS102" s="49">
        <v>162136.679675694</v>
      </c>
      <c r="BT102" s="64">
        <v>0</v>
      </c>
      <c r="BU102" s="65"/>
      <c r="BV102" s="65"/>
      <c r="BW102" s="65"/>
      <c r="BX102" s="65"/>
      <c r="BY102" s="65"/>
      <c r="BZ102" s="65"/>
      <c r="CA102" s="65"/>
      <c r="CB102" s="65"/>
      <c r="CC102" s="65"/>
      <c r="CD102" s="65"/>
      <c r="CE102" s="65"/>
      <c r="CF102" s="65"/>
      <c r="CG102" s="65"/>
      <c r="CH102" s="65"/>
      <c r="CI102" s="65"/>
      <c r="CJ102" s="65"/>
      <c r="CK102" s="65"/>
      <c r="CL102" s="65"/>
      <c r="CM102" s="65"/>
      <c r="CN102" s="65"/>
      <c r="CO102" s="4"/>
    </row>
    <row r="103" spans="1:93">
      <c r="A103" s="48" t="s">
        <v>21</v>
      </c>
      <c r="B103" s="48" t="s">
        <v>10</v>
      </c>
      <c r="C103" s="64">
        <v>12</v>
      </c>
      <c r="D103" s="64">
        <f t="shared" ca="1" si="35"/>
        <v>0</v>
      </c>
      <c r="E103" s="11">
        <f t="shared" ca="1" si="47"/>
        <v>246.01118088234722</v>
      </c>
      <c r="F103" s="49">
        <f t="shared" ca="1" si="5"/>
        <v>12.511026248588431</v>
      </c>
      <c r="G103" s="49">
        <f t="shared" ca="1" si="48"/>
        <v>12.511026248588431</v>
      </c>
      <c r="H103" s="49">
        <f t="shared" ca="1" si="49"/>
        <v>233.5001546337588</v>
      </c>
      <c r="I103" s="64">
        <f t="shared" ca="1" si="8"/>
        <v>0</v>
      </c>
      <c r="J103" s="49">
        <f t="shared" ca="1" si="6"/>
        <v>1404.6935426470418</v>
      </c>
      <c r="K103" s="64">
        <f t="shared" ca="1" si="7"/>
        <v>0</v>
      </c>
      <c r="L103" s="49">
        <f t="shared" ca="1" si="50"/>
        <v>1404.6935426470418</v>
      </c>
      <c r="M103" s="64">
        <f t="shared" ca="1" si="51"/>
        <v>0</v>
      </c>
      <c r="N103" s="64" t="str">
        <f t="shared" ca="1" si="34"/>
        <v>0</v>
      </c>
      <c r="O103" s="64">
        <f t="shared" ca="1" si="41"/>
        <v>0</v>
      </c>
      <c r="P103" s="53">
        <f t="shared" ca="1" si="3"/>
        <v>0</v>
      </c>
      <c r="Q103" s="59"/>
      <c r="R103" s="54"/>
      <c r="S103" s="23">
        <v>18</v>
      </c>
      <c r="T103" s="59">
        <v>152845.11088925257</v>
      </c>
      <c r="U103" s="59">
        <v>2</v>
      </c>
      <c r="V103" s="59"/>
      <c r="W103" s="59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4"/>
      <c r="AP103" s="48"/>
      <c r="AQ103" s="48"/>
      <c r="AR103" s="48"/>
      <c r="AS103" s="23">
        <v>19</v>
      </c>
      <c r="AT103" s="59">
        <v>172744.22871784371</v>
      </c>
      <c r="AU103" s="64">
        <v>0</v>
      </c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65"/>
      <c r="BM103" s="65"/>
      <c r="BN103" s="65"/>
      <c r="BO103" s="65"/>
      <c r="BP103" s="4"/>
      <c r="BQ103" s="48"/>
      <c r="BR103" s="23">
        <v>20</v>
      </c>
      <c r="BS103" s="49">
        <v>158489.39608867111</v>
      </c>
      <c r="BT103" s="64">
        <v>0</v>
      </c>
      <c r="BU103" s="65"/>
      <c r="BV103" s="65"/>
      <c r="BW103" s="65"/>
      <c r="BX103" s="65"/>
      <c r="BY103" s="65"/>
      <c r="BZ103" s="65"/>
      <c r="CA103" s="65"/>
      <c r="CB103" s="65"/>
      <c r="CC103" s="65"/>
      <c r="CD103" s="65"/>
      <c r="CE103" s="65"/>
      <c r="CF103" s="65"/>
      <c r="CG103" s="65"/>
      <c r="CH103" s="65"/>
      <c r="CI103" s="65"/>
      <c r="CJ103" s="65"/>
      <c r="CK103" s="65"/>
      <c r="CL103" s="65"/>
      <c r="CM103" s="65"/>
      <c r="CN103" s="65"/>
      <c r="CO103" s="4"/>
    </row>
    <row r="104" spans="1:93">
      <c r="A104" s="48" t="s">
        <v>21</v>
      </c>
      <c r="B104" s="48" t="s">
        <v>12</v>
      </c>
      <c r="C104" s="64">
        <v>13</v>
      </c>
      <c r="D104" s="64">
        <f t="shared" ca="1" si="35"/>
        <v>0</v>
      </c>
      <c r="E104" s="11">
        <f t="shared" ca="1" si="47"/>
        <v>233.5001546337588</v>
      </c>
      <c r="F104" s="49">
        <f t="shared" ca="1" si="5"/>
        <v>9.8318673917408645</v>
      </c>
      <c r="G104" s="49">
        <f t="shared" ca="1" si="48"/>
        <v>9.8318673917408645</v>
      </c>
      <c r="H104" s="49">
        <f t="shared" ca="1" si="49"/>
        <v>223.66828724201793</v>
      </c>
      <c r="I104" s="64">
        <f t="shared" ca="1" si="8"/>
        <v>0</v>
      </c>
      <c r="J104" s="49">
        <f t="shared" ca="1" si="6"/>
        <v>1367.1604639012762</v>
      </c>
      <c r="K104" s="64">
        <f t="shared" ca="1" si="7"/>
        <v>0</v>
      </c>
      <c r="L104" s="49">
        <f t="shared" ca="1" si="50"/>
        <v>1367.1604639012762</v>
      </c>
      <c r="M104" s="64">
        <f t="shared" ca="1" si="51"/>
        <v>0</v>
      </c>
      <c r="N104" s="64" t="str">
        <f t="shared" ca="1" si="34"/>
        <v>0</v>
      </c>
      <c r="O104" s="64">
        <f t="shared" ca="1" si="41"/>
        <v>0</v>
      </c>
      <c r="P104" s="53">
        <f t="shared" ca="1" si="3"/>
        <v>0</v>
      </c>
      <c r="Q104" s="59"/>
      <c r="R104" s="54"/>
      <c r="S104" s="23">
        <v>19</v>
      </c>
      <c r="T104" s="59">
        <v>130300.43916666263</v>
      </c>
      <c r="U104" s="59">
        <v>0</v>
      </c>
      <c r="V104" s="59"/>
      <c r="W104" s="59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4"/>
      <c r="AP104" s="48"/>
      <c r="AQ104" s="48"/>
      <c r="AR104" s="48"/>
      <c r="AS104" s="23">
        <v>20</v>
      </c>
      <c r="AT104" s="59">
        <v>172212.08387157391</v>
      </c>
      <c r="AU104" s="64">
        <v>0</v>
      </c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65"/>
      <c r="BM104" s="65"/>
      <c r="BN104" s="65"/>
      <c r="BO104" s="65"/>
      <c r="BP104" s="4"/>
      <c r="BQ104" s="48"/>
      <c r="BR104" s="23">
        <v>21</v>
      </c>
      <c r="BS104" s="49">
        <v>158752.7888404511</v>
      </c>
      <c r="BT104" s="64">
        <v>0</v>
      </c>
      <c r="BU104" s="65"/>
      <c r="BV104" s="65"/>
      <c r="BW104" s="65"/>
      <c r="BX104" s="65"/>
      <c r="BY104" s="65"/>
      <c r="BZ104" s="65"/>
      <c r="CA104" s="65"/>
      <c r="CB104" s="65"/>
      <c r="CC104" s="65"/>
      <c r="CD104" s="65"/>
      <c r="CE104" s="65"/>
      <c r="CF104" s="65"/>
      <c r="CG104" s="65"/>
      <c r="CH104" s="65"/>
      <c r="CI104" s="65"/>
      <c r="CJ104" s="65"/>
      <c r="CK104" s="65"/>
      <c r="CL104" s="65"/>
      <c r="CM104" s="65"/>
      <c r="CN104" s="65"/>
      <c r="CO104" s="4"/>
    </row>
    <row r="105" spans="1:93">
      <c r="A105" s="48" t="s">
        <v>21</v>
      </c>
      <c r="B105" s="48" t="s">
        <v>14</v>
      </c>
      <c r="C105" s="64">
        <v>14</v>
      </c>
      <c r="D105" s="64">
        <f t="shared" ca="1" si="35"/>
        <v>0</v>
      </c>
      <c r="E105" s="11">
        <f t="shared" ca="1" si="47"/>
        <v>223.66828724201793</v>
      </c>
      <c r="F105" s="49">
        <f t="shared" ca="1" si="5"/>
        <v>13.057171620761391</v>
      </c>
      <c r="G105" s="49">
        <f t="shared" ca="1" si="48"/>
        <v>13.057171620761391</v>
      </c>
      <c r="H105" s="49">
        <f t="shared" ca="1" si="49"/>
        <v>210.61111562125654</v>
      </c>
      <c r="I105" s="64">
        <f t="shared" ca="1" si="8"/>
        <v>0</v>
      </c>
      <c r="J105" s="49">
        <f t="shared" ca="1" si="6"/>
        <v>1337.6648617260539</v>
      </c>
      <c r="K105" s="64">
        <f t="shared" ca="1" si="7"/>
        <v>0</v>
      </c>
      <c r="L105" s="49">
        <f t="shared" ca="1" si="50"/>
        <v>1337.6648617260539</v>
      </c>
      <c r="M105" s="64">
        <f t="shared" ca="1" si="51"/>
        <v>0</v>
      </c>
      <c r="N105" s="64" t="str">
        <f t="shared" ca="1" si="34"/>
        <v>0</v>
      </c>
      <c r="O105" s="64">
        <f t="shared" ca="1" si="41"/>
        <v>0</v>
      </c>
      <c r="P105" s="53">
        <f t="shared" ca="1" si="3"/>
        <v>0</v>
      </c>
      <c r="Q105" s="59"/>
      <c r="R105" s="54"/>
      <c r="S105" s="23">
        <v>20</v>
      </c>
      <c r="T105" s="59">
        <v>134422.42589645603</v>
      </c>
      <c r="U105" s="59">
        <v>1</v>
      </c>
      <c r="V105" s="59"/>
      <c r="W105" s="59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4"/>
      <c r="AP105" s="48"/>
      <c r="AQ105" s="48"/>
      <c r="AR105" s="48"/>
      <c r="AS105" s="23">
        <v>21</v>
      </c>
      <c r="AT105" s="59">
        <v>170912.91190935159</v>
      </c>
      <c r="AU105" s="64">
        <v>0</v>
      </c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  <c r="BM105" s="65"/>
      <c r="BN105" s="65"/>
      <c r="BO105" s="65"/>
      <c r="BP105" s="4"/>
      <c r="BQ105" s="48"/>
      <c r="BR105" s="23">
        <v>22</v>
      </c>
      <c r="BS105" s="49">
        <v>158428.10763976787</v>
      </c>
      <c r="BT105" s="64">
        <v>0</v>
      </c>
      <c r="BU105" s="65"/>
      <c r="BV105" s="65"/>
      <c r="BW105" s="65"/>
      <c r="BX105" s="65"/>
      <c r="BY105" s="65"/>
      <c r="BZ105" s="65"/>
      <c r="CA105" s="65"/>
      <c r="CB105" s="65"/>
      <c r="CC105" s="65"/>
      <c r="CD105" s="65"/>
      <c r="CE105" s="65"/>
      <c r="CF105" s="65"/>
      <c r="CG105" s="65"/>
      <c r="CH105" s="65"/>
      <c r="CI105" s="65"/>
      <c r="CJ105" s="65"/>
      <c r="CK105" s="65"/>
      <c r="CL105" s="65"/>
      <c r="CM105" s="65"/>
      <c r="CN105" s="65"/>
      <c r="CO105" s="4"/>
    </row>
    <row r="106" spans="1:93">
      <c r="A106" s="48" t="s">
        <v>21</v>
      </c>
      <c r="B106" s="48" t="s">
        <v>15</v>
      </c>
      <c r="C106" s="64">
        <v>15</v>
      </c>
      <c r="D106" s="64">
        <f t="shared" ca="1" si="35"/>
        <v>0</v>
      </c>
      <c r="E106" s="11">
        <f t="shared" ca="1" si="47"/>
        <v>210.61111562125654</v>
      </c>
      <c r="F106" s="49">
        <f ca="1">LN(_xlfn.LOGNORM.INV(RAND(),41.29,10.9))</f>
        <v>32.772464328442126</v>
      </c>
      <c r="G106" s="49">
        <f t="shared" ca="1" si="48"/>
        <v>32.772464328442126</v>
      </c>
      <c r="H106" s="49">
        <f t="shared" ca="1" si="49"/>
        <v>177.8386512928144</v>
      </c>
      <c r="I106" s="64">
        <f t="shared" ca="1" si="8"/>
        <v>0</v>
      </c>
      <c r="J106" s="49">
        <f t="shared" ca="1" si="6"/>
        <v>1298.4933468637696</v>
      </c>
      <c r="K106" s="64">
        <f t="shared" ca="1" si="7"/>
        <v>0</v>
      </c>
      <c r="L106" s="49">
        <f t="shared" ca="1" si="50"/>
        <v>1298.4933468637696</v>
      </c>
      <c r="M106" s="64">
        <f t="shared" ca="1" si="51"/>
        <v>0</v>
      </c>
      <c r="N106" s="64" t="str">
        <f t="shared" ca="1" si="34"/>
        <v>0</v>
      </c>
      <c r="O106" s="64">
        <f t="shared" ca="1" si="41"/>
        <v>0</v>
      </c>
      <c r="P106" s="53">
        <f t="shared" ca="1" si="3"/>
        <v>0</v>
      </c>
      <c r="Q106" s="59"/>
      <c r="R106" s="54"/>
      <c r="S106" s="23">
        <v>21</v>
      </c>
      <c r="T106" s="59">
        <v>134637.46691601278</v>
      </c>
      <c r="U106" s="59">
        <v>0</v>
      </c>
      <c r="V106" s="59"/>
      <c r="W106" s="59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4"/>
      <c r="AP106" s="48"/>
      <c r="AQ106" s="48"/>
      <c r="AR106" s="48"/>
      <c r="AS106" s="23">
        <v>22</v>
      </c>
      <c r="AT106" s="59">
        <v>168681.35833982078</v>
      </c>
      <c r="AU106" s="64">
        <v>0</v>
      </c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  <c r="BM106" s="65"/>
      <c r="BN106" s="65"/>
      <c r="BO106" s="65"/>
      <c r="BP106" s="4"/>
      <c r="BQ106" s="48"/>
      <c r="BR106" s="23">
        <v>23</v>
      </c>
      <c r="BS106" s="49">
        <v>158336.43891118316</v>
      </c>
      <c r="BT106" s="64">
        <v>0</v>
      </c>
      <c r="BU106" s="65"/>
      <c r="BV106" s="65"/>
      <c r="BW106" s="65"/>
      <c r="BX106" s="65"/>
      <c r="BY106" s="65"/>
      <c r="BZ106" s="65"/>
      <c r="CA106" s="65"/>
      <c r="CB106" s="65"/>
      <c r="CC106" s="65"/>
      <c r="CD106" s="65"/>
      <c r="CE106" s="65"/>
      <c r="CF106" s="65"/>
      <c r="CG106" s="65"/>
      <c r="CH106" s="65"/>
      <c r="CI106" s="65"/>
      <c r="CJ106" s="65"/>
      <c r="CK106" s="65"/>
      <c r="CL106" s="65"/>
      <c r="CM106" s="65"/>
      <c r="CN106" s="65"/>
      <c r="CO106" s="4"/>
    </row>
    <row r="107" spans="1:93">
      <c r="A107" s="48" t="s">
        <v>21</v>
      </c>
      <c r="B107" s="48" t="s">
        <v>16</v>
      </c>
      <c r="C107" s="64">
        <v>16</v>
      </c>
      <c r="D107" s="64">
        <f t="shared" ca="1" si="35"/>
        <v>0</v>
      </c>
      <c r="E107" s="11">
        <f t="shared" ca="1" si="47"/>
        <v>177.8386512928144</v>
      </c>
      <c r="F107" s="49">
        <f t="shared" ref="F107:F109" ca="1" si="53">LN(_xlfn.LOGNORM.INV(RAND(),41.29,10.9))</f>
        <v>42.427196940394872</v>
      </c>
      <c r="G107" s="49">
        <f t="shared" ca="1" si="48"/>
        <v>42.427196940394872</v>
      </c>
      <c r="H107" s="49">
        <f t="shared" ca="1" si="49"/>
        <v>135.41145435241953</v>
      </c>
      <c r="I107" s="64">
        <f t="shared" ca="1" si="8"/>
        <v>1500</v>
      </c>
      <c r="J107" s="49">
        <f t="shared" ca="1" si="6"/>
        <v>1200.1759538784431</v>
      </c>
      <c r="K107" s="64">
        <f t="shared" ca="1" si="7"/>
        <v>0</v>
      </c>
      <c r="L107" s="49">
        <f t="shared" ca="1" si="50"/>
        <v>2700.1759538784431</v>
      </c>
      <c r="M107" s="64">
        <f t="shared" ca="1" si="51"/>
        <v>1</v>
      </c>
      <c r="N107" s="64">
        <f t="shared" ca="1" si="34"/>
        <v>0</v>
      </c>
      <c r="O107" s="64">
        <f t="shared" ca="1" si="41"/>
        <v>17</v>
      </c>
      <c r="P107" s="53">
        <f t="shared" ca="1" si="3"/>
        <v>0</v>
      </c>
      <c r="Q107" s="59"/>
      <c r="R107" s="54"/>
      <c r="S107" s="23">
        <v>22</v>
      </c>
      <c r="T107" s="59">
        <v>132657.29056251919</v>
      </c>
      <c r="U107" s="59">
        <v>0</v>
      </c>
      <c r="V107" s="59"/>
      <c r="W107" s="59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4"/>
      <c r="AP107" s="48"/>
      <c r="AQ107" s="48"/>
      <c r="AR107" s="48"/>
      <c r="AS107" s="23">
        <v>23</v>
      </c>
      <c r="AT107" s="59">
        <v>170525.97122282381</v>
      </c>
      <c r="AU107" s="64">
        <v>0</v>
      </c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65"/>
      <c r="BM107" s="65"/>
      <c r="BN107" s="65"/>
      <c r="BO107" s="65"/>
      <c r="BP107" s="4"/>
      <c r="BQ107" s="48"/>
      <c r="BR107" s="23">
        <v>24</v>
      </c>
      <c r="BS107" s="49">
        <v>156073.19643100831</v>
      </c>
      <c r="BT107" s="64">
        <v>0</v>
      </c>
      <c r="BU107" s="65"/>
      <c r="BV107" s="65"/>
      <c r="BW107" s="65"/>
      <c r="BX107" s="65"/>
      <c r="BY107" s="65"/>
      <c r="BZ107" s="65"/>
      <c r="CA107" s="65"/>
      <c r="CB107" s="65"/>
      <c r="CC107" s="65"/>
      <c r="CD107" s="65"/>
      <c r="CE107" s="65"/>
      <c r="CF107" s="65"/>
      <c r="CG107" s="65"/>
      <c r="CH107" s="65"/>
      <c r="CI107" s="65"/>
      <c r="CJ107" s="65"/>
      <c r="CK107" s="65"/>
      <c r="CL107" s="65"/>
      <c r="CM107" s="65"/>
      <c r="CN107" s="65"/>
      <c r="CO107" s="4"/>
    </row>
    <row r="108" spans="1:93">
      <c r="A108" s="48" t="s">
        <v>21</v>
      </c>
      <c r="B108" s="48" t="s">
        <v>18</v>
      </c>
      <c r="C108" s="64">
        <v>17</v>
      </c>
      <c r="D108" s="64">
        <f t="shared" ca="1" si="35"/>
        <v>222.5</v>
      </c>
      <c r="E108" s="11">
        <f t="shared" ca="1" si="47"/>
        <v>357.91145435241953</v>
      </c>
      <c r="F108" s="49">
        <f t="shared" ca="1" si="53"/>
        <v>34.98680699994204</v>
      </c>
      <c r="G108" s="49">
        <f t="shared" ca="1" si="48"/>
        <v>34.98680699994204</v>
      </c>
      <c r="H108" s="49">
        <f t="shared" ca="1" si="49"/>
        <v>322.92464735247751</v>
      </c>
      <c r="I108" s="64">
        <f t="shared" ca="1" si="8"/>
        <v>0</v>
      </c>
      <c r="J108" s="49">
        <f t="shared" ca="1" si="6"/>
        <v>1740.3943630572585</v>
      </c>
      <c r="K108" s="64">
        <f t="shared" ca="1" si="7"/>
        <v>0</v>
      </c>
      <c r="L108" s="49">
        <f t="shared" ca="1" si="50"/>
        <v>1740.3943630572585</v>
      </c>
      <c r="M108" s="64">
        <f t="shared" ca="1" si="51"/>
        <v>0</v>
      </c>
      <c r="N108" s="64">
        <f t="shared" ca="1" si="34"/>
        <v>0</v>
      </c>
      <c r="O108" s="64">
        <f t="shared" ca="1" si="41"/>
        <v>0</v>
      </c>
      <c r="P108" s="53">
        <f t="shared" ca="1" si="3"/>
        <v>0</v>
      </c>
      <c r="Q108" s="59"/>
      <c r="R108" s="54"/>
      <c r="S108" s="23">
        <v>23</v>
      </c>
      <c r="T108" s="59">
        <v>146166.53397300607</v>
      </c>
      <c r="U108" s="59">
        <v>2</v>
      </c>
      <c r="V108" s="59"/>
      <c r="W108" s="59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4"/>
      <c r="AP108" s="48"/>
      <c r="AQ108" s="48"/>
      <c r="AR108" s="48"/>
      <c r="AS108" s="23">
        <v>24</v>
      </c>
      <c r="AT108" s="59">
        <v>170917.50114536949</v>
      </c>
      <c r="AU108" s="64">
        <v>0</v>
      </c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65"/>
      <c r="BM108" s="65"/>
      <c r="BN108" s="65"/>
      <c r="BO108" s="65"/>
      <c r="BP108" s="4"/>
      <c r="BQ108" s="48"/>
      <c r="BR108" s="23">
        <v>25</v>
      </c>
      <c r="BS108" s="49">
        <v>156628.7694037577</v>
      </c>
      <c r="BT108" s="64">
        <v>0</v>
      </c>
      <c r="BU108" s="65"/>
      <c r="BV108" s="65"/>
      <c r="BW108" s="65"/>
      <c r="BX108" s="65"/>
      <c r="BY108" s="65"/>
      <c r="BZ108" s="65"/>
      <c r="CA108" s="65"/>
      <c r="CB108" s="65"/>
      <c r="CC108" s="65"/>
      <c r="CD108" s="65"/>
      <c r="CE108" s="65"/>
      <c r="CF108" s="65"/>
      <c r="CG108" s="65"/>
      <c r="CH108" s="65"/>
      <c r="CI108" s="65"/>
      <c r="CJ108" s="65"/>
      <c r="CK108" s="65"/>
      <c r="CL108" s="65"/>
      <c r="CM108" s="65"/>
      <c r="CN108" s="65"/>
      <c r="CO108" s="4"/>
    </row>
    <row r="109" spans="1:93">
      <c r="A109" s="48" t="s">
        <v>21</v>
      </c>
      <c r="B109" s="48" t="s">
        <v>20</v>
      </c>
      <c r="C109" s="64">
        <v>18</v>
      </c>
      <c r="D109" s="64">
        <f t="shared" ca="1" si="35"/>
        <v>0</v>
      </c>
      <c r="E109" s="11">
        <f t="shared" ref="E109:E122" ca="1" si="54">H108+D109</f>
        <v>322.92464735247751</v>
      </c>
      <c r="F109" s="49">
        <f t="shared" ca="1" si="53"/>
        <v>23.822096092688895</v>
      </c>
      <c r="G109" s="49">
        <f t="shared" ref="G109:G122" ca="1" si="55">IF(E109&gt;=F109,F109,E109)</f>
        <v>23.822096092688895</v>
      </c>
      <c r="H109" s="49">
        <f t="shared" ref="H109:H122" ca="1" si="56">MAX(0,E109-G109)</f>
        <v>299.10255125978858</v>
      </c>
      <c r="I109" s="64">
        <f t="shared" ca="1" si="8"/>
        <v>0</v>
      </c>
      <c r="J109" s="49">
        <f t="shared" ca="1" si="6"/>
        <v>1635.4339420574324</v>
      </c>
      <c r="K109" s="64">
        <f t="shared" ca="1" si="7"/>
        <v>0</v>
      </c>
      <c r="L109" s="49">
        <f t="shared" ref="L109:L122" ca="1" si="57">SUM(I109+J109+K109)</f>
        <v>1635.4339420574324</v>
      </c>
      <c r="M109" s="64">
        <f t="shared" ref="M109:M122" ca="1" si="58">IF(H109&lt;=$C$37,1,0)</f>
        <v>0</v>
      </c>
      <c r="N109" s="64" t="str">
        <f t="shared" ca="1" si="34"/>
        <v>0</v>
      </c>
      <c r="O109" s="64">
        <f t="shared" ca="1" si="41"/>
        <v>0</v>
      </c>
      <c r="P109" s="53">
        <f t="shared" ca="1" si="3"/>
        <v>0</v>
      </c>
      <c r="Q109" s="59"/>
      <c r="R109" s="54"/>
      <c r="S109" s="23">
        <v>24</v>
      </c>
      <c r="T109" s="59">
        <v>132577.14082658684</v>
      </c>
      <c r="U109" s="59">
        <v>1</v>
      </c>
      <c r="V109" s="59"/>
      <c r="W109" s="59"/>
      <c r="X109" s="65"/>
      <c r="Y109" s="144"/>
      <c r="Z109" s="144"/>
      <c r="AA109" s="83" t="s">
        <v>79</v>
      </c>
      <c r="AB109" s="83"/>
      <c r="AC109" s="83"/>
      <c r="AD109" s="83"/>
      <c r="AE109" s="65"/>
      <c r="AF109" s="83" t="s">
        <v>79</v>
      </c>
      <c r="AG109" s="83"/>
      <c r="AH109" s="83"/>
      <c r="AI109" s="83"/>
      <c r="AJ109" s="65"/>
      <c r="AK109" s="65"/>
      <c r="AL109" s="65"/>
      <c r="AM109" s="65"/>
      <c r="AN109" s="65"/>
      <c r="AO109" s="4"/>
      <c r="AP109" s="48"/>
      <c r="AQ109" s="48"/>
      <c r="AR109" s="48"/>
      <c r="AS109" s="23">
        <v>25</v>
      </c>
      <c r="AT109" s="59">
        <v>171226.29897952519</v>
      </c>
      <c r="AU109" s="64">
        <v>0</v>
      </c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  <c r="BM109" s="65"/>
      <c r="BN109" s="65"/>
      <c r="BO109" s="65"/>
      <c r="BP109" s="4"/>
      <c r="BQ109" s="48"/>
      <c r="BR109" s="23">
        <v>26</v>
      </c>
      <c r="BS109" s="49">
        <v>158155.74326708121</v>
      </c>
      <c r="BT109" s="64">
        <v>0</v>
      </c>
      <c r="BU109" s="65"/>
      <c r="BV109" s="65"/>
      <c r="BW109" s="65"/>
      <c r="BX109" s="65"/>
      <c r="BY109" s="65"/>
      <c r="BZ109" s="65"/>
      <c r="CA109" s="65"/>
      <c r="CB109" s="65"/>
      <c r="CC109" s="65"/>
      <c r="CD109" s="65"/>
      <c r="CE109" s="65"/>
      <c r="CF109" s="65"/>
      <c r="CG109" s="65"/>
      <c r="CH109" s="65"/>
      <c r="CI109" s="65"/>
      <c r="CJ109" s="65"/>
      <c r="CK109" s="65"/>
      <c r="CL109" s="65"/>
      <c r="CM109" s="65"/>
      <c r="CN109" s="65"/>
      <c r="CO109" s="4"/>
    </row>
    <row r="110" spans="1:93">
      <c r="A110" s="48" t="s">
        <v>21</v>
      </c>
      <c r="B110" s="48" t="s">
        <v>10</v>
      </c>
      <c r="C110" s="64">
        <v>19</v>
      </c>
      <c r="D110" s="64">
        <f t="shared" ca="1" si="35"/>
        <v>0</v>
      </c>
      <c r="E110" s="11">
        <f t="shared" ca="1" si="54"/>
        <v>299.10255125978858</v>
      </c>
      <c r="F110" s="49">
        <f t="shared" ca="1" si="5"/>
        <v>12.886740687894131</v>
      </c>
      <c r="G110" s="49">
        <f t="shared" ca="1" si="55"/>
        <v>12.886740687894131</v>
      </c>
      <c r="H110" s="49">
        <f t="shared" ca="1" si="56"/>
        <v>286.21581057189445</v>
      </c>
      <c r="I110" s="64">
        <f t="shared" ca="1" si="8"/>
        <v>0</v>
      </c>
      <c r="J110" s="49">
        <f t="shared" ca="1" si="6"/>
        <v>1563.9676537793657</v>
      </c>
      <c r="K110" s="64">
        <f t="shared" ca="1" si="7"/>
        <v>0</v>
      </c>
      <c r="L110" s="49">
        <f t="shared" ca="1" si="57"/>
        <v>1563.9676537793657</v>
      </c>
      <c r="M110" s="64">
        <f t="shared" ca="1" si="58"/>
        <v>0</v>
      </c>
      <c r="N110" s="64" t="str">
        <f t="shared" ca="1" si="34"/>
        <v>0</v>
      </c>
      <c r="O110" s="64">
        <f t="shared" ca="1" si="41"/>
        <v>0</v>
      </c>
      <c r="P110" s="53">
        <f t="shared" ca="1" si="3"/>
        <v>0</v>
      </c>
      <c r="Q110" s="59"/>
      <c r="R110" s="54"/>
      <c r="S110" s="23">
        <v>25</v>
      </c>
      <c r="T110" s="59">
        <v>150134.09690058089</v>
      </c>
      <c r="U110" s="59">
        <v>2</v>
      </c>
      <c r="V110" s="59"/>
      <c r="W110" s="59"/>
      <c r="X110" s="65"/>
      <c r="Y110" s="144"/>
      <c r="Z110" s="144"/>
      <c r="AA110" s="83" t="s">
        <v>80</v>
      </c>
      <c r="AB110" s="83"/>
      <c r="AC110" s="83"/>
      <c r="AD110" s="83"/>
      <c r="AE110" s="65"/>
      <c r="AF110" s="83" t="s">
        <v>80</v>
      </c>
      <c r="AG110" s="83"/>
      <c r="AH110" s="83"/>
      <c r="AI110" s="83"/>
      <c r="AJ110" s="65"/>
      <c r="AK110" s="65"/>
      <c r="AL110" s="65"/>
      <c r="AM110" s="65"/>
      <c r="AN110" s="65"/>
      <c r="AO110" s="4"/>
      <c r="AP110" s="48"/>
      <c r="AQ110" s="48"/>
      <c r="AR110" s="48"/>
      <c r="AS110" s="23">
        <v>26</v>
      </c>
      <c r="AT110" s="59">
        <v>171675.8913388798</v>
      </c>
      <c r="AU110" s="64">
        <v>0</v>
      </c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  <c r="BM110" s="65"/>
      <c r="BN110" s="65"/>
      <c r="BO110" s="65"/>
      <c r="BP110" s="4"/>
      <c r="BQ110" s="48"/>
      <c r="BR110" s="23">
        <v>27</v>
      </c>
      <c r="BS110" s="49">
        <v>160138.32622369778</v>
      </c>
      <c r="BT110" s="64">
        <v>0</v>
      </c>
      <c r="BU110" s="65"/>
      <c r="BV110" s="65"/>
      <c r="BW110" s="65"/>
      <c r="BX110" s="65"/>
      <c r="BY110" s="65"/>
      <c r="BZ110" s="65"/>
      <c r="CA110" s="65"/>
      <c r="CB110" s="65"/>
      <c r="CC110" s="65"/>
      <c r="CD110" s="65"/>
      <c r="CE110" s="65"/>
      <c r="CF110" s="65"/>
      <c r="CG110" s="65"/>
      <c r="CH110" s="65"/>
      <c r="CI110" s="65"/>
      <c r="CJ110" s="65"/>
      <c r="CK110" s="65"/>
      <c r="CL110" s="65"/>
      <c r="CM110" s="65"/>
      <c r="CN110" s="65"/>
      <c r="CO110" s="4"/>
    </row>
    <row r="111" spans="1:93">
      <c r="A111" s="48" t="s">
        <v>21</v>
      </c>
      <c r="B111" s="48" t="s">
        <v>12</v>
      </c>
      <c r="C111" s="64">
        <v>20</v>
      </c>
      <c r="D111" s="64">
        <f t="shared" ca="1" si="35"/>
        <v>0</v>
      </c>
      <c r="E111" s="11">
        <f t="shared" ca="1" si="54"/>
        <v>286.21581057189445</v>
      </c>
      <c r="F111" s="49">
        <f t="shared" ca="1" si="5"/>
        <v>13.04485894349677</v>
      </c>
      <c r="G111" s="49">
        <f t="shared" ca="1" si="55"/>
        <v>13.04485894349677</v>
      </c>
      <c r="H111" s="49">
        <f t="shared" ca="1" si="56"/>
        <v>273.17095162839769</v>
      </c>
      <c r="I111" s="64">
        <f t="shared" ca="1" si="8"/>
        <v>0</v>
      </c>
      <c r="J111" s="49">
        <f t="shared" ca="1" si="6"/>
        <v>1525.3074317156834</v>
      </c>
      <c r="K111" s="64">
        <f t="shared" ca="1" si="7"/>
        <v>0</v>
      </c>
      <c r="L111" s="49">
        <f t="shared" ca="1" si="57"/>
        <v>1525.3074317156834</v>
      </c>
      <c r="M111" s="64">
        <f t="shared" ca="1" si="58"/>
        <v>0</v>
      </c>
      <c r="N111" s="64" t="str">
        <f t="shared" ca="1" si="34"/>
        <v>0</v>
      </c>
      <c r="O111" s="64">
        <f t="shared" ca="1" si="41"/>
        <v>0</v>
      </c>
      <c r="P111" s="53">
        <f t="shared" ca="1" si="3"/>
        <v>0</v>
      </c>
      <c r="Q111" s="59"/>
      <c r="R111" s="54"/>
      <c r="S111" s="23">
        <v>26</v>
      </c>
      <c r="T111" s="59">
        <v>130391.12910124609</v>
      </c>
      <c r="U111" s="59">
        <v>0</v>
      </c>
      <c r="V111" s="59"/>
      <c r="W111" s="59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4"/>
      <c r="AP111" s="48"/>
      <c r="AQ111" s="48"/>
      <c r="AR111" s="48"/>
      <c r="AS111" s="23">
        <v>27</v>
      </c>
      <c r="AT111" s="59">
        <v>169726.35542179743</v>
      </c>
      <c r="AU111" s="64">
        <v>0</v>
      </c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65"/>
      <c r="BM111" s="65"/>
      <c r="BN111" s="65"/>
      <c r="BO111" s="65"/>
      <c r="BP111" s="4"/>
      <c r="BQ111" s="48"/>
      <c r="BR111" s="23">
        <v>28</v>
      </c>
      <c r="BS111" s="49">
        <v>157717.0813966516</v>
      </c>
      <c r="BT111" s="64">
        <v>0</v>
      </c>
      <c r="BU111" s="65"/>
      <c r="BV111" s="65"/>
      <c r="BW111" s="65"/>
      <c r="BX111" s="65"/>
      <c r="BY111" s="65"/>
      <c r="BZ111" s="76" t="s">
        <v>81</v>
      </c>
      <c r="CA111" s="76"/>
      <c r="CB111" s="76"/>
      <c r="CC111" s="76"/>
      <c r="CD111" s="76"/>
      <c r="CE111" s="65"/>
      <c r="CF111" s="65"/>
      <c r="CG111" s="65"/>
      <c r="CH111" s="65"/>
      <c r="CI111" s="65"/>
      <c r="CJ111" s="65"/>
      <c r="CK111" s="65"/>
      <c r="CL111" s="65"/>
      <c r="CM111" s="65"/>
      <c r="CN111" s="65"/>
      <c r="CO111" s="4"/>
    </row>
    <row r="112" spans="1:93">
      <c r="A112" s="48" t="s">
        <v>21</v>
      </c>
      <c r="B112" s="48" t="s">
        <v>14</v>
      </c>
      <c r="C112" s="64">
        <v>21</v>
      </c>
      <c r="D112" s="64">
        <f t="shared" ca="1" si="35"/>
        <v>0</v>
      </c>
      <c r="E112" s="11">
        <f t="shared" ca="1" si="54"/>
        <v>273.17095162839769</v>
      </c>
      <c r="F112" s="49">
        <f t="shared" ca="1" si="5"/>
        <v>12.97766437299596</v>
      </c>
      <c r="G112" s="49">
        <f t="shared" ca="1" si="55"/>
        <v>12.97766437299596</v>
      </c>
      <c r="H112" s="49">
        <f t="shared" ca="1" si="56"/>
        <v>260.19328725540174</v>
      </c>
      <c r="I112" s="64">
        <f t="shared" ca="1" si="8"/>
        <v>0</v>
      </c>
      <c r="J112" s="49">
        <f t="shared" ca="1" si="6"/>
        <v>1486.1728548851929</v>
      </c>
      <c r="K112" s="64">
        <f t="shared" ca="1" si="7"/>
        <v>0</v>
      </c>
      <c r="L112" s="49">
        <f t="shared" ca="1" si="57"/>
        <v>1486.1728548851929</v>
      </c>
      <c r="M112" s="64">
        <f t="shared" ca="1" si="58"/>
        <v>0</v>
      </c>
      <c r="N112" s="64" t="str">
        <f t="shared" ca="1" si="34"/>
        <v>0</v>
      </c>
      <c r="O112" s="64">
        <f t="shared" ca="1" si="41"/>
        <v>0</v>
      </c>
      <c r="P112" s="53">
        <f t="shared" ca="1" si="3"/>
        <v>0</v>
      </c>
      <c r="Q112" s="59"/>
      <c r="R112" s="54"/>
      <c r="S112" s="23">
        <v>27</v>
      </c>
      <c r="T112" s="59">
        <v>150647.98869007782</v>
      </c>
      <c r="U112" s="59">
        <v>2</v>
      </c>
      <c r="V112" s="59"/>
      <c r="W112" s="59"/>
      <c r="X112" s="65"/>
      <c r="Y112" s="65"/>
      <c r="Z112" s="65"/>
      <c r="AA112" s="119" t="s">
        <v>82</v>
      </c>
      <c r="AB112" s="119"/>
      <c r="AC112" s="119"/>
      <c r="AD112" s="119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4"/>
      <c r="AP112" s="48"/>
      <c r="AQ112" s="48"/>
      <c r="AR112" s="48"/>
      <c r="AS112" s="23">
        <v>28</v>
      </c>
      <c r="AT112" s="59">
        <v>170616.79552296054</v>
      </c>
      <c r="AU112" s="64">
        <v>0</v>
      </c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65"/>
      <c r="BM112" s="65"/>
      <c r="BN112" s="65"/>
      <c r="BO112" s="65"/>
      <c r="BP112" s="4"/>
      <c r="BQ112" s="48"/>
      <c r="BR112" s="23">
        <v>29</v>
      </c>
      <c r="BS112" s="49">
        <v>159067.7526663563</v>
      </c>
      <c r="BT112" s="64">
        <v>0</v>
      </c>
      <c r="BU112" s="65"/>
      <c r="BV112" s="65"/>
      <c r="BW112" s="65"/>
      <c r="BX112" s="65"/>
      <c r="BY112" s="65"/>
      <c r="BZ112" s="76" t="s">
        <v>83</v>
      </c>
      <c r="CA112" s="76"/>
      <c r="CB112" s="76"/>
      <c r="CC112" s="76"/>
      <c r="CD112" s="76"/>
      <c r="CE112" s="65"/>
      <c r="CF112" s="65"/>
      <c r="CG112" s="65"/>
      <c r="CH112" s="65"/>
      <c r="CI112" s="65"/>
      <c r="CJ112" s="65"/>
      <c r="CK112" s="65"/>
      <c r="CL112" s="65"/>
      <c r="CM112" s="65"/>
      <c r="CN112" s="65"/>
      <c r="CO112" s="4"/>
    </row>
    <row r="113" spans="1:93">
      <c r="A113" s="48" t="s">
        <v>21</v>
      </c>
      <c r="B113" s="48" t="s">
        <v>15</v>
      </c>
      <c r="C113" s="64">
        <v>22</v>
      </c>
      <c r="D113" s="64">
        <f t="shared" ca="1" si="35"/>
        <v>0</v>
      </c>
      <c r="E113" s="11">
        <f t="shared" ca="1" si="54"/>
        <v>260.19328725540174</v>
      </c>
      <c r="F113" s="49">
        <f ca="1">LN(_xlfn.LOGNORM.INV(RAND(),41.29,10.9))</f>
        <v>31.182973121476021</v>
      </c>
      <c r="G113" s="49">
        <f t="shared" ca="1" si="55"/>
        <v>31.182973121476021</v>
      </c>
      <c r="H113" s="49">
        <f t="shared" ca="1" si="56"/>
        <v>229.01031413392573</v>
      </c>
      <c r="I113" s="64">
        <f t="shared" ca="1" si="8"/>
        <v>0</v>
      </c>
      <c r="J113" s="49">
        <f t="shared" ca="1" si="6"/>
        <v>1447.2398617662052</v>
      </c>
      <c r="K113" s="64">
        <f t="shared" ca="1" si="7"/>
        <v>0</v>
      </c>
      <c r="L113" s="49">
        <f t="shared" ca="1" si="57"/>
        <v>1447.2398617662052</v>
      </c>
      <c r="M113" s="64">
        <f t="shared" ca="1" si="58"/>
        <v>0</v>
      </c>
      <c r="N113" s="64" t="str">
        <f t="shared" ca="1" si="34"/>
        <v>0</v>
      </c>
      <c r="O113" s="64">
        <f t="shared" ca="1" si="41"/>
        <v>0</v>
      </c>
      <c r="P113" s="53">
        <f t="shared" ca="1" si="3"/>
        <v>0</v>
      </c>
      <c r="Q113" s="59"/>
      <c r="R113" s="54"/>
      <c r="S113" s="23">
        <v>28</v>
      </c>
      <c r="T113" s="59">
        <v>137636.31594665177</v>
      </c>
      <c r="U113" s="59">
        <v>1</v>
      </c>
      <c r="V113" s="59"/>
      <c r="W113" s="59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4"/>
      <c r="AP113" s="48"/>
      <c r="AQ113" s="48"/>
      <c r="AR113" s="48"/>
      <c r="AS113" s="23">
        <v>29</v>
      </c>
      <c r="AT113" s="59">
        <v>168715.99414147384</v>
      </c>
      <c r="AU113" s="64">
        <v>0</v>
      </c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  <c r="BM113" s="65"/>
      <c r="BN113" s="65"/>
      <c r="BO113" s="65"/>
      <c r="BP113" s="4"/>
      <c r="BQ113" s="48"/>
      <c r="BR113" s="23">
        <v>30</v>
      </c>
      <c r="BS113" s="49">
        <v>158196.57186364103</v>
      </c>
      <c r="BT113" s="64">
        <v>0</v>
      </c>
      <c r="BU113" s="65"/>
      <c r="BV113" s="65"/>
      <c r="BW113" s="65"/>
      <c r="BX113" s="65"/>
      <c r="BY113" s="65"/>
      <c r="BZ113" s="48"/>
      <c r="CA113" s="48"/>
      <c r="CB113" s="48"/>
      <c r="CC113" s="48"/>
      <c r="CD113" s="48"/>
      <c r="CE113" s="65"/>
      <c r="CF113" s="65"/>
      <c r="CG113" s="65"/>
      <c r="CH113" s="65"/>
      <c r="CI113" s="65"/>
      <c r="CJ113" s="65"/>
      <c r="CK113" s="65"/>
      <c r="CL113" s="65"/>
      <c r="CM113" s="65"/>
      <c r="CN113" s="65"/>
      <c r="CO113" s="4"/>
    </row>
    <row r="114" spans="1:93">
      <c r="A114" s="48" t="s">
        <v>21</v>
      </c>
      <c r="B114" s="48" t="s">
        <v>16</v>
      </c>
      <c r="C114" s="64">
        <v>23</v>
      </c>
      <c r="D114" s="64">
        <f t="shared" ca="1" si="35"/>
        <v>0</v>
      </c>
      <c r="E114" s="11">
        <f t="shared" ca="1" si="54"/>
        <v>229.01031413392573</v>
      </c>
      <c r="F114" s="49">
        <f t="shared" ref="F114:F115" ca="1" si="59">LN(_xlfn.LOGNORM.INV(RAND(),41.29,10.9))</f>
        <v>68.037564515847222</v>
      </c>
      <c r="G114" s="49">
        <f t="shared" ca="1" si="55"/>
        <v>68.037564515847222</v>
      </c>
      <c r="H114" s="49">
        <f t="shared" ca="1" si="56"/>
        <v>160.97274961807852</v>
      </c>
      <c r="I114" s="64">
        <f t="shared" ca="1" si="8"/>
        <v>1500</v>
      </c>
      <c r="J114" s="49">
        <f t="shared" ca="1" si="6"/>
        <v>1353.6909424017772</v>
      </c>
      <c r="K114" s="64">
        <f t="shared" ca="1" si="7"/>
        <v>0</v>
      </c>
      <c r="L114" s="49">
        <f t="shared" ca="1" si="57"/>
        <v>2853.6909424017772</v>
      </c>
      <c r="M114" s="64">
        <f t="shared" ca="1" si="58"/>
        <v>1</v>
      </c>
      <c r="N114" s="64">
        <f t="shared" ca="1" si="34"/>
        <v>0</v>
      </c>
      <c r="O114" s="64">
        <f t="shared" ca="1" si="41"/>
        <v>24</v>
      </c>
      <c r="P114" s="53">
        <f t="shared" ca="1" si="3"/>
        <v>0</v>
      </c>
      <c r="Q114" s="59"/>
      <c r="R114" s="54"/>
      <c r="S114" s="23">
        <v>29</v>
      </c>
      <c r="T114" s="59">
        <v>135223.68808251244</v>
      </c>
      <c r="U114" s="59">
        <v>0</v>
      </c>
      <c r="V114" s="59"/>
      <c r="W114" s="59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4"/>
      <c r="AP114" s="48"/>
      <c r="AQ114" s="48"/>
      <c r="AR114" s="48"/>
      <c r="AS114" s="23">
        <v>30</v>
      </c>
      <c r="AT114" s="59">
        <v>168716.5924866446</v>
      </c>
      <c r="AU114" s="64">
        <v>0</v>
      </c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  <c r="BM114" s="65"/>
      <c r="BN114" s="65"/>
      <c r="BO114" s="65"/>
      <c r="BP114" s="4"/>
      <c r="BQ114" s="48"/>
      <c r="BR114" s="23">
        <v>31</v>
      </c>
      <c r="BS114" s="49">
        <v>159212.65564408418</v>
      </c>
      <c r="BT114" s="64">
        <v>0</v>
      </c>
      <c r="BU114" s="65"/>
      <c r="BV114" s="65"/>
      <c r="BW114" s="65"/>
      <c r="BX114" s="65"/>
      <c r="BY114" s="65"/>
      <c r="BZ114" s="48"/>
      <c r="CA114" s="66" t="s">
        <v>84</v>
      </c>
      <c r="CB114" s="66"/>
      <c r="CC114" s="66"/>
      <c r="CD114" s="66"/>
      <c r="CE114" s="65"/>
      <c r="CF114" s="65"/>
      <c r="CG114" s="65"/>
      <c r="CH114" s="65"/>
      <c r="CI114" s="65"/>
      <c r="CJ114" s="65"/>
      <c r="CK114" s="65"/>
      <c r="CL114" s="65"/>
      <c r="CM114" s="65"/>
      <c r="CN114" s="65"/>
      <c r="CO114" s="4"/>
    </row>
    <row r="115" spans="1:93">
      <c r="A115" s="48" t="s">
        <v>21</v>
      </c>
      <c r="B115" s="48" t="s">
        <v>18</v>
      </c>
      <c r="C115" s="64">
        <v>24</v>
      </c>
      <c r="D115" s="64">
        <f t="shared" ca="1" si="35"/>
        <v>222.5</v>
      </c>
      <c r="E115" s="11">
        <f t="shared" ca="1" si="54"/>
        <v>383.47274961807852</v>
      </c>
      <c r="F115" s="49">
        <f t="shared" ca="1" si="59"/>
        <v>45.475835144588174</v>
      </c>
      <c r="G115" s="49">
        <f t="shared" ca="1" si="55"/>
        <v>45.475835144588174</v>
      </c>
      <c r="H115" s="49">
        <f t="shared" ca="1" si="56"/>
        <v>337.99691447349034</v>
      </c>
      <c r="I115" s="64">
        <f t="shared" ca="1" si="8"/>
        <v>0</v>
      </c>
      <c r="J115" s="49">
        <f t="shared" ca="1" si="6"/>
        <v>1817.0782488542354</v>
      </c>
      <c r="K115" s="64">
        <f t="shared" ca="1" si="7"/>
        <v>0</v>
      </c>
      <c r="L115" s="49">
        <f t="shared" ca="1" si="57"/>
        <v>1817.0782488542354</v>
      </c>
      <c r="M115" s="64">
        <f t="shared" ca="1" si="58"/>
        <v>0</v>
      </c>
      <c r="N115" s="64">
        <f t="shared" ca="1" si="34"/>
        <v>0</v>
      </c>
      <c r="O115" s="64">
        <f t="shared" ca="1" si="41"/>
        <v>0</v>
      </c>
      <c r="P115" s="53">
        <f t="shared" ca="1" si="3"/>
        <v>0</v>
      </c>
      <c r="Q115" s="59"/>
      <c r="R115" s="54"/>
      <c r="S115" s="23">
        <v>30</v>
      </c>
      <c r="T115" s="59">
        <v>150410.14638991983</v>
      </c>
      <c r="U115" s="59">
        <v>2</v>
      </c>
      <c r="V115" s="59"/>
      <c r="W115" s="59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4"/>
      <c r="AP115" s="48"/>
      <c r="AQ115" s="48"/>
      <c r="AR115" s="48"/>
      <c r="AS115" s="23">
        <v>31</v>
      </c>
      <c r="AT115" s="59">
        <v>166761.53040360822</v>
      </c>
      <c r="AU115" s="64">
        <v>0</v>
      </c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65"/>
      <c r="BM115" s="65"/>
      <c r="BN115" s="65"/>
      <c r="BO115" s="65"/>
      <c r="BP115" s="4"/>
      <c r="BQ115" s="48"/>
      <c r="BR115" s="23">
        <v>32</v>
      </c>
      <c r="BS115" s="49">
        <v>160638.30803271607</v>
      </c>
      <c r="BT115" s="64">
        <v>0</v>
      </c>
      <c r="BU115" s="65"/>
      <c r="BV115" s="65"/>
      <c r="BW115" s="65"/>
      <c r="BX115" s="65"/>
      <c r="BY115" s="65"/>
      <c r="BZ115" s="65"/>
      <c r="CA115" s="65"/>
      <c r="CB115" s="65"/>
      <c r="CC115" s="65"/>
      <c r="CD115" s="65"/>
      <c r="CE115" s="65"/>
      <c r="CF115" s="65"/>
      <c r="CG115" s="65"/>
      <c r="CH115" s="65"/>
      <c r="CI115" s="65"/>
      <c r="CJ115" s="65"/>
      <c r="CK115" s="65"/>
      <c r="CL115" s="65"/>
      <c r="CM115" s="65"/>
      <c r="CN115" s="65"/>
      <c r="CO115" s="4"/>
    </row>
    <row r="116" spans="1:93" ht="15.75" thickBot="1">
      <c r="A116" s="48" t="s">
        <v>21</v>
      </c>
      <c r="B116" s="48" t="s">
        <v>20</v>
      </c>
      <c r="C116" s="64">
        <v>25</v>
      </c>
      <c r="D116" s="64">
        <f t="shared" ca="1" si="35"/>
        <v>0</v>
      </c>
      <c r="E116" s="11">
        <f t="shared" ca="1" si="54"/>
        <v>337.99691447349034</v>
      </c>
      <c r="F116" s="49">
        <f ca="1">NORMINV(RAND(),62.2,21.3)</f>
        <v>50.364093812735334</v>
      </c>
      <c r="G116" s="49">
        <f t="shared" ca="1" si="55"/>
        <v>50.364093812735334</v>
      </c>
      <c r="H116" s="49">
        <f t="shared" ca="1" si="56"/>
        <v>287.63282066075499</v>
      </c>
      <c r="I116" s="64">
        <f t="shared" ca="1" si="8"/>
        <v>0</v>
      </c>
      <c r="J116" s="49">
        <f t="shared" ca="1" si="6"/>
        <v>1680.6507434204709</v>
      </c>
      <c r="K116" s="64">
        <f t="shared" ca="1" si="7"/>
        <v>0</v>
      </c>
      <c r="L116" s="49">
        <f t="shared" ca="1" si="57"/>
        <v>1680.6507434204709</v>
      </c>
      <c r="M116" s="64">
        <f t="shared" ca="1" si="58"/>
        <v>0</v>
      </c>
      <c r="N116" s="64" t="str">
        <f t="shared" ca="1" si="34"/>
        <v>0</v>
      </c>
      <c r="O116" s="64">
        <f t="shared" ca="1" si="41"/>
        <v>0</v>
      </c>
      <c r="P116" s="53">
        <f t="shared" ca="1" si="3"/>
        <v>0</v>
      </c>
      <c r="Q116" s="59"/>
      <c r="R116" s="54"/>
      <c r="S116" s="23">
        <v>31</v>
      </c>
      <c r="T116" s="59">
        <v>144821.59023292884</v>
      </c>
      <c r="U116" s="59">
        <v>2</v>
      </c>
      <c r="V116" s="59"/>
      <c r="W116" s="59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4"/>
      <c r="AP116" s="48"/>
      <c r="AQ116" s="48"/>
      <c r="AR116" s="48"/>
      <c r="AS116" s="23">
        <v>32</v>
      </c>
      <c r="AT116" s="59">
        <v>169331.49950036709</v>
      </c>
      <c r="AU116" s="64">
        <v>0</v>
      </c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65"/>
      <c r="BM116" s="65"/>
      <c r="BN116" s="65"/>
      <c r="BO116" s="65"/>
      <c r="BP116" s="4"/>
      <c r="BQ116" s="48"/>
      <c r="BR116" s="23">
        <v>33</v>
      </c>
      <c r="BS116" s="49">
        <v>159269.62387857804</v>
      </c>
      <c r="BT116" s="64">
        <v>0</v>
      </c>
      <c r="BU116" s="65"/>
      <c r="BV116" s="65"/>
      <c r="BW116" s="65"/>
      <c r="BX116" s="65"/>
      <c r="BY116" s="65"/>
      <c r="BZ116" s="65"/>
      <c r="CA116" s="65"/>
      <c r="CB116" s="65"/>
      <c r="CC116" s="65"/>
      <c r="CD116" s="65"/>
      <c r="CE116" s="65"/>
      <c r="CF116" s="65"/>
      <c r="CG116" s="65"/>
      <c r="CH116" s="65"/>
      <c r="CI116" s="65"/>
      <c r="CJ116" s="65"/>
      <c r="CK116" s="65"/>
      <c r="CL116" s="65"/>
      <c r="CM116" s="65"/>
      <c r="CN116" s="65"/>
      <c r="CO116" s="4"/>
    </row>
    <row r="117" spans="1:93">
      <c r="A117" s="48" t="s">
        <v>21</v>
      </c>
      <c r="B117" s="48" t="s">
        <v>10</v>
      </c>
      <c r="C117" s="64">
        <v>26</v>
      </c>
      <c r="D117" s="64">
        <f t="shared" ca="1" si="35"/>
        <v>0</v>
      </c>
      <c r="E117" s="11">
        <f t="shared" ca="1" si="54"/>
        <v>287.63282066075499</v>
      </c>
      <c r="F117" s="49">
        <f t="shared" ref="F117:F122" ca="1" si="60">NORMINV(RAND(),62.2,21.3)</f>
        <v>61.193430265601975</v>
      </c>
      <c r="G117" s="49">
        <f t="shared" ca="1" si="55"/>
        <v>61.193430265601975</v>
      </c>
      <c r="H117" s="49">
        <f t="shared" ca="1" si="56"/>
        <v>226.439390395153</v>
      </c>
      <c r="I117" s="64">
        <f t="shared" ca="1" si="8"/>
        <v>0</v>
      </c>
      <c r="J117" s="49">
        <f t="shared" ca="1" si="6"/>
        <v>1529.5584619822648</v>
      </c>
      <c r="K117" s="64">
        <f t="shared" ca="1" si="7"/>
        <v>0</v>
      </c>
      <c r="L117" s="49">
        <f t="shared" ca="1" si="57"/>
        <v>1529.5584619822648</v>
      </c>
      <c r="M117" s="64">
        <f t="shared" ca="1" si="58"/>
        <v>0</v>
      </c>
      <c r="N117" s="64" t="str">
        <f t="shared" ca="1" si="34"/>
        <v>0</v>
      </c>
      <c r="O117" s="64">
        <f t="shared" ca="1" si="41"/>
        <v>0</v>
      </c>
      <c r="P117" s="53">
        <f t="shared" ca="1" si="3"/>
        <v>0</v>
      </c>
      <c r="Q117" s="59"/>
      <c r="R117" s="54"/>
      <c r="S117" s="23">
        <v>32</v>
      </c>
      <c r="T117" s="59">
        <v>135221.12704199491</v>
      </c>
      <c r="U117" s="59">
        <v>1</v>
      </c>
      <c r="V117" s="59"/>
      <c r="W117" s="59"/>
      <c r="X117" s="65"/>
      <c r="Y117" s="65"/>
      <c r="Z117" s="65"/>
      <c r="AA117" s="77" t="s">
        <v>85</v>
      </c>
      <c r="AB117" s="78"/>
      <c r="AC117" s="78"/>
      <c r="AD117" s="79"/>
      <c r="AE117" s="65"/>
      <c r="AF117" s="77" t="s">
        <v>85</v>
      </c>
      <c r="AG117" s="78"/>
      <c r="AH117" s="78"/>
      <c r="AI117" s="79"/>
      <c r="AJ117" s="65"/>
      <c r="AK117" s="65"/>
      <c r="AL117" s="65"/>
      <c r="AM117" s="65"/>
      <c r="AN117" s="65"/>
      <c r="AO117" s="4"/>
      <c r="AP117" s="48"/>
      <c r="AQ117" s="48"/>
      <c r="AR117" s="48"/>
      <c r="AS117" s="23">
        <v>33</v>
      </c>
      <c r="AT117" s="59">
        <v>171526.1833469327</v>
      </c>
      <c r="AU117" s="64">
        <v>0</v>
      </c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65"/>
      <c r="BM117" s="65"/>
      <c r="BN117" s="65"/>
      <c r="BO117" s="65"/>
      <c r="BP117" s="4"/>
      <c r="BQ117" s="48"/>
      <c r="BR117" s="23">
        <v>34</v>
      </c>
      <c r="BS117" s="49">
        <v>160520.02678898006</v>
      </c>
      <c r="BT117" s="64">
        <v>0</v>
      </c>
      <c r="BU117" s="65"/>
      <c r="BV117" s="65"/>
      <c r="BW117" s="65"/>
      <c r="BX117" s="65"/>
      <c r="BY117" s="65"/>
      <c r="BZ117" s="65"/>
      <c r="CA117" s="65"/>
      <c r="CB117" s="65"/>
      <c r="CC117" s="65"/>
      <c r="CD117" s="65"/>
      <c r="CE117" s="65"/>
      <c r="CF117" s="65"/>
      <c r="CG117" s="65"/>
      <c r="CH117" s="65"/>
      <c r="CI117" s="65"/>
      <c r="CJ117" s="65"/>
      <c r="CK117" s="65"/>
      <c r="CL117" s="65"/>
      <c r="CM117" s="65"/>
      <c r="CN117" s="65"/>
      <c r="CO117" s="4"/>
    </row>
    <row r="118" spans="1:93">
      <c r="A118" s="48" t="s">
        <v>21</v>
      </c>
      <c r="B118" s="48" t="s">
        <v>12</v>
      </c>
      <c r="C118" s="64">
        <v>27</v>
      </c>
      <c r="D118" s="64">
        <f t="shared" ca="1" si="35"/>
        <v>0</v>
      </c>
      <c r="E118" s="11">
        <f t="shared" ca="1" si="54"/>
        <v>226.439390395153</v>
      </c>
      <c r="F118" s="49">
        <f t="shared" ca="1" si="60"/>
        <v>38.777224367398063</v>
      </c>
      <c r="G118" s="49">
        <f t="shared" ca="1" si="55"/>
        <v>38.777224367398063</v>
      </c>
      <c r="H118" s="49">
        <f t="shared" ca="1" si="56"/>
        <v>187.66216602775495</v>
      </c>
      <c r="I118" s="64">
        <f t="shared" ca="1" si="8"/>
        <v>0</v>
      </c>
      <c r="J118" s="49">
        <f t="shared" ca="1" si="6"/>
        <v>1345.9781711854589</v>
      </c>
      <c r="K118" s="64">
        <f t="shared" ca="1" si="7"/>
        <v>0</v>
      </c>
      <c r="L118" s="49">
        <f t="shared" ca="1" si="57"/>
        <v>1345.9781711854589</v>
      </c>
      <c r="M118" s="64">
        <f t="shared" ca="1" si="58"/>
        <v>0</v>
      </c>
      <c r="N118" s="64" t="str">
        <f t="shared" ca="1" si="34"/>
        <v>0</v>
      </c>
      <c r="O118" s="64">
        <f t="shared" ca="1" si="41"/>
        <v>0</v>
      </c>
      <c r="P118" s="53">
        <f t="shared" ca="1" si="3"/>
        <v>0</v>
      </c>
      <c r="Q118" s="59"/>
      <c r="R118" s="54"/>
      <c r="S118" s="23">
        <v>33</v>
      </c>
      <c r="T118" s="59">
        <v>132754.52026812968</v>
      </c>
      <c r="U118" s="59">
        <v>0</v>
      </c>
      <c r="V118" s="59"/>
      <c r="W118" s="59"/>
      <c r="X118" s="65"/>
      <c r="Y118" s="65"/>
      <c r="Z118" s="65"/>
      <c r="AA118" s="18" t="s">
        <v>86</v>
      </c>
      <c r="AB118" s="17">
        <f>COUNT(T86:T235)</f>
        <v>150</v>
      </c>
      <c r="AC118" s="18" t="s">
        <v>87</v>
      </c>
      <c r="AD118" s="17">
        <v>0.05</v>
      </c>
      <c r="AE118" s="65"/>
      <c r="AF118" s="18" t="s">
        <v>86</v>
      </c>
      <c r="AG118" s="17">
        <f>COUNT(U86:U235)</f>
        <v>150</v>
      </c>
      <c r="AH118" s="18" t="s">
        <v>87</v>
      </c>
      <c r="AI118" s="17">
        <v>0.05</v>
      </c>
      <c r="AJ118" s="65"/>
      <c r="AK118" s="65"/>
      <c r="AL118" s="65"/>
      <c r="AM118" s="65"/>
      <c r="AN118" s="65"/>
      <c r="AO118" s="4"/>
      <c r="AP118" s="48"/>
      <c r="AQ118" s="48"/>
      <c r="AR118" s="48"/>
      <c r="AS118" s="23">
        <v>34</v>
      </c>
      <c r="AT118" s="59">
        <v>169762.46451573353</v>
      </c>
      <c r="AU118" s="64">
        <v>0</v>
      </c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65"/>
      <c r="BM118" s="65"/>
      <c r="BN118" s="65"/>
      <c r="BO118" s="65"/>
      <c r="BP118" s="4"/>
      <c r="BQ118" s="48"/>
      <c r="BR118" s="23">
        <v>35</v>
      </c>
      <c r="BS118" s="49">
        <v>157514.64772763962</v>
      </c>
      <c r="BT118" s="64">
        <v>0</v>
      </c>
      <c r="BU118" s="65"/>
      <c r="BV118" s="65"/>
      <c r="BW118" s="65"/>
      <c r="BX118" s="65"/>
      <c r="BY118" s="65"/>
      <c r="BZ118" s="65"/>
      <c r="CA118" s="65"/>
      <c r="CB118" s="65"/>
      <c r="CC118" s="65"/>
      <c r="CD118" s="65"/>
      <c r="CE118" s="65"/>
      <c r="CF118" s="65"/>
      <c r="CG118" s="65"/>
      <c r="CH118" s="65"/>
      <c r="CI118" s="65"/>
      <c r="CJ118" s="65"/>
      <c r="CK118" s="65"/>
      <c r="CL118" s="65"/>
      <c r="CM118" s="65"/>
      <c r="CN118" s="65"/>
      <c r="CO118" s="4"/>
    </row>
    <row r="119" spans="1:93" ht="18.75">
      <c r="A119" s="48" t="s">
        <v>21</v>
      </c>
      <c r="B119" s="48" t="s">
        <v>14</v>
      </c>
      <c r="C119" s="64">
        <v>28</v>
      </c>
      <c r="D119" s="64">
        <f t="shared" ca="1" si="35"/>
        <v>0</v>
      </c>
      <c r="E119" s="11">
        <f t="shared" ca="1" si="54"/>
        <v>187.66216602775495</v>
      </c>
      <c r="F119" s="49">
        <f t="shared" ca="1" si="60"/>
        <v>58.470377795633901</v>
      </c>
      <c r="G119" s="49">
        <f t="shared" ca="1" si="55"/>
        <v>58.470377795633901</v>
      </c>
      <c r="H119" s="49">
        <f t="shared" ca="1" si="56"/>
        <v>129.19178823212104</v>
      </c>
      <c r="I119" s="64">
        <f t="shared" ca="1" si="8"/>
        <v>1500</v>
      </c>
      <c r="J119" s="49">
        <f t="shared" ca="1" si="6"/>
        <v>1229.6464980832648</v>
      </c>
      <c r="K119" s="64">
        <f t="shared" ca="1" si="7"/>
        <v>0</v>
      </c>
      <c r="L119" s="49">
        <f t="shared" ca="1" si="57"/>
        <v>2729.6464980832648</v>
      </c>
      <c r="M119" s="64">
        <f t="shared" ca="1" si="58"/>
        <v>1</v>
      </c>
      <c r="N119" s="64">
        <f t="shared" ca="1" si="34"/>
        <v>0</v>
      </c>
      <c r="O119" s="64">
        <f t="shared" ca="1" si="41"/>
        <v>29</v>
      </c>
      <c r="P119" s="53">
        <f t="shared" ca="1" si="3"/>
        <v>0</v>
      </c>
      <c r="Q119" s="59"/>
      <c r="R119" s="54"/>
      <c r="S119" s="23">
        <v>34</v>
      </c>
      <c r="T119" s="59">
        <v>151814.09960616779</v>
      </c>
      <c r="U119" s="59">
        <v>2</v>
      </c>
      <c r="V119" s="59"/>
      <c r="W119" s="59"/>
      <c r="X119" s="65"/>
      <c r="Y119" s="65"/>
      <c r="Z119" s="65"/>
      <c r="AA119" s="145" t="s">
        <v>88</v>
      </c>
      <c r="AB119" s="145"/>
      <c r="AC119" s="146">
        <f>AVERAGE(T86:T235)</f>
        <v>139860.37286549088</v>
      </c>
      <c r="AD119" s="146"/>
      <c r="AE119" s="65"/>
      <c r="AF119" s="145" t="s">
        <v>88</v>
      </c>
      <c r="AG119" s="145"/>
      <c r="AH119" s="146">
        <f>AVERAGE(U86:U235)</f>
        <v>0.95333333333333337</v>
      </c>
      <c r="AI119" s="146"/>
      <c r="AJ119" s="65"/>
      <c r="AK119" s="65"/>
      <c r="AL119" s="65"/>
      <c r="AM119" s="65"/>
      <c r="AN119" s="65"/>
      <c r="AO119" s="4"/>
      <c r="AP119" s="48"/>
      <c r="AQ119" s="48"/>
      <c r="AR119" s="48"/>
      <c r="AS119" s="23">
        <v>35</v>
      </c>
      <c r="AT119" s="59">
        <v>170596.96544093368</v>
      </c>
      <c r="AU119" s="64">
        <v>0</v>
      </c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65"/>
      <c r="BM119" s="65"/>
      <c r="BN119" s="65"/>
      <c r="BO119" s="65"/>
      <c r="BP119" s="4"/>
      <c r="BQ119" s="48"/>
      <c r="BR119" s="23">
        <v>36</v>
      </c>
      <c r="BS119" s="49">
        <v>158676.00922987142</v>
      </c>
      <c r="BT119" s="64">
        <v>0</v>
      </c>
      <c r="BU119" s="65"/>
      <c r="BV119" s="65"/>
      <c r="BW119" s="65"/>
      <c r="BX119" s="65"/>
      <c r="BY119" s="65"/>
      <c r="BZ119" s="65"/>
      <c r="CA119" s="65"/>
      <c r="CB119" s="65"/>
      <c r="CC119" s="65"/>
      <c r="CD119" s="65"/>
      <c r="CE119" s="65"/>
      <c r="CF119" s="65"/>
      <c r="CG119" s="65"/>
      <c r="CH119" s="65"/>
      <c r="CI119" s="65"/>
      <c r="CJ119" s="65"/>
      <c r="CK119" s="65"/>
      <c r="CL119" s="65"/>
      <c r="CM119" s="65"/>
      <c r="CN119" s="65"/>
      <c r="CO119" s="4"/>
    </row>
    <row r="120" spans="1:93" ht="21.75" thickBot="1">
      <c r="A120" s="48" t="s">
        <v>21</v>
      </c>
      <c r="B120" s="48" t="s">
        <v>15</v>
      </c>
      <c r="C120" s="64">
        <v>29</v>
      </c>
      <c r="D120" s="64">
        <f t="shared" ca="1" si="35"/>
        <v>222.5</v>
      </c>
      <c r="E120" s="11">
        <f t="shared" ca="1" si="54"/>
        <v>351.69178823212104</v>
      </c>
      <c r="F120" s="49">
        <f t="shared" ca="1" si="60"/>
        <v>56.84135530700182</v>
      </c>
      <c r="G120" s="49">
        <f t="shared" ca="1" si="55"/>
        <v>56.84135530700182</v>
      </c>
      <c r="H120" s="49">
        <f t="shared" ca="1" si="56"/>
        <v>294.85043292511921</v>
      </c>
      <c r="I120" s="64">
        <f t="shared" ca="1" si="8"/>
        <v>0</v>
      </c>
      <c r="J120" s="49">
        <f t="shared" ca="1" si="6"/>
        <v>1721.7353646963629</v>
      </c>
      <c r="K120" s="64">
        <f t="shared" ca="1" si="7"/>
        <v>0</v>
      </c>
      <c r="L120" s="49">
        <f t="shared" ca="1" si="57"/>
        <v>1721.7353646963629</v>
      </c>
      <c r="M120" s="64">
        <f t="shared" ca="1" si="58"/>
        <v>0</v>
      </c>
      <c r="N120" s="64">
        <f t="shared" ca="1" si="34"/>
        <v>0</v>
      </c>
      <c r="O120" s="64">
        <f t="shared" ca="1" si="41"/>
        <v>0</v>
      </c>
      <c r="P120" s="53">
        <f t="shared" ca="1" si="3"/>
        <v>0</v>
      </c>
      <c r="Q120" s="59"/>
      <c r="R120" s="54"/>
      <c r="S120" s="23">
        <v>35</v>
      </c>
      <c r="T120" s="59">
        <v>133525.06065962874</v>
      </c>
      <c r="U120" s="59">
        <v>0</v>
      </c>
      <c r="V120" s="59"/>
      <c r="W120" s="59"/>
      <c r="X120" s="65"/>
      <c r="Y120" s="65"/>
      <c r="Z120" s="65"/>
      <c r="AA120" s="146" t="s">
        <v>89</v>
      </c>
      <c r="AB120" s="146"/>
      <c r="AC120" s="146">
        <f>STDEV(T86:T235)</f>
        <v>9517.3819864560828</v>
      </c>
      <c r="AD120" s="146"/>
      <c r="AE120" s="65"/>
      <c r="AF120" s="146" t="s">
        <v>89</v>
      </c>
      <c r="AG120" s="146"/>
      <c r="AH120" s="146">
        <f>STDEV(U86:U235)</f>
        <v>0.97165648821803119</v>
      </c>
      <c r="AI120" s="146"/>
      <c r="AJ120" s="65"/>
      <c r="AK120" s="65"/>
      <c r="AL120" s="65"/>
      <c r="AM120" s="65"/>
      <c r="AN120" s="65"/>
      <c r="AO120" s="4"/>
      <c r="AP120" s="48"/>
      <c r="AQ120" s="48"/>
      <c r="AR120" s="48"/>
      <c r="AS120" s="23">
        <v>36</v>
      </c>
      <c r="AT120" s="59">
        <v>172191.7498052539</v>
      </c>
      <c r="AU120" s="64">
        <v>0</v>
      </c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65"/>
      <c r="BM120" s="65"/>
      <c r="BN120" s="65"/>
      <c r="BO120" s="65"/>
      <c r="BP120" s="4"/>
      <c r="BQ120" s="48"/>
      <c r="BR120" s="23">
        <v>37</v>
      </c>
      <c r="BS120" s="49">
        <v>161578.75265996309</v>
      </c>
      <c r="BT120" s="64">
        <v>0</v>
      </c>
      <c r="BU120" s="65"/>
      <c r="BV120" s="65"/>
      <c r="BW120" s="65"/>
      <c r="BX120" s="65"/>
      <c r="BY120" s="65"/>
      <c r="BZ120" s="65"/>
      <c r="CA120" s="65"/>
      <c r="CB120" s="65"/>
      <c r="CC120" s="65"/>
      <c r="CD120" s="65"/>
      <c r="CE120" s="65"/>
      <c r="CF120" s="65"/>
      <c r="CG120" s="65"/>
      <c r="CH120" s="65"/>
      <c r="CI120" s="65"/>
      <c r="CJ120" s="65"/>
      <c r="CK120" s="65"/>
      <c r="CL120" s="65"/>
      <c r="CM120" s="65"/>
      <c r="CN120" s="65"/>
      <c r="CO120" s="4"/>
    </row>
    <row r="121" spans="1:93">
      <c r="A121" s="48" t="s">
        <v>21</v>
      </c>
      <c r="B121" s="48" t="s">
        <v>16</v>
      </c>
      <c r="C121" s="64">
        <v>30</v>
      </c>
      <c r="D121" s="64">
        <f t="shared" ca="1" si="35"/>
        <v>0</v>
      </c>
      <c r="E121" s="11">
        <f t="shared" ca="1" si="54"/>
        <v>294.85043292511921</v>
      </c>
      <c r="F121" s="49">
        <f t="shared" ca="1" si="60"/>
        <v>49.325642455351471</v>
      </c>
      <c r="G121" s="49">
        <f t="shared" ca="1" si="55"/>
        <v>49.325642455351471</v>
      </c>
      <c r="H121" s="49">
        <f t="shared" ca="1" si="56"/>
        <v>245.52479046976774</v>
      </c>
      <c r="I121" s="64">
        <f t="shared" ca="1" si="8"/>
        <v>0</v>
      </c>
      <c r="J121" s="49">
        <f t="shared" ca="1" si="6"/>
        <v>1551.2112987753576</v>
      </c>
      <c r="K121" s="64">
        <f t="shared" ca="1" si="7"/>
        <v>0</v>
      </c>
      <c r="L121" s="49">
        <f t="shared" ca="1" si="57"/>
        <v>1551.2112987753576</v>
      </c>
      <c r="M121" s="64">
        <f t="shared" ca="1" si="58"/>
        <v>0</v>
      </c>
      <c r="N121" s="64" t="str">
        <f t="shared" ca="1" si="34"/>
        <v>0</v>
      </c>
      <c r="O121" s="64">
        <f t="shared" ca="1" si="41"/>
        <v>0</v>
      </c>
      <c r="P121" s="53">
        <f t="shared" ca="1" si="3"/>
        <v>0</v>
      </c>
      <c r="Q121" s="59"/>
      <c r="R121" s="54"/>
      <c r="S121" s="23">
        <v>36</v>
      </c>
      <c r="T121" s="59">
        <v>135580.35781507619</v>
      </c>
      <c r="U121" s="59">
        <v>2</v>
      </c>
      <c r="V121" s="59"/>
      <c r="W121" s="59"/>
      <c r="X121" s="65"/>
      <c r="Y121" s="65"/>
      <c r="Z121" s="65"/>
      <c r="AA121" s="19" t="s">
        <v>90</v>
      </c>
      <c r="AB121" s="20" t="s">
        <v>91</v>
      </c>
      <c r="AC121" s="147">
        <f>AC119+AC123</f>
        <v>143335.62940040775</v>
      </c>
      <c r="AD121" s="147"/>
      <c r="AE121" s="65"/>
      <c r="AF121" s="19" t="s">
        <v>90</v>
      </c>
      <c r="AG121" s="20" t="s">
        <v>91</v>
      </c>
      <c r="AH121" s="147">
        <f>AH119+AH123</f>
        <v>1.3081321178288456</v>
      </c>
      <c r="AI121" s="147"/>
      <c r="AJ121" s="65"/>
      <c r="AK121" s="65"/>
      <c r="AL121" s="65"/>
      <c r="AM121" s="65"/>
      <c r="AN121" s="65"/>
      <c r="AO121" s="4"/>
      <c r="AP121" s="48"/>
      <c r="AQ121" s="48"/>
      <c r="AR121" s="48"/>
      <c r="AS121" s="23">
        <v>37</v>
      </c>
      <c r="AT121" s="59">
        <v>170683.25540786097</v>
      </c>
      <c r="AU121" s="64">
        <v>0</v>
      </c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65"/>
      <c r="BM121" s="65"/>
      <c r="BN121" s="65"/>
      <c r="BO121" s="65"/>
      <c r="BP121" s="4"/>
      <c r="BQ121" s="48"/>
      <c r="BR121" s="23">
        <v>38</v>
      </c>
      <c r="BS121" s="49">
        <v>163478.86979680936</v>
      </c>
      <c r="BT121" s="64">
        <v>0</v>
      </c>
      <c r="BU121" s="65"/>
      <c r="BV121" s="65"/>
      <c r="BW121" s="65"/>
      <c r="BX121" s="65"/>
      <c r="BY121" s="65"/>
      <c r="BZ121" s="77" t="s">
        <v>85</v>
      </c>
      <c r="CA121" s="78"/>
      <c r="CB121" s="78"/>
      <c r="CC121" s="79"/>
      <c r="CD121" s="48"/>
      <c r="CE121" s="48"/>
      <c r="CF121" s="48"/>
      <c r="CG121" s="48"/>
      <c r="CH121" s="48"/>
      <c r="CI121" s="48"/>
      <c r="CJ121" s="65"/>
      <c r="CK121" s="65"/>
      <c r="CL121" s="65"/>
      <c r="CM121" s="65"/>
      <c r="CN121" s="65"/>
      <c r="CO121" s="4"/>
    </row>
    <row r="122" spans="1:93">
      <c r="A122" s="48" t="s">
        <v>24</v>
      </c>
      <c r="B122" s="48" t="s">
        <v>18</v>
      </c>
      <c r="C122" s="64">
        <v>1</v>
      </c>
      <c r="D122" s="64">
        <f t="shared" ca="1" si="35"/>
        <v>0</v>
      </c>
      <c r="E122" s="11">
        <f t="shared" ca="1" si="54"/>
        <v>245.52479046976774</v>
      </c>
      <c r="F122" s="49">
        <f t="shared" ca="1" si="60"/>
        <v>60.980280264799056</v>
      </c>
      <c r="G122" s="49">
        <f t="shared" ca="1" si="55"/>
        <v>60.980280264799056</v>
      </c>
      <c r="H122" s="49">
        <f t="shared" ca="1" si="56"/>
        <v>184.54451020496867</v>
      </c>
      <c r="I122" s="64">
        <f t="shared" ca="1" si="8"/>
        <v>0</v>
      </c>
      <c r="J122" s="49">
        <f t="shared" ca="1" si="6"/>
        <v>1403.2343714093031</v>
      </c>
      <c r="K122" s="64">
        <f t="shared" ca="1" si="7"/>
        <v>0</v>
      </c>
      <c r="L122" s="49">
        <f t="shared" ca="1" si="57"/>
        <v>1403.2343714093031</v>
      </c>
      <c r="M122" s="64">
        <f t="shared" ca="1" si="58"/>
        <v>0</v>
      </c>
      <c r="N122" s="64" t="str">
        <f t="shared" ca="1" si="34"/>
        <v>0</v>
      </c>
      <c r="O122" s="64">
        <f ca="1">IF(M122=0,0,IF(OR(AND(A122="Mayo",C122=1,M122=1), AND(B122="Sabado",M122=1)),C122+2,C122+1))</f>
        <v>0</v>
      </c>
      <c r="P122" s="53">
        <f t="shared" ca="1" si="3"/>
        <v>0</v>
      </c>
      <c r="Q122" s="59"/>
      <c r="R122" s="54"/>
      <c r="S122" s="23">
        <v>37</v>
      </c>
      <c r="T122" s="59">
        <v>132375.39487579366</v>
      </c>
      <c r="U122" s="59">
        <v>1</v>
      </c>
      <c r="V122" s="59"/>
      <c r="W122" s="59"/>
      <c r="X122" s="65"/>
      <c r="Y122" s="65"/>
      <c r="Z122" s="65"/>
      <c r="AA122" s="21" t="s">
        <v>92</v>
      </c>
      <c r="AB122" s="22" t="s">
        <v>93</v>
      </c>
      <c r="AC122" s="147">
        <f>AC119-AC123</f>
        <v>136385.116330574</v>
      </c>
      <c r="AD122" s="147"/>
      <c r="AE122" s="65"/>
      <c r="AF122" s="21" t="s">
        <v>92</v>
      </c>
      <c r="AG122" s="22" t="s">
        <v>93</v>
      </c>
      <c r="AH122" s="147">
        <f>AH119-AH123</f>
        <v>0.59853454883782109</v>
      </c>
      <c r="AI122" s="147"/>
      <c r="AJ122" s="65"/>
      <c r="AK122" s="65"/>
      <c r="AL122" s="65"/>
      <c r="AM122" s="65"/>
      <c r="AN122" s="65"/>
      <c r="AO122" s="4"/>
      <c r="AP122" s="48"/>
      <c r="AQ122" s="48"/>
      <c r="AR122" s="48"/>
      <c r="AS122" s="23">
        <v>38</v>
      </c>
      <c r="AT122" s="59">
        <v>168102.66417354296</v>
      </c>
      <c r="AU122" s="64">
        <v>0</v>
      </c>
      <c r="AV122" s="65"/>
      <c r="AW122" s="65"/>
      <c r="AX122" s="65"/>
      <c r="AY122" s="65"/>
      <c r="AZ122" s="65"/>
      <c r="BA122" s="65"/>
      <c r="BB122" s="76" t="s">
        <v>81</v>
      </c>
      <c r="BC122" s="76"/>
      <c r="BD122" s="76"/>
      <c r="BE122" s="76"/>
      <c r="BF122" s="76"/>
      <c r="BG122" s="46"/>
      <c r="BH122" s="46"/>
      <c r="BI122" s="46"/>
      <c r="BJ122" s="46"/>
      <c r="BK122" s="65"/>
      <c r="BL122" s="65"/>
      <c r="BM122" s="65"/>
      <c r="BN122" s="65"/>
      <c r="BO122" s="65"/>
      <c r="BP122" s="4"/>
      <c r="BQ122" s="48"/>
      <c r="BR122" s="23">
        <v>39</v>
      </c>
      <c r="BS122" s="49">
        <v>155844.85342334613</v>
      </c>
      <c r="BT122" s="64">
        <v>0</v>
      </c>
      <c r="BU122" s="65"/>
      <c r="BV122" s="65"/>
      <c r="BW122" s="65"/>
      <c r="BX122" s="65"/>
      <c r="BY122" s="65"/>
      <c r="BZ122" s="80"/>
      <c r="CA122" s="81"/>
      <c r="CB122" s="81"/>
      <c r="CC122" s="82"/>
      <c r="CD122" s="48"/>
      <c r="CE122" s="48"/>
      <c r="CF122" s="48"/>
      <c r="CG122" s="48"/>
      <c r="CH122" s="48"/>
      <c r="CI122" s="48"/>
      <c r="CJ122" s="65"/>
      <c r="CK122" s="65"/>
      <c r="CL122" s="65"/>
      <c r="CM122" s="65"/>
      <c r="CN122" s="65"/>
      <c r="CO122" s="4"/>
    </row>
    <row r="123" spans="1:93" ht="18.75">
      <c r="A123" s="48" t="s">
        <v>24</v>
      </c>
      <c r="B123" s="48" t="s">
        <v>20</v>
      </c>
      <c r="C123" s="64">
        <v>2</v>
      </c>
      <c r="D123" s="64">
        <f t="shared" ca="1" si="35"/>
        <v>0</v>
      </c>
      <c r="E123" s="11">
        <f t="shared" ref="E123:E130" ca="1" si="61">H122+D123</f>
        <v>184.54451020496867</v>
      </c>
      <c r="F123" s="49">
        <f ca="1">LN(_xlfn.LOGNORM.INV(RAND(),41.29,10.9))</f>
        <v>43.504583039659032</v>
      </c>
      <c r="G123" s="49">
        <f t="shared" ref="G123:G130" ca="1" si="62">IF(E123&gt;=F123,F123,E123)</f>
        <v>43.504583039659032</v>
      </c>
      <c r="H123" s="49">
        <f t="shared" ref="H123:H130" ca="1" si="63">MAX(0,E123-G123)</f>
        <v>141.03992716530965</v>
      </c>
      <c r="I123" s="64">
        <f t="shared" ca="1" si="8"/>
        <v>1500</v>
      </c>
      <c r="J123" s="49">
        <f t="shared" ca="1" si="6"/>
        <v>1220.2935306149061</v>
      </c>
      <c r="K123" s="64">
        <f t="shared" ca="1" si="7"/>
        <v>0</v>
      </c>
      <c r="L123" s="49">
        <f t="shared" ref="L123:L130" ca="1" si="64">SUM(I123+J123+K123)</f>
        <v>2720.2935306149061</v>
      </c>
      <c r="M123" s="64">
        <f t="shared" ref="M123:M130" ca="1" si="65">IF(H123&lt;=$C$37,1,0)</f>
        <v>1</v>
      </c>
      <c r="N123" s="64">
        <f t="shared" ca="1" si="34"/>
        <v>0</v>
      </c>
      <c r="O123" s="64">
        <f t="shared" ref="O123:O145" ca="1" si="66">IF(M123=0,0,IF(AND(B123="Sabado",M123=1),C123+2,C123+1))</f>
        <v>3</v>
      </c>
      <c r="P123" s="53">
        <f t="shared" ca="1" si="3"/>
        <v>0</v>
      </c>
      <c r="Q123" s="59"/>
      <c r="R123" s="54"/>
      <c r="S123" s="23">
        <v>38</v>
      </c>
      <c r="T123" s="59">
        <v>134647.0548381054</v>
      </c>
      <c r="U123" s="59">
        <v>0</v>
      </c>
      <c r="V123" s="59"/>
      <c r="W123" s="59"/>
      <c r="X123" s="65"/>
      <c r="Y123" s="65"/>
      <c r="Z123" s="65"/>
      <c r="AA123" s="148" t="s">
        <v>94</v>
      </c>
      <c r="AB123" s="148"/>
      <c r="AC123" s="146">
        <f>(AC120/(SQRT(AB118*AD118)))</f>
        <v>3475.2565349168826</v>
      </c>
      <c r="AD123" s="146"/>
      <c r="AE123" s="65"/>
      <c r="AF123" s="148" t="s">
        <v>94</v>
      </c>
      <c r="AG123" s="148"/>
      <c r="AH123" s="146">
        <f>(AH120/(SQRT(AG118*AI118)))</f>
        <v>0.35479878449551222</v>
      </c>
      <c r="AI123" s="146"/>
      <c r="AJ123" s="65"/>
      <c r="AK123" s="65"/>
      <c r="AL123" s="65"/>
      <c r="AM123" s="65"/>
      <c r="AN123" s="65"/>
      <c r="AO123" s="4"/>
      <c r="AP123" s="48"/>
      <c r="AQ123" s="48"/>
      <c r="AR123" s="48"/>
      <c r="AS123" s="23">
        <v>39</v>
      </c>
      <c r="AT123" s="59">
        <v>170536.54238941017</v>
      </c>
      <c r="AU123" s="64">
        <v>0</v>
      </c>
      <c r="AV123" s="65"/>
      <c r="AW123" s="65"/>
      <c r="AX123" s="65"/>
      <c r="AY123" s="65"/>
      <c r="AZ123" s="65"/>
      <c r="BA123" s="65"/>
      <c r="BB123" s="76" t="s">
        <v>83</v>
      </c>
      <c r="BC123" s="76"/>
      <c r="BD123" s="76"/>
      <c r="BE123" s="76"/>
      <c r="BF123" s="76"/>
      <c r="BG123" s="46"/>
      <c r="BH123" s="46"/>
      <c r="BI123" s="46"/>
      <c r="BJ123" s="46"/>
      <c r="BK123" s="65"/>
      <c r="BL123" s="65"/>
      <c r="BM123" s="65"/>
      <c r="BN123" s="65"/>
      <c r="BO123" s="65"/>
      <c r="BP123" s="4"/>
      <c r="BQ123" s="48"/>
      <c r="BR123" s="23">
        <v>40</v>
      </c>
      <c r="BS123" s="49">
        <v>158938.70830981407</v>
      </c>
      <c r="BT123" s="64">
        <v>0</v>
      </c>
      <c r="BU123" s="65"/>
      <c r="BV123" s="65"/>
      <c r="BW123" s="65"/>
      <c r="BX123" s="65"/>
      <c r="BY123" s="65"/>
      <c r="BZ123" s="149" t="s">
        <v>95</v>
      </c>
      <c r="CA123" s="145"/>
      <c r="CB123" s="146">
        <f>COUNT(BS84:BS233)</f>
        <v>150</v>
      </c>
      <c r="CC123" s="150"/>
      <c r="CD123" s="48"/>
      <c r="CE123" s="48"/>
      <c r="CF123" s="48"/>
      <c r="CG123" s="48"/>
      <c r="CH123" s="48"/>
      <c r="CI123" s="48"/>
      <c r="CJ123" s="65"/>
      <c r="CK123" s="65"/>
      <c r="CL123" s="65"/>
      <c r="CM123" s="65"/>
      <c r="CN123" s="65"/>
      <c r="CO123" s="4"/>
    </row>
    <row r="124" spans="1:93" ht="21">
      <c r="A124" s="48" t="s">
        <v>24</v>
      </c>
      <c r="B124" s="48" t="s">
        <v>10</v>
      </c>
      <c r="C124" s="64">
        <v>3</v>
      </c>
      <c r="D124" s="64">
        <f t="shared" ca="1" si="35"/>
        <v>222.5</v>
      </c>
      <c r="E124" s="11">
        <f t="shared" ca="1" si="61"/>
        <v>363.53992716530968</v>
      </c>
      <c r="F124" s="49">
        <f t="shared" ca="1" si="5"/>
        <v>14.542484914014301</v>
      </c>
      <c r="G124" s="49">
        <f t="shared" ca="1" si="62"/>
        <v>14.542484914014301</v>
      </c>
      <c r="H124" s="49">
        <f t="shared" ca="1" si="63"/>
        <v>348.99744225129535</v>
      </c>
      <c r="I124" s="64">
        <f t="shared" ca="1" si="8"/>
        <v>0</v>
      </c>
      <c r="J124" s="49">
        <f t="shared" ca="1" si="6"/>
        <v>1757.279781495929</v>
      </c>
      <c r="K124" s="64">
        <f t="shared" ca="1" si="7"/>
        <v>0</v>
      </c>
      <c r="L124" s="49">
        <f t="shared" ca="1" si="64"/>
        <v>1757.279781495929</v>
      </c>
      <c r="M124" s="64">
        <f t="shared" ca="1" si="65"/>
        <v>0</v>
      </c>
      <c r="N124" s="64">
        <f t="shared" ca="1" si="34"/>
        <v>0</v>
      </c>
      <c r="O124" s="64">
        <f t="shared" ca="1" si="66"/>
        <v>0</v>
      </c>
      <c r="P124" s="53">
        <f t="shared" ca="1" si="3"/>
        <v>0</v>
      </c>
      <c r="Q124" s="59"/>
      <c r="R124" s="54"/>
      <c r="S124" s="23">
        <v>39</v>
      </c>
      <c r="T124" s="59">
        <v>137016.28893151972</v>
      </c>
      <c r="U124" s="59">
        <v>0</v>
      </c>
      <c r="V124" s="59"/>
      <c r="W124" s="59"/>
      <c r="X124" s="65"/>
      <c r="Y124" s="65"/>
      <c r="Z124" s="65"/>
      <c r="AA124" s="84"/>
      <c r="AB124" s="84"/>
      <c r="AC124" s="84"/>
      <c r="AD124" s="84"/>
      <c r="AE124" s="65"/>
      <c r="AF124" s="84"/>
      <c r="AG124" s="84"/>
      <c r="AH124" s="84"/>
      <c r="AI124" s="84"/>
      <c r="AJ124" s="65"/>
      <c r="AK124" s="65"/>
      <c r="AL124" s="65"/>
      <c r="AM124" s="65"/>
      <c r="AN124" s="65"/>
      <c r="AO124" s="4"/>
      <c r="AP124" s="48"/>
      <c r="AQ124" s="48"/>
      <c r="AR124" s="48"/>
      <c r="AS124" s="23">
        <v>40</v>
      </c>
      <c r="AT124" s="59">
        <v>169795.36567246271</v>
      </c>
      <c r="AU124" s="64">
        <v>0</v>
      </c>
      <c r="AV124" s="65"/>
      <c r="AW124" s="65"/>
      <c r="AX124" s="65"/>
      <c r="AY124" s="65"/>
      <c r="AZ124" s="65"/>
      <c r="BA124" s="65"/>
      <c r="BB124" s="48"/>
      <c r="BC124" s="48"/>
      <c r="BD124" s="48"/>
      <c r="BE124" s="48"/>
      <c r="BF124" s="48"/>
      <c r="BG124" s="46"/>
      <c r="BH124" s="46"/>
      <c r="BI124" s="46"/>
      <c r="BJ124" s="46"/>
      <c r="BK124" s="65"/>
      <c r="BL124" s="65"/>
      <c r="BM124" s="65"/>
      <c r="BN124" s="65"/>
      <c r="BO124" s="65"/>
      <c r="BP124" s="4"/>
      <c r="BQ124" s="48"/>
      <c r="BR124" s="23">
        <v>41</v>
      </c>
      <c r="BS124" s="49">
        <v>158891.09316830878</v>
      </c>
      <c r="BT124" s="64">
        <v>0</v>
      </c>
      <c r="BU124" s="65"/>
      <c r="BV124" s="65"/>
      <c r="BW124" s="65"/>
      <c r="BX124" s="65"/>
      <c r="BY124" s="65"/>
      <c r="BZ124" s="151" t="s">
        <v>96</v>
      </c>
      <c r="CA124" s="146"/>
      <c r="CB124" s="152">
        <f>AVERAGE(BS84:BS233)</f>
        <v>159602.83940028105</v>
      </c>
      <c r="CC124" s="150"/>
      <c r="CD124" s="48"/>
      <c r="CE124" s="48"/>
      <c r="CF124" s="48"/>
      <c r="CG124" s="48"/>
      <c r="CH124" s="48"/>
      <c r="CI124" s="48"/>
      <c r="CJ124" s="65"/>
      <c r="CK124" s="65"/>
      <c r="CL124" s="65"/>
      <c r="CM124" s="65"/>
      <c r="CN124" s="65"/>
      <c r="CO124" s="4"/>
    </row>
    <row r="125" spans="1:93" ht="23.25">
      <c r="A125" s="48" t="s">
        <v>24</v>
      </c>
      <c r="B125" s="48" t="s">
        <v>12</v>
      </c>
      <c r="C125" s="64">
        <v>4</v>
      </c>
      <c r="D125" s="64">
        <f t="shared" ca="1" si="35"/>
        <v>0</v>
      </c>
      <c r="E125" s="11">
        <f t="shared" ca="1" si="61"/>
        <v>348.99744225129535</v>
      </c>
      <c r="F125" s="49">
        <f t="shared" ca="1" si="5"/>
        <v>16.431068446747734</v>
      </c>
      <c r="G125" s="49">
        <f t="shared" ca="1" si="62"/>
        <v>16.431068446747734</v>
      </c>
      <c r="H125" s="49">
        <f t="shared" ca="1" si="63"/>
        <v>332.5663738045476</v>
      </c>
      <c r="I125" s="64">
        <f t="shared" ca="1" si="8"/>
        <v>0</v>
      </c>
      <c r="J125" s="49">
        <f t="shared" ca="1" si="6"/>
        <v>1713.652326753886</v>
      </c>
      <c r="K125" s="64">
        <f t="shared" ca="1" si="7"/>
        <v>0</v>
      </c>
      <c r="L125" s="49">
        <f t="shared" ca="1" si="64"/>
        <v>1713.652326753886</v>
      </c>
      <c r="M125" s="64">
        <f t="shared" ca="1" si="65"/>
        <v>0</v>
      </c>
      <c r="N125" s="64" t="str">
        <f t="shared" ref="N125:N152" ca="1" si="67">IF(OR(AND(M124=0, M125=1),(C124+1=O124)),ROUND($B$52+($B$53-$B$52)*RAND(),0),"0")</f>
        <v>0</v>
      </c>
      <c r="O125" s="64">
        <f t="shared" ca="1" si="66"/>
        <v>0</v>
      </c>
      <c r="P125" s="53">
        <f t="shared" ref="P125:P143" ca="1" si="68">IF(AND(H125=0,F125&gt;0),1,0)</f>
        <v>0</v>
      </c>
      <c r="Q125" s="59"/>
      <c r="R125" s="54"/>
      <c r="S125" s="23">
        <v>40</v>
      </c>
      <c r="T125" s="59">
        <v>155362.10576559152</v>
      </c>
      <c r="U125" s="59">
        <v>2</v>
      </c>
      <c r="V125" s="59"/>
      <c r="W125" s="59"/>
      <c r="X125" s="65"/>
      <c r="Y125" s="65"/>
      <c r="Z125" s="65"/>
      <c r="AA125" s="84"/>
      <c r="AB125" s="84"/>
      <c r="AC125" s="85"/>
      <c r="AD125" s="85"/>
      <c r="AE125" s="65"/>
      <c r="AF125" s="84"/>
      <c r="AG125" s="84"/>
      <c r="AH125" s="85"/>
      <c r="AI125" s="85"/>
      <c r="AJ125" s="65"/>
      <c r="AK125" s="65"/>
      <c r="AL125" s="65"/>
      <c r="AM125" s="65"/>
      <c r="AN125" s="65"/>
      <c r="AO125" s="4"/>
      <c r="AP125" s="48"/>
      <c r="AQ125" s="48"/>
      <c r="AR125" s="48"/>
      <c r="AS125" s="23">
        <v>41</v>
      </c>
      <c r="AT125" s="59">
        <v>168953.96751518661</v>
      </c>
      <c r="AU125" s="64">
        <v>0</v>
      </c>
      <c r="AV125" s="65"/>
      <c r="AW125" s="65"/>
      <c r="AX125" s="65"/>
      <c r="AY125" s="65"/>
      <c r="AZ125" s="65"/>
      <c r="BA125" s="65"/>
      <c r="BB125" s="66" t="s">
        <v>84</v>
      </c>
      <c r="BC125" s="66"/>
      <c r="BD125" s="66"/>
      <c r="BE125" s="66"/>
      <c r="BF125" s="66"/>
      <c r="BG125" s="46"/>
      <c r="BH125" s="46"/>
      <c r="BI125" s="46"/>
      <c r="BJ125" s="46"/>
      <c r="BK125" s="65"/>
      <c r="BL125" s="65"/>
      <c r="BM125" s="65"/>
      <c r="BN125" s="65"/>
      <c r="BO125" s="65"/>
      <c r="BP125" s="4"/>
      <c r="BQ125" s="48"/>
      <c r="BR125" s="23">
        <v>42</v>
      </c>
      <c r="BS125" s="49">
        <v>160596.11327603113</v>
      </c>
      <c r="BT125" s="64">
        <v>0</v>
      </c>
      <c r="BU125" s="65"/>
      <c r="BV125" s="65"/>
      <c r="BW125" s="65"/>
      <c r="BX125" s="65"/>
      <c r="BY125" s="65"/>
      <c r="BZ125" s="55" t="s">
        <v>97</v>
      </c>
      <c r="CA125" s="56"/>
      <c r="CB125" s="146">
        <f>_xlfn.STDEV.S(BS84:BS233)</f>
        <v>1920.354859178402</v>
      </c>
      <c r="CC125" s="150"/>
      <c r="CD125" s="48"/>
      <c r="CE125" s="48"/>
      <c r="CF125" s="48"/>
      <c r="CG125" s="48"/>
      <c r="CH125" s="48"/>
      <c r="CI125" s="48"/>
      <c r="CJ125" s="65"/>
      <c r="CK125" s="65"/>
      <c r="CL125" s="65"/>
      <c r="CM125" s="65"/>
      <c r="CN125" s="65"/>
      <c r="CO125" s="4"/>
    </row>
    <row r="126" spans="1:93" ht="18.75">
      <c r="A126" s="48" t="s">
        <v>24</v>
      </c>
      <c r="B126" s="48" t="s">
        <v>14</v>
      </c>
      <c r="C126" s="64">
        <v>5</v>
      </c>
      <c r="D126" s="64">
        <f t="shared" ref="D126:D152" ca="1" si="69">IF(O125=C126,$C$33,0)</f>
        <v>0</v>
      </c>
      <c r="E126" s="11">
        <f t="shared" ca="1" si="61"/>
        <v>332.5663738045476</v>
      </c>
      <c r="F126" s="49">
        <f t="shared" ref="F126:F152" ca="1" si="70">NORMINV(RAND(),13.5,1.87)</f>
        <v>13.320616655026335</v>
      </c>
      <c r="G126" s="49">
        <f t="shared" ca="1" si="62"/>
        <v>13.320616655026335</v>
      </c>
      <c r="H126" s="49">
        <f t="shared" ca="1" si="63"/>
        <v>319.24575714952124</v>
      </c>
      <c r="I126" s="64">
        <f t="shared" ca="1" si="8"/>
        <v>0</v>
      </c>
      <c r="J126" s="49">
        <f t="shared" ref="J126:J152" ca="1" si="71">($C$41+$C$38*E126)</f>
        <v>1664.3591214136427</v>
      </c>
      <c r="K126" s="64">
        <f t="shared" ref="K126:K152" ca="1" si="72">IF(E126&lt;F126,(F126-E126)*$C$32,0)</f>
        <v>0</v>
      </c>
      <c r="L126" s="49">
        <f t="shared" ca="1" si="64"/>
        <v>1664.3591214136427</v>
      </c>
      <c r="M126" s="64">
        <f t="shared" ca="1" si="65"/>
        <v>0</v>
      </c>
      <c r="N126" s="64" t="str">
        <f t="shared" ca="1" si="67"/>
        <v>0</v>
      </c>
      <c r="O126" s="64">
        <f t="shared" ca="1" si="66"/>
        <v>0</v>
      </c>
      <c r="P126" s="53">
        <f t="shared" ca="1" si="68"/>
        <v>0</v>
      </c>
      <c r="Q126" s="59"/>
      <c r="R126" s="54"/>
      <c r="S126" s="23">
        <v>41</v>
      </c>
      <c r="T126" s="59">
        <v>140361.14273257556</v>
      </c>
      <c r="U126" s="59">
        <v>1</v>
      </c>
      <c r="V126" s="59"/>
      <c r="W126" s="59"/>
      <c r="X126" s="65"/>
      <c r="Y126" s="65"/>
      <c r="Z126" s="65"/>
      <c r="AA126" s="148"/>
      <c r="AB126" s="148"/>
      <c r="AC126" s="146"/>
      <c r="AD126" s="146"/>
      <c r="AE126" s="65"/>
      <c r="AF126" s="148"/>
      <c r="AG126" s="148"/>
      <c r="AH126" s="146"/>
      <c r="AI126" s="146"/>
      <c r="AJ126" s="65"/>
      <c r="AK126" s="65"/>
      <c r="AL126" s="65"/>
      <c r="AM126" s="65"/>
      <c r="AN126" s="65"/>
      <c r="AO126" s="4"/>
      <c r="AP126" s="48"/>
      <c r="AQ126" s="48"/>
      <c r="AR126" s="48"/>
      <c r="AS126" s="23">
        <v>42</v>
      </c>
      <c r="AT126" s="59">
        <v>168506.27673141879</v>
      </c>
      <c r="AU126" s="64">
        <v>0</v>
      </c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46"/>
      <c r="BH126" s="46"/>
      <c r="BI126" s="46"/>
      <c r="BJ126" s="46"/>
      <c r="BK126" s="65"/>
      <c r="BL126" s="65"/>
      <c r="BM126" s="65"/>
      <c r="BN126" s="65"/>
      <c r="BO126" s="65"/>
      <c r="BP126" s="4"/>
      <c r="BQ126" s="48"/>
      <c r="BR126" s="23">
        <v>43</v>
      </c>
      <c r="BS126" s="49">
        <v>153960.56382498081</v>
      </c>
      <c r="BT126" s="64">
        <v>0</v>
      </c>
      <c r="BU126" s="65"/>
      <c r="BV126" s="65"/>
      <c r="BW126" s="65"/>
      <c r="BX126" s="65"/>
      <c r="BY126" s="65"/>
      <c r="BZ126" s="153" t="s">
        <v>98</v>
      </c>
      <c r="CA126" s="146"/>
      <c r="CB126" s="146">
        <v>0.05</v>
      </c>
      <c r="CC126" s="150"/>
      <c r="CD126" s="48"/>
      <c r="CE126" s="48"/>
      <c r="CF126" s="48"/>
      <c r="CG126" s="48"/>
      <c r="CH126" s="48"/>
      <c r="CI126" s="48"/>
      <c r="CJ126" s="65"/>
      <c r="CK126" s="65"/>
      <c r="CL126" s="65"/>
      <c r="CM126" s="65"/>
      <c r="CN126" s="65"/>
      <c r="CO126" s="4"/>
    </row>
    <row r="127" spans="1:93" ht="15.75" thickBot="1">
      <c r="A127" s="48" t="s">
        <v>24</v>
      </c>
      <c r="B127" s="48" t="s">
        <v>15</v>
      </c>
      <c r="C127" s="64">
        <v>6</v>
      </c>
      <c r="D127" s="64">
        <f t="shared" ca="1" si="69"/>
        <v>0</v>
      </c>
      <c r="E127" s="11">
        <f t="shared" ca="1" si="61"/>
        <v>319.24575714952124</v>
      </c>
      <c r="F127" s="49">
        <f ca="1">LN(_xlfn.LOGNORM.INV(RAND(),41.29,10.9))</f>
        <v>44.339471044264364</v>
      </c>
      <c r="G127" s="49">
        <f t="shared" ca="1" si="62"/>
        <v>44.339471044264364</v>
      </c>
      <c r="H127" s="49">
        <f t="shared" ca="1" si="63"/>
        <v>274.90628610525687</v>
      </c>
      <c r="I127" s="64">
        <f t="shared" ref="I127:I152" ca="1" si="73">IF(AND(M127=1,M126=0),$C$31,0)</f>
        <v>0</v>
      </c>
      <c r="J127" s="49">
        <f t="shared" ca="1" si="71"/>
        <v>1624.3972714485635</v>
      </c>
      <c r="K127" s="64">
        <f t="shared" ca="1" si="72"/>
        <v>0</v>
      </c>
      <c r="L127" s="49">
        <f t="shared" ca="1" si="64"/>
        <v>1624.3972714485635</v>
      </c>
      <c r="M127" s="64">
        <f t="shared" ca="1" si="65"/>
        <v>0</v>
      </c>
      <c r="N127" s="64" t="str">
        <f t="shared" ca="1" si="67"/>
        <v>0</v>
      </c>
      <c r="O127" s="64">
        <f t="shared" ca="1" si="66"/>
        <v>0</v>
      </c>
      <c r="P127" s="53">
        <f t="shared" ca="1" si="68"/>
        <v>0</v>
      </c>
      <c r="Q127" s="59"/>
      <c r="R127" s="54"/>
      <c r="S127" s="23">
        <v>42</v>
      </c>
      <c r="T127" s="59">
        <v>135298.85194702851</v>
      </c>
      <c r="U127" s="59">
        <v>0</v>
      </c>
      <c r="V127" s="59"/>
      <c r="W127" s="59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4"/>
      <c r="AP127" s="48"/>
      <c r="AQ127" s="48"/>
      <c r="AR127" s="48"/>
      <c r="AS127" s="23">
        <v>43</v>
      </c>
      <c r="AT127" s="59">
        <v>171152.11186178189</v>
      </c>
      <c r="AU127" s="64">
        <v>0</v>
      </c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46"/>
      <c r="BH127" s="46"/>
      <c r="BI127" s="46"/>
      <c r="BJ127" s="46"/>
      <c r="BK127" s="65"/>
      <c r="BL127" s="65"/>
      <c r="BM127" s="65"/>
      <c r="BN127" s="65"/>
      <c r="BO127" s="65"/>
      <c r="BP127" s="4"/>
      <c r="BQ127" s="48"/>
      <c r="BR127" s="23">
        <v>44</v>
      </c>
      <c r="BS127" s="49">
        <v>161084.14787815555</v>
      </c>
      <c r="BT127" s="64">
        <v>0</v>
      </c>
      <c r="BU127" s="65"/>
      <c r="BV127" s="65"/>
      <c r="BW127" s="65"/>
      <c r="BX127" s="65"/>
      <c r="BY127" s="65"/>
      <c r="BZ127" s="154" t="s">
        <v>99</v>
      </c>
      <c r="CA127" s="148"/>
      <c r="CB127" s="146">
        <f>-_xlfn.T.INV(CB126/2,19)</f>
        <v>2.0930240544083096</v>
      </c>
      <c r="CC127" s="150"/>
      <c r="CD127" s="48"/>
      <c r="CE127" s="48"/>
      <c r="CF127" s="48"/>
      <c r="CG127" s="48"/>
      <c r="CH127" s="48"/>
      <c r="CI127" s="48"/>
      <c r="CJ127" s="65"/>
      <c r="CK127" s="65"/>
      <c r="CL127" s="65"/>
      <c r="CM127" s="65"/>
      <c r="CN127" s="65"/>
      <c r="CO127" s="4"/>
    </row>
    <row r="128" spans="1:93">
      <c r="A128" s="48" t="s">
        <v>24</v>
      </c>
      <c r="B128" s="48" t="s">
        <v>16</v>
      </c>
      <c r="C128" s="64">
        <v>7</v>
      </c>
      <c r="D128" s="64">
        <f t="shared" ca="1" si="69"/>
        <v>0</v>
      </c>
      <c r="E128" s="11">
        <f t="shared" ca="1" si="61"/>
        <v>274.90628610525687</v>
      </c>
      <c r="F128" s="49">
        <f t="shared" ref="F128:F130" ca="1" si="74">LN(_xlfn.LOGNORM.INV(RAND(),41.29,10.9))</f>
        <v>38.620708351622469</v>
      </c>
      <c r="G128" s="49">
        <f t="shared" ca="1" si="62"/>
        <v>38.620708351622469</v>
      </c>
      <c r="H128" s="49">
        <f t="shared" ca="1" si="63"/>
        <v>236.28557775363441</v>
      </c>
      <c r="I128" s="64">
        <f t="shared" ca="1" si="73"/>
        <v>0</v>
      </c>
      <c r="J128" s="49">
        <f t="shared" ca="1" si="71"/>
        <v>1491.3788583157707</v>
      </c>
      <c r="K128" s="64">
        <f t="shared" ca="1" si="72"/>
        <v>0</v>
      </c>
      <c r="L128" s="49">
        <f t="shared" ca="1" si="64"/>
        <v>1491.3788583157707</v>
      </c>
      <c r="M128" s="64">
        <f t="shared" ca="1" si="65"/>
        <v>0</v>
      </c>
      <c r="N128" s="64" t="str">
        <f t="shared" ca="1" si="67"/>
        <v>0</v>
      </c>
      <c r="O128" s="64">
        <f t="shared" ca="1" si="66"/>
        <v>0</v>
      </c>
      <c r="P128" s="53">
        <f t="shared" ca="1" si="68"/>
        <v>0</v>
      </c>
      <c r="Q128" s="59"/>
      <c r="R128" s="54"/>
      <c r="S128" s="23">
        <v>43</v>
      </c>
      <c r="T128" s="59">
        <v>153967.09553176368</v>
      </c>
      <c r="U128" s="59">
        <v>2</v>
      </c>
      <c r="V128" s="59"/>
      <c r="W128" s="59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4"/>
      <c r="AP128" s="48"/>
      <c r="AQ128" s="48"/>
      <c r="AR128" s="48"/>
      <c r="AS128" s="23">
        <v>44</v>
      </c>
      <c r="AT128" s="59">
        <v>173114.8720400559</v>
      </c>
      <c r="AU128" s="64">
        <v>0</v>
      </c>
      <c r="AV128" s="65"/>
      <c r="AW128" s="65"/>
      <c r="AX128" s="65"/>
      <c r="AY128" s="65"/>
      <c r="AZ128" s="65"/>
      <c r="BA128" s="65"/>
      <c r="BB128" s="77" t="s">
        <v>85</v>
      </c>
      <c r="BC128" s="78"/>
      <c r="BD128" s="78"/>
      <c r="BE128" s="79"/>
      <c r="BF128" s="65"/>
      <c r="BG128" s="46"/>
      <c r="BH128" s="46"/>
      <c r="BI128" s="46"/>
      <c r="BJ128" s="46"/>
      <c r="BK128" s="65"/>
      <c r="BL128" s="65"/>
      <c r="BM128" s="65"/>
      <c r="BN128" s="65"/>
      <c r="BO128" s="65"/>
      <c r="BP128" s="4"/>
      <c r="BQ128" s="48"/>
      <c r="BR128" s="23">
        <v>45</v>
      </c>
      <c r="BS128" s="49">
        <v>161254.73291059295</v>
      </c>
      <c r="BT128" s="64">
        <v>0</v>
      </c>
      <c r="BU128" s="65"/>
      <c r="BV128" s="65"/>
      <c r="BW128" s="65"/>
      <c r="BX128" s="65"/>
      <c r="BY128" s="65"/>
      <c r="BZ128" s="140" t="s">
        <v>100</v>
      </c>
      <c r="CA128" s="141"/>
      <c r="CB128" s="56" t="s">
        <v>101</v>
      </c>
      <c r="CC128" s="50">
        <f>CB124-(CB127*CB125)/SQRT(CB123)</f>
        <v>159274.6609357578</v>
      </c>
      <c r="CD128" s="48"/>
      <c r="CE128" s="48"/>
      <c r="CF128" s="48"/>
      <c r="CG128" s="48"/>
      <c r="CH128" s="48"/>
      <c r="CI128" s="48"/>
      <c r="CJ128" s="65"/>
      <c r="CK128" s="65"/>
      <c r="CL128" s="65"/>
      <c r="CM128" s="65"/>
      <c r="CN128" s="65"/>
      <c r="CO128" s="4"/>
    </row>
    <row r="129" spans="1:93">
      <c r="A129" s="48" t="s">
        <v>24</v>
      </c>
      <c r="B129" s="48" t="s">
        <v>18</v>
      </c>
      <c r="C129" s="64">
        <v>8</v>
      </c>
      <c r="D129" s="64">
        <f t="shared" ca="1" si="69"/>
        <v>0</v>
      </c>
      <c r="E129" s="11">
        <f t="shared" ca="1" si="61"/>
        <v>236.28557775363441</v>
      </c>
      <c r="F129" s="49">
        <f t="shared" ca="1" si="74"/>
        <v>42.904442144014233</v>
      </c>
      <c r="G129" s="49">
        <f t="shared" ca="1" si="62"/>
        <v>42.904442144014233</v>
      </c>
      <c r="H129" s="49">
        <f t="shared" ca="1" si="63"/>
        <v>193.38113560962017</v>
      </c>
      <c r="I129" s="64">
        <f t="shared" ca="1" si="73"/>
        <v>0</v>
      </c>
      <c r="J129" s="49">
        <f t="shared" ca="1" si="71"/>
        <v>1375.516733260903</v>
      </c>
      <c r="K129" s="64">
        <f t="shared" ca="1" si="72"/>
        <v>0</v>
      </c>
      <c r="L129" s="49">
        <f t="shared" ca="1" si="64"/>
        <v>1375.516733260903</v>
      </c>
      <c r="M129" s="64">
        <f t="shared" ca="1" si="65"/>
        <v>0</v>
      </c>
      <c r="N129" s="64" t="str">
        <f t="shared" ca="1" si="67"/>
        <v>0</v>
      </c>
      <c r="O129" s="64">
        <f t="shared" ca="1" si="66"/>
        <v>0</v>
      </c>
      <c r="P129" s="53">
        <f t="shared" ca="1" si="68"/>
        <v>0</v>
      </c>
      <c r="Q129" s="59"/>
      <c r="R129" s="54"/>
      <c r="S129" s="23">
        <v>44</v>
      </c>
      <c r="T129" s="59">
        <v>156166.19658756716</v>
      </c>
      <c r="U129" s="59">
        <v>3</v>
      </c>
      <c r="V129" s="71" t="s">
        <v>102</v>
      </c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2"/>
      <c r="AP129" s="48"/>
      <c r="AQ129" s="48"/>
      <c r="AR129" s="48"/>
      <c r="AS129" s="23">
        <v>45</v>
      </c>
      <c r="AT129" s="59">
        <v>171052.05337460202</v>
      </c>
      <c r="AU129" s="64">
        <v>0</v>
      </c>
      <c r="AV129" s="65"/>
      <c r="AW129" s="65"/>
      <c r="AX129" s="65"/>
      <c r="AY129" s="65"/>
      <c r="AZ129" s="65"/>
      <c r="BA129" s="65"/>
      <c r="BB129" s="80"/>
      <c r="BC129" s="81"/>
      <c r="BD129" s="81"/>
      <c r="BE129" s="82"/>
      <c r="BF129" s="65"/>
      <c r="BG129" s="46"/>
      <c r="BH129" s="46"/>
      <c r="BI129" s="46"/>
      <c r="BJ129" s="46"/>
      <c r="BK129" s="65"/>
      <c r="BL129" s="65"/>
      <c r="BM129" s="65"/>
      <c r="BN129" s="65"/>
      <c r="BO129" s="65"/>
      <c r="BP129" s="4"/>
      <c r="BQ129" s="48"/>
      <c r="BR129" s="23">
        <v>46</v>
      </c>
      <c r="BS129" s="49">
        <v>162797.61883542556</v>
      </c>
      <c r="BT129" s="64">
        <v>0</v>
      </c>
      <c r="BU129" s="65"/>
      <c r="BV129" s="65"/>
      <c r="BW129" s="65"/>
      <c r="BX129" s="65"/>
      <c r="BY129" s="65"/>
      <c r="BZ129" s="142"/>
      <c r="CA129" s="143"/>
      <c r="CB129" s="56" t="s">
        <v>103</v>
      </c>
      <c r="CC129" s="50">
        <f>+CB124+(CB127*CB125)/SQRT(CB123)</f>
        <v>159931.01786480431</v>
      </c>
      <c r="CD129" s="48"/>
      <c r="CE129" s="48"/>
      <c r="CF129" s="48"/>
      <c r="CG129" s="48"/>
      <c r="CH129" s="48"/>
      <c r="CI129" s="48"/>
      <c r="CJ129" s="65"/>
      <c r="CK129" s="65"/>
      <c r="CL129" s="65"/>
      <c r="CM129" s="65"/>
      <c r="CN129" s="65"/>
      <c r="CO129" s="4"/>
    </row>
    <row r="130" spans="1:93" ht="19.5" thickBot="1">
      <c r="A130" s="48" t="s">
        <v>24</v>
      </c>
      <c r="B130" s="48" t="s">
        <v>20</v>
      </c>
      <c r="C130" s="64">
        <v>9</v>
      </c>
      <c r="D130" s="64">
        <f t="shared" ca="1" si="69"/>
        <v>0</v>
      </c>
      <c r="E130" s="11">
        <f t="shared" ca="1" si="61"/>
        <v>193.38113560962017</v>
      </c>
      <c r="F130" s="49">
        <f t="shared" ca="1" si="74"/>
        <v>35.154663538740159</v>
      </c>
      <c r="G130" s="49">
        <f t="shared" ca="1" si="62"/>
        <v>35.154663538740159</v>
      </c>
      <c r="H130" s="49">
        <f t="shared" ca="1" si="63"/>
        <v>158.22647207088002</v>
      </c>
      <c r="I130" s="64">
        <f t="shared" ca="1" si="73"/>
        <v>1500</v>
      </c>
      <c r="J130" s="49">
        <f t="shared" ca="1" si="71"/>
        <v>1246.8034068288605</v>
      </c>
      <c r="K130" s="64">
        <f t="shared" ca="1" si="72"/>
        <v>0</v>
      </c>
      <c r="L130" s="49">
        <f t="shared" ca="1" si="64"/>
        <v>2746.8034068288607</v>
      </c>
      <c r="M130" s="64">
        <f t="shared" ca="1" si="65"/>
        <v>1</v>
      </c>
      <c r="N130" s="64">
        <f t="shared" ca="1" si="67"/>
        <v>0</v>
      </c>
      <c r="O130" s="64">
        <f t="shared" ca="1" si="66"/>
        <v>10</v>
      </c>
      <c r="P130" s="53">
        <f t="shared" ca="1" si="68"/>
        <v>0</v>
      </c>
      <c r="Q130" s="59"/>
      <c r="R130" s="54"/>
      <c r="S130" s="23">
        <v>45</v>
      </c>
      <c r="T130" s="59">
        <v>134410.99114064721</v>
      </c>
      <c r="U130" s="59">
        <v>1</v>
      </c>
      <c r="V130" s="71" t="s">
        <v>104</v>
      </c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2"/>
      <c r="AP130" s="48"/>
      <c r="AQ130" s="48"/>
      <c r="AR130" s="48"/>
      <c r="AS130" s="23">
        <v>46</v>
      </c>
      <c r="AT130" s="59">
        <v>172373.26454631076</v>
      </c>
      <c r="AU130" s="64">
        <v>0</v>
      </c>
      <c r="AV130" s="65"/>
      <c r="AW130" s="65"/>
      <c r="AX130" s="65"/>
      <c r="AY130" s="65"/>
      <c r="AZ130" s="65"/>
      <c r="BA130" s="65"/>
      <c r="BB130" s="149" t="s">
        <v>95</v>
      </c>
      <c r="BC130" s="145"/>
      <c r="BD130" s="146">
        <f>COUNT(AT85:AT234)</f>
        <v>150</v>
      </c>
      <c r="BE130" s="150"/>
      <c r="BF130" s="65"/>
      <c r="BG130" s="46"/>
      <c r="BH130" s="46"/>
      <c r="BI130" s="46"/>
      <c r="BJ130" s="46"/>
      <c r="BK130" s="65"/>
      <c r="BL130" s="65"/>
      <c r="BM130" s="65"/>
      <c r="BN130" s="65"/>
      <c r="BO130" s="65"/>
      <c r="BP130" s="4"/>
      <c r="BQ130" s="48"/>
      <c r="BR130" s="23">
        <v>47</v>
      </c>
      <c r="BS130" s="49">
        <v>159735.04073770001</v>
      </c>
      <c r="BT130" s="64">
        <v>0</v>
      </c>
      <c r="BU130" s="65"/>
      <c r="BV130" s="65"/>
      <c r="BW130" s="65"/>
      <c r="BX130" s="65"/>
      <c r="BY130" s="65"/>
      <c r="BZ130" s="155" t="s">
        <v>105</v>
      </c>
      <c r="CA130" s="156"/>
      <c r="CB130" s="157">
        <f>(CB127*CB125)/SQRT(CB123)</f>
        <v>328.17846452325875</v>
      </c>
      <c r="CC130" s="158"/>
      <c r="CD130" s="48"/>
      <c r="CE130" s="48"/>
      <c r="CF130" s="48"/>
      <c r="CG130" s="48"/>
      <c r="CH130" s="48"/>
      <c r="CI130" s="48"/>
      <c r="CJ130" s="65"/>
      <c r="CK130" s="65"/>
      <c r="CL130" s="65"/>
      <c r="CM130" s="65"/>
      <c r="CN130" s="65"/>
      <c r="CO130" s="4"/>
    </row>
    <row r="131" spans="1:93" ht="21">
      <c r="A131" s="48" t="s">
        <v>24</v>
      </c>
      <c r="B131" s="48" t="s">
        <v>10</v>
      </c>
      <c r="C131" s="64">
        <v>10</v>
      </c>
      <c r="D131" s="64">
        <f t="shared" ca="1" si="69"/>
        <v>222.5</v>
      </c>
      <c r="E131" s="11">
        <f t="shared" ref="E131:E134" ca="1" si="75">H130+D131</f>
        <v>380.72647207088005</v>
      </c>
      <c r="F131" s="49">
        <f t="shared" ca="1" si="70"/>
        <v>14.755342149195572</v>
      </c>
      <c r="G131" s="49">
        <f t="shared" ref="G131:G134" ca="1" si="76">IF(E131&gt;=F131,F131,E131)</f>
        <v>14.755342149195572</v>
      </c>
      <c r="H131" s="49">
        <f t="shared" ref="H131:H134" ca="1" si="77">MAX(0,E131-G131)</f>
        <v>365.97112992168445</v>
      </c>
      <c r="I131" s="64">
        <f t="shared" ca="1" si="73"/>
        <v>0</v>
      </c>
      <c r="J131" s="49">
        <f t="shared" ca="1" si="71"/>
        <v>1808.8394162126401</v>
      </c>
      <c r="K131" s="64">
        <f t="shared" ca="1" si="72"/>
        <v>0</v>
      </c>
      <c r="L131" s="49">
        <f t="shared" ref="L131:L134" ca="1" si="78">SUM(I131+J131+K131)</f>
        <v>1808.8394162126401</v>
      </c>
      <c r="M131" s="64">
        <f t="shared" ref="M131:M134" ca="1" si="79">IF(H131&lt;=$C$37,1,0)</f>
        <v>0</v>
      </c>
      <c r="N131" s="64">
        <f t="shared" ca="1" si="67"/>
        <v>0</v>
      </c>
      <c r="O131" s="64">
        <f t="shared" ca="1" si="66"/>
        <v>0</v>
      </c>
      <c r="P131" s="53">
        <f t="shared" ca="1" si="68"/>
        <v>0</v>
      </c>
      <c r="Q131" s="59"/>
      <c r="R131" s="54"/>
      <c r="S131" s="23">
        <v>46</v>
      </c>
      <c r="T131" s="59">
        <v>135755.45256139271</v>
      </c>
      <c r="U131" s="59">
        <v>0</v>
      </c>
      <c r="V131" s="71" t="s">
        <v>106</v>
      </c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2"/>
      <c r="AP131" s="48"/>
      <c r="AQ131" s="48"/>
      <c r="AR131" s="48"/>
      <c r="AS131" s="23">
        <v>47</v>
      </c>
      <c r="AT131" s="59">
        <v>167610.87929843969</v>
      </c>
      <c r="AU131" s="64">
        <v>0</v>
      </c>
      <c r="AV131" s="65"/>
      <c r="AW131" s="65"/>
      <c r="AX131" s="65"/>
      <c r="AY131" s="65"/>
      <c r="AZ131" s="65"/>
      <c r="BA131" s="65"/>
      <c r="BB131" s="151" t="s">
        <v>96</v>
      </c>
      <c r="BC131" s="146"/>
      <c r="BD131" s="152">
        <f>AVERAGE(AT85:AT234)</f>
        <v>169938.82152755457</v>
      </c>
      <c r="BE131" s="150"/>
      <c r="BF131" s="65"/>
      <c r="BG131" s="46"/>
      <c r="BH131" s="46"/>
      <c r="BI131" s="46"/>
      <c r="BJ131" s="46"/>
      <c r="BK131" s="65"/>
      <c r="BL131" s="65"/>
      <c r="BM131" s="65"/>
      <c r="BN131" s="65"/>
      <c r="BO131" s="65"/>
      <c r="BP131" s="4"/>
      <c r="BQ131" s="48"/>
      <c r="BR131" s="23">
        <v>48</v>
      </c>
      <c r="BS131" s="49">
        <v>159392.27146242943</v>
      </c>
      <c r="BT131" s="64">
        <v>0</v>
      </c>
      <c r="BU131" s="65"/>
      <c r="BV131" s="65"/>
      <c r="BW131" s="65"/>
      <c r="BX131" s="65"/>
      <c r="BY131" s="65"/>
      <c r="BZ131" s="65"/>
      <c r="CA131" s="48"/>
      <c r="CB131" s="48"/>
      <c r="CC131" s="48"/>
      <c r="CD131" s="48"/>
      <c r="CE131" s="48"/>
      <c r="CF131" s="48"/>
      <c r="CG131" s="48"/>
      <c r="CH131" s="48"/>
      <c r="CI131" s="48"/>
      <c r="CJ131" s="65"/>
      <c r="CK131" s="65"/>
      <c r="CL131" s="65"/>
      <c r="CM131" s="65"/>
      <c r="CN131" s="65"/>
      <c r="CO131" s="4"/>
    </row>
    <row r="132" spans="1:93" ht="23.25">
      <c r="A132" s="48" t="s">
        <v>24</v>
      </c>
      <c r="B132" s="48" t="s">
        <v>12</v>
      </c>
      <c r="C132" s="64">
        <v>11</v>
      </c>
      <c r="D132" s="64">
        <f t="shared" ca="1" si="69"/>
        <v>0</v>
      </c>
      <c r="E132" s="11">
        <f t="shared" ca="1" si="75"/>
        <v>365.97112992168445</v>
      </c>
      <c r="F132" s="49">
        <f t="shared" ca="1" si="70"/>
        <v>13.893523452033582</v>
      </c>
      <c r="G132" s="49">
        <f t="shared" ca="1" si="76"/>
        <v>13.893523452033582</v>
      </c>
      <c r="H132" s="49">
        <f t="shared" ca="1" si="77"/>
        <v>352.07760646965085</v>
      </c>
      <c r="I132" s="64">
        <f t="shared" ca="1" si="73"/>
        <v>0</v>
      </c>
      <c r="J132" s="49">
        <f t="shared" ca="1" si="71"/>
        <v>1764.5733897650534</v>
      </c>
      <c r="K132" s="64">
        <f t="shared" ca="1" si="72"/>
        <v>0</v>
      </c>
      <c r="L132" s="49">
        <f t="shared" ca="1" si="78"/>
        <v>1764.5733897650534</v>
      </c>
      <c r="M132" s="64">
        <f t="shared" ca="1" si="79"/>
        <v>0</v>
      </c>
      <c r="N132" s="64" t="str">
        <f t="shared" ca="1" si="67"/>
        <v>0</v>
      </c>
      <c r="O132" s="64">
        <f t="shared" ca="1" si="66"/>
        <v>0</v>
      </c>
      <c r="P132" s="53">
        <f t="shared" ca="1" si="68"/>
        <v>0</v>
      </c>
      <c r="Q132" s="59"/>
      <c r="R132" s="54"/>
      <c r="S132" s="23">
        <v>47</v>
      </c>
      <c r="T132" s="59">
        <v>134681.50874430678</v>
      </c>
      <c r="U132" s="59">
        <v>0</v>
      </c>
      <c r="V132" s="71" t="s">
        <v>107</v>
      </c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2"/>
      <c r="AP132" s="48"/>
      <c r="AQ132" s="48"/>
      <c r="AR132" s="48"/>
      <c r="AS132" s="23">
        <v>48</v>
      </c>
      <c r="AT132" s="59">
        <v>171307.09211204786</v>
      </c>
      <c r="AU132" s="64">
        <v>0</v>
      </c>
      <c r="AV132" s="65"/>
      <c r="AW132" s="65"/>
      <c r="AX132" s="65"/>
      <c r="AY132" s="65"/>
      <c r="AZ132" s="65"/>
      <c r="BA132" s="65"/>
      <c r="BB132" s="55" t="s">
        <v>97</v>
      </c>
      <c r="BC132" s="56"/>
      <c r="BD132" s="146">
        <f>_xlfn.STDEV.S(AT85:AT234)</f>
        <v>1586.8567745820601</v>
      </c>
      <c r="BE132" s="150"/>
      <c r="BF132" s="65"/>
      <c r="BG132" s="46"/>
      <c r="BH132" s="46"/>
      <c r="BI132" s="46"/>
      <c r="BJ132" s="46"/>
      <c r="BK132" s="65"/>
      <c r="BL132" s="65"/>
      <c r="BM132" s="65"/>
      <c r="BN132" s="65"/>
      <c r="BO132" s="65"/>
      <c r="BP132" s="4"/>
      <c r="BQ132" s="48"/>
      <c r="BR132" s="23">
        <v>49</v>
      </c>
      <c r="BS132" s="49">
        <v>159411.86094270591</v>
      </c>
      <c r="BT132" s="64">
        <v>0</v>
      </c>
      <c r="BU132" s="65"/>
      <c r="BV132" s="65"/>
      <c r="BW132" s="65"/>
      <c r="BX132" s="65"/>
      <c r="BY132" s="65"/>
      <c r="BZ132" s="65"/>
      <c r="CA132" s="48"/>
      <c r="CB132" s="48"/>
      <c r="CC132" s="48"/>
      <c r="CD132" s="48"/>
      <c r="CE132" s="48"/>
      <c r="CF132" s="48"/>
      <c r="CG132" s="48"/>
      <c r="CH132" s="48"/>
      <c r="CI132" s="48"/>
      <c r="CJ132" s="65"/>
      <c r="CK132" s="65"/>
      <c r="CL132" s="65"/>
      <c r="CM132" s="65"/>
      <c r="CN132" s="65"/>
      <c r="CO132" s="4"/>
    </row>
    <row r="133" spans="1:93" ht="18.75">
      <c r="A133" s="48" t="s">
        <v>24</v>
      </c>
      <c r="B133" s="48" t="s">
        <v>14</v>
      </c>
      <c r="C133" s="64">
        <v>12</v>
      </c>
      <c r="D133" s="64">
        <f t="shared" ca="1" si="69"/>
        <v>0</v>
      </c>
      <c r="E133" s="11">
        <f t="shared" ca="1" si="75"/>
        <v>352.07760646965085</v>
      </c>
      <c r="F133" s="49">
        <f t="shared" ca="1" si="70"/>
        <v>11.748510496096563</v>
      </c>
      <c r="G133" s="49">
        <f t="shared" ca="1" si="76"/>
        <v>11.748510496096563</v>
      </c>
      <c r="H133" s="49">
        <f t="shared" ca="1" si="77"/>
        <v>340.32909597355427</v>
      </c>
      <c r="I133" s="64">
        <f t="shared" ca="1" si="73"/>
        <v>0</v>
      </c>
      <c r="J133" s="49">
        <f t="shared" ca="1" si="71"/>
        <v>1722.8928194089526</v>
      </c>
      <c r="K133" s="64">
        <f t="shared" ca="1" si="72"/>
        <v>0</v>
      </c>
      <c r="L133" s="49">
        <f t="shared" ca="1" si="78"/>
        <v>1722.8928194089526</v>
      </c>
      <c r="M133" s="64">
        <f t="shared" ca="1" si="79"/>
        <v>0</v>
      </c>
      <c r="N133" s="64" t="str">
        <f t="shared" ca="1" si="67"/>
        <v>0</v>
      </c>
      <c r="O133" s="64">
        <f t="shared" ca="1" si="66"/>
        <v>0</v>
      </c>
      <c r="P133" s="53">
        <f t="shared" ca="1" si="68"/>
        <v>0</v>
      </c>
      <c r="Q133" s="59"/>
      <c r="R133" s="54"/>
      <c r="S133" s="23">
        <v>48</v>
      </c>
      <c r="T133" s="59">
        <v>161689.65332472313</v>
      </c>
      <c r="U133" s="59">
        <v>2</v>
      </c>
      <c r="V133" s="71" t="s">
        <v>108</v>
      </c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2"/>
      <c r="AP133" s="48"/>
      <c r="AQ133" s="48"/>
      <c r="AR133" s="48"/>
      <c r="AS133" s="23">
        <v>49</v>
      </c>
      <c r="AT133" s="59">
        <v>169997.84202413668</v>
      </c>
      <c r="AU133" s="64">
        <v>0</v>
      </c>
      <c r="AV133" s="65"/>
      <c r="AW133" s="65"/>
      <c r="AX133" s="65"/>
      <c r="AY133" s="65"/>
      <c r="AZ133" s="65"/>
      <c r="BA133" s="65"/>
      <c r="BB133" s="153" t="s">
        <v>98</v>
      </c>
      <c r="BC133" s="146"/>
      <c r="BD133" s="146">
        <v>0.05</v>
      </c>
      <c r="BE133" s="150"/>
      <c r="BF133" s="65"/>
      <c r="BG133" s="46"/>
      <c r="BH133" s="46"/>
      <c r="BI133" s="46"/>
      <c r="BJ133" s="46"/>
      <c r="BK133" s="65"/>
      <c r="BL133" s="65"/>
      <c r="BM133" s="65"/>
      <c r="BN133" s="65"/>
      <c r="BO133" s="65"/>
      <c r="BP133" s="4"/>
      <c r="BQ133" s="48"/>
      <c r="BR133" s="23">
        <v>50</v>
      </c>
      <c r="BS133" s="49">
        <v>157778.19920402303</v>
      </c>
      <c r="BT133" s="64">
        <v>0</v>
      </c>
      <c r="BU133" s="65"/>
      <c r="BV133" s="65"/>
      <c r="BW133" s="65"/>
      <c r="BX133" s="65"/>
      <c r="BY133" s="65"/>
      <c r="BZ133" s="65"/>
      <c r="CA133" s="48"/>
      <c r="CB133" s="48"/>
      <c r="CC133" s="48"/>
      <c r="CD133" s="48"/>
      <c r="CE133" s="48"/>
      <c r="CF133" s="48"/>
      <c r="CG133" s="48"/>
      <c r="CH133" s="48"/>
      <c r="CI133" s="48"/>
      <c r="CJ133" s="65"/>
      <c r="CK133" s="65"/>
      <c r="CL133" s="65"/>
      <c r="CM133" s="65"/>
      <c r="CN133" s="65"/>
      <c r="CO133" s="4"/>
    </row>
    <row r="134" spans="1:93">
      <c r="A134" s="48" t="s">
        <v>24</v>
      </c>
      <c r="B134" s="48" t="s">
        <v>15</v>
      </c>
      <c r="C134" s="64">
        <v>13</v>
      </c>
      <c r="D134" s="64">
        <f t="shared" ca="1" si="69"/>
        <v>0</v>
      </c>
      <c r="E134" s="11">
        <f t="shared" ca="1" si="75"/>
        <v>340.32909597355427</v>
      </c>
      <c r="F134" s="49">
        <f ca="1">LN(_xlfn.LOGNORM.INV(RAND(),41.29,10.9))</f>
        <v>31.636313282980016</v>
      </c>
      <c r="G134" s="49">
        <f t="shared" ca="1" si="76"/>
        <v>31.636313282980016</v>
      </c>
      <c r="H134" s="49">
        <f t="shared" ca="1" si="77"/>
        <v>308.69278269057423</v>
      </c>
      <c r="I134" s="64">
        <f t="shared" ca="1" si="73"/>
        <v>0</v>
      </c>
      <c r="J134" s="49">
        <f t="shared" ca="1" si="71"/>
        <v>1687.6472879206626</v>
      </c>
      <c r="K134" s="64">
        <f t="shared" ca="1" si="72"/>
        <v>0</v>
      </c>
      <c r="L134" s="49">
        <f t="shared" ca="1" si="78"/>
        <v>1687.6472879206626</v>
      </c>
      <c r="M134" s="64">
        <f t="shared" ca="1" si="79"/>
        <v>0</v>
      </c>
      <c r="N134" s="64" t="str">
        <f t="shared" ca="1" si="67"/>
        <v>0</v>
      </c>
      <c r="O134" s="64">
        <f t="shared" ca="1" si="66"/>
        <v>0</v>
      </c>
      <c r="P134" s="53">
        <f t="shared" ca="1" si="68"/>
        <v>0</v>
      </c>
      <c r="Q134" s="59"/>
      <c r="R134" s="54"/>
      <c r="S134" s="23">
        <v>49</v>
      </c>
      <c r="T134" s="59">
        <v>131715.37022357158</v>
      </c>
      <c r="U134" s="59">
        <v>1</v>
      </c>
      <c r="V134" s="59"/>
      <c r="W134" s="59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4"/>
      <c r="AP134" s="48"/>
      <c r="AQ134" s="48"/>
      <c r="AR134" s="48"/>
      <c r="AS134" s="23">
        <v>50</v>
      </c>
      <c r="AT134" s="59">
        <v>169979.30111023952</v>
      </c>
      <c r="AU134" s="64">
        <v>0</v>
      </c>
      <c r="AV134" s="65"/>
      <c r="AW134" s="65"/>
      <c r="AX134" s="65"/>
      <c r="AY134" s="65"/>
      <c r="AZ134" s="65"/>
      <c r="BA134" s="65"/>
      <c r="BB134" s="154" t="s">
        <v>99</v>
      </c>
      <c r="BC134" s="148"/>
      <c r="BD134" s="146">
        <f>-_xlfn.T.INV(BD133/2,19)</f>
        <v>2.0930240544083096</v>
      </c>
      <c r="BE134" s="150"/>
      <c r="BF134" s="65"/>
      <c r="BG134" s="46"/>
      <c r="BH134" s="46"/>
      <c r="BI134" s="46"/>
      <c r="BJ134" s="46"/>
      <c r="BK134" s="65"/>
      <c r="BL134" s="65"/>
      <c r="BM134" s="65"/>
      <c r="BN134" s="65"/>
      <c r="BO134" s="65"/>
      <c r="BP134" s="4"/>
      <c r="BQ134" s="48"/>
      <c r="BR134" s="23">
        <v>51</v>
      </c>
      <c r="BS134" s="49">
        <v>159023.53518731476</v>
      </c>
      <c r="BT134" s="64">
        <v>0</v>
      </c>
      <c r="BU134" s="65"/>
      <c r="BV134" s="65"/>
      <c r="BW134" s="65"/>
      <c r="BX134" s="65"/>
      <c r="BY134" s="65"/>
      <c r="BZ134" s="65"/>
      <c r="CA134" s="48"/>
      <c r="CB134" s="48"/>
      <c r="CC134" s="48"/>
      <c r="CD134" s="48"/>
      <c r="CE134" s="48"/>
      <c r="CF134" s="48"/>
      <c r="CG134" s="48"/>
      <c r="CH134" s="48"/>
      <c r="CI134" s="48"/>
      <c r="CJ134" s="65"/>
      <c r="CK134" s="65"/>
      <c r="CL134" s="65"/>
      <c r="CM134" s="65"/>
      <c r="CN134" s="65"/>
      <c r="CO134" s="4"/>
    </row>
    <row r="135" spans="1:93">
      <c r="A135" s="48" t="s">
        <v>24</v>
      </c>
      <c r="B135" s="48" t="s">
        <v>16</v>
      </c>
      <c r="C135" s="64">
        <v>14</v>
      </c>
      <c r="D135" s="64">
        <f t="shared" ca="1" si="69"/>
        <v>0</v>
      </c>
      <c r="E135" s="11">
        <f t="shared" ref="E135:E136" ca="1" si="80">H134+D135</f>
        <v>308.69278269057423</v>
      </c>
      <c r="F135" s="49">
        <f t="shared" ref="F135:F137" ca="1" si="81">LN(_xlfn.LOGNORM.INV(RAND(),41.29,10.9))</f>
        <v>48.758778116961608</v>
      </c>
      <c r="G135" s="49">
        <f t="shared" ref="G135:G136" ca="1" si="82">IF(E135&gt;=F135,F135,E135)</f>
        <v>48.758778116961608</v>
      </c>
      <c r="H135" s="49">
        <f t="shared" ref="H135:H136" ca="1" si="83">MAX(0,E135-G135)</f>
        <v>259.93400457361264</v>
      </c>
      <c r="I135" s="64">
        <f t="shared" ca="1" si="73"/>
        <v>0</v>
      </c>
      <c r="J135" s="49">
        <f t="shared" ca="1" si="71"/>
        <v>1592.7383480717226</v>
      </c>
      <c r="K135" s="64">
        <f t="shared" ca="1" si="72"/>
        <v>0</v>
      </c>
      <c r="L135" s="49">
        <f t="shared" ref="L135:L136" ca="1" si="84">SUM(I135+J135+K135)</f>
        <v>1592.7383480717226</v>
      </c>
      <c r="M135" s="64">
        <f t="shared" ref="M135:M136" ca="1" si="85">IF(H135&lt;=$C$37,1,0)</f>
        <v>0</v>
      </c>
      <c r="N135" s="64" t="str">
        <f t="shared" ca="1" si="67"/>
        <v>0</v>
      </c>
      <c r="O135" s="64">
        <f t="shared" ca="1" si="66"/>
        <v>0</v>
      </c>
      <c r="P135" s="53">
        <f t="shared" ca="1" si="68"/>
        <v>0</v>
      </c>
      <c r="Q135" s="59"/>
      <c r="R135" s="54"/>
      <c r="S135" s="23">
        <v>50</v>
      </c>
      <c r="T135" s="59">
        <v>156198.3764718184</v>
      </c>
      <c r="U135" s="59">
        <v>4</v>
      </c>
      <c r="V135" s="59"/>
      <c r="W135" s="59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4"/>
      <c r="AP135" s="48"/>
      <c r="AQ135" s="48"/>
      <c r="AR135" s="48"/>
      <c r="AS135" s="23">
        <v>51</v>
      </c>
      <c r="AT135" s="59">
        <v>171308.49493706407</v>
      </c>
      <c r="AU135" s="64">
        <v>0</v>
      </c>
      <c r="AV135" s="65"/>
      <c r="AW135" s="65"/>
      <c r="AX135" s="65"/>
      <c r="AY135" s="65"/>
      <c r="AZ135" s="65"/>
      <c r="BA135" s="65"/>
      <c r="BB135" s="140" t="s">
        <v>100</v>
      </c>
      <c r="BC135" s="141"/>
      <c r="BD135" s="56" t="s">
        <v>101</v>
      </c>
      <c r="BE135" s="50">
        <f>BD131-(BD134*BD132)/SQRT(BD130)</f>
        <v>169667.63611762284</v>
      </c>
      <c r="BF135" s="65"/>
      <c r="BG135" s="46"/>
      <c r="BH135" s="46"/>
      <c r="BI135" s="46"/>
      <c r="BJ135" s="46"/>
      <c r="BK135" s="65"/>
      <c r="BL135" s="65"/>
      <c r="BM135" s="65"/>
      <c r="BN135" s="65"/>
      <c r="BO135" s="65"/>
      <c r="BP135" s="4"/>
      <c r="BQ135" s="48"/>
      <c r="BR135" s="23">
        <v>52</v>
      </c>
      <c r="BS135" s="49">
        <v>159579.56178839688</v>
      </c>
      <c r="BT135" s="64">
        <v>0</v>
      </c>
      <c r="BU135" s="65"/>
      <c r="BV135" s="65"/>
      <c r="BW135" s="65"/>
      <c r="BX135" s="65"/>
      <c r="BY135" s="65"/>
      <c r="BZ135" s="65"/>
      <c r="CA135" s="48"/>
      <c r="CB135" s="48"/>
      <c r="CC135" s="48"/>
      <c r="CD135" s="48"/>
      <c r="CE135" s="48"/>
      <c r="CF135" s="48"/>
      <c r="CG135" s="48"/>
      <c r="CH135" s="48"/>
      <c r="CI135" s="48"/>
      <c r="CJ135" s="65"/>
      <c r="CK135" s="65"/>
      <c r="CL135" s="65"/>
      <c r="CM135" s="65"/>
      <c r="CN135" s="65"/>
      <c r="CO135" s="4"/>
    </row>
    <row r="136" spans="1:93">
      <c r="A136" s="48" t="s">
        <v>24</v>
      </c>
      <c r="B136" s="48" t="s">
        <v>18</v>
      </c>
      <c r="C136" s="64">
        <v>15</v>
      </c>
      <c r="D136" s="64">
        <f t="shared" ca="1" si="69"/>
        <v>0</v>
      </c>
      <c r="E136" s="11">
        <f t="shared" ca="1" si="80"/>
        <v>259.93400457361264</v>
      </c>
      <c r="F136" s="49">
        <f t="shared" ca="1" si="81"/>
        <v>30.02030758798589</v>
      </c>
      <c r="G136" s="49">
        <f t="shared" ca="1" si="82"/>
        <v>30.02030758798589</v>
      </c>
      <c r="H136" s="49">
        <f t="shared" ca="1" si="83"/>
        <v>229.91369698562676</v>
      </c>
      <c r="I136" s="64">
        <f t="shared" ca="1" si="73"/>
        <v>0</v>
      </c>
      <c r="J136" s="49">
        <f t="shared" ca="1" si="71"/>
        <v>1446.4620137208381</v>
      </c>
      <c r="K136" s="64">
        <f t="shared" ca="1" si="72"/>
        <v>0</v>
      </c>
      <c r="L136" s="49">
        <f t="shared" ca="1" si="84"/>
        <v>1446.4620137208381</v>
      </c>
      <c r="M136" s="64">
        <f t="shared" ca="1" si="85"/>
        <v>0</v>
      </c>
      <c r="N136" s="64" t="str">
        <f t="shared" ca="1" si="67"/>
        <v>0</v>
      </c>
      <c r="O136" s="64">
        <f t="shared" ca="1" si="66"/>
        <v>0</v>
      </c>
      <c r="P136" s="53">
        <f t="shared" ca="1" si="68"/>
        <v>0</v>
      </c>
      <c r="Q136" s="59"/>
      <c r="R136" s="54"/>
      <c r="S136" s="23">
        <v>51</v>
      </c>
      <c r="T136" s="59">
        <v>135443.7422466462</v>
      </c>
      <c r="U136" s="59">
        <v>0</v>
      </c>
      <c r="V136" s="59"/>
      <c r="W136" s="59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4"/>
      <c r="AP136" s="48"/>
      <c r="AQ136" s="48"/>
      <c r="AR136" s="48"/>
      <c r="AS136" s="23">
        <v>52</v>
      </c>
      <c r="AT136" s="59">
        <v>168627.58297784059</v>
      </c>
      <c r="AU136" s="64">
        <v>0</v>
      </c>
      <c r="AV136" s="65"/>
      <c r="AW136" s="65"/>
      <c r="AX136" s="65"/>
      <c r="AY136" s="65"/>
      <c r="AZ136" s="65"/>
      <c r="BA136" s="65"/>
      <c r="BB136" s="142"/>
      <c r="BC136" s="143"/>
      <c r="BD136" s="56" t="s">
        <v>103</v>
      </c>
      <c r="BE136" s="50">
        <f>+BD131+(BD134*BD132)/SQRT(BD130)</f>
        <v>170210.00693748629</v>
      </c>
      <c r="BF136" s="65"/>
      <c r="BG136" s="46"/>
      <c r="BH136" s="46"/>
      <c r="BI136" s="46"/>
      <c r="BJ136" s="46"/>
      <c r="BK136" s="65"/>
      <c r="BL136" s="65"/>
      <c r="BM136" s="65"/>
      <c r="BN136" s="65"/>
      <c r="BO136" s="65"/>
      <c r="BP136" s="4"/>
      <c r="BQ136" s="48"/>
      <c r="BR136" s="23">
        <v>53</v>
      </c>
      <c r="BS136" s="49">
        <v>159952.41309802738</v>
      </c>
      <c r="BT136" s="64">
        <v>0</v>
      </c>
      <c r="BU136" s="65"/>
      <c r="BV136" s="65"/>
      <c r="BW136" s="65"/>
      <c r="BX136" s="65"/>
      <c r="BY136" s="65"/>
      <c r="BZ136" s="65"/>
      <c r="CA136" s="48"/>
      <c r="CB136" s="48"/>
      <c r="CC136" s="48"/>
      <c r="CD136" s="48"/>
      <c r="CE136" s="48"/>
      <c r="CF136" s="48"/>
      <c r="CG136" s="48"/>
      <c r="CH136" s="48"/>
      <c r="CI136" s="48"/>
      <c r="CJ136" s="65"/>
      <c r="CK136" s="65"/>
      <c r="CL136" s="65"/>
      <c r="CM136" s="65"/>
      <c r="CN136" s="65"/>
      <c r="CO136" s="4"/>
    </row>
    <row r="137" spans="1:93" ht="15.75" thickBot="1">
      <c r="A137" s="48" t="s">
        <v>24</v>
      </c>
      <c r="B137" s="48" t="s">
        <v>20</v>
      </c>
      <c r="C137" s="64">
        <v>16</v>
      </c>
      <c r="D137" s="64">
        <f t="shared" ca="1" si="69"/>
        <v>0</v>
      </c>
      <c r="E137" s="11">
        <f ca="1">H136+D137</f>
        <v>229.91369698562676</v>
      </c>
      <c r="F137" s="49">
        <f t="shared" ca="1" si="81"/>
        <v>41.064477645546873</v>
      </c>
      <c r="G137" s="49">
        <f ca="1">IF(E137&gt;=F137,F137,E137)</f>
        <v>41.064477645546873</v>
      </c>
      <c r="H137" s="49">
        <f ca="1">MAX(0,E137-G137)</f>
        <v>188.84921934007988</v>
      </c>
      <c r="I137" s="64">
        <f t="shared" ca="1" si="73"/>
        <v>0</v>
      </c>
      <c r="J137" s="49">
        <f t="shared" ca="1" si="71"/>
        <v>1356.4010909568801</v>
      </c>
      <c r="K137" s="64">
        <f t="shared" ca="1" si="72"/>
        <v>0</v>
      </c>
      <c r="L137" s="49">
        <f ca="1">SUM(I137+J137+K137)</f>
        <v>1356.4010909568801</v>
      </c>
      <c r="M137" s="64">
        <f ca="1">IF(H137&lt;=$C$37,1,0)</f>
        <v>0</v>
      </c>
      <c r="N137" s="64" t="str">
        <f t="shared" ca="1" si="67"/>
        <v>0</v>
      </c>
      <c r="O137" s="64">
        <f t="shared" ca="1" si="66"/>
        <v>0</v>
      </c>
      <c r="P137" s="53">
        <f t="shared" ca="1" si="68"/>
        <v>0</v>
      </c>
      <c r="Q137" s="59"/>
      <c r="R137" s="54"/>
      <c r="S137" s="23">
        <v>52</v>
      </c>
      <c r="T137" s="59">
        <v>138809.81774354904</v>
      </c>
      <c r="U137" s="59">
        <v>1</v>
      </c>
      <c r="V137" s="59"/>
      <c r="W137" s="59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4"/>
      <c r="AP137" s="48"/>
      <c r="AQ137" s="48"/>
      <c r="AR137" s="48"/>
      <c r="AS137" s="23">
        <v>53</v>
      </c>
      <c r="AT137" s="59">
        <v>169522.58706304085</v>
      </c>
      <c r="AU137" s="64">
        <v>0</v>
      </c>
      <c r="AV137" s="65"/>
      <c r="AW137" s="65"/>
      <c r="AX137" s="65"/>
      <c r="AY137" s="65"/>
      <c r="AZ137" s="65"/>
      <c r="BA137" s="65"/>
      <c r="BB137" s="155" t="s">
        <v>105</v>
      </c>
      <c r="BC137" s="156"/>
      <c r="BD137" s="157">
        <f>(BD134*BD132)/SQRT(BD130)</f>
        <v>271.18540993172314</v>
      </c>
      <c r="BE137" s="158"/>
      <c r="BF137" s="65"/>
      <c r="BG137" s="46"/>
      <c r="BH137" s="46"/>
      <c r="BI137" s="46"/>
      <c r="BJ137" s="46"/>
      <c r="BK137" s="65"/>
      <c r="BL137" s="65"/>
      <c r="BM137" s="65"/>
      <c r="BN137" s="65"/>
      <c r="BO137" s="65"/>
      <c r="BP137" s="4"/>
      <c r="BQ137" s="48"/>
      <c r="BR137" s="23">
        <v>54</v>
      </c>
      <c r="BS137" s="49">
        <v>157209.14031337743</v>
      </c>
      <c r="BT137" s="64">
        <v>0</v>
      </c>
      <c r="BU137" s="65"/>
      <c r="BV137" s="65"/>
      <c r="BW137" s="65"/>
      <c r="BX137" s="65"/>
      <c r="BY137" s="65"/>
      <c r="BZ137" s="65"/>
      <c r="CA137" s="48"/>
      <c r="CB137" s="48"/>
      <c r="CC137" s="48"/>
      <c r="CD137" s="48"/>
      <c r="CE137" s="48"/>
      <c r="CF137" s="48"/>
      <c r="CG137" s="48"/>
      <c r="CH137" s="48"/>
      <c r="CI137" s="48"/>
      <c r="CJ137" s="65"/>
      <c r="CK137" s="65"/>
      <c r="CL137" s="65"/>
      <c r="CM137" s="65"/>
      <c r="CN137" s="65"/>
      <c r="CO137" s="4"/>
    </row>
    <row r="138" spans="1:93">
      <c r="A138" s="48" t="s">
        <v>24</v>
      </c>
      <c r="B138" s="48" t="s">
        <v>10</v>
      </c>
      <c r="C138" s="64">
        <v>17</v>
      </c>
      <c r="D138" s="64">
        <f t="shared" ca="1" si="69"/>
        <v>0</v>
      </c>
      <c r="E138" s="11">
        <f ca="1">H137+D138</f>
        <v>188.84921934007988</v>
      </c>
      <c r="F138" s="49">
        <f t="shared" ca="1" si="70"/>
        <v>11.818404790651066</v>
      </c>
      <c r="G138" s="49">
        <f ca="1">IF(E138&gt;=F138,F138,E138)</f>
        <v>11.818404790651066</v>
      </c>
      <c r="H138" s="49">
        <f ca="1">MAX(0,E138-G138)</f>
        <v>177.03081454942881</v>
      </c>
      <c r="I138" s="64">
        <f t="shared" ca="1" si="73"/>
        <v>0</v>
      </c>
      <c r="J138" s="49">
        <f t="shared" ca="1" si="71"/>
        <v>1233.2076580202397</v>
      </c>
      <c r="K138" s="64">
        <f t="shared" ca="1" si="72"/>
        <v>0</v>
      </c>
      <c r="L138" s="49">
        <f ca="1">SUM(I138+J138+K138)</f>
        <v>1233.2076580202397</v>
      </c>
      <c r="M138" s="64">
        <f ca="1">IF(H138&lt;=$C$37,1,0)</f>
        <v>0</v>
      </c>
      <c r="N138" s="64" t="str">
        <f t="shared" ca="1" si="67"/>
        <v>0</v>
      </c>
      <c r="O138" s="64">
        <f t="shared" ca="1" si="66"/>
        <v>0</v>
      </c>
      <c r="P138" s="53">
        <f t="shared" ca="1" si="68"/>
        <v>0</v>
      </c>
      <c r="Q138" s="59"/>
      <c r="R138" s="54"/>
      <c r="S138" s="23">
        <v>53</v>
      </c>
      <c r="T138" s="59">
        <v>133266.52242739583</v>
      </c>
      <c r="U138" s="59">
        <v>0</v>
      </c>
      <c r="V138" s="59"/>
      <c r="W138" s="59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4"/>
      <c r="AP138" s="48"/>
      <c r="AQ138" s="48"/>
      <c r="AR138" s="48"/>
      <c r="AS138" s="23">
        <v>54</v>
      </c>
      <c r="AT138" s="59">
        <v>169201.52349120722</v>
      </c>
      <c r="AU138" s="64">
        <v>0</v>
      </c>
      <c r="AV138" s="65"/>
      <c r="AW138" s="65"/>
      <c r="AX138" s="65"/>
      <c r="AY138" s="65"/>
      <c r="AZ138" s="65"/>
      <c r="BA138" s="65"/>
      <c r="BB138" s="84"/>
      <c r="BC138" s="84"/>
      <c r="BD138" s="85"/>
      <c r="BE138" s="85"/>
      <c r="BF138" s="65"/>
      <c r="BG138" s="46"/>
      <c r="BH138" s="46"/>
      <c r="BI138" s="46"/>
      <c r="BJ138" s="46"/>
      <c r="BK138" s="65"/>
      <c r="BL138" s="65"/>
      <c r="BM138" s="65"/>
      <c r="BN138" s="65"/>
      <c r="BO138" s="65"/>
      <c r="BP138" s="4"/>
      <c r="BQ138" s="48"/>
      <c r="BR138" s="23">
        <v>55</v>
      </c>
      <c r="BS138" s="49">
        <v>161255.51269433089</v>
      </c>
      <c r="BT138" s="64">
        <v>0</v>
      </c>
      <c r="BU138" s="65"/>
      <c r="BV138" s="65"/>
      <c r="BW138" s="65"/>
      <c r="BX138" s="65"/>
      <c r="BY138" s="65"/>
      <c r="BZ138" s="65"/>
      <c r="CA138" s="48"/>
      <c r="CB138" s="48"/>
      <c r="CC138" s="48"/>
      <c r="CD138" s="48"/>
      <c r="CE138" s="48"/>
      <c r="CF138" s="48"/>
      <c r="CG138" s="48"/>
      <c r="CH138" s="48"/>
      <c r="CI138" s="48"/>
      <c r="CJ138" s="65"/>
      <c r="CK138" s="65"/>
      <c r="CL138" s="65"/>
      <c r="CM138" s="65"/>
      <c r="CN138" s="65"/>
      <c r="CO138" s="4"/>
    </row>
    <row r="139" spans="1:93">
      <c r="A139" s="48" t="s">
        <v>24</v>
      </c>
      <c r="B139" s="48" t="s">
        <v>12</v>
      </c>
      <c r="C139" s="64">
        <v>18</v>
      </c>
      <c r="D139" s="64">
        <f t="shared" ca="1" si="69"/>
        <v>0</v>
      </c>
      <c r="E139" s="11">
        <f ca="1">H138+D139</f>
        <v>177.03081454942881</v>
      </c>
      <c r="F139" s="49">
        <f t="shared" ca="1" si="70"/>
        <v>13.688385510048017</v>
      </c>
      <c r="G139" s="49">
        <f ca="1">IF(E139&gt;=F139,F139,E139)</f>
        <v>13.688385510048017</v>
      </c>
      <c r="H139" s="49">
        <f ca="1">MAX(0,E139-G139)</f>
        <v>163.34242903938079</v>
      </c>
      <c r="I139" s="64">
        <f t="shared" ca="1" si="73"/>
        <v>1500</v>
      </c>
      <c r="J139" s="49">
        <f t="shared" ca="1" si="71"/>
        <v>1197.7524436482863</v>
      </c>
      <c r="K139" s="64">
        <f t="shared" ca="1" si="72"/>
        <v>0</v>
      </c>
      <c r="L139" s="49">
        <f ca="1">SUM(I139+J139+K139)</f>
        <v>2697.7524436482863</v>
      </c>
      <c r="M139" s="64">
        <f ca="1">IF(H139&lt;=$C$37,1,0)</f>
        <v>1</v>
      </c>
      <c r="N139" s="64">
        <f t="shared" ca="1" si="67"/>
        <v>0</v>
      </c>
      <c r="O139" s="64">
        <f t="shared" ca="1" si="66"/>
        <v>19</v>
      </c>
      <c r="P139" s="53">
        <f t="shared" ca="1" si="68"/>
        <v>0</v>
      </c>
      <c r="Q139" s="59"/>
      <c r="R139" s="54"/>
      <c r="S139" s="23">
        <v>54</v>
      </c>
      <c r="T139" s="59">
        <v>133189.70444133977</v>
      </c>
      <c r="U139" s="59">
        <v>0</v>
      </c>
      <c r="V139" s="59"/>
      <c r="W139" s="59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4"/>
      <c r="AP139" s="48"/>
      <c r="AQ139" s="48"/>
      <c r="AR139" s="48"/>
      <c r="AS139" s="23">
        <v>55</v>
      </c>
      <c r="AT139" s="59">
        <v>171734.68492550039</v>
      </c>
      <c r="AU139" s="64">
        <v>0</v>
      </c>
      <c r="AV139" s="65"/>
      <c r="AW139" s="65"/>
      <c r="AX139" s="65"/>
      <c r="AY139" s="65"/>
      <c r="AZ139" s="65"/>
      <c r="BA139" s="65"/>
      <c r="BB139" s="148"/>
      <c r="BC139" s="148"/>
      <c r="BD139" s="146"/>
      <c r="BE139" s="146"/>
      <c r="BF139" s="65"/>
      <c r="BG139" s="46"/>
      <c r="BH139" s="46"/>
      <c r="BI139" s="46"/>
      <c r="BJ139" s="46"/>
      <c r="BK139" s="65"/>
      <c r="BL139" s="65"/>
      <c r="BM139" s="65"/>
      <c r="BN139" s="65"/>
      <c r="BO139" s="65"/>
      <c r="BP139" s="4"/>
      <c r="BQ139" s="48"/>
      <c r="BR139" s="23">
        <v>56</v>
      </c>
      <c r="BS139" s="49">
        <v>157494.53593567226</v>
      </c>
      <c r="BT139" s="64">
        <v>0</v>
      </c>
      <c r="BU139" s="65"/>
      <c r="BV139" s="65"/>
      <c r="BW139" s="65"/>
      <c r="BX139" s="65"/>
      <c r="BY139" s="65"/>
      <c r="BZ139" s="65"/>
      <c r="CA139" s="65"/>
      <c r="CB139" s="65"/>
      <c r="CC139" s="65"/>
      <c r="CD139" s="65"/>
      <c r="CE139" s="65"/>
      <c r="CF139" s="65"/>
      <c r="CG139" s="65"/>
      <c r="CH139" s="65"/>
      <c r="CI139" s="65"/>
      <c r="CJ139" s="65"/>
      <c r="CK139" s="65"/>
      <c r="CL139" s="65"/>
      <c r="CM139" s="65"/>
      <c r="CN139" s="65"/>
      <c r="CO139" s="4"/>
    </row>
    <row r="140" spans="1:93">
      <c r="A140" s="48" t="s">
        <v>24</v>
      </c>
      <c r="B140" s="48" t="s">
        <v>14</v>
      </c>
      <c r="C140" s="64">
        <v>19</v>
      </c>
      <c r="D140" s="64">
        <f t="shared" ca="1" si="69"/>
        <v>222.5</v>
      </c>
      <c r="E140" s="11">
        <f ca="1">H139+D140</f>
        <v>385.84242903938082</v>
      </c>
      <c r="F140" s="49">
        <f t="shared" ref="F140:F146" ca="1" si="86">NORMINV(RAND(),62.2,21.3)</f>
        <v>55.314584799561501</v>
      </c>
      <c r="G140" s="49">
        <f ca="1">IF(E140&gt;=F140,F140,E140)</f>
        <v>55.314584799561501</v>
      </c>
      <c r="H140" s="49">
        <f ca="1">MAX(0,E140-G140)</f>
        <v>330.52784423981933</v>
      </c>
      <c r="I140" s="64">
        <f t="shared" ca="1" si="73"/>
        <v>0</v>
      </c>
      <c r="J140" s="49">
        <f t="shared" ca="1" si="71"/>
        <v>1824.1872871181422</v>
      </c>
      <c r="K140" s="64">
        <f t="shared" ca="1" si="72"/>
        <v>0</v>
      </c>
      <c r="L140" s="49">
        <f ca="1">SUM(I140+J140+K140)</f>
        <v>1824.1872871181422</v>
      </c>
      <c r="M140" s="64">
        <f ca="1">IF(H140&lt;=$C$37,1,0)</f>
        <v>0</v>
      </c>
      <c r="N140" s="64">
        <f t="shared" ca="1" si="67"/>
        <v>0</v>
      </c>
      <c r="O140" s="64">
        <f t="shared" ca="1" si="66"/>
        <v>0</v>
      </c>
      <c r="P140" s="53">
        <f t="shared" ca="1" si="68"/>
        <v>0</v>
      </c>
      <c r="Q140" s="59"/>
      <c r="R140" s="54"/>
      <c r="S140" s="23">
        <v>55</v>
      </c>
      <c r="T140" s="59">
        <v>135337.12923228156</v>
      </c>
      <c r="U140" s="59">
        <v>0</v>
      </c>
      <c r="V140" s="59"/>
      <c r="W140" s="59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4"/>
      <c r="AP140" s="48"/>
      <c r="AQ140" s="48"/>
      <c r="AR140" s="48"/>
      <c r="AS140" s="23">
        <v>56</v>
      </c>
      <c r="AT140" s="59">
        <v>171018.67297164971</v>
      </c>
      <c r="AU140" s="64">
        <v>0</v>
      </c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  <c r="BJ140" s="65"/>
      <c r="BK140" s="65"/>
      <c r="BL140" s="65"/>
      <c r="BM140" s="65"/>
      <c r="BN140" s="65"/>
      <c r="BO140" s="65"/>
      <c r="BP140" s="4"/>
      <c r="BQ140" s="48"/>
      <c r="BR140" s="23">
        <v>57</v>
      </c>
      <c r="BS140" s="49">
        <v>158452.27632571547</v>
      </c>
      <c r="BT140" s="64">
        <v>0</v>
      </c>
      <c r="BU140" s="65"/>
      <c r="BV140" s="71" t="s">
        <v>109</v>
      </c>
      <c r="BW140" s="71"/>
      <c r="BX140" s="71"/>
      <c r="BY140" s="71"/>
      <c r="BZ140" s="71"/>
      <c r="CA140" s="71"/>
      <c r="CB140" s="71"/>
      <c r="CC140" s="71"/>
      <c r="CD140" s="71"/>
      <c r="CE140" s="71"/>
      <c r="CF140" s="71"/>
      <c r="CG140" s="71"/>
      <c r="CH140" s="71"/>
      <c r="CI140" s="71"/>
      <c r="CJ140" s="71"/>
      <c r="CK140" s="71"/>
      <c r="CL140" s="71"/>
      <c r="CM140" s="71"/>
      <c r="CN140" s="71"/>
      <c r="CO140" s="72"/>
    </row>
    <row r="141" spans="1:93">
      <c r="A141" s="48" t="s">
        <v>24</v>
      </c>
      <c r="B141" s="48" t="s">
        <v>15</v>
      </c>
      <c r="C141" s="64">
        <v>20</v>
      </c>
      <c r="D141" s="64">
        <f t="shared" ca="1" si="69"/>
        <v>0</v>
      </c>
      <c r="E141" s="11">
        <f ca="1">H140+D141</f>
        <v>330.52784423981933</v>
      </c>
      <c r="F141" s="49">
        <f t="shared" ca="1" si="86"/>
        <v>84.097542505228873</v>
      </c>
      <c r="G141" s="49">
        <f ca="1">IF(E141&gt;=F141,F141,E141)</f>
        <v>84.097542505228873</v>
      </c>
      <c r="H141" s="49">
        <f ca="1">MAX(0,E141-G141)</f>
        <v>246.43030173459044</v>
      </c>
      <c r="I141" s="64">
        <f t="shared" ca="1" si="73"/>
        <v>0</v>
      </c>
      <c r="J141" s="49">
        <f t="shared" ca="1" si="71"/>
        <v>1658.243532719458</v>
      </c>
      <c r="K141" s="64">
        <f t="shared" ca="1" si="72"/>
        <v>0</v>
      </c>
      <c r="L141" s="49">
        <f ca="1">SUM(I141+J141+K141)</f>
        <v>1658.243532719458</v>
      </c>
      <c r="M141" s="64">
        <f ca="1">IF(H141&lt;=$C$37,1,0)</f>
        <v>0</v>
      </c>
      <c r="N141" s="64" t="str">
        <f t="shared" ca="1" si="67"/>
        <v>0</v>
      </c>
      <c r="O141" s="64">
        <f t="shared" ca="1" si="66"/>
        <v>0</v>
      </c>
      <c r="P141" s="53">
        <f t="shared" ca="1" si="68"/>
        <v>0</v>
      </c>
      <c r="Q141" s="59"/>
      <c r="R141" s="54"/>
      <c r="S141" s="23">
        <v>56</v>
      </c>
      <c r="T141" s="59">
        <v>134081.54467698213</v>
      </c>
      <c r="U141" s="59">
        <v>1</v>
      </c>
      <c r="V141" s="59"/>
      <c r="W141" s="59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4"/>
      <c r="AP141" s="48"/>
      <c r="AQ141" s="48"/>
      <c r="AR141" s="48"/>
      <c r="AS141" s="23">
        <v>57</v>
      </c>
      <c r="AT141" s="59">
        <v>169971.92345131058</v>
      </c>
      <c r="AU141" s="64">
        <v>0</v>
      </c>
      <c r="AV141" s="65"/>
      <c r="AW141" s="71" t="s">
        <v>110</v>
      </c>
      <c r="AX141" s="71"/>
      <c r="AY141" s="71"/>
      <c r="AZ141" s="71"/>
      <c r="BA141" s="71"/>
      <c r="BB141" s="71"/>
      <c r="BC141" s="71"/>
      <c r="BD141" s="71"/>
      <c r="BE141" s="71"/>
      <c r="BF141" s="71"/>
      <c r="BG141" s="71"/>
      <c r="BH141" s="71"/>
      <c r="BI141" s="71"/>
      <c r="BJ141" s="71"/>
      <c r="BK141" s="71"/>
      <c r="BL141" s="71"/>
      <c r="BM141" s="71"/>
      <c r="BN141" s="71"/>
      <c r="BO141" s="71"/>
      <c r="BP141" s="72"/>
      <c r="BQ141" s="48"/>
      <c r="BR141" s="23">
        <v>58</v>
      </c>
      <c r="BS141" s="49">
        <v>158666.57548096363</v>
      </c>
      <c r="BT141" s="64">
        <v>0</v>
      </c>
      <c r="BU141" s="65"/>
      <c r="BV141" s="71" t="s">
        <v>111</v>
      </c>
      <c r="BW141" s="71"/>
      <c r="BX141" s="71"/>
      <c r="BY141" s="71"/>
      <c r="BZ141" s="71"/>
      <c r="CA141" s="71"/>
      <c r="CB141" s="71"/>
      <c r="CC141" s="71"/>
      <c r="CD141" s="71"/>
      <c r="CE141" s="71"/>
      <c r="CF141" s="71"/>
      <c r="CG141" s="71"/>
      <c r="CH141" s="71"/>
      <c r="CI141" s="71"/>
      <c r="CJ141" s="71"/>
      <c r="CK141" s="71"/>
      <c r="CL141" s="71"/>
      <c r="CM141" s="71"/>
      <c r="CN141" s="71"/>
      <c r="CO141" s="72"/>
    </row>
    <row r="142" spans="1:93">
      <c r="A142" s="48" t="s">
        <v>24</v>
      </c>
      <c r="B142" s="48" t="s">
        <v>16</v>
      </c>
      <c r="C142" s="64">
        <v>21</v>
      </c>
      <c r="D142" s="64">
        <f t="shared" ca="1" si="69"/>
        <v>0</v>
      </c>
      <c r="E142" s="11">
        <f t="shared" ref="E142:E144" ca="1" si="87">H141+D142</f>
        <v>246.43030173459044</v>
      </c>
      <c r="F142" s="49">
        <f t="shared" ca="1" si="86"/>
        <v>86.376744770947425</v>
      </c>
      <c r="G142" s="49">
        <f t="shared" ref="G142:G144" ca="1" si="88">IF(E142&gt;=F142,F142,E142)</f>
        <v>86.376744770947425</v>
      </c>
      <c r="H142" s="49">
        <f t="shared" ref="H142:H144" ca="1" si="89">MAX(0,E142-G142)</f>
        <v>160.05355696364302</v>
      </c>
      <c r="I142" s="64">
        <f t="shared" ca="1" si="73"/>
        <v>1500</v>
      </c>
      <c r="J142" s="49">
        <f t="shared" ca="1" si="71"/>
        <v>1405.9509052037713</v>
      </c>
      <c r="K142" s="64">
        <f t="shared" ca="1" si="72"/>
        <v>0</v>
      </c>
      <c r="L142" s="49">
        <f t="shared" ref="L142:L144" ca="1" si="90">SUM(I142+J142+K142)</f>
        <v>2905.9509052037711</v>
      </c>
      <c r="M142" s="64">
        <f t="shared" ref="M142:M144" ca="1" si="91">IF(H142&lt;=$C$37,1,0)</f>
        <v>1</v>
      </c>
      <c r="N142" s="64">
        <f t="shared" ca="1" si="67"/>
        <v>0</v>
      </c>
      <c r="O142" s="64">
        <f t="shared" ca="1" si="66"/>
        <v>22</v>
      </c>
      <c r="P142" s="53">
        <f t="shared" ca="1" si="68"/>
        <v>0</v>
      </c>
      <c r="Q142" s="59"/>
      <c r="R142" s="54"/>
      <c r="S142" s="23">
        <v>57</v>
      </c>
      <c r="T142" s="59">
        <v>132698.37813287447</v>
      </c>
      <c r="U142" s="59">
        <v>0</v>
      </c>
      <c r="V142" s="59"/>
      <c r="W142" s="59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4"/>
      <c r="AP142" s="48"/>
      <c r="AQ142" s="48"/>
      <c r="AR142" s="48"/>
      <c r="AS142" s="23">
        <v>58</v>
      </c>
      <c r="AT142" s="59">
        <v>167196.61586068894</v>
      </c>
      <c r="AU142" s="64">
        <v>0</v>
      </c>
      <c r="AV142" s="65"/>
      <c r="AW142" s="71" t="s">
        <v>112</v>
      </c>
      <c r="AX142" s="71"/>
      <c r="AY142" s="71"/>
      <c r="AZ142" s="71"/>
      <c r="BA142" s="71"/>
      <c r="BB142" s="71"/>
      <c r="BC142" s="71"/>
      <c r="BD142" s="71"/>
      <c r="BE142" s="71"/>
      <c r="BF142" s="71"/>
      <c r="BG142" s="71"/>
      <c r="BH142" s="71"/>
      <c r="BI142" s="71"/>
      <c r="BJ142" s="71"/>
      <c r="BK142" s="71"/>
      <c r="BL142" s="71"/>
      <c r="BM142" s="71"/>
      <c r="BN142" s="71"/>
      <c r="BO142" s="71"/>
      <c r="BP142" s="72"/>
      <c r="BQ142" s="48"/>
      <c r="BR142" s="23">
        <v>59</v>
      </c>
      <c r="BS142" s="49">
        <v>159397.77672417212</v>
      </c>
      <c r="BT142" s="64">
        <v>0</v>
      </c>
      <c r="BU142" s="65"/>
      <c r="BV142" s="71" t="s">
        <v>106</v>
      </c>
      <c r="BW142" s="71"/>
      <c r="BX142" s="71"/>
      <c r="BY142" s="71"/>
      <c r="BZ142" s="71"/>
      <c r="CA142" s="71"/>
      <c r="CB142" s="71"/>
      <c r="CC142" s="71"/>
      <c r="CD142" s="71"/>
      <c r="CE142" s="71"/>
      <c r="CF142" s="71"/>
      <c r="CG142" s="71"/>
      <c r="CH142" s="71"/>
      <c r="CI142" s="71"/>
      <c r="CJ142" s="71"/>
      <c r="CK142" s="71"/>
      <c r="CL142" s="71"/>
      <c r="CM142" s="71"/>
      <c r="CN142" s="71"/>
      <c r="CO142" s="72"/>
    </row>
    <row r="143" spans="1:93">
      <c r="A143" s="48" t="s">
        <v>24</v>
      </c>
      <c r="B143" s="48" t="s">
        <v>18</v>
      </c>
      <c r="C143" s="64">
        <v>22</v>
      </c>
      <c r="D143" s="64">
        <f t="shared" ca="1" si="69"/>
        <v>222.5</v>
      </c>
      <c r="E143" s="11">
        <f t="shared" ca="1" si="87"/>
        <v>382.55355696364302</v>
      </c>
      <c r="F143" s="49">
        <f t="shared" ca="1" si="86"/>
        <v>16.65568434416263</v>
      </c>
      <c r="G143" s="49">
        <f t="shared" ca="1" si="88"/>
        <v>16.65568434416263</v>
      </c>
      <c r="H143" s="49">
        <f t="shared" ca="1" si="89"/>
        <v>365.89787261948038</v>
      </c>
      <c r="I143" s="64">
        <f t="shared" ca="1" si="73"/>
        <v>0</v>
      </c>
      <c r="J143" s="49">
        <f t="shared" ca="1" si="71"/>
        <v>1814.3206708909288</v>
      </c>
      <c r="K143" s="64">
        <f t="shared" ca="1" si="72"/>
        <v>0</v>
      </c>
      <c r="L143" s="49">
        <f t="shared" ca="1" si="90"/>
        <v>1814.3206708909288</v>
      </c>
      <c r="M143" s="64">
        <f t="shared" ca="1" si="91"/>
        <v>0</v>
      </c>
      <c r="N143" s="64">
        <f t="shared" ca="1" si="67"/>
        <v>0</v>
      </c>
      <c r="O143" s="64">
        <f t="shared" ca="1" si="66"/>
        <v>0</v>
      </c>
      <c r="P143" s="53">
        <f t="shared" ca="1" si="68"/>
        <v>0</v>
      </c>
      <c r="Q143" s="59"/>
      <c r="R143" s="54"/>
      <c r="S143" s="23">
        <v>58</v>
      </c>
      <c r="T143" s="59">
        <v>147933.94422673021</v>
      </c>
      <c r="U143" s="59">
        <v>2</v>
      </c>
      <c r="V143" s="59"/>
      <c r="W143" s="59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4"/>
      <c r="AP143" s="48"/>
      <c r="AQ143" s="48"/>
      <c r="AR143" s="48"/>
      <c r="AS143" s="23">
        <v>59</v>
      </c>
      <c r="AT143" s="59">
        <v>170592.32355908252</v>
      </c>
      <c r="AU143" s="64">
        <v>0</v>
      </c>
      <c r="AV143" s="65"/>
      <c r="AW143" s="71" t="s">
        <v>106</v>
      </c>
      <c r="AX143" s="71"/>
      <c r="AY143" s="71"/>
      <c r="AZ143" s="71"/>
      <c r="BA143" s="71"/>
      <c r="BB143" s="71"/>
      <c r="BC143" s="71"/>
      <c r="BD143" s="71"/>
      <c r="BE143" s="71"/>
      <c r="BF143" s="71"/>
      <c r="BG143" s="71"/>
      <c r="BH143" s="71"/>
      <c r="BI143" s="71"/>
      <c r="BJ143" s="71"/>
      <c r="BK143" s="71"/>
      <c r="BL143" s="71"/>
      <c r="BM143" s="71"/>
      <c r="BN143" s="71"/>
      <c r="BO143" s="71"/>
      <c r="BP143" s="72"/>
      <c r="BQ143" s="48"/>
      <c r="BR143" s="23">
        <v>60</v>
      </c>
      <c r="BS143" s="49">
        <v>160748.76410718169</v>
      </c>
      <c r="BT143" s="64">
        <v>0</v>
      </c>
      <c r="BU143" s="65"/>
      <c r="BV143" s="71" t="s">
        <v>107</v>
      </c>
      <c r="BW143" s="71"/>
      <c r="BX143" s="71"/>
      <c r="BY143" s="71"/>
      <c r="BZ143" s="71"/>
      <c r="CA143" s="71"/>
      <c r="CB143" s="71"/>
      <c r="CC143" s="71"/>
      <c r="CD143" s="71"/>
      <c r="CE143" s="71"/>
      <c r="CF143" s="71"/>
      <c r="CG143" s="71"/>
      <c r="CH143" s="71"/>
      <c r="CI143" s="71"/>
      <c r="CJ143" s="71"/>
      <c r="CK143" s="71"/>
      <c r="CL143" s="71"/>
      <c r="CM143" s="71"/>
      <c r="CN143" s="71"/>
      <c r="CO143" s="72"/>
    </row>
    <row r="144" spans="1:93">
      <c r="A144" s="48" t="s">
        <v>24</v>
      </c>
      <c r="B144" s="48" t="s">
        <v>20</v>
      </c>
      <c r="C144" s="64">
        <v>23</v>
      </c>
      <c r="D144" s="64">
        <f t="shared" ca="1" si="69"/>
        <v>0</v>
      </c>
      <c r="E144" s="11">
        <f t="shared" ca="1" si="87"/>
        <v>365.89787261948038</v>
      </c>
      <c r="F144" s="49">
        <f t="shared" ca="1" si="86"/>
        <v>70.054662911522726</v>
      </c>
      <c r="G144" s="49">
        <f t="shared" ca="1" si="88"/>
        <v>70.054662911522726</v>
      </c>
      <c r="H144" s="49">
        <f t="shared" ca="1" si="89"/>
        <v>295.84320970795767</v>
      </c>
      <c r="I144" s="64">
        <f t="shared" ca="1" si="73"/>
        <v>0</v>
      </c>
      <c r="J144" s="49">
        <f t="shared" ca="1" si="71"/>
        <v>1764.3536178584409</v>
      </c>
      <c r="K144" s="64">
        <f t="shared" ca="1" si="72"/>
        <v>0</v>
      </c>
      <c r="L144" s="49">
        <f t="shared" ca="1" si="90"/>
        <v>1764.3536178584409</v>
      </c>
      <c r="M144" s="64">
        <f t="shared" ca="1" si="91"/>
        <v>0</v>
      </c>
      <c r="N144" s="64" t="str">
        <f t="shared" ca="1" si="67"/>
        <v>0</v>
      </c>
      <c r="O144" s="64">
        <f t="shared" ca="1" si="66"/>
        <v>0</v>
      </c>
      <c r="P144" s="53">
        <f ca="1">IF(AND(H144=0,F144&gt;0),1,0)</f>
        <v>0</v>
      </c>
      <c r="Q144" s="59"/>
      <c r="R144" s="54"/>
      <c r="S144" s="23">
        <v>59</v>
      </c>
      <c r="T144" s="59">
        <v>143518.61664534631</v>
      </c>
      <c r="U144" s="59">
        <v>1</v>
      </c>
      <c r="V144" s="59"/>
      <c r="W144" s="59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4"/>
      <c r="AP144" s="48"/>
      <c r="AQ144" s="48"/>
      <c r="AR144" s="48"/>
      <c r="AS144" s="23">
        <v>60</v>
      </c>
      <c r="AT144" s="59">
        <v>170582.34548211872</v>
      </c>
      <c r="AU144" s="64">
        <v>0</v>
      </c>
      <c r="AV144" s="65"/>
      <c r="AW144" s="71" t="s">
        <v>107</v>
      </c>
      <c r="AX144" s="71"/>
      <c r="AY144" s="71"/>
      <c r="AZ144" s="71"/>
      <c r="BA144" s="71"/>
      <c r="BB144" s="71"/>
      <c r="BC144" s="71"/>
      <c r="BD144" s="71"/>
      <c r="BE144" s="71"/>
      <c r="BF144" s="71"/>
      <c r="BG144" s="71"/>
      <c r="BH144" s="71"/>
      <c r="BI144" s="71"/>
      <c r="BJ144" s="71"/>
      <c r="BK144" s="71"/>
      <c r="BL144" s="71"/>
      <c r="BM144" s="71"/>
      <c r="BN144" s="71"/>
      <c r="BO144" s="71"/>
      <c r="BP144" s="72"/>
      <c r="BQ144" s="48"/>
      <c r="BR144" s="23">
        <v>61</v>
      </c>
      <c r="BS144" s="49">
        <v>161065.63565827403</v>
      </c>
      <c r="BT144" s="64">
        <v>0</v>
      </c>
      <c r="BU144" s="65"/>
      <c r="BV144" s="71" t="s">
        <v>108</v>
      </c>
      <c r="BW144" s="71"/>
      <c r="BX144" s="71"/>
      <c r="BY144" s="71"/>
      <c r="BZ144" s="71"/>
      <c r="CA144" s="71"/>
      <c r="CB144" s="71"/>
      <c r="CC144" s="71"/>
      <c r="CD144" s="71"/>
      <c r="CE144" s="71"/>
      <c r="CF144" s="71"/>
      <c r="CG144" s="71"/>
      <c r="CH144" s="71"/>
      <c r="CI144" s="71"/>
      <c r="CJ144" s="71"/>
      <c r="CK144" s="71"/>
      <c r="CL144" s="71"/>
      <c r="CM144" s="71"/>
      <c r="CN144" s="71"/>
      <c r="CO144" s="72"/>
    </row>
    <row r="145" spans="1:93">
      <c r="A145" s="48" t="s">
        <v>24</v>
      </c>
      <c r="B145" s="48" t="s">
        <v>10</v>
      </c>
      <c r="C145" s="64">
        <v>24</v>
      </c>
      <c r="D145" s="64">
        <f t="shared" ca="1" si="69"/>
        <v>0</v>
      </c>
      <c r="E145" s="11">
        <f t="shared" ref="E145:E147" ca="1" si="92">H144+D145</f>
        <v>295.84320970795767</v>
      </c>
      <c r="F145" s="49">
        <f t="shared" ca="1" si="86"/>
        <v>89.516816216507138</v>
      </c>
      <c r="G145" s="49">
        <f t="shared" ref="G145:G147" ca="1" si="93">IF(E145&gt;=F145,F145,E145)</f>
        <v>89.516816216507138</v>
      </c>
      <c r="H145" s="49">
        <f t="shared" ref="H145:H147" ca="1" si="94">MAX(0,E145-G145)</f>
        <v>206.32639349145052</v>
      </c>
      <c r="I145" s="64">
        <f t="shared" ca="1" si="73"/>
        <v>0</v>
      </c>
      <c r="J145" s="49">
        <f t="shared" ca="1" si="71"/>
        <v>1554.1896291238731</v>
      </c>
      <c r="K145" s="64">
        <f t="shared" ca="1" si="72"/>
        <v>0</v>
      </c>
      <c r="L145" s="49">
        <f t="shared" ref="L145:L147" ca="1" si="95">SUM(I145+J145+K145)</f>
        <v>1554.1896291238731</v>
      </c>
      <c r="M145" s="64">
        <f t="shared" ref="M145:M147" ca="1" si="96">IF(H145&lt;=$C$37,1,0)</f>
        <v>0</v>
      </c>
      <c r="N145" s="64" t="str">
        <f t="shared" ca="1" si="67"/>
        <v>0</v>
      </c>
      <c r="O145" s="64">
        <f t="shared" ca="1" si="66"/>
        <v>0</v>
      </c>
      <c r="P145" s="53">
        <f t="shared" ref="P145:P152" ca="1" si="97">IF(AND(H145=0,F145&gt;0),1,0)</f>
        <v>0</v>
      </c>
      <c r="Q145" s="59"/>
      <c r="R145" s="54"/>
      <c r="S145" s="23">
        <v>60</v>
      </c>
      <c r="T145" s="59">
        <v>137828.52177789522</v>
      </c>
      <c r="U145" s="59">
        <v>1</v>
      </c>
      <c r="V145" s="59"/>
      <c r="W145" s="59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4"/>
      <c r="AP145" s="48"/>
      <c r="AQ145" s="48"/>
      <c r="AR145" s="48"/>
      <c r="AS145" s="23">
        <v>61</v>
      </c>
      <c r="AT145" s="59">
        <v>169255.79479060139</v>
      </c>
      <c r="AU145" s="64">
        <v>0</v>
      </c>
      <c r="AV145" s="65"/>
      <c r="AW145" s="71" t="s">
        <v>108</v>
      </c>
      <c r="AX145" s="71"/>
      <c r="AY145" s="71"/>
      <c r="AZ145" s="71"/>
      <c r="BA145" s="71"/>
      <c r="BB145" s="71"/>
      <c r="BC145" s="71"/>
      <c r="BD145" s="71"/>
      <c r="BE145" s="71"/>
      <c r="BF145" s="71"/>
      <c r="BG145" s="71"/>
      <c r="BH145" s="71"/>
      <c r="BI145" s="71"/>
      <c r="BJ145" s="71"/>
      <c r="BK145" s="71"/>
      <c r="BL145" s="71"/>
      <c r="BM145" s="71"/>
      <c r="BN145" s="71"/>
      <c r="BO145" s="71"/>
      <c r="BP145" s="72"/>
      <c r="BQ145" s="48"/>
      <c r="BR145" s="23">
        <v>62</v>
      </c>
      <c r="BS145" s="49">
        <v>165421.60885720988</v>
      </c>
      <c r="BT145" s="64">
        <v>0</v>
      </c>
      <c r="BU145" s="65"/>
      <c r="BV145" s="65"/>
      <c r="BW145" s="65"/>
      <c r="BX145" s="65"/>
      <c r="BY145" s="65"/>
      <c r="BZ145" s="65"/>
      <c r="CA145" s="65"/>
      <c r="CB145" s="65"/>
      <c r="CC145" s="65"/>
      <c r="CD145" s="65"/>
      <c r="CE145" s="65"/>
      <c r="CF145" s="65"/>
      <c r="CG145" s="65"/>
      <c r="CH145" s="65"/>
      <c r="CI145" s="65"/>
      <c r="CJ145" s="65"/>
      <c r="CK145" s="65"/>
      <c r="CL145" s="65"/>
      <c r="CM145" s="65"/>
      <c r="CN145" s="65"/>
      <c r="CO145" s="4"/>
    </row>
    <row r="146" spans="1:93">
      <c r="A146" s="48" t="s">
        <v>24</v>
      </c>
      <c r="B146" s="48" t="s">
        <v>12</v>
      </c>
      <c r="C146" s="64">
        <v>25</v>
      </c>
      <c r="D146" s="64">
        <f t="shared" ca="1" si="69"/>
        <v>0</v>
      </c>
      <c r="E146" s="11">
        <f t="shared" ca="1" si="92"/>
        <v>206.32639349145052</v>
      </c>
      <c r="F146" s="49">
        <f t="shared" ca="1" si="86"/>
        <v>63.045474588271439</v>
      </c>
      <c r="G146" s="49">
        <f t="shared" ca="1" si="93"/>
        <v>63.045474588271439</v>
      </c>
      <c r="H146" s="49">
        <f t="shared" ca="1" si="94"/>
        <v>143.28091890317907</v>
      </c>
      <c r="I146" s="64">
        <f t="shared" ca="1" si="73"/>
        <v>1500</v>
      </c>
      <c r="J146" s="49">
        <f t="shared" ca="1" si="71"/>
        <v>1285.6391804743516</v>
      </c>
      <c r="K146" s="64">
        <f t="shared" ca="1" si="72"/>
        <v>0</v>
      </c>
      <c r="L146" s="49">
        <f t="shared" ca="1" si="95"/>
        <v>2785.6391804743516</v>
      </c>
      <c r="M146" s="64">
        <f t="shared" ca="1" si="96"/>
        <v>1</v>
      </c>
      <c r="N146" s="64">
        <f t="shared" ca="1" si="67"/>
        <v>0</v>
      </c>
      <c r="O146" s="64">
        <f ca="1">IF(M146=0,0,IF(OR(AND(A146="Mayo",C146=25,M146=1),AND(B146="Sabado",M146=1)),C146+2,C146+1))</f>
        <v>27</v>
      </c>
      <c r="P146" s="53">
        <f t="shared" ca="1" si="97"/>
        <v>0</v>
      </c>
      <c r="Q146" s="59"/>
      <c r="R146" s="54"/>
      <c r="S146" s="23">
        <v>61</v>
      </c>
      <c r="T146" s="59">
        <v>150465.56698281976</v>
      </c>
      <c r="U146" s="59">
        <v>2</v>
      </c>
      <c r="V146" s="59"/>
      <c r="W146" s="59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4"/>
      <c r="AP146" s="48"/>
      <c r="AQ146" s="48"/>
      <c r="AR146" s="48"/>
      <c r="AS146" s="23">
        <v>62</v>
      </c>
      <c r="AT146" s="59">
        <v>170714.46169342985</v>
      </c>
      <c r="AU146" s="64">
        <v>0</v>
      </c>
      <c r="AV146" s="65"/>
      <c r="AW146" s="65"/>
      <c r="AX146" s="65"/>
      <c r="AY146" s="65"/>
      <c r="AZ146" s="65"/>
      <c r="BA146" s="65"/>
      <c r="BB146" s="65"/>
      <c r="BC146" s="65"/>
      <c r="BD146" s="65"/>
      <c r="BE146" s="65"/>
      <c r="BF146" s="65"/>
      <c r="BG146" s="65"/>
      <c r="BH146" s="65"/>
      <c r="BI146" s="65"/>
      <c r="BJ146" s="65"/>
      <c r="BK146" s="65"/>
      <c r="BL146" s="65"/>
      <c r="BM146" s="65"/>
      <c r="BN146" s="65"/>
      <c r="BO146" s="65"/>
      <c r="BP146" s="4"/>
      <c r="BQ146" s="48"/>
      <c r="BR146" s="23">
        <v>63</v>
      </c>
      <c r="BS146" s="49">
        <v>160854.9089635112</v>
      </c>
      <c r="BT146" s="64">
        <v>0</v>
      </c>
      <c r="BU146" s="65"/>
      <c r="BV146" s="65"/>
      <c r="BW146" s="65"/>
      <c r="BX146" s="65"/>
      <c r="BY146" s="65"/>
      <c r="BZ146" s="65"/>
      <c r="CA146" s="65"/>
      <c r="CB146" s="65"/>
      <c r="CC146" s="65"/>
      <c r="CD146" s="65"/>
      <c r="CE146" s="65"/>
      <c r="CF146" s="65"/>
      <c r="CG146" s="65"/>
      <c r="CH146" s="65"/>
      <c r="CI146" s="65"/>
      <c r="CJ146" s="65"/>
      <c r="CK146" s="65"/>
      <c r="CL146" s="65"/>
      <c r="CM146" s="65"/>
      <c r="CN146" s="65"/>
      <c r="CO146" s="4"/>
    </row>
    <row r="147" spans="1:93">
      <c r="A147" s="48" t="s">
        <v>24</v>
      </c>
      <c r="B147" s="48" t="s">
        <v>14</v>
      </c>
      <c r="C147" s="64">
        <v>26</v>
      </c>
      <c r="D147" s="64">
        <f t="shared" ca="1" si="69"/>
        <v>0</v>
      </c>
      <c r="E147" s="11">
        <f t="shared" ca="1" si="92"/>
        <v>143.28091890317907</v>
      </c>
      <c r="F147" s="49">
        <f t="shared" ca="1" si="70"/>
        <v>13.930504514353926</v>
      </c>
      <c r="G147" s="49">
        <f t="shared" ca="1" si="93"/>
        <v>13.930504514353926</v>
      </c>
      <c r="H147" s="49">
        <f t="shared" ca="1" si="94"/>
        <v>129.35041438882516</v>
      </c>
      <c r="I147" s="64">
        <f t="shared" ca="1" si="73"/>
        <v>0</v>
      </c>
      <c r="J147" s="49">
        <f t="shared" ca="1" si="71"/>
        <v>1096.5027567095372</v>
      </c>
      <c r="K147" s="64">
        <f t="shared" ca="1" si="72"/>
        <v>0</v>
      </c>
      <c r="L147" s="49">
        <f t="shared" ca="1" si="95"/>
        <v>1096.5027567095372</v>
      </c>
      <c r="M147" s="64">
        <f t="shared" ca="1" si="96"/>
        <v>1</v>
      </c>
      <c r="N147" s="64" t="str">
        <f t="shared" ca="1" si="67"/>
        <v>0</v>
      </c>
      <c r="O147" s="64">
        <f t="shared" ref="O147:O152" ca="1" si="98">IF(M147=0,0,IF(AND(B147="Sabado",M147=1),C147+2,C147+1))</f>
        <v>27</v>
      </c>
      <c r="P147" s="53">
        <f t="shared" ca="1" si="97"/>
        <v>0</v>
      </c>
      <c r="Q147" s="59"/>
      <c r="R147" s="54"/>
      <c r="S147" s="23">
        <v>62</v>
      </c>
      <c r="T147" s="59">
        <v>130242.31079174626</v>
      </c>
      <c r="U147" s="59">
        <v>0</v>
      </c>
      <c r="V147" s="59"/>
      <c r="W147" s="59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4"/>
      <c r="AP147" s="48"/>
      <c r="AQ147" s="48"/>
      <c r="AR147" s="48"/>
      <c r="AS147" s="23">
        <v>63</v>
      </c>
      <c r="AT147" s="59">
        <v>171411.34138332566</v>
      </c>
      <c r="AU147" s="64">
        <v>0</v>
      </c>
      <c r="AV147" s="65"/>
      <c r="AW147" s="65"/>
      <c r="AX147" s="65"/>
      <c r="AY147" s="65"/>
      <c r="AZ147" s="65"/>
      <c r="BA147" s="65"/>
      <c r="BB147" s="65"/>
      <c r="BC147" s="65"/>
      <c r="BD147" s="65"/>
      <c r="BE147" s="65"/>
      <c r="BF147" s="65"/>
      <c r="BG147" s="65"/>
      <c r="BH147" s="65"/>
      <c r="BI147" s="65"/>
      <c r="BJ147" s="65"/>
      <c r="BK147" s="65"/>
      <c r="BL147" s="65"/>
      <c r="BM147" s="65"/>
      <c r="BN147" s="65"/>
      <c r="BO147" s="65"/>
      <c r="BP147" s="4"/>
      <c r="BQ147" s="48"/>
      <c r="BR147" s="23">
        <v>64</v>
      </c>
      <c r="BS147" s="49">
        <v>157068.93498223808</v>
      </c>
      <c r="BT147" s="64">
        <v>0</v>
      </c>
      <c r="BU147" s="65"/>
      <c r="BV147" s="65"/>
      <c r="BW147" s="65"/>
      <c r="BX147" s="65"/>
      <c r="BY147" s="65"/>
      <c r="BZ147" s="65"/>
      <c r="CA147" s="65"/>
      <c r="CB147" s="65"/>
      <c r="CC147" s="65"/>
      <c r="CD147" s="65"/>
      <c r="CE147" s="65"/>
      <c r="CF147" s="65"/>
      <c r="CG147" s="65"/>
      <c r="CH147" s="65"/>
      <c r="CI147" s="65"/>
      <c r="CJ147" s="65"/>
      <c r="CK147" s="65"/>
      <c r="CL147" s="65"/>
      <c r="CM147" s="65"/>
      <c r="CN147" s="65"/>
      <c r="CO147" s="4"/>
    </row>
    <row r="148" spans="1:93">
      <c r="A148" s="48" t="s">
        <v>24</v>
      </c>
      <c r="B148" s="48" t="s">
        <v>15</v>
      </c>
      <c r="C148" s="64">
        <v>27</v>
      </c>
      <c r="D148" s="64">
        <f t="shared" ca="1" si="69"/>
        <v>222.5</v>
      </c>
      <c r="E148" s="11">
        <f t="shared" ref="E148:E151" ca="1" si="99">H147+D148</f>
        <v>351.85041438882513</v>
      </c>
      <c r="F148" s="49">
        <f ca="1">LN(_xlfn.LOGNORM.INV(RAND(),41.29,10.9))</f>
        <v>34.118112914237678</v>
      </c>
      <c r="G148" s="49">
        <f t="shared" ref="G148:G151" ca="1" si="100">IF(E148&gt;=F148,F148,E148)</f>
        <v>34.118112914237678</v>
      </c>
      <c r="H148" s="49">
        <f t="shared" ref="H148:H151" ca="1" si="101">MAX(0,E148-G148)</f>
        <v>317.73230147458747</v>
      </c>
      <c r="I148" s="64">
        <f t="shared" ca="1" si="73"/>
        <v>0</v>
      </c>
      <c r="J148" s="49">
        <f t="shared" ca="1" si="71"/>
        <v>1722.2112431664755</v>
      </c>
      <c r="K148" s="64">
        <f t="shared" ca="1" si="72"/>
        <v>0</v>
      </c>
      <c r="L148" s="49">
        <f t="shared" ref="L148:L151" ca="1" si="102">SUM(I148+J148+K148)</f>
        <v>1722.2112431664755</v>
      </c>
      <c r="M148" s="64">
        <f t="shared" ref="M148:M151" ca="1" si="103">IF(H148&lt;=$C$37,1,0)</f>
        <v>0</v>
      </c>
      <c r="N148" s="64">
        <f t="shared" ca="1" si="67"/>
        <v>0</v>
      </c>
      <c r="O148" s="64">
        <f t="shared" ca="1" si="98"/>
        <v>0</v>
      </c>
      <c r="P148" s="53">
        <f t="shared" ca="1" si="97"/>
        <v>0</v>
      </c>
      <c r="Q148" s="59"/>
      <c r="R148" s="54"/>
      <c r="S148" s="23">
        <v>63</v>
      </c>
      <c r="T148" s="59">
        <v>145142.71781974728</v>
      </c>
      <c r="U148" s="59">
        <v>2</v>
      </c>
      <c r="V148" s="59"/>
      <c r="W148" s="59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4"/>
      <c r="AP148" s="48"/>
      <c r="AQ148" s="48"/>
      <c r="AR148" s="48"/>
      <c r="AS148" s="23">
        <v>64</v>
      </c>
      <c r="AT148" s="59">
        <v>171618.76075070523</v>
      </c>
      <c r="AU148" s="64">
        <v>0</v>
      </c>
      <c r="AV148" s="65"/>
      <c r="AW148" s="65"/>
      <c r="AX148" s="65"/>
      <c r="AY148" s="65"/>
      <c r="AZ148" s="65"/>
      <c r="BA148" s="65"/>
      <c r="BB148" s="65"/>
      <c r="BC148" s="65"/>
      <c r="BD148" s="65"/>
      <c r="BE148" s="65"/>
      <c r="BF148" s="65"/>
      <c r="BG148" s="65"/>
      <c r="BH148" s="65"/>
      <c r="BI148" s="65"/>
      <c r="BJ148" s="65"/>
      <c r="BK148" s="65"/>
      <c r="BL148" s="65"/>
      <c r="BM148" s="65"/>
      <c r="BN148" s="65"/>
      <c r="BO148" s="65"/>
      <c r="BP148" s="4"/>
      <c r="BQ148" s="48"/>
      <c r="BR148" s="23">
        <v>65</v>
      </c>
      <c r="BS148" s="49">
        <v>160345.35945742705</v>
      </c>
      <c r="BT148" s="64">
        <v>0</v>
      </c>
      <c r="BU148" s="65"/>
      <c r="BV148" s="65"/>
      <c r="BW148" s="65"/>
      <c r="BX148" s="65"/>
      <c r="BY148" s="65"/>
      <c r="BZ148" s="65"/>
      <c r="CA148" s="65"/>
      <c r="CB148" s="65"/>
      <c r="CC148" s="65"/>
      <c r="CD148" s="65"/>
      <c r="CE148" s="65"/>
      <c r="CF148" s="65"/>
      <c r="CG148" s="65"/>
      <c r="CH148" s="65"/>
      <c r="CI148" s="65"/>
      <c r="CJ148" s="65"/>
      <c r="CK148" s="65"/>
      <c r="CL148" s="65"/>
      <c r="CM148" s="65"/>
      <c r="CN148" s="65"/>
      <c r="CO148" s="4"/>
    </row>
    <row r="149" spans="1:93">
      <c r="A149" s="48" t="s">
        <v>24</v>
      </c>
      <c r="B149" s="48" t="s">
        <v>16</v>
      </c>
      <c r="C149" s="64">
        <v>28</v>
      </c>
      <c r="D149" s="64">
        <f t="shared" ca="1" si="69"/>
        <v>0</v>
      </c>
      <c r="E149" s="11">
        <f t="shared" ca="1" si="99"/>
        <v>317.73230147458747</v>
      </c>
      <c r="F149" s="49">
        <f t="shared" ref="F149:F151" ca="1" si="104">LN(_xlfn.LOGNORM.INV(RAND(),41.29,10.9))</f>
        <v>30.252283555471774</v>
      </c>
      <c r="G149" s="49">
        <f t="shared" ca="1" si="100"/>
        <v>30.252283555471774</v>
      </c>
      <c r="H149" s="49">
        <f t="shared" ca="1" si="101"/>
        <v>287.48001791911571</v>
      </c>
      <c r="I149" s="64">
        <f t="shared" ca="1" si="73"/>
        <v>0</v>
      </c>
      <c r="J149" s="49">
        <f t="shared" ca="1" si="71"/>
        <v>1619.8569044237624</v>
      </c>
      <c r="K149" s="64">
        <f t="shared" ca="1" si="72"/>
        <v>0</v>
      </c>
      <c r="L149" s="49">
        <f t="shared" ca="1" si="102"/>
        <v>1619.8569044237624</v>
      </c>
      <c r="M149" s="64">
        <f t="shared" ca="1" si="103"/>
        <v>0</v>
      </c>
      <c r="N149" s="64" t="str">
        <f t="shared" ca="1" si="67"/>
        <v>0</v>
      </c>
      <c r="O149" s="64">
        <f t="shared" ca="1" si="98"/>
        <v>0</v>
      </c>
      <c r="P149" s="53">
        <f t="shared" ca="1" si="97"/>
        <v>0</v>
      </c>
      <c r="Q149" s="59"/>
      <c r="R149" s="54"/>
      <c r="S149" s="23">
        <v>64</v>
      </c>
      <c r="T149" s="59">
        <v>136954.22849707611</v>
      </c>
      <c r="U149" s="59">
        <v>0</v>
      </c>
      <c r="V149" s="59"/>
      <c r="W149" s="59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4"/>
      <c r="AP149" s="48"/>
      <c r="AQ149" s="48"/>
      <c r="AR149" s="48"/>
      <c r="AS149" s="23">
        <v>65</v>
      </c>
      <c r="AT149" s="59">
        <v>169892.01907052947</v>
      </c>
      <c r="AU149" s="64">
        <v>0</v>
      </c>
      <c r="AV149" s="65"/>
      <c r="AW149" s="65"/>
      <c r="AX149" s="65"/>
      <c r="AY149" s="65"/>
      <c r="AZ149" s="65"/>
      <c r="BA149" s="65"/>
      <c r="BB149" s="65"/>
      <c r="BC149" s="65"/>
      <c r="BD149" s="65"/>
      <c r="BE149" s="65"/>
      <c r="BF149" s="65"/>
      <c r="BG149" s="65"/>
      <c r="BH149" s="65"/>
      <c r="BI149" s="65"/>
      <c r="BJ149" s="65"/>
      <c r="BK149" s="65"/>
      <c r="BL149" s="65"/>
      <c r="BM149" s="65"/>
      <c r="BN149" s="65"/>
      <c r="BO149" s="65"/>
      <c r="BP149" s="4"/>
      <c r="BQ149" s="48"/>
      <c r="BR149" s="23">
        <v>66</v>
      </c>
      <c r="BS149" s="49">
        <v>161600.56420551994</v>
      </c>
      <c r="BT149" s="64">
        <v>0</v>
      </c>
      <c r="BU149" s="65"/>
      <c r="BV149" s="65"/>
      <c r="BW149" s="65"/>
      <c r="BX149" s="65"/>
      <c r="BY149" s="65"/>
      <c r="BZ149" s="65"/>
      <c r="CA149" s="65"/>
      <c r="CB149" s="65"/>
      <c r="CC149" s="65"/>
      <c r="CD149" s="65"/>
      <c r="CE149" s="65"/>
      <c r="CF149" s="65"/>
      <c r="CG149" s="65"/>
      <c r="CH149" s="65"/>
      <c r="CI149" s="65"/>
      <c r="CJ149" s="65"/>
      <c r="CK149" s="65"/>
      <c r="CL149" s="65"/>
      <c r="CM149" s="65"/>
      <c r="CN149" s="65"/>
      <c r="CO149" s="4"/>
    </row>
    <row r="150" spans="1:93">
      <c r="A150" s="48" t="s">
        <v>24</v>
      </c>
      <c r="B150" s="48" t="s">
        <v>18</v>
      </c>
      <c r="C150" s="64">
        <v>29</v>
      </c>
      <c r="D150" s="64">
        <f t="shared" ca="1" si="69"/>
        <v>0</v>
      </c>
      <c r="E150" s="11">
        <f t="shared" ca="1" si="99"/>
        <v>287.48001791911571</v>
      </c>
      <c r="F150" s="49">
        <f t="shared" ca="1" si="104"/>
        <v>49.122852040517571</v>
      </c>
      <c r="G150" s="49">
        <f t="shared" ca="1" si="100"/>
        <v>49.122852040517571</v>
      </c>
      <c r="H150" s="49">
        <f t="shared" ca="1" si="101"/>
        <v>238.35716587859815</v>
      </c>
      <c r="I150" s="64">
        <f t="shared" ca="1" si="73"/>
        <v>0</v>
      </c>
      <c r="J150" s="49">
        <f t="shared" ca="1" si="71"/>
        <v>1529.1000537573473</v>
      </c>
      <c r="K150" s="64">
        <f t="shared" ca="1" si="72"/>
        <v>0</v>
      </c>
      <c r="L150" s="49">
        <f t="shared" ca="1" si="102"/>
        <v>1529.1000537573473</v>
      </c>
      <c r="M150" s="64">
        <f t="shared" ca="1" si="103"/>
        <v>0</v>
      </c>
      <c r="N150" s="64" t="str">
        <f t="shared" ca="1" si="67"/>
        <v>0</v>
      </c>
      <c r="O150" s="64">
        <f t="shared" ca="1" si="98"/>
        <v>0</v>
      </c>
      <c r="P150" s="53">
        <f t="shared" ca="1" si="97"/>
        <v>0</v>
      </c>
      <c r="Q150" s="59"/>
      <c r="R150" s="54"/>
      <c r="S150" s="23">
        <v>65</v>
      </c>
      <c r="T150" s="59">
        <v>132503.14018856085</v>
      </c>
      <c r="U150" s="59">
        <v>0</v>
      </c>
      <c r="V150" s="59"/>
      <c r="W150" s="59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4"/>
      <c r="AP150" s="48"/>
      <c r="AQ150" s="48"/>
      <c r="AR150" s="48"/>
      <c r="AS150" s="23">
        <v>66</v>
      </c>
      <c r="AT150" s="59">
        <v>168856.6754387987</v>
      </c>
      <c r="AU150" s="64">
        <v>0</v>
      </c>
      <c r="AV150" s="65"/>
      <c r="AW150" s="65"/>
      <c r="AX150" s="65"/>
      <c r="AY150" s="65"/>
      <c r="AZ150" s="65"/>
      <c r="BA150" s="65"/>
      <c r="BB150" s="65"/>
      <c r="BC150" s="65"/>
      <c r="BD150" s="65"/>
      <c r="BE150" s="65"/>
      <c r="BF150" s="65"/>
      <c r="BG150" s="65"/>
      <c r="BH150" s="65"/>
      <c r="BI150" s="65"/>
      <c r="BJ150" s="65"/>
      <c r="BK150" s="65"/>
      <c r="BL150" s="65"/>
      <c r="BM150" s="65"/>
      <c r="BN150" s="65"/>
      <c r="BO150" s="65"/>
      <c r="BP150" s="4"/>
      <c r="BQ150" s="48"/>
      <c r="BR150" s="23">
        <v>67</v>
      </c>
      <c r="BS150" s="49">
        <v>161133.23286391178</v>
      </c>
      <c r="BT150" s="64">
        <v>0</v>
      </c>
      <c r="BU150" s="65"/>
      <c r="BV150" s="65"/>
      <c r="BW150" s="65"/>
      <c r="BX150" s="65"/>
      <c r="BY150" s="65"/>
      <c r="BZ150" s="65"/>
      <c r="CA150" s="65"/>
      <c r="CB150" s="65"/>
      <c r="CC150" s="65"/>
      <c r="CD150" s="65"/>
      <c r="CE150" s="65"/>
      <c r="CF150" s="65"/>
      <c r="CG150" s="65"/>
      <c r="CH150" s="65"/>
      <c r="CI150" s="65"/>
      <c r="CJ150" s="65"/>
      <c r="CK150" s="65"/>
      <c r="CL150" s="65"/>
      <c r="CM150" s="65"/>
      <c r="CN150" s="65"/>
      <c r="CO150" s="4"/>
    </row>
    <row r="151" spans="1:93">
      <c r="A151" s="48" t="s">
        <v>24</v>
      </c>
      <c r="B151" s="48" t="s">
        <v>20</v>
      </c>
      <c r="C151" s="64">
        <v>30</v>
      </c>
      <c r="D151" s="64">
        <f t="shared" ca="1" si="69"/>
        <v>0</v>
      </c>
      <c r="E151" s="11">
        <f t="shared" ca="1" si="99"/>
        <v>238.35716587859815</v>
      </c>
      <c r="F151" s="49">
        <f t="shared" ca="1" si="104"/>
        <v>51.24513059938937</v>
      </c>
      <c r="G151" s="49">
        <f t="shared" ca="1" si="100"/>
        <v>51.24513059938937</v>
      </c>
      <c r="H151" s="49">
        <f t="shared" ca="1" si="101"/>
        <v>187.11203527920878</v>
      </c>
      <c r="I151" s="64">
        <f t="shared" ca="1" si="73"/>
        <v>0</v>
      </c>
      <c r="J151" s="49">
        <f t="shared" ca="1" si="71"/>
        <v>1381.7314976357943</v>
      </c>
      <c r="K151" s="64">
        <f t="shared" ca="1" si="72"/>
        <v>0</v>
      </c>
      <c r="L151" s="49">
        <f t="shared" ca="1" si="102"/>
        <v>1381.7314976357943</v>
      </c>
      <c r="M151" s="64">
        <f t="shared" ca="1" si="103"/>
        <v>0</v>
      </c>
      <c r="N151" s="64" t="str">
        <f t="shared" ca="1" si="67"/>
        <v>0</v>
      </c>
      <c r="O151" s="64">
        <f t="shared" ca="1" si="98"/>
        <v>0</v>
      </c>
      <c r="P151" s="53">
        <f t="shared" ca="1" si="97"/>
        <v>0</v>
      </c>
      <c r="Q151" s="59"/>
      <c r="R151" s="54"/>
      <c r="S151" s="23">
        <v>66</v>
      </c>
      <c r="T151" s="59">
        <v>133296.40600113908</v>
      </c>
      <c r="U151" s="59">
        <v>0</v>
      </c>
      <c r="V151" s="59"/>
      <c r="W151" s="59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4"/>
      <c r="AP151" s="48"/>
      <c r="AQ151" s="48"/>
      <c r="AR151" s="48"/>
      <c r="AS151" s="23">
        <v>67</v>
      </c>
      <c r="AT151" s="59">
        <v>171191.62298196804</v>
      </c>
      <c r="AU151" s="64">
        <v>0</v>
      </c>
      <c r="AV151" s="65"/>
      <c r="AW151" s="65"/>
      <c r="AX151" s="65"/>
      <c r="AY151" s="65"/>
      <c r="AZ151" s="65"/>
      <c r="BA151" s="65"/>
      <c r="BB151" s="65"/>
      <c r="BC151" s="65"/>
      <c r="BD151" s="65"/>
      <c r="BE151" s="65"/>
      <c r="BF151" s="65"/>
      <c r="BG151" s="65"/>
      <c r="BH151" s="65"/>
      <c r="BI151" s="65"/>
      <c r="BJ151" s="65"/>
      <c r="BK151" s="65"/>
      <c r="BL151" s="65"/>
      <c r="BM151" s="65"/>
      <c r="BN151" s="65"/>
      <c r="BO151" s="65"/>
      <c r="BP151" s="4"/>
      <c r="BQ151" s="48"/>
      <c r="BR151" s="23">
        <v>68</v>
      </c>
      <c r="BS151" s="49">
        <v>159412.57863328801</v>
      </c>
      <c r="BT151" s="64">
        <v>0</v>
      </c>
      <c r="BU151" s="65"/>
      <c r="BV151" s="65"/>
      <c r="BW151" s="65"/>
      <c r="BX151" s="65"/>
      <c r="BY151" s="65"/>
      <c r="BZ151" s="65"/>
      <c r="CA151" s="65"/>
      <c r="CB151" s="65"/>
      <c r="CC151" s="65"/>
      <c r="CD151" s="65"/>
      <c r="CE151" s="65"/>
      <c r="CF151" s="65"/>
      <c r="CG151" s="65"/>
      <c r="CH151" s="65"/>
      <c r="CI151" s="65"/>
      <c r="CJ151" s="65"/>
      <c r="CK151" s="65"/>
      <c r="CL151" s="65"/>
      <c r="CM151" s="65"/>
      <c r="CN151" s="65"/>
      <c r="CO151" s="4"/>
    </row>
    <row r="152" spans="1:93">
      <c r="A152" s="48" t="s">
        <v>24</v>
      </c>
      <c r="B152" s="48" t="s">
        <v>10</v>
      </c>
      <c r="C152" s="64">
        <v>31</v>
      </c>
      <c r="D152" s="64">
        <f t="shared" ca="1" si="69"/>
        <v>0</v>
      </c>
      <c r="E152" s="11">
        <f t="shared" ref="E152" ca="1" si="105">H151+D152</f>
        <v>187.11203527920878</v>
      </c>
      <c r="F152" s="49">
        <f t="shared" ca="1" si="70"/>
        <v>16.017401386051695</v>
      </c>
      <c r="G152" s="49">
        <f t="shared" ref="G152" ca="1" si="106">IF(E152&gt;=F152,F152,E152)</f>
        <v>16.017401386051695</v>
      </c>
      <c r="H152" s="49">
        <f t="shared" ref="H152" ca="1" si="107">MAX(0,E152-G152)</f>
        <v>171.09463389315709</v>
      </c>
      <c r="I152" s="64">
        <f t="shared" ca="1" si="73"/>
        <v>1500</v>
      </c>
      <c r="J152" s="49">
        <f t="shared" ca="1" si="71"/>
        <v>1227.9961058376261</v>
      </c>
      <c r="K152" s="64">
        <f t="shared" ca="1" si="72"/>
        <v>0</v>
      </c>
      <c r="L152" s="49">
        <f t="shared" ref="L152" ca="1" si="108">SUM(I152+J152+K152)</f>
        <v>2727.9961058376261</v>
      </c>
      <c r="M152" s="64">
        <f t="shared" ref="M152" ca="1" si="109">IF(H152&lt;=$C$37,1,0)</f>
        <v>1</v>
      </c>
      <c r="N152" s="64">
        <f t="shared" ca="1" si="67"/>
        <v>0</v>
      </c>
      <c r="O152" s="64">
        <f t="shared" ca="1" si="98"/>
        <v>32</v>
      </c>
      <c r="P152" s="53">
        <f t="shared" ca="1" si="97"/>
        <v>0</v>
      </c>
      <c r="Q152" s="59"/>
      <c r="R152" s="54"/>
      <c r="S152" s="23">
        <v>67</v>
      </c>
      <c r="T152" s="59">
        <v>129217.22330467074</v>
      </c>
      <c r="U152" s="59">
        <v>0</v>
      </c>
      <c r="V152" s="59"/>
      <c r="W152" s="59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4"/>
      <c r="AP152" s="48"/>
      <c r="AQ152" s="48"/>
      <c r="AR152" s="48"/>
      <c r="AS152" s="23">
        <v>68</v>
      </c>
      <c r="AT152" s="59">
        <v>172077.26220483892</v>
      </c>
      <c r="AU152" s="64">
        <v>0</v>
      </c>
      <c r="AV152" s="65"/>
      <c r="AW152" s="65"/>
      <c r="AX152" s="65"/>
      <c r="AY152" s="65"/>
      <c r="AZ152" s="65"/>
      <c r="BA152" s="65"/>
      <c r="BB152" s="65"/>
      <c r="BC152" s="65"/>
      <c r="BD152" s="65"/>
      <c r="BE152" s="65"/>
      <c r="BF152" s="65"/>
      <c r="BG152" s="65"/>
      <c r="BH152" s="65"/>
      <c r="BI152" s="65"/>
      <c r="BJ152" s="65"/>
      <c r="BK152" s="65"/>
      <c r="BL152" s="65"/>
      <c r="BM152" s="65"/>
      <c r="BN152" s="65"/>
      <c r="BO152" s="65"/>
      <c r="BP152" s="4"/>
      <c r="BQ152" s="48"/>
      <c r="BR152" s="23">
        <v>69</v>
      </c>
      <c r="BS152" s="49">
        <v>162546.52975312294</v>
      </c>
      <c r="BT152" s="64">
        <v>0</v>
      </c>
      <c r="BU152" s="65"/>
      <c r="BV152" s="65"/>
      <c r="BW152" s="65"/>
      <c r="BX152" s="65"/>
      <c r="BY152" s="65"/>
      <c r="BZ152" s="65"/>
      <c r="CA152" s="65"/>
      <c r="CB152" s="65"/>
      <c r="CC152" s="65"/>
      <c r="CD152" s="65"/>
      <c r="CE152" s="65"/>
      <c r="CF152" s="65"/>
      <c r="CG152" s="65"/>
      <c r="CH152" s="65"/>
      <c r="CI152" s="65"/>
      <c r="CJ152" s="65"/>
      <c r="CK152" s="65"/>
      <c r="CL152" s="65"/>
      <c r="CM152" s="65"/>
      <c r="CN152" s="65"/>
      <c r="CO152" s="4"/>
    </row>
    <row r="153" spans="1:93">
      <c r="A153" s="48"/>
      <c r="B153" s="48"/>
      <c r="C153" s="54"/>
      <c r="D153" s="54"/>
      <c r="E153" s="10"/>
      <c r="F153" s="1"/>
      <c r="G153" s="1"/>
      <c r="H153" s="1"/>
      <c r="I153" s="54"/>
      <c r="J153" s="88" t="s">
        <v>113</v>
      </c>
      <c r="K153" s="88"/>
      <c r="L153" s="25">
        <f ca="1">SUM(L61:L152)</f>
        <v>158156.24318929546</v>
      </c>
      <c r="M153" s="54">
        <f ca="1">P153</f>
        <v>0</v>
      </c>
      <c r="N153" s="92" t="s">
        <v>114</v>
      </c>
      <c r="O153" s="92"/>
      <c r="P153" s="53">
        <f ca="1">SUM(P60:P152)</f>
        <v>0</v>
      </c>
      <c r="Q153" s="54"/>
      <c r="R153" s="54"/>
      <c r="S153" s="23">
        <v>68</v>
      </c>
      <c r="T153" s="59">
        <v>134137.03783526368</v>
      </c>
      <c r="U153" s="59">
        <v>1</v>
      </c>
      <c r="V153" s="59"/>
      <c r="W153" s="59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4"/>
      <c r="AP153" s="48"/>
      <c r="AQ153" s="48"/>
      <c r="AR153" s="48"/>
      <c r="AS153" s="23">
        <v>69</v>
      </c>
      <c r="AT153" s="59">
        <v>170507.75679430118</v>
      </c>
      <c r="AU153" s="64">
        <v>0</v>
      </c>
      <c r="AV153" s="65"/>
      <c r="AW153" s="65"/>
      <c r="AX153" s="65"/>
      <c r="AY153" s="65"/>
      <c r="AZ153" s="65"/>
      <c r="BA153" s="65"/>
      <c r="BB153" s="65"/>
      <c r="BC153" s="65"/>
      <c r="BD153" s="65"/>
      <c r="BE153" s="65"/>
      <c r="BF153" s="65"/>
      <c r="BG153" s="65"/>
      <c r="BH153" s="65"/>
      <c r="BI153" s="65"/>
      <c r="BJ153" s="65"/>
      <c r="BK153" s="65"/>
      <c r="BL153" s="65"/>
      <c r="BM153" s="65"/>
      <c r="BN153" s="65"/>
      <c r="BO153" s="65"/>
      <c r="BP153" s="4"/>
      <c r="BQ153" s="48"/>
      <c r="BR153" s="23">
        <v>70</v>
      </c>
      <c r="BS153" s="49">
        <v>158716.9009590655</v>
      </c>
      <c r="BT153" s="64">
        <v>0</v>
      </c>
      <c r="BU153" s="65"/>
      <c r="BV153" s="65"/>
      <c r="BW153" s="65"/>
      <c r="BX153" s="65"/>
      <c r="BY153" s="65"/>
      <c r="BZ153" s="65"/>
      <c r="CA153" s="65"/>
      <c r="CB153" s="65"/>
      <c r="CC153" s="65"/>
      <c r="CD153" s="65"/>
      <c r="CE153" s="65"/>
      <c r="CF153" s="65"/>
      <c r="CG153" s="65"/>
      <c r="CH153" s="65"/>
      <c r="CI153" s="65"/>
      <c r="CJ153" s="65"/>
      <c r="CK153" s="65"/>
      <c r="CL153" s="65"/>
      <c r="CM153" s="65"/>
      <c r="CN153" s="65"/>
      <c r="CO153" s="4"/>
    </row>
    <row r="154" spans="1:93">
      <c r="A154" s="48"/>
      <c r="B154" s="48"/>
      <c r="C154" s="54"/>
      <c r="D154" s="54"/>
      <c r="E154" s="10"/>
      <c r="F154" s="1"/>
      <c r="G154" s="1"/>
      <c r="H154" s="1"/>
      <c r="I154" s="54"/>
      <c r="J154" s="1"/>
      <c r="K154" s="54"/>
      <c r="L154" s="1"/>
      <c r="M154" s="54"/>
      <c r="N154" s="54"/>
      <c r="O154" s="54"/>
      <c r="P154" s="54"/>
      <c r="Q154" s="54"/>
      <c r="R154" s="54"/>
      <c r="S154" s="23">
        <v>69</v>
      </c>
      <c r="T154" s="59">
        <v>133742.14886355278</v>
      </c>
      <c r="U154" s="59">
        <v>0</v>
      </c>
      <c r="V154" s="59"/>
      <c r="W154" s="59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4"/>
      <c r="AP154" s="48"/>
      <c r="AQ154" s="48"/>
      <c r="AR154" s="48"/>
      <c r="AS154" s="23">
        <v>70</v>
      </c>
      <c r="AT154" s="59">
        <v>170812.98184980114</v>
      </c>
      <c r="AU154" s="64">
        <v>0</v>
      </c>
      <c r="AV154" s="65"/>
      <c r="AW154" s="65"/>
      <c r="AX154" s="65"/>
      <c r="AY154" s="65"/>
      <c r="AZ154" s="65"/>
      <c r="BA154" s="65"/>
      <c r="BB154" s="65"/>
      <c r="BC154" s="65"/>
      <c r="BD154" s="65"/>
      <c r="BE154" s="65"/>
      <c r="BF154" s="65"/>
      <c r="BG154" s="65"/>
      <c r="BH154" s="65"/>
      <c r="BI154" s="65"/>
      <c r="BJ154" s="65"/>
      <c r="BK154" s="65"/>
      <c r="BL154" s="65"/>
      <c r="BM154" s="65"/>
      <c r="BN154" s="65"/>
      <c r="BO154" s="65"/>
      <c r="BP154" s="4"/>
      <c r="BQ154" s="48"/>
      <c r="BR154" s="23">
        <v>71</v>
      </c>
      <c r="BS154" s="49">
        <v>161239.18337444763</v>
      </c>
      <c r="BT154" s="64">
        <v>0</v>
      </c>
      <c r="BU154" s="65"/>
      <c r="BV154" s="65"/>
      <c r="BW154" s="65"/>
      <c r="BX154" s="65"/>
      <c r="BY154" s="65"/>
      <c r="BZ154" s="65"/>
      <c r="CA154" s="65"/>
      <c r="CB154" s="65"/>
      <c r="CC154" s="65"/>
      <c r="CD154" s="65"/>
      <c r="CE154" s="65"/>
      <c r="CF154" s="65"/>
      <c r="CG154" s="65"/>
      <c r="CH154" s="65"/>
      <c r="CI154" s="65"/>
      <c r="CJ154" s="65"/>
      <c r="CK154" s="65"/>
      <c r="CL154" s="65"/>
      <c r="CM154" s="65"/>
      <c r="CN154" s="65"/>
      <c r="CO154" s="4"/>
    </row>
    <row r="155" spans="1:93">
      <c r="A155" s="48"/>
      <c r="B155" s="48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23">
        <v>70</v>
      </c>
      <c r="T155" s="59">
        <v>133179.5480955028</v>
      </c>
      <c r="U155" s="59">
        <v>0</v>
      </c>
      <c r="V155" s="59"/>
      <c r="W155" s="59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4"/>
      <c r="AP155" s="48"/>
      <c r="AQ155" s="48"/>
      <c r="AR155" s="48"/>
      <c r="AS155" s="23">
        <v>71</v>
      </c>
      <c r="AT155" s="59">
        <v>171016.58779293136</v>
      </c>
      <c r="AU155" s="64">
        <v>0</v>
      </c>
      <c r="AV155" s="65"/>
      <c r="AW155" s="65"/>
      <c r="AX155" s="65"/>
      <c r="AY155" s="65"/>
      <c r="AZ155" s="65"/>
      <c r="BA155" s="65"/>
      <c r="BB155" s="65"/>
      <c r="BC155" s="65"/>
      <c r="BD155" s="65"/>
      <c r="BE155" s="65"/>
      <c r="BF155" s="65"/>
      <c r="BG155" s="65"/>
      <c r="BH155" s="65"/>
      <c r="BI155" s="65"/>
      <c r="BJ155" s="65"/>
      <c r="BK155" s="65"/>
      <c r="BL155" s="65"/>
      <c r="BM155" s="65"/>
      <c r="BN155" s="65"/>
      <c r="BO155" s="65"/>
      <c r="BP155" s="4"/>
      <c r="BQ155" s="48"/>
      <c r="BR155" s="23">
        <v>72</v>
      </c>
      <c r="BS155" s="49">
        <v>159565.57602612479</v>
      </c>
      <c r="BT155" s="64">
        <v>0</v>
      </c>
      <c r="BU155" s="65"/>
      <c r="BV155" s="65"/>
      <c r="BW155" s="65"/>
      <c r="BX155" s="65"/>
      <c r="BY155" s="65"/>
      <c r="BZ155" s="65"/>
      <c r="CA155" s="65"/>
      <c r="CB155" s="65"/>
      <c r="CC155" s="65"/>
      <c r="CD155" s="65"/>
      <c r="CE155" s="65"/>
      <c r="CF155" s="65"/>
      <c r="CG155" s="65"/>
      <c r="CH155" s="65"/>
      <c r="CI155" s="65"/>
      <c r="CJ155" s="65"/>
      <c r="CK155" s="65"/>
      <c r="CL155" s="65"/>
      <c r="CM155" s="65"/>
      <c r="CN155" s="65"/>
      <c r="CO155" s="4"/>
    </row>
    <row r="156" spans="1:93">
      <c r="A156" s="48"/>
      <c r="B156" s="48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23">
        <v>71</v>
      </c>
      <c r="T156" s="59">
        <v>137473.27779013093</v>
      </c>
      <c r="U156" s="59">
        <v>1</v>
      </c>
      <c r="V156" s="59"/>
      <c r="W156" s="59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4"/>
      <c r="AP156" s="48"/>
      <c r="AQ156" s="48"/>
      <c r="AR156" s="48"/>
      <c r="AS156" s="23">
        <v>72</v>
      </c>
      <c r="AT156" s="59">
        <v>166987.55340124221</v>
      </c>
      <c r="AU156" s="64">
        <v>0</v>
      </c>
      <c r="AV156" s="65"/>
      <c r="AW156" s="65"/>
      <c r="AX156" s="65"/>
      <c r="AY156" s="65"/>
      <c r="AZ156" s="65"/>
      <c r="BA156" s="65"/>
      <c r="BB156" s="65"/>
      <c r="BC156" s="65"/>
      <c r="BD156" s="65"/>
      <c r="BE156" s="65"/>
      <c r="BF156" s="65"/>
      <c r="BG156" s="65"/>
      <c r="BH156" s="65"/>
      <c r="BI156" s="65"/>
      <c r="BJ156" s="65"/>
      <c r="BK156" s="65"/>
      <c r="BL156" s="65"/>
      <c r="BM156" s="65"/>
      <c r="BN156" s="65"/>
      <c r="BO156" s="65"/>
      <c r="BP156" s="4"/>
      <c r="BQ156" s="48"/>
      <c r="BR156" s="23">
        <v>73</v>
      </c>
      <c r="BS156" s="49">
        <v>158624.22278290126</v>
      </c>
      <c r="BT156" s="64">
        <v>0</v>
      </c>
      <c r="BU156" s="65"/>
      <c r="BV156" s="65"/>
      <c r="BW156" s="65"/>
      <c r="BX156" s="65"/>
      <c r="BY156" s="65"/>
      <c r="BZ156" s="65"/>
      <c r="CA156" s="65"/>
      <c r="CB156" s="65"/>
      <c r="CC156" s="65"/>
      <c r="CD156" s="65"/>
      <c r="CE156" s="65"/>
      <c r="CF156" s="65"/>
      <c r="CG156" s="65"/>
      <c r="CH156" s="65"/>
      <c r="CI156" s="65"/>
      <c r="CJ156" s="65"/>
      <c r="CK156" s="65"/>
      <c r="CL156" s="65"/>
      <c r="CM156" s="65"/>
      <c r="CN156" s="65"/>
      <c r="CO156" s="4"/>
    </row>
    <row r="157" spans="1:93">
      <c r="A157" s="48"/>
      <c r="B157" s="48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23">
        <v>72</v>
      </c>
      <c r="T157" s="59">
        <v>133476.19703483794</v>
      </c>
      <c r="U157" s="59">
        <v>0</v>
      </c>
      <c r="V157" s="59"/>
      <c r="W157" s="59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4"/>
      <c r="AP157" s="48"/>
      <c r="AQ157" s="48"/>
      <c r="AR157" s="48"/>
      <c r="AS157" s="23">
        <v>73</v>
      </c>
      <c r="AT157" s="59">
        <v>170987.05797642315</v>
      </c>
      <c r="AU157" s="64">
        <v>0</v>
      </c>
      <c r="AV157" s="65"/>
      <c r="AW157" s="65"/>
      <c r="AX157" s="65"/>
      <c r="AY157" s="65"/>
      <c r="AZ157" s="65"/>
      <c r="BA157" s="65"/>
      <c r="BB157" s="65"/>
      <c r="BC157" s="65"/>
      <c r="BD157" s="65"/>
      <c r="BE157" s="65"/>
      <c r="BF157" s="65"/>
      <c r="BG157" s="65"/>
      <c r="BH157" s="65"/>
      <c r="BI157" s="65"/>
      <c r="BJ157" s="65"/>
      <c r="BK157" s="65"/>
      <c r="BL157" s="65"/>
      <c r="BM157" s="65"/>
      <c r="BN157" s="65"/>
      <c r="BO157" s="65"/>
      <c r="BP157" s="4"/>
      <c r="BQ157" s="48"/>
      <c r="BR157" s="23">
        <v>74</v>
      </c>
      <c r="BS157" s="49">
        <v>160250.1857589279</v>
      </c>
      <c r="BT157" s="64">
        <v>0</v>
      </c>
      <c r="BU157" s="65"/>
      <c r="BV157" s="65"/>
      <c r="BW157" s="65"/>
      <c r="BX157" s="65"/>
      <c r="BY157" s="65"/>
      <c r="BZ157" s="65"/>
      <c r="CA157" s="65"/>
      <c r="CB157" s="65"/>
      <c r="CC157" s="65"/>
      <c r="CD157" s="65"/>
      <c r="CE157" s="65"/>
      <c r="CF157" s="65"/>
      <c r="CG157" s="65"/>
      <c r="CH157" s="65"/>
      <c r="CI157" s="65"/>
      <c r="CJ157" s="65"/>
      <c r="CK157" s="65"/>
      <c r="CL157" s="65"/>
      <c r="CM157" s="65"/>
      <c r="CN157" s="65"/>
      <c r="CO157" s="4"/>
    </row>
    <row r="158" spans="1:93">
      <c r="A158" s="48"/>
      <c r="B158" s="48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23">
        <v>73</v>
      </c>
      <c r="T158" s="59">
        <v>138697.17805022525</v>
      </c>
      <c r="U158" s="59">
        <v>1</v>
      </c>
      <c r="V158" s="59"/>
      <c r="W158" s="59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4"/>
      <c r="AP158" s="48"/>
      <c r="AQ158" s="48"/>
      <c r="AR158" s="48"/>
      <c r="AS158" s="23">
        <v>74</v>
      </c>
      <c r="AT158" s="59">
        <v>169307.40526834328</v>
      </c>
      <c r="AU158" s="64">
        <v>0</v>
      </c>
      <c r="AV158" s="65"/>
      <c r="AW158" s="65"/>
      <c r="AX158" s="65"/>
      <c r="AY158" s="65"/>
      <c r="AZ158" s="65"/>
      <c r="BA158" s="65"/>
      <c r="BB158" s="65"/>
      <c r="BC158" s="65"/>
      <c r="BD158" s="65"/>
      <c r="BE158" s="65"/>
      <c r="BF158" s="65"/>
      <c r="BG158" s="65"/>
      <c r="BH158" s="65"/>
      <c r="BI158" s="65"/>
      <c r="BJ158" s="65"/>
      <c r="BK158" s="65"/>
      <c r="BL158" s="65"/>
      <c r="BM158" s="65"/>
      <c r="BN158" s="65"/>
      <c r="BO158" s="65"/>
      <c r="BP158" s="4"/>
      <c r="BQ158" s="48"/>
      <c r="BR158" s="23">
        <v>75</v>
      </c>
      <c r="BS158" s="49">
        <v>161305.95034693874</v>
      </c>
      <c r="BT158" s="64">
        <v>0</v>
      </c>
      <c r="BU158" s="65"/>
      <c r="BV158" s="65"/>
      <c r="BW158" s="65"/>
      <c r="BX158" s="65"/>
      <c r="BY158" s="65"/>
      <c r="BZ158" s="65"/>
      <c r="CA158" s="65"/>
      <c r="CB158" s="65"/>
      <c r="CC158" s="65"/>
      <c r="CD158" s="65"/>
      <c r="CE158" s="65"/>
      <c r="CF158" s="65"/>
      <c r="CG158" s="65"/>
      <c r="CH158" s="65"/>
      <c r="CI158" s="65"/>
      <c r="CJ158" s="65"/>
      <c r="CK158" s="65"/>
      <c r="CL158" s="65"/>
      <c r="CM158" s="65"/>
      <c r="CN158" s="65"/>
      <c r="CO158" s="4"/>
    </row>
    <row r="159" spans="1:93">
      <c r="A159" s="48"/>
      <c r="B159" s="48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23">
        <v>74</v>
      </c>
      <c r="T159" s="59">
        <v>146317.48786623546</v>
      </c>
      <c r="U159" s="59">
        <v>2</v>
      </c>
      <c r="V159" s="59"/>
      <c r="W159" s="59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4"/>
      <c r="AP159" s="48"/>
      <c r="AQ159" s="48"/>
      <c r="AR159" s="48"/>
      <c r="AS159" s="23">
        <v>75</v>
      </c>
      <c r="AT159" s="59">
        <v>171108.44246474109</v>
      </c>
      <c r="AU159" s="64">
        <v>0</v>
      </c>
      <c r="AV159" s="65"/>
      <c r="AW159" s="65"/>
      <c r="AX159" s="65"/>
      <c r="AY159" s="65"/>
      <c r="AZ159" s="65"/>
      <c r="BA159" s="65"/>
      <c r="BB159" s="65"/>
      <c r="BC159" s="65"/>
      <c r="BD159" s="65"/>
      <c r="BE159" s="65"/>
      <c r="BF159" s="65"/>
      <c r="BG159" s="65"/>
      <c r="BH159" s="65"/>
      <c r="BI159" s="65"/>
      <c r="BJ159" s="65"/>
      <c r="BK159" s="65"/>
      <c r="BL159" s="65"/>
      <c r="BM159" s="65"/>
      <c r="BN159" s="65"/>
      <c r="BO159" s="65"/>
      <c r="BP159" s="4"/>
      <c r="BQ159" s="48"/>
      <c r="BR159" s="23">
        <v>76</v>
      </c>
      <c r="BS159" s="49">
        <v>158435.21058298444</v>
      </c>
      <c r="BT159" s="64">
        <v>0</v>
      </c>
      <c r="BU159" s="65"/>
      <c r="BV159" s="65"/>
      <c r="BW159" s="65"/>
      <c r="BX159" s="65"/>
      <c r="BY159" s="65"/>
      <c r="BZ159" s="65"/>
      <c r="CA159" s="65"/>
      <c r="CB159" s="65"/>
      <c r="CC159" s="65"/>
      <c r="CD159" s="65"/>
      <c r="CE159" s="65"/>
      <c r="CF159" s="65"/>
      <c r="CG159" s="65"/>
      <c r="CH159" s="65"/>
      <c r="CI159" s="65"/>
      <c r="CJ159" s="65"/>
      <c r="CK159" s="65"/>
      <c r="CL159" s="65"/>
      <c r="CM159" s="65"/>
      <c r="CN159" s="65"/>
      <c r="CO159" s="4"/>
    </row>
    <row r="160" spans="1:93">
      <c r="A160" s="48"/>
      <c r="B160" s="48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23">
        <v>75</v>
      </c>
      <c r="T160" s="59">
        <v>151703.75487141073</v>
      </c>
      <c r="U160" s="59">
        <v>2</v>
      </c>
      <c r="V160" s="59"/>
      <c r="W160" s="59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4"/>
      <c r="AP160" s="48"/>
      <c r="AQ160" s="48"/>
      <c r="AR160" s="48"/>
      <c r="AS160" s="23">
        <v>76</v>
      </c>
      <c r="AT160" s="59">
        <v>168465.79865546481</v>
      </c>
      <c r="AU160" s="64">
        <v>0</v>
      </c>
      <c r="AV160" s="65"/>
      <c r="AW160" s="65"/>
      <c r="AX160" s="65"/>
      <c r="AY160" s="65"/>
      <c r="AZ160" s="65"/>
      <c r="BA160" s="65"/>
      <c r="BB160" s="65"/>
      <c r="BC160" s="65"/>
      <c r="BD160" s="65"/>
      <c r="BE160" s="65"/>
      <c r="BF160" s="65"/>
      <c r="BG160" s="65"/>
      <c r="BH160" s="65"/>
      <c r="BI160" s="65"/>
      <c r="BJ160" s="65"/>
      <c r="BK160" s="65"/>
      <c r="BL160" s="65"/>
      <c r="BM160" s="65"/>
      <c r="BN160" s="65"/>
      <c r="BO160" s="65"/>
      <c r="BP160" s="4"/>
      <c r="BQ160" s="48"/>
      <c r="BR160" s="23">
        <v>77</v>
      </c>
      <c r="BS160" s="49">
        <v>156223.75177618259</v>
      </c>
      <c r="BT160" s="64">
        <v>0</v>
      </c>
      <c r="BU160" s="65"/>
      <c r="BV160" s="65"/>
      <c r="BW160" s="65"/>
      <c r="BX160" s="65"/>
      <c r="BY160" s="65"/>
      <c r="BZ160" s="65"/>
      <c r="CA160" s="65"/>
      <c r="CB160" s="65"/>
      <c r="CC160" s="65"/>
      <c r="CD160" s="65"/>
      <c r="CE160" s="65"/>
      <c r="CF160" s="65"/>
      <c r="CG160" s="65"/>
      <c r="CH160" s="65"/>
      <c r="CI160" s="65"/>
      <c r="CJ160" s="65"/>
      <c r="CK160" s="65"/>
      <c r="CL160" s="65"/>
      <c r="CM160" s="65"/>
      <c r="CN160" s="65"/>
      <c r="CO160" s="4"/>
    </row>
    <row r="161" spans="3:93"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23">
        <v>76</v>
      </c>
      <c r="T161" s="59">
        <v>134916.92365186478</v>
      </c>
      <c r="U161" s="59">
        <v>1</v>
      </c>
      <c r="V161" s="59"/>
      <c r="W161" s="59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4"/>
      <c r="AP161" s="48"/>
      <c r="AQ161" s="48"/>
      <c r="AR161" s="48"/>
      <c r="AS161" s="23">
        <v>77</v>
      </c>
      <c r="AT161" s="59">
        <v>169696.67479760916</v>
      </c>
      <c r="AU161" s="64">
        <v>0</v>
      </c>
      <c r="AV161" s="65"/>
      <c r="AW161" s="65"/>
      <c r="AX161" s="65"/>
      <c r="AY161" s="65"/>
      <c r="AZ161" s="65"/>
      <c r="BA161" s="65"/>
      <c r="BB161" s="65"/>
      <c r="BC161" s="65"/>
      <c r="BD161" s="65"/>
      <c r="BE161" s="65"/>
      <c r="BF161" s="65"/>
      <c r="BG161" s="65"/>
      <c r="BH161" s="65"/>
      <c r="BI161" s="65"/>
      <c r="BJ161" s="65"/>
      <c r="BK161" s="65"/>
      <c r="BL161" s="65"/>
      <c r="BM161" s="65"/>
      <c r="BN161" s="65"/>
      <c r="BO161" s="65"/>
      <c r="BP161" s="4"/>
      <c r="BQ161" s="48"/>
      <c r="BR161" s="23">
        <v>78</v>
      </c>
      <c r="BS161" s="49">
        <v>161341.50854030118</v>
      </c>
      <c r="BT161" s="64">
        <v>0</v>
      </c>
      <c r="BU161" s="65"/>
      <c r="BV161" s="65"/>
      <c r="BW161" s="65"/>
      <c r="BX161" s="65"/>
      <c r="BY161" s="65"/>
      <c r="BZ161" s="65"/>
      <c r="CA161" s="65"/>
      <c r="CB161" s="65"/>
      <c r="CC161" s="65"/>
      <c r="CD161" s="65"/>
      <c r="CE161" s="65"/>
      <c r="CF161" s="65"/>
      <c r="CG161" s="65"/>
      <c r="CH161" s="65"/>
      <c r="CI161" s="65"/>
      <c r="CJ161" s="65"/>
      <c r="CK161" s="65"/>
      <c r="CL161" s="65"/>
      <c r="CM161" s="65"/>
      <c r="CN161" s="65"/>
      <c r="CO161" s="4"/>
    </row>
    <row r="162" spans="3:93"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23">
        <v>77</v>
      </c>
      <c r="T162" s="59">
        <v>164069.91626590581</v>
      </c>
      <c r="U162" s="59">
        <v>2</v>
      </c>
      <c r="V162" s="59"/>
      <c r="W162" s="59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4"/>
      <c r="AP162" s="48"/>
      <c r="AQ162" s="48"/>
      <c r="AR162" s="48"/>
      <c r="AS162" s="23">
        <v>78</v>
      </c>
      <c r="AT162" s="59">
        <v>168222.97425153421</v>
      </c>
      <c r="AU162" s="64">
        <v>0</v>
      </c>
      <c r="AV162" s="65"/>
      <c r="AW162" s="65"/>
      <c r="AX162" s="65"/>
      <c r="AY162" s="65"/>
      <c r="AZ162" s="65"/>
      <c r="BA162" s="65"/>
      <c r="BB162" s="65"/>
      <c r="BC162" s="65"/>
      <c r="BD162" s="65"/>
      <c r="BE162" s="65"/>
      <c r="BF162" s="65"/>
      <c r="BG162" s="65"/>
      <c r="BH162" s="65"/>
      <c r="BI162" s="65"/>
      <c r="BJ162" s="65"/>
      <c r="BK162" s="65"/>
      <c r="BL162" s="65"/>
      <c r="BM162" s="65"/>
      <c r="BN162" s="65"/>
      <c r="BO162" s="65"/>
      <c r="BP162" s="4"/>
      <c r="BQ162" s="48"/>
      <c r="BR162" s="23">
        <v>79</v>
      </c>
      <c r="BS162" s="49">
        <v>158622.96833132632</v>
      </c>
      <c r="BT162" s="64">
        <v>0</v>
      </c>
      <c r="BU162" s="65"/>
      <c r="BV162" s="65"/>
      <c r="BW162" s="65"/>
      <c r="BX162" s="65"/>
      <c r="BY162" s="65"/>
      <c r="BZ162" s="65"/>
      <c r="CA162" s="65"/>
      <c r="CB162" s="65"/>
      <c r="CC162" s="65"/>
      <c r="CD162" s="65"/>
      <c r="CE162" s="65"/>
      <c r="CF162" s="65"/>
      <c r="CG162" s="65"/>
      <c r="CH162" s="65"/>
      <c r="CI162" s="65"/>
      <c r="CJ162" s="65"/>
      <c r="CK162" s="65"/>
      <c r="CL162" s="65"/>
      <c r="CM162" s="65"/>
      <c r="CN162" s="65"/>
      <c r="CO162" s="4"/>
    </row>
    <row r="163" spans="3:93"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23">
        <v>78</v>
      </c>
      <c r="T163" s="59">
        <v>139384.36536790463</v>
      </c>
      <c r="U163" s="59">
        <v>1</v>
      </c>
      <c r="V163" s="59"/>
      <c r="W163" s="59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4"/>
      <c r="AP163" s="48"/>
      <c r="AQ163" s="48"/>
      <c r="AR163" s="48"/>
      <c r="AS163" s="23">
        <v>79</v>
      </c>
      <c r="AT163" s="59">
        <v>166334.61725219587</v>
      </c>
      <c r="AU163" s="64">
        <v>0</v>
      </c>
      <c r="AV163" s="65"/>
      <c r="AW163" s="65"/>
      <c r="AX163" s="65"/>
      <c r="AY163" s="65"/>
      <c r="AZ163" s="65"/>
      <c r="BA163" s="65"/>
      <c r="BB163" s="65"/>
      <c r="BC163" s="65"/>
      <c r="BD163" s="65"/>
      <c r="BE163" s="65"/>
      <c r="BF163" s="65"/>
      <c r="BG163" s="65"/>
      <c r="BH163" s="65"/>
      <c r="BI163" s="65"/>
      <c r="BJ163" s="65"/>
      <c r="BK163" s="65"/>
      <c r="BL163" s="65"/>
      <c r="BM163" s="65"/>
      <c r="BN163" s="65"/>
      <c r="BO163" s="65"/>
      <c r="BP163" s="4"/>
      <c r="BQ163" s="48"/>
      <c r="BR163" s="23">
        <v>80</v>
      </c>
      <c r="BS163" s="49">
        <v>162037.52544590877</v>
      </c>
      <c r="BT163" s="64">
        <v>0</v>
      </c>
      <c r="BU163" s="65"/>
      <c r="BV163" s="65"/>
      <c r="BW163" s="65"/>
      <c r="BX163" s="65"/>
      <c r="BY163" s="65"/>
      <c r="BZ163" s="65"/>
      <c r="CA163" s="65"/>
      <c r="CB163" s="65"/>
      <c r="CC163" s="65"/>
      <c r="CD163" s="65"/>
      <c r="CE163" s="65"/>
      <c r="CF163" s="65"/>
      <c r="CG163" s="65"/>
      <c r="CH163" s="65"/>
      <c r="CI163" s="65"/>
      <c r="CJ163" s="65"/>
      <c r="CK163" s="65"/>
      <c r="CL163" s="65"/>
      <c r="CM163" s="65"/>
      <c r="CN163" s="65"/>
      <c r="CO163" s="4"/>
    </row>
    <row r="164" spans="3:93"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23">
        <v>79</v>
      </c>
      <c r="T164" s="59">
        <v>135506.1332853605</v>
      </c>
      <c r="U164" s="59">
        <v>0</v>
      </c>
      <c r="V164" s="59"/>
      <c r="W164" s="59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4"/>
      <c r="AP164" s="48"/>
      <c r="AQ164" s="48"/>
      <c r="AR164" s="48"/>
      <c r="AS164" s="23">
        <v>80</v>
      </c>
      <c r="AT164" s="59">
        <v>170508.82553546684</v>
      </c>
      <c r="AU164" s="64">
        <v>0</v>
      </c>
      <c r="AV164" s="65"/>
      <c r="AW164" s="65"/>
      <c r="AX164" s="65"/>
      <c r="AY164" s="65"/>
      <c r="AZ164" s="65"/>
      <c r="BA164" s="65"/>
      <c r="BB164" s="65"/>
      <c r="BC164" s="65"/>
      <c r="BD164" s="65"/>
      <c r="BE164" s="65"/>
      <c r="BF164" s="65"/>
      <c r="BG164" s="65"/>
      <c r="BH164" s="65"/>
      <c r="BI164" s="65"/>
      <c r="BJ164" s="65"/>
      <c r="BK164" s="65"/>
      <c r="BL164" s="65"/>
      <c r="BM164" s="65"/>
      <c r="BN164" s="65"/>
      <c r="BO164" s="65"/>
      <c r="BP164" s="4"/>
      <c r="BQ164" s="48"/>
      <c r="BR164" s="23">
        <v>81</v>
      </c>
      <c r="BS164" s="49">
        <v>161027.61937496558</v>
      </c>
      <c r="BT164" s="64">
        <v>0</v>
      </c>
      <c r="BU164" s="65"/>
      <c r="BV164" s="65"/>
      <c r="BW164" s="65"/>
      <c r="BX164" s="65"/>
      <c r="BY164" s="65"/>
      <c r="BZ164" s="65"/>
      <c r="CA164" s="65"/>
      <c r="CB164" s="65"/>
      <c r="CC164" s="65"/>
      <c r="CD164" s="65"/>
      <c r="CE164" s="65"/>
      <c r="CF164" s="65"/>
      <c r="CG164" s="65"/>
      <c r="CH164" s="65"/>
      <c r="CI164" s="65"/>
      <c r="CJ164" s="65"/>
      <c r="CK164" s="65"/>
      <c r="CL164" s="65"/>
      <c r="CM164" s="65"/>
      <c r="CN164" s="65"/>
      <c r="CO164" s="4"/>
    </row>
    <row r="165" spans="3:93"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23">
        <v>80</v>
      </c>
      <c r="T165" s="59">
        <v>133458.86426868956</v>
      </c>
      <c r="U165" s="59">
        <v>0</v>
      </c>
      <c r="V165" s="59"/>
      <c r="W165" s="59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4"/>
      <c r="AP165" s="48"/>
      <c r="AQ165" s="48"/>
      <c r="AR165" s="48"/>
      <c r="AS165" s="23">
        <v>81</v>
      </c>
      <c r="AT165" s="59">
        <v>168625.22635987654</v>
      </c>
      <c r="AU165" s="64">
        <v>0</v>
      </c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4"/>
      <c r="BQ165" s="48"/>
      <c r="BR165" s="23">
        <v>82</v>
      </c>
      <c r="BS165" s="49">
        <v>158278.35204409107</v>
      </c>
      <c r="BT165" s="64">
        <v>0</v>
      </c>
      <c r="BU165" s="65"/>
      <c r="BV165" s="65"/>
      <c r="BW165" s="65"/>
      <c r="BX165" s="65"/>
      <c r="BY165" s="65"/>
      <c r="BZ165" s="65"/>
      <c r="CA165" s="65"/>
      <c r="CB165" s="65"/>
      <c r="CC165" s="65"/>
      <c r="CD165" s="65"/>
      <c r="CE165" s="65"/>
      <c r="CF165" s="65"/>
      <c r="CG165" s="65"/>
      <c r="CH165" s="65"/>
      <c r="CI165" s="65"/>
      <c r="CJ165" s="65"/>
      <c r="CK165" s="65"/>
      <c r="CL165" s="65"/>
      <c r="CM165" s="65"/>
      <c r="CN165" s="65"/>
      <c r="CO165" s="4"/>
    </row>
    <row r="166" spans="3:93"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23">
        <v>81</v>
      </c>
      <c r="T166" s="59">
        <v>134432.40928745145</v>
      </c>
      <c r="U166" s="59">
        <v>0</v>
      </c>
      <c r="V166" s="59"/>
      <c r="W166" s="59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4"/>
      <c r="AP166" s="48"/>
      <c r="AQ166" s="48"/>
      <c r="AR166" s="48"/>
      <c r="AS166" s="23">
        <v>82</v>
      </c>
      <c r="AT166" s="59">
        <v>170794.04420595901</v>
      </c>
      <c r="AU166" s="64">
        <v>0</v>
      </c>
      <c r="AV166" s="65"/>
      <c r="AW166" s="65"/>
      <c r="AX166" s="65"/>
      <c r="AY166" s="65"/>
      <c r="AZ166" s="65"/>
      <c r="BA166" s="65"/>
      <c r="BB166" s="65"/>
      <c r="BC166" s="65"/>
      <c r="BD166" s="65"/>
      <c r="BE166" s="65"/>
      <c r="BF166" s="65"/>
      <c r="BG166" s="65"/>
      <c r="BH166" s="65"/>
      <c r="BI166" s="65"/>
      <c r="BJ166" s="65"/>
      <c r="BK166" s="65"/>
      <c r="BL166" s="65"/>
      <c r="BM166" s="65"/>
      <c r="BN166" s="65"/>
      <c r="BO166" s="65"/>
      <c r="BP166" s="4"/>
      <c r="BQ166" s="48"/>
      <c r="BR166" s="23">
        <v>83</v>
      </c>
      <c r="BS166" s="49">
        <v>159896.99240181028</v>
      </c>
      <c r="BT166" s="64">
        <v>0</v>
      </c>
      <c r="BU166" s="65"/>
      <c r="BV166" s="65"/>
      <c r="BW166" s="65"/>
      <c r="BX166" s="65"/>
      <c r="BY166" s="65"/>
      <c r="BZ166" s="65"/>
      <c r="CA166" s="65"/>
      <c r="CB166" s="65"/>
      <c r="CC166" s="65"/>
      <c r="CD166" s="65"/>
      <c r="CE166" s="65"/>
      <c r="CF166" s="65"/>
      <c r="CG166" s="65"/>
      <c r="CH166" s="65"/>
      <c r="CI166" s="65"/>
      <c r="CJ166" s="65"/>
      <c r="CK166" s="65"/>
      <c r="CL166" s="65"/>
      <c r="CM166" s="65"/>
      <c r="CN166" s="65"/>
      <c r="CO166" s="4"/>
    </row>
    <row r="167" spans="3:93"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23">
        <v>82</v>
      </c>
      <c r="T167" s="59">
        <v>146458.24036069325</v>
      </c>
      <c r="U167" s="59">
        <v>2</v>
      </c>
      <c r="V167" s="59"/>
      <c r="W167" s="59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4"/>
      <c r="AP167" s="48"/>
      <c r="AQ167" s="48"/>
      <c r="AR167" s="48"/>
      <c r="AS167" s="23">
        <v>83</v>
      </c>
      <c r="AT167" s="59">
        <v>170346.52022942185</v>
      </c>
      <c r="AU167" s="64">
        <v>0</v>
      </c>
      <c r="AV167" s="65"/>
      <c r="AW167" s="65"/>
      <c r="AX167" s="65"/>
      <c r="AY167" s="65"/>
      <c r="AZ167" s="65"/>
      <c r="BA167" s="65"/>
      <c r="BB167" s="65"/>
      <c r="BC167" s="65"/>
      <c r="BD167" s="65"/>
      <c r="BE167" s="65"/>
      <c r="BF167" s="65"/>
      <c r="BG167" s="65"/>
      <c r="BH167" s="65"/>
      <c r="BI167" s="65"/>
      <c r="BJ167" s="65"/>
      <c r="BK167" s="65"/>
      <c r="BL167" s="65"/>
      <c r="BM167" s="65"/>
      <c r="BN167" s="65"/>
      <c r="BO167" s="65"/>
      <c r="BP167" s="4"/>
      <c r="BQ167" s="48"/>
      <c r="BR167" s="23">
        <v>84</v>
      </c>
      <c r="BS167" s="49">
        <v>158182.08685755826</v>
      </c>
      <c r="BT167" s="64">
        <v>0</v>
      </c>
      <c r="BU167" s="65"/>
      <c r="BV167" s="65"/>
      <c r="BW167" s="65"/>
      <c r="BX167" s="65"/>
      <c r="BY167" s="65"/>
      <c r="BZ167" s="65"/>
      <c r="CA167" s="65"/>
      <c r="CB167" s="65"/>
      <c r="CC167" s="65"/>
      <c r="CD167" s="65"/>
      <c r="CE167" s="65"/>
      <c r="CF167" s="65"/>
      <c r="CG167" s="65"/>
      <c r="CH167" s="65"/>
      <c r="CI167" s="65"/>
      <c r="CJ167" s="65"/>
      <c r="CK167" s="65"/>
      <c r="CL167" s="65"/>
      <c r="CM167" s="65"/>
      <c r="CN167" s="65"/>
      <c r="CO167" s="4"/>
    </row>
    <row r="168" spans="3:93"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23">
        <v>83</v>
      </c>
      <c r="T168" s="59">
        <v>161156.47756374418</v>
      </c>
      <c r="U168" s="59">
        <v>2</v>
      </c>
      <c r="V168" s="59"/>
      <c r="W168" s="59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4"/>
      <c r="AP168" s="48"/>
      <c r="AQ168" s="48"/>
      <c r="AR168" s="48"/>
      <c r="AS168" s="23">
        <v>84</v>
      </c>
      <c r="AT168" s="59">
        <v>165759.82582315686</v>
      </c>
      <c r="AU168" s="64">
        <v>0</v>
      </c>
      <c r="AV168" s="65"/>
      <c r="AW168" s="65"/>
      <c r="AX168" s="65"/>
      <c r="AY168" s="65"/>
      <c r="AZ168" s="65"/>
      <c r="BA168" s="65"/>
      <c r="BB168" s="65"/>
      <c r="BC168" s="65"/>
      <c r="BD168" s="65"/>
      <c r="BE168" s="65"/>
      <c r="BF168" s="65"/>
      <c r="BG168" s="65"/>
      <c r="BH168" s="65"/>
      <c r="BI168" s="65"/>
      <c r="BJ168" s="65"/>
      <c r="BK168" s="65"/>
      <c r="BL168" s="65"/>
      <c r="BM168" s="65"/>
      <c r="BN168" s="65"/>
      <c r="BO168" s="65"/>
      <c r="BP168" s="4"/>
      <c r="BQ168" s="48"/>
      <c r="BR168" s="23">
        <v>85</v>
      </c>
      <c r="BS168" s="49">
        <v>158285.13201489218</v>
      </c>
      <c r="BT168" s="64">
        <v>0</v>
      </c>
      <c r="BU168" s="65"/>
      <c r="BV168" s="65"/>
      <c r="BW168" s="65"/>
      <c r="BX168" s="65"/>
      <c r="BY168" s="65"/>
      <c r="BZ168" s="65"/>
      <c r="CA168" s="65"/>
      <c r="CB168" s="65"/>
      <c r="CC168" s="65"/>
      <c r="CD168" s="65"/>
      <c r="CE168" s="65"/>
      <c r="CF168" s="65"/>
      <c r="CG168" s="65"/>
      <c r="CH168" s="65"/>
      <c r="CI168" s="65"/>
      <c r="CJ168" s="65"/>
      <c r="CK168" s="65"/>
      <c r="CL168" s="65"/>
      <c r="CM168" s="65"/>
      <c r="CN168" s="65"/>
      <c r="CO168" s="4"/>
    </row>
    <row r="169" spans="3:93"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23">
        <v>84</v>
      </c>
      <c r="T169" s="59">
        <v>172718.26638528789</v>
      </c>
      <c r="U169" s="59">
        <v>2</v>
      </c>
      <c r="V169" s="59"/>
      <c r="W169" s="59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4"/>
      <c r="AP169" s="48"/>
      <c r="AQ169" s="48"/>
      <c r="AR169" s="48"/>
      <c r="AS169" s="23">
        <v>85</v>
      </c>
      <c r="AT169" s="59">
        <v>169528.34954882989</v>
      </c>
      <c r="AU169" s="64">
        <v>0</v>
      </c>
      <c r="AV169" s="65"/>
      <c r="AW169" s="65"/>
      <c r="AX169" s="65"/>
      <c r="AY169" s="65"/>
      <c r="AZ169" s="65"/>
      <c r="BA169" s="65"/>
      <c r="BB169" s="65"/>
      <c r="BC169" s="65"/>
      <c r="BD169" s="65"/>
      <c r="BE169" s="65"/>
      <c r="BF169" s="65"/>
      <c r="BG169" s="65"/>
      <c r="BH169" s="65"/>
      <c r="BI169" s="65"/>
      <c r="BJ169" s="65"/>
      <c r="BK169" s="65"/>
      <c r="BL169" s="65"/>
      <c r="BM169" s="65"/>
      <c r="BN169" s="65"/>
      <c r="BO169" s="65"/>
      <c r="BP169" s="4"/>
      <c r="BQ169" s="48"/>
      <c r="BR169" s="23">
        <v>86</v>
      </c>
      <c r="BS169" s="49">
        <v>159922.95769208574</v>
      </c>
      <c r="BT169" s="64">
        <v>0</v>
      </c>
      <c r="BU169" s="65"/>
      <c r="BV169" s="65"/>
      <c r="BW169" s="65"/>
      <c r="BX169" s="65"/>
      <c r="BY169" s="65"/>
      <c r="BZ169" s="65"/>
      <c r="CA169" s="65"/>
      <c r="CB169" s="65"/>
      <c r="CC169" s="65"/>
      <c r="CD169" s="65"/>
      <c r="CE169" s="65"/>
      <c r="CF169" s="65"/>
      <c r="CG169" s="65"/>
      <c r="CH169" s="65"/>
      <c r="CI169" s="65"/>
      <c r="CJ169" s="65"/>
      <c r="CK169" s="65"/>
      <c r="CL169" s="65"/>
      <c r="CM169" s="65"/>
      <c r="CN169" s="65"/>
      <c r="CO169" s="4"/>
    </row>
    <row r="170" spans="3:93"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23">
        <v>85</v>
      </c>
      <c r="T170" s="59">
        <v>133669.65032631624</v>
      </c>
      <c r="U170" s="59">
        <v>0</v>
      </c>
      <c r="V170" s="59"/>
      <c r="W170" s="59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4"/>
      <c r="AP170" s="48"/>
      <c r="AQ170" s="48"/>
      <c r="AR170" s="48"/>
      <c r="AS170" s="23">
        <v>86</v>
      </c>
      <c r="AT170" s="59">
        <v>169402.89237501103</v>
      </c>
      <c r="AU170" s="64">
        <v>0</v>
      </c>
      <c r="AV170" s="65"/>
      <c r="AW170" s="65"/>
      <c r="AX170" s="65"/>
      <c r="AY170" s="65"/>
      <c r="AZ170" s="65"/>
      <c r="BA170" s="65"/>
      <c r="BB170" s="65"/>
      <c r="BC170" s="65"/>
      <c r="BD170" s="65"/>
      <c r="BE170" s="65"/>
      <c r="BF170" s="65"/>
      <c r="BG170" s="65"/>
      <c r="BH170" s="65"/>
      <c r="BI170" s="65"/>
      <c r="BJ170" s="65"/>
      <c r="BK170" s="65"/>
      <c r="BL170" s="65"/>
      <c r="BM170" s="65"/>
      <c r="BN170" s="65"/>
      <c r="BO170" s="65"/>
      <c r="BP170" s="4"/>
      <c r="BQ170" s="48"/>
      <c r="BR170" s="23">
        <v>87</v>
      </c>
      <c r="BS170" s="49">
        <v>158332.78053095969</v>
      </c>
      <c r="BT170" s="64">
        <v>0</v>
      </c>
      <c r="BU170" s="65"/>
      <c r="BV170" s="65"/>
      <c r="BW170" s="65"/>
      <c r="BX170" s="65"/>
      <c r="BY170" s="65"/>
      <c r="BZ170" s="65"/>
      <c r="CA170" s="65"/>
      <c r="CB170" s="65"/>
      <c r="CC170" s="65"/>
      <c r="CD170" s="65"/>
      <c r="CE170" s="65"/>
      <c r="CF170" s="65"/>
      <c r="CG170" s="65"/>
      <c r="CH170" s="65"/>
      <c r="CI170" s="65"/>
      <c r="CJ170" s="65"/>
      <c r="CK170" s="65"/>
      <c r="CL170" s="65"/>
      <c r="CM170" s="65"/>
      <c r="CN170" s="65"/>
      <c r="CO170" s="4"/>
    </row>
    <row r="171" spans="3:93"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23">
        <v>86</v>
      </c>
      <c r="T171" s="59">
        <v>141896.35577616424</v>
      </c>
      <c r="U171" s="59">
        <v>1</v>
      </c>
      <c r="V171" s="59"/>
      <c r="W171" s="59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4"/>
      <c r="AP171" s="48"/>
      <c r="AQ171" s="48"/>
      <c r="AR171" s="48"/>
      <c r="AS171" s="23">
        <v>87</v>
      </c>
      <c r="AT171" s="59">
        <v>170455.36735363124</v>
      </c>
      <c r="AU171" s="64">
        <v>0</v>
      </c>
      <c r="AV171" s="65"/>
      <c r="AW171" s="65"/>
      <c r="AX171" s="65"/>
      <c r="AY171" s="65"/>
      <c r="AZ171" s="65"/>
      <c r="BA171" s="65"/>
      <c r="BB171" s="65"/>
      <c r="BC171" s="65"/>
      <c r="BD171" s="65"/>
      <c r="BE171" s="65"/>
      <c r="BF171" s="65"/>
      <c r="BG171" s="65"/>
      <c r="BH171" s="65"/>
      <c r="BI171" s="65"/>
      <c r="BJ171" s="65"/>
      <c r="BK171" s="65"/>
      <c r="BL171" s="65"/>
      <c r="BM171" s="65"/>
      <c r="BN171" s="65"/>
      <c r="BO171" s="65"/>
      <c r="BP171" s="4"/>
      <c r="BQ171" s="48"/>
      <c r="BR171" s="23">
        <v>88</v>
      </c>
      <c r="BS171" s="49">
        <v>161133.39026995949</v>
      </c>
      <c r="BT171" s="64">
        <v>0</v>
      </c>
      <c r="BU171" s="65"/>
      <c r="BV171" s="65"/>
      <c r="BW171" s="65"/>
      <c r="BX171" s="65"/>
      <c r="BY171" s="65"/>
      <c r="BZ171" s="65"/>
      <c r="CA171" s="65"/>
      <c r="CB171" s="65"/>
      <c r="CC171" s="65"/>
      <c r="CD171" s="65"/>
      <c r="CE171" s="65"/>
      <c r="CF171" s="65"/>
      <c r="CG171" s="65"/>
      <c r="CH171" s="65"/>
      <c r="CI171" s="65"/>
      <c r="CJ171" s="65"/>
      <c r="CK171" s="65"/>
      <c r="CL171" s="65"/>
      <c r="CM171" s="65"/>
      <c r="CN171" s="65"/>
      <c r="CO171" s="4"/>
    </row>
    <row r="172" spans="3:93"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23">
        <v>87</v>
      </c>
      <c r="T172" s="59">
        <v>136056.06046416692</v>
      </c>
      <c r="U172" s="59">
        <v>0</v>
      </c>
      <c r="V172" s="59"/>
      <c r="W172" s="59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4"/>
      <c r="AP172" s="48"/>
      <c r="AQ172" s="48"/>
      <c r="AR172" s="48"/>
      <c r="AS172" s="23">
        <v>88</v>
      </c>
      <c r="AT172" s="59">
        <v>171918.18183448081</v>
      </c>
      <c r="AU172" s="64">
        <v>0</v>
      </c>
      <c r="AV172" s="65"/>
      <c r="AW172" s="65"/>
      <c r="AX172" s="65"/>
      <c r="AY172" s="65"/>
      <c r="AZ172" s="65"/>
      <c r="BA172" s="65"/>
      <c r="BB172" s="65"/>
      <c r="BC172" s="65"/>
      <c r="BD172" s="65"/>
      <c r="BE172" s="65"/>
      <c r="BF172" s="65"/>
      <c r="BG172" s="65"/>
      <c r="BH172" s="65"/>
      <c r="BI172" s="65"/>
      <c r="BJ172" s="65"/>
      <c r="BK172" s="65"/>
      <c r="BL172" s="65"/>
      <c r="BM172" s="65"/>
      <c r="BN172" s="65"/>
      <c r="BO172" s="65"/>
      <c r="BP172" s="4"/>
      <c r="BQ172" s="48"/>
      <c r="BR172" s="23">
        <v>89</v>
      </c>
      <c r="BS172" s="49">
        <v>163329.27884525631</v>
      </c>
      <c r="BT172" s="64">
        <v>0</v>
      </c>
      <c r="BU172" s="65"/>
      <c r="BV172" s="65"/>
      <c r="BW172" s="65"/>
      <c r="BX172" s="65"/>
      <c r="BY172" s="65"/>
      <c r="BZ172" s="65"/>
      <c r="CA172" s="65"/>
      <c r="CB172" s="65"/>
      <c r="CC172" s="65"/>
      <c r="CD172" s="65"/>
      <c r="CE172" s="65"/>
      <c r="CF172" s="65"/>
      <c r="CG172" s="65"/>
      <c r="CH172" s="65"/>
      <c r="CI172" s="65"/>
      <c r="CJ172" s="65"/>
      <c r="CK172" s="65"/>
      <c r="CL172" s="65"/>
      <c r="CM172" s="65"/>
      <c r="CN172" s="65"/>
      <c r="CO172" s="4"/>
    </row>
    <row r="173" spans="3:93"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23">
        <v>88</v>
      </c>
      <c r="T173" s="59">
        <v>130593.22780552956</v>
      </c>
      <c r="U173" s="59">
        <v>0</v>
      </c>
      <c r="V173" s="59"/>
      <c r="W173" s="59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4"/>
      <c r="AP173" s="48"/>
      <c r="AQ173" s="48"/>
      <c r="AR173" s="48"/>
      <c r="AS173" s="23">
        <v>89</v>
      </c>
      <c r="AT173" s="59">
        <v>169860.99032068023</v>
      </c>
      <c r="AU173" s="64">
        <v>0</v>
      </c>
      <c r="AV173" s="65"/>
      <c r="AW173" s="65"/>
      <c r="AX173" s="65"/>
      <c r="AY173" s="65"/>
      <c r="AZ173" s="65"/>
      <c r="BA173" s="65"/>
      <c r="BB173" s="65"/>
      <c r="BC173" s="65"/>
      <c r="BD173" s="65"/>
      <c r="BE173" s="65"/>
      <c r="BF173" s="65"/>
      <c r="BG173" s="65"/>
      <c r="BH173" s="65"/>
      <c r="BI173" s="65"/>
      <c r="BJ173" s="65"/>
      <c r="BK173" s="65"/>
      <c r="BL173" s="65"/>
      <c r="BM173" s="65"/>
      <c r="BN173" s="65"/>
      <c r="BO173" s="65"/>
      <c r="BP173" s="4"/>
      <c r="BQ173" s="48"/>
      <c r="BR173" s="23">
        <v>90</v>
      </c>
      <c r="BS173" s="49">
        <v>158533.67032587124</v>
      </c>
      <c r="BT173" s="64">
        <v>0</v>
      </c>
      <c r="BU173" s="65"/>
      <c r="BV173" s="65"/>
      <c r="BW173" s="65"/>
      <c r="BX173" s="65"/>
      <c r="BY173" s="65"/>
      <c r="BZ173" s="65"/>
      <c r="CA173" s="65"/>
      <c r="CB173" s="65"/>
      <c r="CC173" s="65"/>
      <c r="CD173" s="65"/>
      <c r="CE173" s="65"/>
      <c r="CF173" s="65"/>
      <c r="CG173" s="65"/>
      <c r="CH173" s="65"/>
      <c r="CI173" s="65"/>
      <c r="CJ173" s="65"/>
      <c r="CK173" s="65"/>
      <c r="CL173" s="65"/>
      <c r="CM173" s="65"/>
      <c r="CN173" s="65"/>
      <c r="CO173" s="4"/>
    </row>
    <row r="174" spans="3:93"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23">
        <v>89</v>
      </c>
      <c r="T174" s="59">
        <v>133328.67791330771</v>
      </c>
      <c r="U174" s="59">
        <v>0</v>
      </c>
      <c r="V174" s="59"/>
      <c r="W174" s="59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4"/>
      <c r="AP174" s="48"/>
      <c r="AQ174" s="48"/>
      <c r="AR174" s="48"/>
      <c r="AS174" s="23">
        <v>90</v>
      </c>
      <c r="AT174" s="59">
        <v>168980.90310617376</v>
      </c>
      <c r="AU174" s="64">
        <v>0</v>
      </c>
      <c r="AV174" s="65"/>
      <c r="AW174" s="65"/>
      <c r="AX174" s="65"/>
      <c r="AY174" s="65"/>
      <c r="AZ174" s="65"/>
      <c r="BA174" s="65"/>
      <c r="BB174" s="65"/>
      <c r="BC174" s="65"/>
      <c r="BD174" s="65"/>
      <c r="BE174" s="65"/>
      <c r="BF174" s="65"/>
      <c r="BG174" s="65"/>
      <c r="BH174" s="65"/>
      <c r="BI174" s="65"/>
      <c r="BJ174" s="65"/>
      <c r="BK174" s="65"/>
      <c r="BL174" s="65"/>
      <c r="BM174" s="65"/>
      <c r="BN174" s="65"/>
      <c r="BO174" s="65"/>
      <c r="BP174" s="4"/>
      <c r="BQ174" s="48"/>
      <c r="BR174" s="23">
        <v>91</v>
      </c>
      <c r="BS174" s="49">
        <v>161530.62385605797</v>
      </c>
      <c r="BT174" s="64">
        <v>0</v>
      </c>
      <c r="BU174" s="65"/>
      <c r="BV174" s="65"/>
      <c r="BW174" s="65"/>
      <c r="BX174" s="65"/>
      <c r="BY174" s="65"/>
      <c r="BZ174" s="65"/>
      <c r="CA174" s="65"/>
      <c r="CB174" s="65"/>
      <c r="CC174" s="65"/>
      <c r="CD174" s="65"/>
      <c r="CE174" s="65"/>
      <c r="CF174" s="65"/>
      <c r="CG174" s="65"/>
      <c r="CH174" s="65"/>
      <c r="CI174" s="65"/>
      <c r="CJ174" s="65"/>
      <c r="CK174" s="65"/>
      <c r="CL174" s="65"/>
      <c r="CM174" s="65"/>
      <c r="CN174" s="65"/>
      <c r="CO174" s="4"/>
    </row>
    <row r="175" spans="3:93"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23">
        <v>90</v>
      </c>
      <c r="T175" s="59">
        <v>134249.92343555001</v>
      </c>
      <c r="U175" s="59">
        <v>0</v>
      </c>
      <c r="V175" s="59"/>
      <c r="W175" s="59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4"/>
      <c r="AP175" s="48"/>
      <c r="AQ175" s="48"/>
      <c r="AR175" s="48"/>
      <c r="AS175" s="23">
        <v>91</v>
      </c>
      <c r="AT175" s="59">
        <v>170319.6054307704</v>
      </c>
      <c r="AU175" s="64">
        <v>0</v>
      </c>
      <c r="AV175" s="65"/>
      <c r="AW175" s="65"/>
      <c r="AX175" s="65"/>
      <c r="AY175" s="65"/>
      <c r="AZ175" s="65"/>
      <c r="BA175" s="65"/>
      <c r="BB175" s="65"/>
      <c r="BC175" s="65"/>
      <c r="BD175" s="65"/>
      <c r="BE175" s="65"/>
      <c r="BF175" s="65"/>
      <c r="BG175" s="65"/>
      <c r="BH175" s="65"/>
      <c r="BI175" s="65"/>
      <c r="BJ175" s="65"/>
      <c r="BK175" s="65"/>
      <c r="BL175" s="65"/>
      <c r="BM175" s="65"/>
      <c r="BN175" s="65"/>
      <c r="BO175" s="65"/>
      <c r="BP175" s="4"/>
      <c r="BQ175" s="48"/>
      <c r="BR175" s="23">
        <v>92</v>
      </c>
      <c r="BS175" s="49">
        <v>160563.13401386849</v>
      </c>
      <c r="BT175" s="64">
        <v>0</v>
      </c>
      <c r="BU175" s="65"/>
      <c r="BV175" s="65"/>
      <c r="BW175" s="65"/>
      <c r="BX175" s="65"/>
      <c r="BY175" s="65"/>
      <c r="BZ175" s="65"/>
      <c r="CA175" s="65"/>
      <c r="CB175" s="65"/>
      <c r="CC175" s="65"/>
      <c r="CD175" s="65"/>
      <c r="CE175" s="65"/>
      <c r="CF175" s="65"/>
      <c r="CG175" s="65"/>
      <c r="CH175" s="65"/>
      <c r="CI175" s="65"/>
      <c r="CJ175" s="65"/>
      <c r="CK175" s="65"/>
      <c r="CL175" s="65"/>
      <c r="CM175" s="65"/>
      <c r="CN175" s="65"/>
      <c r="CO175" s="4"/>
    </row>
    <row r="176" spans="3:93"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23">
        <v>91</v>
      </c>
      <c r="T176" s="59">
        <v>130917.52158013242</v>
      </c>
      <c r="U176" s="59">
        <v>0</v>
      </c>
      <c r="V176" s="59"/>
      <c r="W176" s="59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4"/>
      <c r="AP176" s="48"/>
      <c r="AQ176" s="48"/>
      <c r="AR176" s="48"/>
      <c r="AS176" s="23">
        <v>92</v>
      </c>
      <c r="AT176" s="59">
        <v>168059.85669196793</v>
      </c>
      <c r="AU176" s="64">
        <v>0</v>
      </c>
      <c r="AV176" s="65"/>
      <c r="AW176" s="65"/>
      <c r="AX176" s="65"/>
      <c r="AY176" s="65"/>
      <c r="AZ176" s="65"/>
      <c r="BA176" s="65"/>
      <c r="BB176" s="65"/>
      <c r="BC176" s="65"/>
      <c r="BD176" s="65"/>
      <c r="BE176" s="65"/>
      <c r="BF176" s="65"/>
      <c r="BG176" s="65"/>
      <c r="BH176" s="65"/>
      <c r="BI176" s="65"/>
      <c r="BJ176" s="65"/>
      <c r="BK176" s="65"/>
      <c r="BL176" s="65"/>
      <c r="BM176" s="65"/>
      <c r="BN176" s="65"/>
      <c r="BO176" s="65"/>
      <c r="BP176" s="4"/>
      <c r="BQ176" s="48"/>
      <c r="BR176" s="23">
        <v>93</v>
      </c>
      <c r="BS176" s="49">
        <v>160257.19378145615</v>
      </c>
      <c r="BT176" s="64">
        <v>0</v>
      </c>
      <c r="BU176" s="65"/>
      <c r="BV176" s="65"/>
      <c r="BW176" s="65"/>
      <c r="BX176" s="65"/>
      <c r="BY176" s="65"/>
      <c r="BZ176" s="65"/>
      <c r="CA176" s="65"/>
      <c r="CB176" s="65"/>
      <c r="CC176" s="65"/>
      <c r="CD176" s="65"/>
      <c r="CE176" s="65"/>
      <c r="CF176" s="65"/>
      <c r="CG176" s="65"/>
      <c r="CH176" s="65"/>
      <c r="CI176" s="65"/>
      <c r="CJ176" s="65"/>
      <c r="CK176" s="65"/>
      <c r="CL176" s="65"/>
      <c r="CM176" s="65"/>
      <c r="CN176" s="65"/>
      <c r="CO176" s="4"/>
    </row>
    <row r="177" spans="3:93"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23">
        <v>92</v>
      </c>
      <c r="T177" s="59">
        <v>139890.34369583876</v>
      </c>
      <c r="U177" s="59">
        <v>1</v>
      </c>
      <c r="V177" s="59"/>
      <c r="W177" s="59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4"/>
      <c r="AP177" s="48"/>
      <c r="AQ177" s="48"/>
      <c r="AR177" s="48"/>
      <c r="AS177" s="23">
        <v>93</v>
      </c>
      <c r="AT177" s="59">
        <v>172466.95311343193</v>
      </c>
      <c r="AU177" s="64">
        <v>0</v>
      </c>
      <c r="AV177" s="65"/>
      <c r="AW177" s="65"/>
      <c r="AX177" s="65"/>
      <c r="AY177" s="65"/>
      <c r="AZ177" s="65"/>
      <c r="BA177" s="65"/>
      <c r="BB177" s="65"/>
      <c r="BC177" s="65"/>
      <c r="BD177" s="65"/>
      <c r="BE177" s="65"/>
      <c r="BF177" s="65"/>
      <c r="BG177" s="65"/>
      <c r="BH177" s="65"/>
      <c r="BI177" s="65"/>
      <c r="BJ177" s="65"/>
      <c r="BK177" s="65"/>
      <c r="BL177" s="65"/>
      <c r="BM177" s="65"/>
      <c r="BN177" s="65"/>
      <c r="BO177" s="65"/>
      <c r="BP177" s="4"/>
      <c r="BQ177" s="48"/>
      <c r="BR177" s="23">
        <v>94</v>
      </c>
      <c r="BS177" s="49">
        <v>160016.3178547679</v>
      </c>
      <c r="BT177" s="64">
        <v>0</v>
      </c>
      <c r="BU177" s="65"/>
      <c r="BV177" s="65"/>
      <c r="BW177" s="65"/>
      <c r="BX177" s="65"/>
      <c r="BY177" s="65"/>
      <c r="BZ177" s="65"/>
      <c r="CA177" s="65"/>
      <c r="CB177" s="65"/>
      <c r="CC177" s="65"/>
      <c r="CD177" s="65"/>
      <c r="CE177" s="65"/>
      <c r="CF177" s="65"/>
      <c r="CG177" s="65"/>
      <c r="CH177" s="65"/>
      <c r="CI177" s="65"/>
      <c r="CJ177" s="65"/>
      <c r="CK177" s="65"/>
      <c r="CL177" s="65"/>
      <c r="CM177" s="65"/>
      <c r="CN177" s="65"/>
      <c r="CO177" s="4"/>
    </row>
    <row r="178" spans="3:93"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23">
        <v>93</v>
      </c>
      <c r="T178" s="59">
        <v>141674.30663921908</v>
      </c>
      <c r="U178" s="59">
        <v>1</v>
      </c>
      <c r="V178" s="59"/>
      <c r="W178" s="59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4"/>
      <c r="AP178" s="48"/>
      <c r="AQ178" s="48"/>
      <c r="AR178" s="48"/>
      <c r="AS178" s="23">
        <v>94</v>
      </c>
      <c r="AT178" s="59">
        <v>169451.51507461269</v>
      </c>
      <c r="AU178" s="64">
        <v>0</v>
      </c>
      <c r="AV178" s="65"/>
      <c r="AW178" s="65"/>
      <c r="AX178" s="65"/>
      <c r="AY178" s="65"/>
      <c r="AZ178" s="65"/>
      <c r="BA178" s="65"/>
      <c r="BB178" s="65"/>
      <c r="BC178" s="65"/>
      <c r="BD178" s="65"/>
      <c r="BE178" s="65"/>
      <c r="BF178" s="65"/>
      <c r="BG178" s="65"/>
      <c r="BH178" s="65"/>
      <c r="BI178" s="65"/>
      <c r="BJ178" s="65"/>
      <c r="BK178" s="65"/>
      <c r="BL178" s="65"/>
      <c r="BM178" s="65"/>
      <c r="BN178" s="65"/>
      <c r="BO178" s="65"/>
      <c r="BP178" s="4"/>
      <c r="BQ178" s="48"/>
      <c r="BR178" s="23">
        <v>95</v>
      </c>
      <c r="BS178" s="49">
        <v>160727.06743699146</v>
      </c>
      <c r="BT178" s="64">
        <v>0</v>
      </c>
      <c r="BU178" s="65"/>
      <c r="BV178" s="65"/>
      <c r="BW178" s="65"/>
      <c r="BX178" s="65"/>
      <c r="BY178" s="65"/>
      <c r="BZ178" s="65"/>
      <c r="CA178" s="65"/>
      <c r="CB178" s="65"/>
      <c r="CC178" s="65"/>
      <c r="CD178" s="65"/>
      <c r="CE178" s="65"/>
      <c r="CF178" s="65"/>
      <c r="CG178" s="65"/>
      <c r="CH178" s="65"/>
      <c r="CI178" s="65"/>
      <c r="CJ178" s="65"/>
      <c r="CK178" s="65"/>
      <c r="CL178" s="65"/>
      <c r="CM178" s="65"/>
      <c r="CN178" s="65"/>
      <c r="CO178" s="4"/>
    </row>
    <row r="179" spans="3:93"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23">
        <v>94</v>
      </c>
      <c r="T179" s="59">
        <v>132587.2256864176</v>
      </c>
      <c r="U179" s="59">
        <v>0</v>
      </c>
      <c r="V179" s="59"/>
      <c r="W179" s="59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4"/>
      <c r="AP179" s="48"/>
      <c r="AQ179" s="48"/>
      <c r="AR179" s="48"/>
      <c r="AS179" s="23">
        <v>95</v>
      </c>
      <c r="AT179" s="59">
        <v>167930.15115690682</v>
      </c>
      <c r="AU179" s="64">
        <v>0</v>
      </c>
      <c r="AV179" s="65"/>
      <c r="AW179" s="65"/>
      <c r="AX179" s="65"/>
      <c r="AY179" s="65"/>
      <c r="AZ179" s="65"/>
      <c r="BA179" s="65"/>
      <c r="BB179" s="65"/>
      <c r="BC179" s="65"/>
      <c r="BD179" s="65"/>
      <c r="BE179" s="65"/>
      <c r="BF179" s="65"/>
      <c r="BG179" s="65"/>
      <c r="BH179" s="65"/>
      <c r="BI179" s="65"/>
      <c r="BJ179" s="65"/>
      <c r="BK179" s="65"/>
      <c r="BL179" s="65"/>
      <c r="BM179" s="65"/>
      <c r="BN179" s="65"/>
      <c r="BO179" s="65"/>
      <c r="BP179" s="4"/>
      <c r="BQ179" s="48"/>
      <c r="BR179" s="23">
        <v>96</v>
      </c>
      <c r="BS179" s="49">
        <v>157801.61864909224</v>
      </c>
      <c r="BT179" s="64">
        <v>0</v>
      </c>
      <c r="BU179" s="65"/>
      <c r="BV179" s="65"/>
      <c r="BW179" s="65"/>
      <c r="BX179" s="65"/>
      <c r="BY179" s="65"/>
      <c r="BZ179" s="65"/>
      <c r="CA179" s="65"/>
      <c r="CB179" s="65"/>
      <c r="CC179" s="65"/>
      <c r="CD179" s="65"/>
      <c r="CE179" s="65"/>
      <c r="CF179" s="65"/>
      <c r="CG179" s="65"/>
      <c r="CH179" s="65"/>
      <c r="CI179" s="65"/>
      <c r="CJ179" s="65"/>
      <c r="CK179" s="65"/>
      <c r="CL179" s="65"/>
      <c r="CM179" s="65"/>
      <c r="CN179" s="65"/>
      <c r="CO179" s="4"/>
    </row>
    <row r="180" spans="3:93"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23">
        <v>95</v>
      </c>
      <c r="T180" s="59">
        <v>132012.35767612481</v>
      </c>
      <c r="U180" s="59">
        <v>0</v>
      </c>
      <c r="V180" s="59"/>
      <c r="W180" s="59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4"/>
      <c r="AP180" s="48"/>
      <c r="AQ180" s="48"/>
      <c r="AR180" s="48"/>
      <c r="AS180" s="23">
        <v>96</v>
      </c>
      <c r="AT180" s="59">
        <v>170889.25147199532</v>
      </c>
      <c r="AU180" s="64">
        <v>0</v>
      </c>
      <c r="AV180" s="65"/>
      <c r="AW180" s="65"/>
      <c r="AX180" s="65"/>
      <c r="AY180" s="65"/>
      <c r="AZ180" s="65"/>
      <c r="BA180" s="65"/>
      <c r="BB180" s="65"/>
      <c r="BC180" s="65"/>
      <c r="BD180" s="65"/>
      <c r="BE180" s="65"/>
      <c r="BF180" s="65"/>
      <c r="BG180" s="65"/>
      <c r="BH180" s="65"/>
      <c r="BI180" s="65"/>
      <c r="BJ180" s="65"/>
      <c r="BK180" s="65"/>
      <c r="BL180" s="65"/>
      <c r="BM180" s="65"/>
      <c r="BN180" s="65"/>
      <c r="BO180" s="65"/>
      <c r="BP180" s="4"/>
      <c r="BQ180" s="48"/>
      <c r="BR180" s="23">
        <v>97</v>
      </c>
      <c r="BS180" s="49">
        <v>159263.36694357416</v>
      </c>
      <c r="BT180" s="64">
        <v>0</v>
      </c>
      <c r="BU180" s="65"/>
      <c r="BV180" s="65"/>
      <c r="BW180" s="65"/>
      <c r="BX180" s="65"/>
      <c r="BY180" s="65"/>
      <c r="BZ180" s="65"/>
      <c r="CA180" s="65"/>
      <c r="CB180" s="65"/>
      <c r="CC180" s="65"/>
      <c r="CD180" s="65"/>
      <c r="CE180" s="65"/>
      <c r="CF180" s="65"/>
      <c r="CG180" s="65"/>
      <c r="CH180" s="65"/>
      <c r="CI180" s="65"/>
      <c r="CJ180" s="65"/>
      <c r="CK180" s="65"/>
      <c r="CL180" s="65"/>
      <c r="CM180" s="65"/>
      <c r="CN180" s="65"/>
      <c r="CO180" s="4"/>
    </row>
    <row r="181" spans="3:93"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23">
        <v>96</v>
      </c>
      <c r="T181" s="59">
        <v>132389.4789733949</v>
      </c>
      <c r="U181" s="59">
        <v>0</v>
      </c>
      <c r="V181" s="59"/>
      <c r="W181" s="59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4"/>
      <c r="AP181" s="48"/>
      <c r="AQ181" s="48"/>
      <c r="AR181" s="48"/>
      <c r="AS181" s="23">
        <v>97</v>
      </c>
      <c r="AT181" s="59">
        <v>167973.1261255196</v>
      </c>
      <c r="AU181" s="64">
        <v>0</v>
      </c>
      <c r="AV181" s="65"/>
      <c r="AW181" s="65"/>
      <c r="AX181" s="65"/>
      <c r="AY181" s="65"/>
      <c r="AZ181" s="65"/>
      <c r="BA181" s="65"/>
      <c r="BB181" s="65"/>
      <c r="BC181" s="65"/>
      <c r="BD181" s="65"/>
      <c r="BE181" s="65"/>
      <c r="BF181" s="65"/>
      <c r="BG181" s="65"/>
      <c r="BH181" s="65"/>
      <c r="BI181" s="65"/>
      <c r="BJ181" s="65"/>
      <c r="BK181" s="65"/>
      <c r="BL181" s="65"/>
      <c r="BM181" s="65"/>
      <c r="BN181" s="65"/>
      <c r="BO181" s="65"/>
      <c r="BP181" s="4"/>
      <c r="BQ181" s="48"/>
      <c r="BR181" s="23">
        <v>98</v>
      </c>
      <c r="BS181" s="49">
        <v>162082.19440979412</v>
      </c>
      <c r="BT181" s="64">
        <v>0</v>
      </c>
      <c r="BU181" s="65"/>
      <c r="BV181" s="65"/>
      <c r="BW181" s="65"/>
      <c r="BX181" s="65"/>
      <c r="BY181" s="65"/>
      <c r="BZ181" s="65"/>
      <c r="CA181" s="65"/>
      <c r="CB181" s="65"/>
      <c r="CC181" s="65"/>
      <c r="CD181" s="65"/>
      <c r="CE181" s="65"/>
      <c r="CF181" s="65"/>
      <c r="CG181" s="65"/>
      <c r="CH181" s="65"/>
      <c r="CI181" s="65"/>
      <c r="CJ181" s="65"/>
      <c r="CK181" s="65"/>
      <c r="CL181" s="65"/>
      <c r="CM181" s="65"/>
      <c r="CN181" s="65"/>
      <c r="CO181" s="4"/>
    </row>
    <row r="182" spans="3:93"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23">
        <v>97</v>
      </c>
      <c r="T182" s="59">
        <v>133367.54051929538</v>
      </c>
      <c r="U182" s="59">
        <v>0</v>
      </c>
      <c r="V182" s="59"/>
      <c r="W182" s="59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4"/>
      <c r="AP182" s="48"/>
      <c r="AQ182" s="48"/>
      <c r="AR182" s="48"/>
      <c r="AS182" s="23">
        <v>98</v>
      </c>
      <c r="AT182" s="59">
        <v>167802.70361975278</v>
      </c>
      <c r="AU182" s="64">
        <v>0</v>
      </c>
      <c r="AV182" s="65"/>
      <c r="AW182" s="65"/>
      <c r="AX182" s="65"/>
      <c r="AY182" s="65"/>
      <c r="AZ182" s="65"/>
      <c r="BA182" s="65"/>
      <c r="BB182" s="65"/>
      <c r="BC182" s="65"/>
      <c r="BD182" s="65"/>
      <c r="BE182" s="65"/>
      <c r="BF182" s="65"/>
      <c r="BG182" s="65"/>
      <c r="BH182" s="65"/>
      <c r="BI182" s="65"/>
      <c r="BJ182" s="65"/>
      <c r="BK182" s="65"/>
      <c r="BL182" s="65"/>
      <c r="BM182" s="65"/>
      <c r="BN182" s="65"/>
      <c r="BO182" s="65"/>
      <c r="BP182" s="4"/>
      <c r="BQ182" s="48"/>
      <c r="BR182" s="23">
        <v>99</v>
      </c>
      <c r="BS182" s="49">
        <v>158305.98290007218</v>
      </c>
      <c r="BT182" s="64">
        <v>0</v>
      </c>
      <c r="BU182" s="65"/>
      <c r="BV182" s="65"/>
      <c r="BW182" s="65"/>
      <c r="BX182" s="65"/>
      <c r="BY182" s="65"/>
      <c r="BZ182" s="65"/>
      <c r="CA182" s="65"/>
      <c r="CB182" s="65"/>
      <c r="CC182" s="65"/>
      <c r="CD182" s="65"/>
      <c r="CE182" s="65"/>
      <c r="CF182" s="65"/>
      <c r="CG182" s="65"/>
      <c r="CH182" s="65"/>
      <c r="CI182" s="65"/>
      <c r="CJ182" s="65"/>
      <c r="CK182" s="65"/>
      <c r="CL182" s="65"/>
      <c r="CM182" s="65"/>
      <c r="CN182" s="65"/>
      <c r="CO182" s="4"/>
    </row>
    <row r="183" spans="3:93"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23">
        <v>98</v>
      </c>
      <c r="T183" s="59">
        <v>134512.0956867456</v>
      </c>
      <c r="U183" s="59">
        <v>0</v>
      </c>
      <c r="V183" s="59"/>
      <c r="W183" s="59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4"/>
      <c r="AP183" s="48"/>
      <c r="AQ183" s="48"/>
      <c r="AR183" s="48"/>
      <c r="AS183" s="23">
        <v>99</v>
      </c>
      <c r="AT183" s="59">
        <v>168655.10679604462</v>
      </c>
      <c r="AU183" s="64">
        <v>0</v>
      </c>
      <c r="AV183" s="65"/>
      <c r="AW183" s="65"/>
      <c r="AX183" s="65"/>
      <c r="AY183" s="65"/>
      <c r="AZ183" s="65"/>
      <c r="BA183" s="65"/>
      <c r="BB183" s="65"/>
      <c r="BC183" s="65"/>
      <c r="BD183" s="65"/>
      <c r="BE183" s="65"/>
      <c r="BF183" s="65"/>
      <c r="BG183" s="65"/>
      <c r="BH183" s="65"/>
      <c r="BI183" s="65"/>
      <c r="BJ183" s="65"/>
      <c r="BK183" s="65"/>
      <c r="BL183" s="65"/>
      <c r="BM183" s="65"/>
      <c r="BN183" s="65"/>
      <c r="BO183" s="65"/>
      <c r="BP183" s="4"/>
      <c r="BQ183" s="48"/>
      <c r="BR183" s="23">
        <v>100</v>
      </c>
      <c r="BS183" s="49">
        <v>162116.45135079912</v>
      </c>
      <c r="BT183" s="64">
        <v>0</v>
      </c>
      <c r="BU183" s="65"/>
      <c r="BV183" s="65"/>
      <c r="BW183" s="65"/>
      <c r="BX183" s="65"/>
      <c r="BY183" s="65"/>
      <c r="BZ183" s="65"/>
      <c r="CA183" s="65"/>
      <c r="CB183" s="65"/>
      <c r="CC183" s="65"/>
      <c r="CD183" s="65"/>
      <c r="CE183" s="65"/>
      <c r="CF183" s="65"/>
      <c r="CG183" s="65"/>
      <c r="CH183" s="65"/>
      <c r="CI183" s="65"/>
      <c r="CJ183" s="65"/>
      <c r="CK183" s="65"/>
      <c r="CL183" s="65"/>
      <c r="CM183" s="65"/>
      <c r="CN183" s="65"/>
      <c r="CO183" s="4"/>
    </row>
    <row r="184" spans="3:93"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23">
        <v>99</v>
      </c>
      <c r="T184" s="59">
        <v>133104.13013223113</v>
      </c>
      <c r="U184" s="59">
        <v>0</v>
      </c>
      <c r="V184" s="59"/>
      <c r="W184" s="59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4"/>
      <c r="AP184" s="48"/>
      <c r="AQ184" s="48"/>
      <c r="AR184" s="48"/>
      <c r="AS184" s="23">
        <v>100</v>
      </c>
      <c r="AT184" s="59">
        <v>170664.7994588596</v>
      </c>
      <c r="AU184" s="64">
        <v>0</v>
      </c>
      <c r="AV184" s="65"/>
      <c r="AW184" s="65"/>
      <c r="AX184" s="65"/>
      <c r="AY184" s="65"/>
      <c r="AZ184" s="65"/>
      <c r="BA184" s="65"/>
      <c r="BB184" s="65"/>
      <c r="BC184" s="65"/>
      <c r="BD184" s="65"/>
      <c r="BE184" s="65"/>
      <c r="BF184" s="65"/>
      <c r="BG184" s="65"/>
      <c r="BH184" s="65"/>
      <c r="BI184" s="65"/>
      <c r="BJ184" s="65"/>
      <c r="BK184" s="65"/>
      <c r="BL184" s="65"/>
      <c r="BM184" s="65"/>
      <c r="BN184" s="65"/>
      <c r="BO184" s="65"/>
      <c r="BP184" s="4"/>
      <c r="BQ184" s="48"/>
      <c r="BR184" s="23">
        <v>101</v>
      </c>
      <c r="BS184" s="49">
        <v>157010.13050586544</v>
      </c>
      <c r="BT184" s="64">
        <v>0</v>
      </c>
      <c r="BU184" s="65"/>
      <c r="BV184" s="65"/>
      <c r="BW184" s="65"/>
      <c r="BX184" s="65"/>
      <c r="BY184" s="65"/>
      <c r="BZ184" s="65"/>
      <c r="CA184" s="65"/>
      <c r="CB184" s="65"/>
      <c r="CC184" s="65"/>
      <c r="CD184" s="65"/>
      <c r="CE184" s="65"/>
      <c r="CF184" s="65"/>
      <c r="CG184" s="65"/>
      <c r="CH184" s="65"/>
      <c r="CI184" s="65"/>
      <c r="CJ184" s="65"/>
      <c r="CK184" s="65"/>
      <c r="CL184" s="65"/>
      <c r="CM184" s="65"/>
      <c r="CN184" s="65"/>
      <c r="CO184" s="4"/>
    </row>
    <row r="185" spans="3:93"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23">
        <v>100</v>
      </c>
      <c r="T185" s="59">
        <v>142516.41418942477</v>
      </c>
      <c r="U185" s="59">
        <v>2</v>
      </c>
      <c r="V185" s="59"/>
      <c r="W185" s="59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4"/>
      <c r="AP185" s="48"/>
      <c r="AQ185" s="48"/>
      <c r="AR185" s="48"/>
      <c r="AS185" s="23">
        <v>101</v>
      </c>
      <c r="AT185" s="59">
        <v>170392.31620205852</v>
      </c>
      <c r="AU185" s="64">
        <v>0</v>
      </c>
      <c r="AV185" s="65"/>
      <c r="AW185" s="65"/>
      <c r="AX185" s="65"/>
      <c r="AY185" s="65"/>
      <c r="AZ185" s="65"/>
      <c r="BA185" s="65"/>
      <c r="BB185" s="65"/>
      <c r="BC185" s="65"/>
      <c r="BD185" s="65"/>
      <c r="BE185" s="65"/>
      <c r="BF185" s="65"/>
      <c r="BG185" s="65"/>
      <c r="BH185" s="65"/>
      <c r="BI185" s="65"/>
      <c r="BJ185" s="65"/>
      <c r="BK185" s="65"/>
      <c r="BL185" s="65"/>
      <c r="BM185" s="65"/>
      <c r="BN185" s="65"/>
      <c r="BO185" s="65"/>
      <c r="BP185" s="4"/>
      <c r="BQ185" s="48"/>
      <c r="BR185" s="23">
        <v>102</v>
      </c>
      <c r="BS185" s="49">
        <v>159186.51129436906</v>
      </c>
      <c r="BT185" s="64">
        <v>0</v>
      </c>
      <c r="BU185" s="65"/>
      <c r="BV185" s="65"/>
      <c r="BW185" s="65"/>
      <c r="BX185" s="65"/>
      <c r="BY185" s="65"/>
      <c r="BZ185" s="65"/>
      <c r="CA185" s="65"/>
      <c r="CB185" s="65"/>
      <c r="CC185" s="65"/>
      <c r="CD185" s="65"/>
      <c r="CE185" s="65"/>
      <c r="CF185" s="65"/>
      <c r="CG185" s="65"/>
      <c r="CH185" s="65"/>
      <c r="CI185" s="65"/>
      <c r="CJ185" s="65"/>
      <c r="CK185" s="65"/>
      <c r="CL185" s="65"/>
      <c r="CM185" s="65"/>
      <c r="CN185" s="65"/>
      <c r="CO185" s="4"/>
    </row>
    <row r="186" spans="3:93"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23">
        <v>101</v>
      </c>
      <c r="T186" s="59">
        <v>134978.81958273376</v>
      </c>
      <c r="U186" s="59">
        <v>0</v>
      </c>
      <c r="V186" s="59"/>
      <c r="W186" s="59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4"/>
      <c r="AP186" s="48"/>
      <c r="AQ186" s="48"/>
      <c r="AR186" s="48"/>
      <c r="AS186" s="23">
        <v>102</v>
      </c>
      <c r="AT186" s="59">
        <v>169347.64325428868</v>
      </c>
      <c r="AU186" s="64">
        <v>0</v>
      </c>
      <c r="AV186" s="65"/>
      <c r="AW186" s="65"/>
      <c r="AX186" s="65"/>
      <c r="AY186" s="65"/>
      <c r="AZ186" s="65"/>
      <c r="BA186" s="65"/>
      <c r="BB186" s="65"/>
      <c r="BC186" s="65"/>
      <c r="BD186" s="65"/>
      <c r="BE186" s="65"/>
      <c r="BF186" s="65"/>
      <c r="BG186" s="65"/>
      <c r="BH186" s="65"/>
      <c r="BI186" s="65"/>
      <c r="BJ186" s="65"/>
      <c r="BK186" s="65"/>
      <c r="BL186" s="65"/>
      <c r="BM186" s="65"/>
      <c r="BN186" s="65"/>
      <c r="BO186" s="65"/>
      <c r="BP186" s="4"/>
      <c r="BQ186" s="48"/>
      <c r="BR186" s="23">
        <v>103</v>
      </c>
      <c r="BS186" s="49">
        <v>160824.82112454795</v>
      </c>
      <c r="BT186" s="64">
        <v>0</v>
      </c>
      <c r="BU186" s="65"/>
      <c r="BV186" s="65"/>
      <c r="BW186" s="65"/>
      <c r="BX186" s="65"/>
      <c r="BY186" s="65"/>
      <c r="BZ186" s="65"/>
      <c r="CA186" s="65"/>
      <c r="CB186" s="65"/>
      <c r="CC186" s="65"/>
      <c r="CD186" s="65"/>
      <c r="CE186" s="65"/>
      <c r="CF186" s="65"/>
      <c r="CG186" s="65"/>
      <c r="CH186" s="65"/>
      <c r="CI186" s="65"/>
      <c r="CJ186" s="65"/>
      <c r="CK186" s="65"/>
      <c r="CL186" s="65"/>
      <c r="CM186" s="65"/>
      <c r="CN186" s="65"/>
      <c r="CO186" s="4"/>
    </row>
    <row r="187" spans="3:93"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23">
        <v>102</v>
      </c>
      <c r="T187" s="59">
        <v>135631.52690399814</v>
      </c>
      <c r="U187" s="59">
        <v>1</v>
      </c>
      <c r="V187" s="59"/>
      <c r="W187" s="59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4"/>
      <c r="AP187" s="48"/>
      <c r="AQ187" s="48"/>
      <c r="AR187" s="48"/>
      <c r="AS187" s="23">
        <v>103</v>
      </c>
      <c r="AT187" s="59">
        <v>171067.106153284</v>
      </c>
      <c r="AU187" s="64">
        <v>0</v>
      </c>
      <c r="AV187" s="65"/>
      <c r="AW187" s="65"/>
      <c r="AX187" s="65"/>
      <c r="AY187" s="65"/>
      <c r="AZ187" s="65"/>
      <c r="BA187" s="65"/>
      <c r="BB187" s="65"/>
      <c r="BC187" s="65"/>
      <c r="BD187" s="65"/>
      <c r="BE187" s="65"/>
      <c r="BF187" s="65"/>
      <c r="BG187" s="65"/>
      <c r="BH187" s="65"/>
      <c r="BI187" s="65"/>
      <c r="BJ187" s="65"/>
      <c r="BK187" s="65"/>
      <c r="BL187" s="65"/>
      <c r="BM187" s="65"/>
      <c r="BN187" s="65"/>
      <c r="BO187" s="65"/>
      <c r="BP187" s="4"/>
      <c r="BQ187" s="48"/>
      <c r="BR187" s="23">
        <v>104</v>
      </c>
      <c r="BS187" s="49">
        <v>158645.80307284661</v>
      </c>
      <c r="BT187" s="64">
        <v>0</v>
      </c>
      <c r="BU187" s="65"/>
      <c r="BV187" s="65"/>
      <c r="BW187" s="65"/>
      <c r="BX187" s="65"/>
      <c r="BY187" s="65"/>
      <c r="BZ187" s="65"/>
      <c r="CA187" s="65"/>
      <c r="CB187" s="65"/>
      <c r="CC187" s="65"/>
      <c r="CD187" s="65"/>
      <c r="CE187" s="65"/>
      <c r="CF187" s="65"/>
      <c r="CG187" s="65"/>
      <c r="CH187" s="65"/>
      <c r="CI187" s="65"/>
      <c r="CJ187" s="65"/>
      <c r="CK187" s="65"/>
      <c r="CL187" s="65"/>
      <c r="CM187" s="65"/>
      <c r="CN187" s="65"/>
      <c r="CO187" s="4"/>
    </row>
    <row r="188" spans="3:93"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23">
        <v>103</v>
      </c>
      <c r="T188" s="59">
        <v>133321.65973221435</v>
      </c>
      <c r="U188" s="59">
        <v>0</v>
      </c>
      <c r="V188" s="59"/>
      <c r="W188" s="59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4"/>
      <c r="AP188" s="48"/>
      <c r="AQ188" s="48"/>
      <c r="AR188" s="48"/>
      <c r="AS188" s="23">
        <v>104</v>
      </c>
      <c r="AT188" s="59">
        <v>170961.47591321327</v>
      </c>
      <c r="AU188" s="64">
        <v>0</v>
      </c>
      <c r="AV188" s="65"/>
      <c r="AW188" s="65"/>
      <c r="AX188" s="65"/>
      <c r="AY188" s="65"/>
      <c r="AZ188" s="65"/>
      <c r="BA188" s="65"/>
      <c r="BB188" s="65"/>
      <c r="BC188" s="65"/>
      <c r="BD188" s="65"/>
      <c r="BE188" s="65"/>
      <c r="BF188" s="65"/>
      <c r="BG188" s="65"/>
      <c r="BH188" s="65"/>
      <c r="BI188" s="65"/>
      <c r="BJ188" s="65"/>
      <c r="BK188" s="65"/>
      <c r="BL188" s="65"/>
      <c r="BM188" s="65"/>
      <c r="BN188" s="65"/>
      <c r="BO188" s="65"/>
      <c r="BP188" s="4"/>
      <c r="BQ188" s="48"/>
      <c r="BR188" s="23">
        <v>105</v>
      </c>
      <c r="BS188" s="49">
        <v>161138.36254158197</v>
      </c>
      <c r="BT188" s="64">
        <v>0</v>
      </c>
      <c r="BU188" s="65"/>
      <c r="BV188" s="65"/>
      <c r="BW188" s="65"/>
      <c r="BX188" s="65"/>
      <c r="BY188" s="65"/>
      <c r="BZ188" s="65"/>
      <c r="CA188" s="65"/>
      <c r="CB188" s="65"/>
      <c r="CC188" s="65"/>
      <c r="CD188" s="65"/>
      <c r="CE188" s="65"/>
      <c r="CF188" s="65"/>
      <c r="CG188" s="65"/>
      <c r="CH188" s="65"/>
      <c r="CI188" s="65"/>
      <c r="CJ188" s="65"/>
      <c r="CK188" s="65"/>
      <c r="CL188" s="65"/>
      <c r="CM188" s="65"/>
      <c r="CN188" s="65"/>
      <c r="CO188" s="4"/>
    </row>
    <row r="189" spans="3:93"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23">
        <v>104</v>
      </c>
      <c r="T189" s="59">
        <v>132677.06370728818</v>
      </c>
      <c r="U189" s="59">
        <v>1</v>
      </c>
      <c r="V189" s="59"/>
      <c r="W189" s="59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4"/>
      <c r="AP189" s="48"/>
      <c r="AQ189" s="48"/>
      <c r="AR189" s="48"/>
      <c r="AS189" s="23">
        <v>105</v>
      </c>
      <c r="AT189" s="59">
        <v>169188.66317887433</v>
      </c>
      <c r="AU189" s="64">
        <v>0</v>
      </c>
      <c r="AV189" s="65"/>
      <c r="AW189" s="65"/>
      <c r="AX189" s="65"/>
      <c r="AY189" s="65"/>
      <c r="AZ189" s="65"/>
      <c r="BA189" s="65"/>
      <c r="BB189" s="65"/>
      <c r="BC189" s="65"/>
      <c r="BD189" s="65"/>
      <c r="BE189" s="65"/>
      <c r="BF189" s="65"/>
      <c r="BG189" s="65"/>
      <c r="BH189" s="65"/>
      <c r="BI189" s="65"/>
      <c r="BJ189" s="65"/>
      <c r="BK189" s="65"/>
      <c r="BL189" s="65"/>
      <c r="BM189" s="65"/>
      <c r="BN189" s="65"/>
      <c r="BO189" s="65"/>
      <c r="BP189" s="4"/>
      <c r="BQ189" s="48"/>
      <c r="BR189" s="23">
        <v>106</v>
      </c>
      <c r="BS189" s="49">
        <v>158461.31784321068</v>
      </c>
      <c r="BT189" s="64">
        <v>0</v>
      </c>
      <c r="BU189" s="65"/>
      <c r="BV189" s="65"/>
      <c r="BW189" s="65"/>
      <c r="BX189" s="65"/>
      <c r="BY189" s="65"/>
      <c r="BZ189" s="65"/>
      <c r="CA189" s="65"/>
      <c r="CB189" s="65"/>
      <c r="CC189" s="65"/>
      <c r="CD189" s="65"/>
      <c r="CE189" s="65"/>
      <c r="CF189" s="65"/>
      <c r="CG189" s="65"/>
      <c r="CH189" s="65"/>
      <c r="CI189" s="65"/>
      <c r="CJ189" s="65"/>
      <c r="CK189" s="65"/>
      <c r="CL189" s="65"/>
      <c r="CM189" s="65"/>
      <c r="CN189" s="65"/>
      <c r="CO189" s="4"/>
    </row>
    <row r="190" spans="3:93"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23">
        <v>105</v>
      </c>
      <c r="T190" s="59">
        <v>153055.30965143174</v>
      </c>
      <c r="U190" s="59">
        <v>2</v>
      </c>
      <c r="V190" s="59"/>
      <c r="W190" s="59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4"/>
      <c r="AP190" s="48"/>
      <c r="AQ190" s="48"/>
      <c r="AR190" s="48"/>
      <c r="AS190" s="23">
        <v>106</v>
      </c>
      <c r="AT190" s="59">
        <v>169948.44114485208</v>
      </c>
      <c r="AU190" s="64">
        <v>0</v>
      </c>
      <c r="AV190" s="65"/>
      <c r="AW190" s="65"/>
      <c r="AX190" s="65"/>
      <c r="AY190" s="65"/>
      <c r="AZ190" s="65"/>
      <c r="BA190" s="65"/>
      <c r="BB190" s="65"/>
      <c r="BC190" s="65"/>
      <c r="BD190" s="65"/>
      <c r="BE190" s="65"/>
      <c r="BF190" s="65"/>
      <c r="BG190" s="65"/>
      <c r="BH190" s="65"/>
      <c r="BI190" s="65"/>
      <c r="BJ190" s="65"/>
      <c r="BK190" s="65"/>
      <c r="BL190" s="65"/>
      <c r="BM190" s="65"/>
      <c r="BN190" s="65"/>
      <c r="BO190" s="65"/>
      <c r="BP190" s="4"/>
      <c r="BQ190" s="48"/>
      <c r="BR190" s="23">
        <v>107</v>
      </c>
      <c r="BS190" s="49">
        <v>158715.81707404339</v>
      </c>
      <c r="BT190" s="64">
        <v>0</v>
      </c>
      <c r="BU190" s="65"/>
      <c r="BV190" s="65"/>
      <c r="BW190" s="65"/>
      <c r="BX190" s="65"/>
      <c r="BY190" s="65"/>
      <c r="BZ190" s="65"/>
      <c r="CA190" s="65"/>
      <c r="CB190" s="65"/>
      <c r="CC190" s="65"/>
      <c r="CD190" s="65"/>
      <c r="CE190" s="65"/>
      <c r="CF190" s="65"/>
      <c r="CG190" s="65"/>
      <c r="CH190" s="65"/>
      <c r="CI190" s="65"/>
      <c r="CJ190" s="65"/>
      <c r="CK190" s="65"/>
      <c r="CL190" s="65"/>
      <c r="CM190" s="65"/>
      <c r="CN190" s="65"/>
      <c r="CO190" s="4"/>
    </row>
    <row r="191" spans="3:93"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23">
        <v>106</v>
      </c>
      <c r="T191" s="59">
        <v>144572.72668966884</v>
      </c>
      <c r="U191" s="59">
        <v>2</v>
      </c>
      <c r="V191" s="59"/>
      <c r="W191" s="59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4"/>
      <c r="AP191" s="48"/>
      <c r="AQ191" s="48"/>
      <c r="AR191" s="48"/>
      <c r="AS191" s="23">
        <v>107</v>
      </c>
      <c r="AT191" s="59">
        <v>167981.2830553799</v>
      </c>
      <c r="AU191" s="64">
        <v>0</v>
      </c>
      <c r="AV191" s="65"/>
      <c r="AW191" s="65"/>
      <c r="AX191" s="65"/>
      <c r="AY191" s="65"/>
      <c r="AZ191" s="65"/>
      <c r="BA191" s="65"/>
      <c r="BB191" s="65"/>
      <c r="BC191" s="65"/>
      <c r="BD191" s="65"/>
      <c r="BE191" s="65"/>
      <c r="BF191" s="65"/>
      <c r="BG191" s="65"/>
      <c r="BH191" s="65"/>
      <c r="BI191" s="65"/>
      <c r="BJ191" s="65"/>
      <c r="BK191" s="65"/>
      <c r="BL191" s="65"/>
      <c r="BM191" s="65"/>
      <c r="BN191" s="65"/>
      <c r="BO191" s="65"/>
      <c r="BP191" s="4"/>
      <c r="BQ191" s="48"/>
      <c r="BR191" s="23">
        <v>108</v>
      </c>
      <c r="BS191" s="49">
        <v>158136.00873195493</v>
      </c>
      <c r="BT191" s="64">
        <v>0</v>
      </c>
      <c r="BU191" s="65"/>
      <c r="BV191" s="65"/>
      <c r="BW191" s="65"/>
      <c r="BX191" s="65"/>
      <c r="BY191" s="65"/>
      <c r="BZ191" s="65"/>
      <c r="CA191" s="65"/>
      <c r="CB191" s="65"/>
      <c r="CC191" s="65"/>
      <c r="CD191" s="65"/>
      <c r="CE191" s="65"/>
      <c r="CF191" s="65"/>
      <c r="CG191" s="65"/>
      <c r="CH191" s="65"/>
      <c r="CI191" s="65"/>
      <c r="CJ191" s="65"/>
      <c r="CK191" s="65"/>
      <c r="CL191" s="65"/>
      <c r="CM191" s="65"/>
      <c r="CN191" s="65"/>
      <c r="CO191" s="4"/>
    </row>
    <row r="192" spans="3:93"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23">
        <v>107</v>
      </c>
      <c r="T192" s="59">
        <v>134854.73093582314</v>
      </c>
      <c r="U192" s="59">
        <v>0</v>
      </c>
      <c r="V192" s="59"/>
      <c r="W192" s="59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4"/>
      <c r="AP192" s="48"/>
      <c r="AQ192" s="48"/>
      <c r="AR192" s="48"/>
      <c r="AS192" s="23">
        <v>108</v>
      </c>
      <c r="AT192" s="59">
        <v>172543.38847854975</v>
      </c>
      <c r="AU192" s="64">
        <v>0</v>
      </c>
      <c r="AV192" s="65"/>
      <c r="AW192" s="65"/>
      <c r="AX192" s="65"/>
      <c r="AY192" s="65"/>
      <c r="AZ192" s="65"/>
      <c r="BA192" s="65"/>
      <c r="BB192" s="65"/>
      <c r="BC192" s="65"/>
      <c r="BD192" s="65"/>
      <c r="BE192" s="65"/>
      <c r="BF192" s="65"/>
      <c r="BG192" s="65"/>
      <c r="BH192" s="65"/>
      <c r="BI192" s="65"/>
      <c r="BJ192" s="65"/>
      <c r="BK192" s="65"/>
      <c r="BL192" s="65"/>
      <c r="BM192" s="65"/>
      <c r="BN192" s="65"/>
      <c r="BO192" s="65"/>
      <c r="BP192" s="4"/>
      <c r="BQ192" s="48"/>
      <c r="BR192" s="23">
        <v>109</v>
      </c>
      <c r="BS192" s="49">
        <v>157255.30901601681</v>
      </c>
      <c r="BT192" s="64">
        <v>0</v>
      </c>
      <c r="BU192" s="65"/>
      <c r="BV192" s="65"/>
      <c r="BW192" s="65"/>
      <c r="BX192" s="65"/>
      <c r="BY192" s="65"/>
      <c r="BZ192" s="65"/>
      <c r="CA192" s="65"/>
      <c r="CB192" s="65"/>
      <c r="CC192" s="65"/>
      <c r="CD192" s="65"/>
      <c r="CE192" s="65"/>
      <c r="CF192" s="65"/>
      <c r="CG192" s="65"/>
      <c r="CH192" s="65"/>
      <c r="CI192" s="65"/>
      <c r="CJ192" s="65"/>
      <c r="CK192" s="65"/>
      <c r="CL192" s="65"/>
      <c r="CM192" s="65"/>
      <c r="CN192" s="65"/>
      <c r="CO192" s="4"/>
    </row>
    <row r="193" spans="3:93"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23">
        <v>108</v>
      </c>
      <c r="T193" s="59">
        <v>140362.65114167426</v>
      </c>
      <c r="U193" s="59">
        <v>2</v>
      </c>
      <c r="V193" s="59"/>
      <c r="W193" s="59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4"/>
      <c r="AP193" s="48"/>
      <c r="AQ193" s="48"/>
      <c r="AR193" s="48"/>
      <c r="AS193" s="23">
        <v>109</v>
      </c>
      <c r="AT193" s="59">
        <v>169128.15987645718</v>
      </c>
      <c r="AU193" s="64">
        <v>0</v>
      </c>
      <c r="AV193" s="65"/>
      <c r="AW193" s="65"/>
      <c r="AX193" s="65"/>
      <c r="AY193" s="65"/>
      <c r="AZ193" s="65"/>
      <c r="BA193" s="65"/>
      <c r="BB193" s="65"/>
      <c r="BC193" s="65"/>
      <c r="BD193" s="65"/>
      <c r="BE193" s="65"/>
      <c r="BF193" s="65"/>
      <c r="BG193" s="65"/>
      <c r="BH193" s="65"/>
      <c r="BI193" s="65"/>
      <c r="BJ193" s="65"/>
      <c r="BK193" s="65"/>
      <c r="BL193" s="65"/>
      <c r="BM193" s="65"/>
      <c r="BN193" s="65"/>
      <c r="BO193" s="65"/>
      <c r="BP193" s="4"/>
      <c r="BQ193" s="48"/>
      <c r="BR193" s="23">
        <v>110</v>
      </c>
      <c r="BS193" s="49">
        <v>158426.58605956685</v>
      </c>
      <c r="BT193" s="64">
        <v>0</v>
      </c>
      <c r="BU193" s="65"/>
      <c r="BV193" s="65"/>
      <c r="BW193" s="65"/>
      <c r="BX193" s="65"/>
      <c r="BY193" s="65"/>
      <c r="BZ193" s="65"/>
      <c r="CA193" s="65"/>
      <c r="CB193" s="65"/>
      <c r="CC193" s="65"/>
      <c r="CD193" s="65"/>
      <c r="CE193" s="65"/>
      <c r="CF193" s="65"/>
      <c r="CG193" s="65"/>
      <c r="CH193" s="65"/>
      <c r="CI193" s="65"/>
      <c r="CJ193" s="65"/>
      <c r="CK193" s="65"/>
      <c r="CL193" s="65"/>
      <c r="CM193" s="65"/>
      <c r="CN193" s="65"/>
      <c r="CO193" s="4"/>
    </row>
    <row r="194" spans="3:93"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23">
        <v>109</v>
      </c>
      <c r="T194" s="59">
        <v>133667.5615224966</v>
      </c>
      <c r="U194" s="59">
        <v>0</v>
      </c>
      <c r="V194" s="59"/>
      <c r="W194" s="59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4"/>
      <c r="AP194" s="48"/>
      <c r="AQ194" s="48"/>
      <c r="AR194" s="48"/>
      <c r="AS194" s="23">
        <v>110</v>
      </c>
      <c r="AT194" s="59">
        <v>170862.91207495503</v>
      </c>
      <c r="AU194" s="64">
        <v>0</v>
      </c>
      <c r="AV194" s="65"/>
      <c r="AW194" s="65"/>
      <c r="AX194" s="65"/>
      <c r="AY194" s="65"/>
      <c r="AZ194" s="65"/>
      <c r="BA194" s="65"/>
      <c r="BB194" s="65"/>
      <c r="BC194" s="65"/>
      <c r="BD194" s="65"/>
      <c r="BE194" s="65"/>
      <c r="BF194" s="65"/>
      <c r="BG194" s="65"/>
      <c r="BH194" s="65"/>
      <c r="BI194" s="65"/>
      <c r="BJ194" s="65"/>
      <c r="BK194" s="65"/>
      <c r="BL194" s="65"/>
      <c r="BM194" s="65"/>
      <c r="BN194" s="65"/>
      <c r="BO194" s="65"/>
      <c r="BP194" s="4"/>
      <c r="BQ194" s="48"/>
      <c r="BR194" s="23">
        <v>111</v>
      </c>
      <c r="BS194" s="49">
        <v>160017.40181181373</v>
      </c>
      <c r="BT194" s="64">
        <v>0</v>
      </c>
      <c r="BU194" s="65"/>
      <c r="BV194" s="65"/>
      <c r="BW194" s="65"/>
      <c r="BX194" s="65"/>
      <c r="BY194" s="65"/>
      <c r="BZ194" s="65"/>
      <c r="CA194" s="65"/>
      <c r="CB194" s="65"/>
      <c r="CC194" s="65"/>
      <c r="CD194" s="65"/>
      <c r="CE194" s="65"/>
      <c r="CF194" s="65"/>
      <c r="CG194" s="65"/>
      <c r="CH194" s="65"/>
      <c r="CI194" s="65"/>
      <c r="CJ194" s="65"/>
      <c r="CK194" s="65"/>
      <c r="CL194" s="65"/>
      <c r="CM194" s="65"/>
      <c r="CN194" s="65"/>
      <c r="CO194" s="4"/>
    </row>
    <row r="195" spans="3:93"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23">
        <v>110</v>
      </c>
      <c r="T195" s="59">
        <v>134054.26704660599</v>
      </c>
      <c r="U195" s="59">
        <v>0</v>
      </c>
      <c r="V195" s="59"/>
      <c r="W195" s="59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4"/>
      <c r="AP195" s="48"/>
      <c r="AQ195" s="48"/>
      <c r="AR195" s="48"/>
      <c r="AS195" s="23">
        <v>111</v>
      </c>
      <c r="AT195" s="59">
        <v>171117.26914827849</v>
      </c>
      <c r="AU195" s="64">
        <v>0</v>
      </c>
      <c r="AV195" s="65"/>
      <c r="AW195" s="65"/>
      <c r="AX195" s="65"/>
      <c r="AY195" s="65"/>
      <c r="AZ195" s="65"/>
      <c r="BA195" s="65"/>
      <c r="BB195" s="65"/>
      <c r="BC195" s="65"/>
      <c r="BD195" s="65"/>
      <c r="BE195" s="65"/>
      <c r="BF195" s="65"/>
      <c r="BG195" s="65"/>
      <c r="BH195" s="65"/>
      <c r="BI195" s="65"/>
      <c r="BJ195" s="65"/>
      <c r="BK195" s="65"/>
      <c r="BL195" s="65"/>
      <c r="BM195" s="65"/>
      <c r="BN195" s="65"/>
      <c r="BO195" s="65"/>
      <c r="BP195" s="4"/>
      <c r="BQ195" s="48"/>
      <c r="BR195" s="23">
        <v>112</v>
      </c>
      <c r="BS195" s="49">
        <v>155307.80246597482</v>
      </c>
      <c r="BT195" s="64">
        <v>0</v>
      </c>
      <c r="BU195" s="65"/>
      <c r="BV195" s="65"/>
      <c r="BW195" s="65"/>
      <c r="BX195" s="65"/>
      <c r="BY195" s="65"/>
      <c r="BZ195" s="65"/>
      <c r="CA195" s="65"/>
      <c r="CB195" s="65"/>
      <c r="CC195" s="65"/>
      <c r="CD195" s="65"/>
      <c r="CE195" s="65"/>
      <c r="CF195" s="65"/>
      <c r="CG195" s="65"/>
      <c r="CH195" s="65"/>
      <c r="CI195" s="65"/>
      <c r="CJ195" s="65"/>
      <c r="CK195" s="65"/>
      <c r="CL195" s="65"/>
      <c r="CM195" s="65"/>
      <c r="CN195" s="65"/>
      <c r="CO195" s="4"/>
    </row>
    <row r="196" spans="3:93"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23">
        <v>111</v>
      </c>
      <c r="T196" s="59">
        <v>132839.52394874571</v>
      </c>
      <c r="U196" s="59">
        <v>0</v>
      </c>
      <c r="V196" s="59"/>
      <c r="W196" s="59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4"/>
      <c r="AP196" s="48"/>
      <c r="AQ196" s="48"/>
      <c r="AR196" s="48"/>
      <c r="AS196" s="23">
        <v>112</v>
      </c>
      <c r="AT196" s="59">
        <v>171689.8612478844</v>
      </c>
      <c r="AU196" s="64">
        <v>0</v>
      </c>
      <c r="AV196" s="65"/>
      <c r="AW196" s="65"/>
      <c r="AX196" s="65"/>
      <c r="AY196" s="65"/>
      <c r="AZ196" s="65"/>
      <c r="BA196" s="65"/>
      <c r="BB196" s="65"/>
      <c r="BC196" s="65"/>
      <c r="BD196" s="65"/>
      <c r="BE196" s="65"/>
      <c r="BF196" s="65"/>
      <c r="BG196" s="65"/>
      <c r="BH196" s="65"/>
      <c r="BI196" s="65"/>
      <c r="BJ196" s="65"/>
      <c r="BK196" s="65"/>
      <c r="BL196" s="65"/>
      <c r="BM196" s="65"/>
      <c r="BN196" s="65"/>
      <c r="BO196" s="65"/>
      <c r="BP196" s="4"/>
      <c r="BQ196" s="48"/>
      <c r="BR196" s="23">
        <v>113</v>
      </c>
      <c r="BS196" s="49">
        <v>159746.24143653814</v>
      </c>
      <c r="BT196" s="64">
        <v>0</v>
      </c>
      <c r="BU196" s="65"/>
      <c r="BV196" s="65"/>
      <c r="BW196" s="65"/>
      <c r="BX196" s="65"/>
      <c r="BY196" s="65"/>
      <c r="BZ196" s="65"/>
      <c r="CA196" s="65"/>
      <c r="CB196" s="65"/>
      <c r="CC196" s="65"/>
      <c r="CD196" s="65"/>
      <c r="CE196" s="65"/>
      <c r="CF196" s="65"/>
      <c r="CG196" s="65"/>
      <c r="CH196" s="65"/>
      <c r="CI196" s="65"/>
      <c r="CJ196" s="65"/>
      <c r="CK196" s="65"/>
      <c r="CL196" s="65"/>
      <c r="CM196" s="65"/>
      <c r="CN196" s="65"/>
      <c r="CO196" s="4"/>
    </row>
    <row r="197" spans="3:93"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23">
        <v>112</v>
      </c>
      <c r="T197" s="59">
        <v>134253.05162566024</v>
      </c>
      <c r="U197" s="59">
        <v>0</v>
      </c>
      <c r="V197" s="59"/>
      <c r="W197" s="59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4"/>
      <c r="AP197" s="48"/>
      <c r="AQ197" s="48"/>
      <c r="AR197" s="48"/>
      <c r="AS197" s="23">
        <v>113</v>
      </c>
      <c r="AT197" s="59">
        <v>170185.1353231098</v>
      </c>
      <c r="AU197" s="64">
        <v>0</v>
      </c>
      <c r="AV197" s="65"/>
      <c r="AW197" s="65"/>
      <c r="AX197" s="65"/>
      <c r="AY197" s="65"/>
      <c r="AZ197" s="65"/>
      <c r="BA197" s="65"/>
      <c r="BB197" s="65"/>
      <c r="BC197" s="65"/>
      <c r="BD197" s="65"/>
      <c r="BE197" s="65"/>
      <c r="BF197" s="65"/>
      <c r="BG197" s="65"/>
      <c r="BH197" s="65"/>
      <c r="BI197" s="65"/>
      <c r="BJ197" s="65"/>
      <c r="BK197" s="65"/>
      <c r="BL197" s="65"/>
      <c r="BM197" s="65"/>
      <c r="BN197" s="65"/>
      <c r="BO197" s="65"/>
      <c r="BP197" s="4"/>
      <c r="BQ197" s="48"/>
      <c r="BR197" s="23">
        <v>114</v>
      </c>
      <c r="BS197" s="49">
        <v>159723.23601412121</v>
      </c>
      <c r="BT197" s="64">
        <v>0</v>
      </c>
      <c r="BU197" s="65"/>
      <c r="BV197" s="65"/>
      <c r="BW197" s="65"/>
      <c r="BX197" s="65"/>
      <c r="BY197" s="65"/>
      <c r="BZ197" s="65"/>
      <c r="CA197" s="65"/>
      <c r="CB197" s="65"/>
      <c r="CC197" s="65"/>
      <c r="CD197" s="65"/>
      <c r="CE197" s="65"/>
      <c r="CF197" s="65"/>
      <c r="CG197" s="65"/>
      <c r="CH197" s="65"/>
      <c r="CI197" s="65"/>
      <c r="CJ197" s="65"/>
      <c r="CK197" s="65"/>
      <c r="CL197" s="65"/>
      <c r="CM197" s="65"/>
      <c r="CN197" s="65"/>
      <c r="CO197" s="4"/>
    </row>
    <row r="198" spans="3:93"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23">
        <v>113</v>
      </c>
      <c r="T198" s="59">
        <v>133008.62974110237</v>
      </c>
      <c r="U198" s="59">
        <v>1</v>
      </c>
      <c r="V198" s="59"/>
      <c r="W198" s="59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4"/>
      <c r="AP198" s="48"/>
      <c r="AQ198" s="48"/>
      <c r="AR198" s="48"/>
      <c r="AS198" s="23">
        <v>114</v>
      </c>
      <c r="AT198" s="59">
        <v>167218.03656490683</v>
      </c>
      <c r="AU198" s="64">
        <v>0</v>
      </c>
      <c r="AV198" s="65"/>
      <c r="AW198" s="65"/>
      <c r="AX198" s="65"/>
      <c r="AY198" s="65"/>
      <c r="AZ198" s="65"/>
      <c r="BA198" s="65"/>
      <c r="BB198" s="65"/>
      <c r="BC198" s="65"/>
      <c r="BD198" s="65"/>
      <c r="BE198" s="65"/>
      <c r="BF198" s="65"/>
      <c r="BG198" s="65"/>
      <c r="BH198" s="65"/>
      <c r="BI198" s="65"/>
      <c r="BJ198" s="65"/>
      <c r="BK198" s="65"/>
      <c r="BL198" s="65"/>
      <c r="BM198" s="65"/>
      <c r="BN198" s="65"/>
      <c r="BO198" s="65"/>
      <c r="BP198" s="4"/>
      <c r="BQ198" s="48"/>
      <c r="BR198" s="23">
        <v>115</v>
      </c>
      <c r="BS198" s="49">
        <v>157172.36656470835</v>
      </c>
      <c r="BT198" s="64">
        <v>0</v>
      </c>
      <c r="BU198" s="65"/>
      <c r="BV198" s="65"/>
      <c r="BW198" s="65"/>
      <c r="BX198" s="65"/>
      <c r="BY198" s="65"/>
      <c r="BZ198" s="65"/>
      <c r="CA198" s="65"/>
      <c r="CB198" s="65"/>
      <c r="CC198" s="65"/>
      <c r="CD198" s="65"/>
      <c r="CE198" s="65"/>
      <c r="CF198" s="65"/>
      <c r="CG198" s="65"/>
      <c r="CH198" s="65"/>
      <c r="CI198" s="65"/>
      <c r="CJ198" s="65"/>
      <c r="CK198" s="65"/>
      <c r="CL198" s="65"/>
      <c r="CM198" s="65"/>
      <c r="CN198" s="65"/>
      <c r="CO198" s="4"/>
    </row>
    <row r="199" spans="3:93"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23">
        <v>114</v>
      </c>
      <c r="T199" s="59">
        <v>135672.02726057431</v>
      </c>
      <c r="U199" s="59">
        <v>0</v>
      </c>
      <c r="V199" s="59"/>
      <c r="W199" s="59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4"/>
      <c r="AP199" s="48"/>
      <c r="AQ199" s="48"/>
      <c r="AR199" s="48"/>
      <c r="AS199" s="23">
        <v>115</v>
      </c>
      <c r="AT199" s="59">
        <v>171079.89691262427</v>
      </c>
      <c r="AU199" s="64">
        <v>0</v>
      </c>
      <c r="AV199" s="65"/>
      <c r="AW199" s="65"/>
      <c r="AX199" s="65"/>
      <c r="AY199" s="65"/>
      <c r="AZ199" s="65"/>
      <c r="BA199" s="65"/>
      <c r="BB199" s="65"/>
      <c r="BC199" s="65"/>
      <c r="BD199" s="65"/>
      <c r="BE199" s="65"/>
      <c r="BF199" s="65"/>
      <c r="BG199" s="65"/>
      <c r="BH199" s="65"/>
      <c r="BI199" s="65"/>
      <c r="BJ199" s="65"/>
      <c r="BK199" s="65"/>
      <c r="BL199" s="65"/>
      <c r="BM199" s="65"/>
      <c r="BN199" s="65"/>
      <c r="BO199" s="65"/>
      <c r="BP199" s="4"/>
      <c r="BQ199" s="48"/>
      <c r="BR199" s="23">
        <v>116</v>
      </c>
      <c r="BS199" s="49">
        <v>163267.03626908481</v>
      </c>
      <c r="BT199" s="64">
        <v>0</v>
      </c>
      <c r="BU199" s="65"/>
      <c r="BV199" s="65"/>
      <c r="BW199" s="65"/>
      <c r="BX199" s="65"/>
      <c r="BY199" s="65"/>
      <c r="BZ199" s="65"/>
      <c r="CA199" s="65"/>
      <c r="CB199" s="65"/>
      <c r="CC199" s="65"/>
      <c r="CD199" s="65"/>
      <c r="CE199" s="65"/>
      <c r="CF199" s="65"/>
      <c r="CG199" s="65"/>
      <c r="CH199" s="65"/>
      <c r="CI199" s="65"/>
      <c r="CJ199" s="65"/>
      <c r="CK199" s="65"/>
      <c r="CL199" s="65"/>
      <c r="CM199" s="65"/>
      <c r="CN199" s="65"/>
      <c r="CO199" s="4"/>
    </row>
    <row r="200" spans="3:93"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23">
        <v>115</v>
      </c>
      <c r="T200" s="59">
        <v>134891.95859095725</v>
      </c>
      <c r="U200" s="59">
        <v>1</v>
      </c>
      <c r="V200" s="59"/>
      <c r="W200" s="59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4"/>
      <c r="AP200" s="48"/>
      <c r="AQ200" s="48"/>
      <c r="AR200" s="48"/>
      <c r="AS200" s="23">
        <v>116</v>
      </c>
      <c r="AT200" s="59">
        <v>167792.0645575391</v>
      </c>
      <c r="AU200" s="64">
        <v>0</v>
      </c>
      <c r="AV200" s="65"/>
      <c r="AW200" s="65"/>
      <c r="AX200" s="65"/>
      <c r="AY200" s="65"/>
      <c r="AZ200" s="65"/>
      <c r="BA200" s="65"/>
      <c r="BB200" s="65"/>
      <c r="BC200" s="65"/>
      <c r="BD200" s="65"/>
      <c r="BE200" s="65"/>
      <c r="BF200" s="65"/>
      <c r="BG200" s="65"/>
      <c r="BH200" s="65"/>
      <c r="BI200" s="65"/>
      <c r="BJ200" s="65"/>
      <c r="BK200" s="65"/>
      <c r="BL200" s="65"/>
      <c r="BM200" s="65"/>
      <c r="BN200" s="65"/>
      <c r="BO200" s="65"/>
      <c r="BP200" s="4"/>
      <c r="BQ200" s="48"/>
      <c r="BR200" s="23">
        <v>117</v>
      </c>
      <c r="BS200" s="49">
        <v>158764.16723799461</v>
      </c>
      <c r="BT200" s="64">
        <v>0</v>
      </c>
      <c r="BU200" s="65"/>
      <c r="BV200" s="65"/>
      <c r="BW200" s="65"/>
      <c r="BX200" s="65"/>
      <c r="BY200" s="65"/>
      <c r="BZ200" s="65"/>
      <c r="CA200" s="65"/>
      <c r="CB200" s="65"/>
      <c r="CC200" s="65"/>
      <c r="CD200" s="65"/>
      <c r="CE200" s="65"/>
      <c r="CF200" s="65"/>
      <c r="CG200" s="65"/>
      <c r="CH200" s="65"/>
      <c r="CI200" s="65"/>
      <c r="CJ200" s="65"/>
      <c r="CK200" s="65"/>
      <c r="CL200" s="65"/>
      <c r="CM200" s="65"/>
      <c r="CN200" s="65"/>
      <c r="CO200" s="4"/>
    </row>
    <row r="201" spans="3:93"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23">
        <v>116</v>
      </c>
      <c r="T201" s="59">
        <v>146813.58028550027</v>
      </c>
      <c r="U201" s="59">
        <v>2</v>
      </c>
      <c r="V201" s="59"/>
      <c r="W201" s="59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4"/>
      <c r="AP201" s="48"/>
      <c r="AQ201" s="48"/>
      <c r="AR201" s="48"/>
      <c r="AS201" s="23">
        <v>117</v>
      </c>
      <c r="AT201" s="59">
        <v>173966.31964081584</v>
      </c>
      <c r="AU201" s="64">
        <v>0</v>
      </c>
      <c r="AV201" s="65"/>
      <c r="AW201" s="65"/>
      <c r="AX201" s="65"/>
      <c r="AY201" s="65"/>
      <c r="AZ201" s="65"/>
      <c r="BA201" s="65"/>
      <c r="BB201" s="65"/>
      <c r="BC201" s="65"/>
      <c r="BD201" s="65"/>
      <c r="BE201" s="65"/>
      <c r="BF201" s="65"/>
      <c r="BG201" s="65"/>
      <c r="BH201" s="65"/>
      <c r="BI201" s="65"/>
      <c r="BJ201" s="65"/>
      <c r="BK201" s="65"/>
      <c r="BL201" s="65"/>
      <c r="BM201" s="65"/>
      <c r="BN201" s="65"/>
      <c r="BO201" s="65"/>
      <c r="BP201" s="4"/>
      <c r="BQ201" s="48"/>
      <c r="BR201" s="23">
        <v>118</v>
      </c>
      <c r="BS201" s="49">
        <v>160164.83021142025</v>
      </c>
      <c r="BT201" s="64">
        <v>0</v>
      </c>
      <c r="BU201" s="65"/>
      <c r="BV201" s="65"/>
      <c r="BW201" s="65"/>
      <c r="BX201" s="65"/>
      <c r="BY201" s="65"/>
      <c r="BZ201" s="65"/>
      <c r="CA201" s="65"/>
      <c r="CB201" s="65"/>
      <c r="CC201" s="65"/>
      <c r="CD201" s="65"/>
      <c r="CE201" s="65"/>
      <c r="CF201" s="65"/>
      <c r="CG201" s="65"/>
      <c r="CH201" s="65"/>
      <c r="CI201" s="65"/>
      <c r="CJ201" s="65"/>
      <c r="CK201" s="65"/>
      <c r="CL201" s="65"/>
      <c r="CM201" s="65"/>
      <c r="CN201" s="65"/>
      <c r="CO201" s="4"/>
    </row>
    <row r="202" spans="3:93"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23">
        <v>117</v>
      </c>
      <c r="T202" s="59">
        <v>133839.85555993777</v>
      </c>
      <c r="U202" s="59">
        <v>1</v>
      </c>
      <c r="V202" s="59"/>
      <c r="W202" s="59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4"/>
      <c r="AP202" s="48"/>
      <c r="AQ202" s="48"/>
      <c r="AR202" s="48"/>
      <c r="AS202" s="23">
        <v>118</v>
      </c>
      <c r="AT202" s="59">
        <v>167500.92765348445</v>
      </c>
      <c r="AU202" s="64">
        <v>0</v>
      </c>
      <c r="AV202" s="65"/>
      <c r="AW202" s="65"/>
      <c r="AX202" s="65"/>
      <c r="AY202" s="65"/>
      <c r="AZ202" s="65"/>
      <c r="BA202" s="65"/>
      <c r="BB202" s="65"/>
      <c r="BC202" s="65"/>
      <c r="BD202" s="65"/>
      <c r="BE202" s="65"/>
      <c r="BF202" s="65"/>
      <c r="BG202" s="65"/>
      <c r="BH202" s="65"/>
      <c r="BI202" s="65"/>
      <c r="BJ202" s="65"/>
      <c r="BK202" s="65"/>
      <c r="BL202" s="65"/>
      <c r="BM202" s="65"/>
      <c r="BN202" s="65"/>
      <c r="BO202" s="65"/>
      <c r="BP202" s="4"/>
      <c r="BQ202" s="48"/>
      <c r="BR202" s="23">
        <v>119</v>
      </c>
      <c r="BS202" s="49">
        <v>159469.3598735171</v>
      </c>
      <c r="BT202" s="64">
        <v>0</v>
      </c>
      <c r="BU202" s="65"/>
      <c r="BV202" s="65"/>
      <c r="BW202" s="65"/>
      <c r="BX202" s="65"/>
      <c r="BY202" s="65"/>
      <c r="BZ202" s="65"/>
      <c r="CA202" s="65"/>
      <c r="CB202" s="65"/>
      <c r="CC202" s="65"/>
      <c r="CD202" s="65"/>
      <c r="CE202" s="65"/>
      <c r="CF202" s="65"/>
      <c r="CG202" s="65"/>
      <c r="CH202" s="65"/>
      <c r="CI202" s="65"/>
      <c r="CJ202" s="65"/>
      <c r="CK202" s="65"/>
      <c r="CL202" s="65"/>
      <c r="CM202" s="65"/>
      <c r="CN202" s="65"/>
      <c r="CO202" s="4"/>
    </row>
    <row r="203" spans="3:93"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23">
        <v>118</v>
      </c>
      <c r="T203" s="59">
        <v>133327.84448890848</v>
      </c>
      <c r="U203" s="59">
        <v>0</v>
      </c>
      <c r="V203" s="59"/>
      <c r="W203" s="59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4"/>
      <c r="AP203" s="48"/>
      <c r="AQ203" s="48"/>
      <c r="AR203" s="48"/>
      <c r="AS203" s="23">
        <v>119</v>
      </c>
      <c r="AT203" s="59">
        <v>170621.65383276864</v>
      </c>
      <c r="AU203" s="64">
        <v>0</v>
      </c>
      <c r="AV203" s="65"/>
      <c r="AW203" s="65"/>
      <c r="AX203" s="65"/>
      <c r="AY203" s="65"/>
      <c r="AZ203" s="65"/>
      <c r="BA203" s="65"/>
      <c r="BB203" s="65"/>
      <c r="BC203" s="65"/>
      <c r="BD203" s="65"/>
      <c r="BE203" s="65"/>
      <c r="BF203" s="65"/>
      <c r="BG203" s="65"/>
      <c r="BH203" s="65"/>
      <c r="BI203" s="65"/>
      <c r="BJ203" s="65"/>
      <c r="BK203" s="65"/>
      <c r="BL203" s="65"/>
      <c r="BM203" s="65"/>
      <c r="BN203" s="65"/>
      <c r="BO203" s="65"/>
      <c r="BP203" s="4"/>
      <c r="BQ203" s="48"/>
      <c r="BR203" s="23">
        <v>120</v>
      </c>
      <c r="BS203" s="49">
        <v>159049.60319367581</v>
      </c>
      <c r="BT203" s="64">
        <v>0</v>
      </c>
      <c r="BU203" s="65"/>
      <c r="BV203" s="65"/>
      <c r="BW203" s="65"/>
      <c r="BX203" s="65"/>
      <c r="BY203" s="65"/>
      <c r="BZ203" s="65"/>
      <c r="CA203" s="65"/>
      <c r="CB203" s="65"/>
      <c r="CC203" s="65"/>
      <c r="CD203" s="65"/>
      <c r="CE203" s="65"/>
      <c r="CF203" s="65"/>
      <c r="CG203" s="65"/>
      <c r="CH203" s="65"/>
      <c r="CI203" s="65"/>
      <c r="CJ203" s="65"/>
      <c r="CK203" s="65"/>
      <c r="CL203" s="65"/>
      <c r="CM203" s="65"/>
      <c r="CN203" s="65"/>
      <c r="CO203" s="4"/>
    </row>
    <row r="204" spans="3:93"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23">
        <v>119</v>
      </c>
      <c r="T204" s="59">
        <v>138907.08402682302</v>
      </c>
      <c r="U204" s="59">
        <v>1</v>
      </c>
      <c r="V204" s="59"/>
      <c r="W204" s="59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4"/>
      <c r="AP204" s="48"/>
      <c r="AQ204" s="48"/>
      <c r="AR204" s="48"/>
      <c r="AS204" s="23">
        <v>120</v>
      </c>
      <c r="AT204" s="59">
        <v>169821.23723361202</v>
      </c>
      <c r="AU204" s="64">
        <v>0</v>
      </c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4"/>
      <c r="BQ204" s="48"/>
      <c r="BR204" s="23">
        <v>121</v>
      </c>
      <c r="BS204" s="49">
        <v>159704.4479324939</v>
      </c>
      <c r="BT204" s="64">
        <v>0</v>
      </c>
      <c r="BU204" s="65"/>
      <c r="BV204" s="65"/>
      <c r="BW204" s="65"/>
      <c r="BX204" s="65"/>
      <c r="BY204" s="65"/>
      <c r="BZ204" s="65"/>
      <c r="CA204" s="65"/>
      <c r="CB204" s="65"/>
      <c r="CC204" s="65"/>
      <c r="CD204" s="65"/>
      <c r="CE204" s="65"/>
      <c r="CF204" s="65"/>
      <c r="CG204" s="65"/>
      <c r="CH204" s="65"/>
      <c r="CI204" s="65"/>
      <c r="CJ204" s="65"/>
      <c r="CK204" s="65"/>
      <c r="CL204" s="65"/>
      <c r="CM204" s="65"/>
      <c r="CN204" s="65"/>
      <c r="CO204" s="4"/>
    </row>
    <row r="205" spans="3:93"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23">
        <v>120</v>
      </c>
      <c r="T205" s="59">
        <v>139219.87027537241</v>
      </c>
      <c r="U205" s="59">
        <v>1</v>
      </c>
      <c r="V205" s="59"/>
      <c r="W205" s="59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4"/>
      <c r="AP205" s="48"/>
      <c r="AQ205" s="48"/>
      <c r="AR205" s="48"/>
      <c r="AS205" s="23">
        <v>121</v>
      </c>
      <c r="AT205" s="59">
        <v>170273.03000596064</v>
      </c>
      <c r="AU205" s="64">
        <v>0</v>
      </c>
      <c r="AV205" s="65"/>
      <c r="AW205" s="65"/>
      <c r="AX205" s="65"/>
      <c r="AY205" s="65"/>
      <c r="AZ205" s="65"/>
      <c r="BA205" s="65"/>
      <c r="BB205" s="65"/>
      <c r="BC205" s="65"/>
      <c r="BD205" s="65"/>
      <c r="BE205" s="65"/>
      <c r="BF205" s="65"/>
      <c r="BG205" s="65"/>
      <c r="BH205" s="65"/>
      <c r="BI205" s="65"/>
      <c r="BJ205" s="65"/>
      <c r="BK205" s="65"/>
      <c r="BL205" s="65"/>
      <c r="BM205" s="65"/>
      <c r="BN205" s="65"/>
      <c r="BO205" s="65"/>
      <c r="BP205" s="4"/>
      <c r="BQ205" s="48"/>
      <c r="BR205" s="23">
        <v>122</v>
      </c>
      <c r="BS205" s="49">
        <v>158949.55545559531</v>
      </c>
      <c r="BT205" s="64">
        <v>0</v>
      </c>
      <c r="BU205" s="65"/>
      <c r="BV205" s="65"/>
      <c r="BW205" s="65"/>
      <c r="BX205" s="65"/>
      <c r="BY205" s="65"/>
      <c r="BZ205" s="65"/>
      <c r="CA205" s="65"/>
      <c r="CB205" s="65"/>
      <c r="CC205" s="65"/>
      <c r="CD205" s="65"/>
      <c r="CE205" s="65"/>
      <c r="CF205" s="65"/>
      <c r="CG205" s="65"/>
      <c r="CH205" s="65"/>
      <c r="CI205" s="65"/>
      <c r="CJ205" s="65"/>
      <c r="CK205" s="65"/>
      <c r="CL205" s="65"/>
      <c r="CM205" s="65"/>
      <c r="CN205" s="65"/>
      <c r="CO205" s="4"/>
    </row>
    <row r="206" spans="3:93"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23">
        <v>121</v>
      </c>
      <c r="T206" s="59">
        <v>132795.93788573678</v>
      </c>
      <c r="U206" s="59">
        <v>1</v>
      </c>
      <c r="V206" s="59"/>
      <c r="W206" s="59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4"/>
      <c r="AP206" s="48"/>
      <c r="AQ206" s="48"/>
      <c r="AR206" s="48"/>
      <c r="AS206" s="23">
        <v>122</v>
      </c>
      <c r="AT206" s="59">
        <v>168267.64471254754</v>
      </c>
      <c r="AU206" s="64">
        <v>0</v>
      </c>
      <c r="AV206" s="65"/>
      <c r="AW206" s="65"/>
      <c r="AX206" s="65"/>
      <c r="AY206" s="65"/>
      <c r="AZ206" s="65"/>
      <c r="BA206" s="65"/>
      <c r="BB206" s="65"/>
      <c r="BC206" s="65"/>
      <c r="BD206" s="65"/>
      <c r="BE206" s="65"/>
      <c r="BF206" s="65"/>
      <c r="BG206" s="65"/>
      <c r="BH206" s="65"/>
      <c r="BI206" s="65"/>
      <c r="BJ206" s="65"/>
      <c r="BK206" s="65"/>
      <c r="BL206" s="65"/>
      <c r="BM206" s="65"/>
      <c r="BN206" s="65"/>
      <c r="BO206" s="65"/>
      <c r="BP206" s="4"/>
      <c r="BQ206" s="48"/>
      <c r="BR206" s="23">
        <v>123</v>
      </c>
      <c r="BS206" s="49">
        <v>157641.13159708824</v>
      </c>
      <c r="BT206" s="64">
        <v>0</v>
      </c>
      <c r="BU206" s="65"/>
      <c r="BV206" s="65"/>
      <c r="BW206" s="65"/>
      <c r="BX206" s="65"/>
      <c r="BY206" s="65"/>
      <c r="BZ206" s="65"/>
      <c r="CA206" s="65"/>
      <c r="CB206" s="65"/>
      <c r="CC206" s="65"/>
      <c r="CD206" s="65"/>
      <c r="CE206" s="65"/>
      <c r="CF206" s="65"/>
      <c r="CG206" s="65"/>
      <c r="CH206" s="65"/>
      <c r="CI206" s="65"/>
      <c r="CJ206" s="65"/>
      <c r="CK206" s="65"/>
      <c r="CL206" s="65"/>
      <c r="CM206" s="65"/>
      <c r="CN206" s="65"/>
      <c r="CO206" s="4"/>
    </row>
    <row r="207" spans="3:93"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23">
        <v>122</v>
      </c>
      <c r="T207" s="59">
        <v>169621.47757825456</v>
      </c>
      <c r="U207" s="59">
        <v>4</v>
      </c>
      <c r="V207" s="59"/>
      <c r="W207" s="59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4"/>
      <c r="AP207" s="48"/>
      <c r="AQ207" s="48"/>
      <c r="AR207" s="48"/>
      <c r="AS207" s="23">
        <v>123</v>
      </c>
      <c r="AT207" s="59">
        <v>168343.65862459372</v>
      </c>
      <c r="AU207" s="64">
        <v>0</v>
      </c>
      <c r="AV207" s="65"/>
      <c r="AW207" s="65"/>
      <c r="AX207" s="65"/>
      <c r="AY207" s="65"/>
      <c r="AZ207" s="65"/>
      <c r="BA207" s="65"/>
      <c r="BB207" s="65"/>
      <c r="BC207" s="65"/>
      <c r="BD207" s="65"/>
      <c r="BE207" s="65"/>
      <c r="BF207" s="65"/>
      <c r="BG207" s="65"/>
      <c r="BH207" s="65"/>
      <c r="BI207" s="65"/>
      <c r="BJ207" s="65"/>
      <c r="BK207" s="65"/>
      <c r="BL207" s="65"/>
      <c r="BM207" s="65"/>
      <c r="BN207" s="65"/>
      <c r="BO207" s="65"/>
      <c r="BP207" s="4"/>
      <c r="BQ207" s="48"/>
      <c r="BR207" s="23">
        <v>124</v>
      </c>
      <c r="BS207" s="49">
        <v>157286.43581996497</v>
      </c>
      <c r="BT207" s="64">
        <v>0</v>
      </c>
      <c r="BU207" s="65"/>
      <c r="BV207" s="65"/>
      <c r="BW207" s="65"/>
      <c r="BX207" s="65"/>
      <c r="BY207" s="65"/>
      <c r="BZ207" s="65"/>
      <c r="CA207" s="65"/>
      <c r="CB207" s="65"/>
      <c r="CC207" s="65"/>
      <c r="CD207" s="65"/>
      <c r="CE207" s="65"/>
      <c r="CF207" s="65"/>
      <c r="CG207" s="65"/>
      <c r="CH207" s="65"/>
      <c r="CI207" s="65"/>
      <c r="CJ207" s="65"/>
      <c r="CK207" s="65"/>
      <c r="CL207" s="65"/>
      <c r="CM207" s="65"/>
      <c r="CN207" s="65"/>
      <c r="CO207" s="4"/>
    </row>
    <row r="208" spans="3:93"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23">
        <v>123</v>
      </c>
      <c r="T208" s="59">
        <v>164894.17797690001</v>
      </c>
      <c r="U208" s="59">
        <v>2</v>
      </c>
      <c r="V208" s="59"/>
      <c r="W208" s="59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4"/>
      <c r="AP208" s="48"/>
      <c r="AQ208" s="48"/>
      <c r="AR208" s="48"/>
      <c r="AS208" s="23">
        <v>124</v>
      </c>
      <c r="AT208" s="59">
        <v>171284.68831410212</v>
      </c>
      <c r="AU208" s="64">
        <v>0</v>
      </c>
      <c r="AV208" s="65"/>
      <c r="AW208" s="65"/>
      <c r="AX208" s="65"/>
      <c r="AY208" s="65"/>
      <c r="AZ208" s="65"/>
      <c r="BA208" s="65"/>
      <c r="BB208" s="65"/>
      <c r="BC208" s="65"/>
      <c r="BD208" s="65"/>
      <c r="BE208" s="65"/>
      <c r="BF208" s="65"/>
      <c r="BG208" s="65"/>
      <c r="BH208" s="65"/>
      <c r="BI208" s="65"/>
      <c r="BJ208" s="65"/>
      <c r="BK208" s="65"/>
      <c r="BL208" s="65"/>
      <c r="BM208" s="65"/>
      <c r="BN208" s="65"/>
      <c r="BO208" s="65"/>
      <c r="BP208" s="4"/>
      <c r="BQ208" s="48"/>
      <c r="BR208" s="23">
        <v>125</v>
      </c>
      <c r="BS208" s="49">
        <v>158632.74600632256</v>
      </c>
      <c r="BT208" s="64">
        <v>0</v>
      </c>
      <c r="BU208" s="65"/>
      <c r="BV208" s="65"/>
      <c r="BW208" s="65"/>
      <c r="BX208" s="65"/>
      <c r="BY208" s="65"/>
      <c r="BZ208" s="65"/>
      <c r="CA208" s="65"/>
      <c r="CB208" s="65"/>
      <c r="CC208" s="65"/>
      <c r="CD208" s="65"/>
      <c r="CE208" s="65"/>
      <c r="CF208" s="65"/>
      <c r="CG208" s="65"/>
      <c r="CH208" s="65"/>
      <c r="CI208" s="65"/>
      <c r="CJ208" s="65"/>
      <c r="CK208" s="65"/>
      <c r="CL208" s="65"/>
      <c r="CM208" s="65"/>
      <c r="CN208" s="65"/>
      <c r="CO208" s="4"/>
    </row>
    <row r="209" spans="3:93"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23">
        <v>124</v>
      </c>
      <c r="T209" s="59">
        <v>132933.25537475609</v>
      </c>
      <c r="U209" s="59">
        <v>1</v>
      </c>
      <c r="V209" s="59"/>
      <c r="W209" s="59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4"/>
      <c r="AP209" s="48"/>
      <c r="AQ209" s="48"/>
      <c r="AR209" s="48"/>
      <c r="AS209" s="23">
        <v>125</v>
      </c>
      <c r="AT209" s="59">
        <v>170213.49944612943</v>
      </c>
      <c r="AU209" s="64">
        <v>0</v>
      </c>
      <c r="AV209" s="65"/>
      <c r="AW209" s="65"/>
      <c r="AX209" s="65"/>
      <c r="AY209" s="65"/>
      <c r="AZ209" s="65"/>
      <c r="BA209" s="65"/>
      <c r="BB209" s="65"/>
      <c r="BC209" s="65"/>
      <c r="BD209" s="65"/>
      <c r="BE209" s="65"/>
      <c r="BF209" s="65"/>
      <c r="BG209" s="65"/>
      <c r="BH209" s="65"/>
      <c r="BI209" s="65"/>
      <c r="BJ209" s="65"/>
      <c r="BK209" s="65"/>
      <c r="BL209" s="65"/>
      <c r="BM209" s="65"/>
      <c r="BN209" s="65"/>
      <c r="BO209" s="65"/>
      <c r="BP209" s="4"/>
      <c r="BQ209" s="48"/>
      <c r="BR209" s="23">
        <v>126</v>
      </c>
      <c r="BS209" s="49">
        <v>160152.23880148213</v>
      </c>
      <c r="BT209" s="64">
        <v>0</v>
      </c>
      <c r="BU209" s="65"/>
      <c r="BV209" s="65"/>
      <c r="BW209" s="65"/>
      <c r="BX209" s="65"/>
      <c r="BY209" s="65"/>
      <c r="BZ209" s="65"/>
      <c r="CA209" s="65"/>
      <c r="CB209" s="65"/>
      <c r="CC209" s="65"/>
      <c r="CD209" s="65"/>
      <c r="CE209" s="65"/>
      <c r="CF209" s="65"/>
      <c r="CG209" s="65"/>
      <c r="CH209" s="65"/>
      <c r="CI209" s="65"/>
      <c r="CJ209" s="65"/>
      <c r="CK209" s="65"/>
      <c r="CL209" s="65"/>
      <c r="CM209" s="65"/>
      <c r="CN209" s="65"/>
      <c r="CO209" s="4"/>
    </row>
    <row r="210" spans="3:93"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23">
        <v>125</v>
      </c>
      <c r="T210" s="59">
        <v>158026.87990899396</v>
      </c>
      <c r="U210" s="59">
        <v>2</v>
      </c>
      <c r="V210" s="59"/>
      <c r="W210" s="59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4"/>
      <c r="AP210" s="48"/>
      <c r="AQ210" s="48"/>
      <c r="AR210" s="48"/>
      <c r="AS210" s="23">
        <v>126</v>
      </c>
      <c r="AT210" s="59">
        <v>169973.52000151339</v>
      </c>
      <c r="AU210" s="64">
        <v>0</v>
      </c>
      <c r="AV210" s="65"/>
      <c r="AW210" s="65"/>
      <c r="AX210" s="65"/>
      <c r="AY210" s="65"/>
      <c r="AZ210" s="65"/>
      <c r="BA210" s="65"/>
      <c r="BB210" s="65"/>
      <c r="BC210" s="65"/>
      <c r="BD210" s="65"/>
      <c r="BE210" s="65"/>
      <c r="BF210" s="65"/>
      <c r="BG210" s="65"/>
      <c r="BH210" s="65"/>
      <c r="BI210" s="65"/>
      <c r="BJ210" s="65"/>
      <c r="BK210" s="65"/>
      <c r="BL210" s="65"/>
      <c r="BM210" s="65"/>
      <c r="BN210" s="65"/>
      <c r="BO210" s="65"/>
      <c r="BP210" s="4"/>
      <c r="BQ210" s="48"/>
      <c r="BR210" s="23">
        <v>127</v>
      </c>
      <c r="BS210" s="49">
        <v>159352.90829677891</v>
      </c>
      <c r="BT210" s="64">
        <v>0</v>
      </c>
      <c r="BU210" s="65"/>
      <c r="BV210" s="65"/>
      <c r="BW210" s="65"/>
      <c r="BX210" s="65"/>
      <c r="BY210" s="65"/>
      <c r="BZ210" s="65"/>
      <c r="CA210" s="65"/>
      <c r="CB210" s="65"/>
      <c r="CC210" s="65"/>
      <c r="CD210" s="65"/>
      <c r="CE210" s="65"/>
      <c r="CF210" s="65"/>
      <c r="CG210" s="65"/>
      <c r="CH210" s="65"/>
      <c r="CI210" s="65"/>
      <c r="CJ210" s="65"/>
      <c r="CK210" s="65"/>
      <c r="CL210" s="65"/>
      <c r="CM210" s="65"/>
      <c r="CN210" s="65"/>
      <c r="CO210" s="4"/>
    </row>
    <row r="211" spans="3:93"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23">
        <v>126</v>
      </c>
      <c r="T211" s="54">
        <v>130122.55580331106</v>
      </c>
      <c r="U211" s="54">
        <v>0</v>
      </c>
      <c r="V211" s="59"/>
      <c r="W211" s="59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4"/>
      <c r="AP211" s="48"/>
      <c r="AQ211" s="48"/>
      <c r="AR211" s="48"/>
      <c r="AS211" s="23">
        <v>127</v>
      </c>
      <c r="AT211" s="59">
        <v>169032.13588752755</v>
      </c>
      <c r="AU211" s="64">
        <v>0</v>
      </c>
      <c r="AV211" s="65"/>
      <c r="AW211" s="65"/>
      <c r="AX211" s="65"/>
      <c r="AY211" s="65"/>
      <c r="AZ211" s="65"/>
      <c r="BA211" s="65"/>
      <c r="BB211" s="65"/>
      <c r="BC211" s="65"/>
      <c r="BD211" s="65"/>
      <c r="BE211" s="65"/>
      <c r="BF211" s="65"/>
      <c r="BG211" s="65"/>
      <c r="BH211" s="65"/>
      <c r="BI211" s="65"/>
      <c r="BJ211" s="65"/>
      <c r="BK211" s="65"/>
      <c r="BL211" s="65"/>
      <c r="BM211" s="65"/>
      <c r="BN211" s="65"/>
      <c r="BO211" s="65"/>
      <c r="BP211" s="4"/>
      <c r="BQ211" s="48"/>
      <c r="BR211" s="23">
        <v>128</v>
      </c>
      <c r="BS211" s="49">
        <v>161013.97825174939</v>
      </c>
      <c r="BT211" s="64">
        <v>0</v>
      </c>
      <c r="BU211" s="65"/>
      <c r="BV211" s="65"/>
      <c r="BW211" s="65"/>
      <c r="BX211" s="65"/>
      <c r="BY211" s="65"/>
      <c r="BZ211" s="65"/>
      <c r="CA211" s="65"/>
      <c r="CB211" s="65"/>
      <c r="CC211" s="65"/>
      <c r="CD211" s="65"/>
      <c r="CE211" s="65"/>
      <c r="CF211" s="65"/>
      <c r="CG211" s="65"/>
      <c r="CH211" s="65"/>
      <c r="CI211" s="65"/>
      <c r="CJ211" s="65"/>
      <c r="CK211" s="65"/>
      <c r="CL211" s="65"/>
      <c r="CM211" s="65"/>
      <c r="CN211" s="65"/>
      <c r="CO211" s="4"/>
    </row>
    <row r="212" spans="3:93"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23">
        <v>127</v>
      </c>
      <c r="T212" s="59">
        <v>131364.20083169558</v>
      </c>
      <c r="U212" s="59">
        <v>1</v>
      </c>
      <c r="V212" s="59"/>
      <c r="W212" s="59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4"/>
      <c r="AP212" s="48"/>
      <c r="AQ212" s="48"/>
      <c r="AR212" s="48"/>
      <c r="AS212" s="23">
        <v>128</v>
      </c>
      <c r="AT212" s="59">
        <v>172842.93249544964</v>
      </c>
      <c r="AU212" s="64">
        <v>0</v>
      </c>
      <c r="AV212" s="65"/>
      <c r="AW212" s="65"/>
      <c r="AX212" s="65"/>
      <c r="AY212" s="65"/>
      <c r="AZ212" s="65"/>
      <c r="BA212" s="65"/>
      <c r="BB212" s="65"/>
      <c r="BC212" s="65"/>
      <c r="BD212" s="65"/>
      <c r="BE212" s="65"/>
      <c r="BF212" s="65"/>
      <c r="BG212" s="65"/>
      <c r="BH212" s="65"/>
      <c r="BI212" s="65"/>
      <c r="BJ212" s="65"/>
      <c r="BK212" s="65"/>
      <c r="BL212" s="65"/>
      <c r="BM212" s="65"/>
      <c r="BN212" s="65"/>
      <c r="BO212" s="65"/>
      <c r="BP212" s="4"/>
      <c r="BQ212" s="48"/>
      <c r="BR212" s="23">
        <v>129</v>
      </c>
      <c r="BS212" s="49">
        <v>158418.87946286416</v>
      </c>
      <c r="BT212" s="64">
        <v>0</v>
      </c>
      <c r="BU212" s="65"/>
      <c r="BV212" s="65"/>
      <c r="BW212" s="65"/>
      <c r="BX212" s="65"/>
      <c r="BY212" s="65"/>
      <c r="BZ212" s="65"/>
      <c r="CA212" s="65"/>
      <c r="CB212" s="65"/>
      <c r="CC212" s="65"/>
      <c r="CD212" s="65"/>
      <c r="CE212" s="65"/>
      <c r="CF212" s="65"/>
      <c r="CG212" s="65"/>
      <c r="CH212" s="65"/>
      <c r="CI212" s="65"/>
      <c r="CJ212" s="65"/>
      <c r="CK212" s="65"/>
      <c r="CL212" s="65"/>
      <c r="CM212" s="65"/>
      <c r="CN212" s="65"/>
      <c r="CO212" s="4"/>
    </row>
    <row r="213" spans="3:93"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23">
        <v>128</v>
      </c>
      <c r="T213" s="59">
        <v>130855.46652603451</v>
      </c>
      <c r="U213" s="59">
        <v>0</v>
      </c>
      <c r="V213" s="59"/>
      <c r="W213" s="59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4"/>
      <c r="AP213" s="48"/>
      <c r="AQ213" s="48"/>
      <c r="AR213" s="48"/>
      <c r="AS213" s="23">
        <v>129</v>
      </c>
      <c r="AT213" s="59">
        <v>169937.39445569651</v>
      </c>
      <c r="AU213" s="64">
        <v>0</v>
      </c>
      <c r="AV213" s="65"/>
      <c r="AW213" s="65"/>
      <c r="AX213" s="65"/>
      <c r="AY213" s="65"/>
      <c r="AZ213" s="65"/>
      <c r="BA213" s="65"/>
      <c r="BB213" s="65"/>
      <c r="BC213" s="65"/>
      <c r="BD213" s="65"/>
      <c r="BE213" s="65"/>
      <c r="BF213" s="65"/>
      <c r="BG213" s="65"/>
      <c r="BH213" s="65"/>
      <c r="BI213" s="65"/>
      <c r="BJ213" s="65"/>
      <c r="BK213" s="65"/>
      <c r="BL213" s="65"/>
      <c r="BM213" s="65"/>
      <c r="BN213" s="65"/>
      <c r="BO213" s="65"/>
      <c r="BP213" s="4"/>
      <c r="BQ213" s="48"/>
      <c r="BR213" s="23">
        <v>130</v>
      </c>
      <c r="BS213" s="49">
        <v>157928.39860525195</v>
      </c>
      <c r="BT213" s="64">
        <v>0</v>
      </c>
      <c r="BU213" s="65"/>
      <c r="BV213" s="65"/>
      <c r="BW213" s="65"/>
      <c r="BX213" s="65"/>
      <c r="BY213" s="65"/>
      <c r="BZ213" s="65"/>
      <c r="CA213" s="65"/>
      <c r="CB213" s="65"/>
      <c r="CC213" s="65"/>
      <c r="CD213" s="65"/>
      <c r="CE213" s="65"/>
      <c r="CF213" s="65"/>
      <c r="CG213" s="65"/>
      <c r="CH213" s="65"/>
      <c r="CI213" s="65"/>
      <c r="CJ213" s="65"/>
      <c r="CK213" s="65"/>
      <c r="CL213" s="65"/>
      <c r="CM213" s="65"/>
      <c r="CN213" s="65"/>
      <c r="CO213" s="4"/>
    </row>
    <row r="214" spans="3:93"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23">
        <v>129</v>
      </c>
      <c r="T214" s="59">
        <v>158208.66372939985</v>
      </c>
      <c r="U214" s="59">
        <v>2</v>
      </c>
      <c r="V214" s="59"/>
      <c r="W214" s="59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4"/>
      <c r="AP214" s="48"/>
      <c r="AQ214" s="48"/>
      <c r="AR214" s="48"/>
      <c r="AS214" s="23">
        <v>130</v>
      </c>
      <c r="AT214" s="59">
        <v>169534.52522693604</v>
      </c>
      <c r="AU214" s="64">
        <v>0</v>
      </c>
      <c r="AV214" s="65"/>
      <c r="AW214" s="65"/>
      <c r="AX214" s="65"/>
      <c r="AY214" s="65"/>
      <c r="AZ214" s="65"/>
      <c r="BA214" s="65"/>
      <c r="BB214" s="65"/>
      <c r="BC214" s="65"/>
      <c r="BD214" s="65"/>
      <c r="BE214" s="65"/>
      <c r="BF214" s="65"/>
      <c r="BG214" s="65"/>
      <c r="BH214" s="65"/>
      <c r="BI214" s="65"/>
      <c r="BJ214" s="65"/>
      <c r="BK214" s="65"/>
      <c r="BL214" s="65"/>
      <c r="BM214" s="65"/>
      <c r="BN214" s="65"/>
      <c r="BO214" s="65"/>
      <c r="BP214" s="4"/>
      <c r="BQ214" s="48"/>
      <c r="BR214" s="23">
        <v>131</v>
      </c>
      <c r="BS214" s="49">
        <v>162223.11822359698</v>
      </c>
      <c r="BT214" s="64">
        <v>0</v>
      </c>
      <c r="BU214" s="65"/>
      <c r="BV214" s="65"/>
      <c r="BW214" s="65"/>
      <c r="BX214" s="65"/>
      <c r="BY214" s="65"/>
      <c r="BZ214" s="65"/>
      <c r="CA214" s="65"/>
      <c r="CB214" s="65"/>
      <c r="CC214" s="65"/>
      <c r="CD214" s="65"/>
      <c r="CE214" s="65"/>
      <c r="CF214" s="65"/>
      <c r="CG214" s="65"/>
      <c r="CH214" s="65"/>
      <c r="CI214" s="65"/>
      <c r="CJ214" s="65"/>
      <c r="CK214" s="65"/>
      <c r="CL214" s="65"/>
      <c r="CM214" s="65"/>
      <c r="CN214" s="65"/>
      <c r="CO214" s="4"/>
    </row>
    <row r="215" spans="3:93"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23">
        <v>130</v>
      </c>
      <c r="T215" s="59">
        <v>134183.59210158105</v>
      </c>
      <c r="U215" s="59">
        <v>0</v>
      </c>
      <c r="V215" s="59"/>
      <c r="W215" s="59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4"/>
      <c r="AP215" s="48"/>
      <c r="AQ215" s="48"/>
      <c r="AR215" s="48"/>
      <c r="AS215" s="23">
        <v>131</v>
      </c>
      <c r="AT215" s="59">
        <v>167609.23836267207</v>
      </c>
      <c r="AU215" s="64">
        <v>0</v>
      </c>
      <c r="AV215" s="65"/>
      <c r="AW215" s="65"/>
      <c r="AX215" s="65"/>
      <c r="AY215" s="65"/>
      <c r="AZ215" s="65"/>
      <c r="BA215" s="65"/>
      <c r="BB215" s="65"/>
      <c r="BC215" s="65"/>
      <c r="BD215" s="65"/>
      <c r="BE215" s="65"/>
      <c r="BF215" s="65"/>
      <c r="BG215" s="65"/>
      <c r="BH215" s="65"/>
      <c r="BI215" s="65"/>
      <c r="BJ215" s="65"/>
      <c r="BK215" s="65"/>
      <c r="BL215" s="65"/>
      <c r="BM215" s="65"/>
      <c r="BN215" s="65"/>
      <c r="BO215" s="65"/>
      <c r="BP215" s="4"/>
      <c r="BQ215" s="48"/>
      <c r="BR215" s="23">
        <v>132</v>
      </c>
      <c r="BS215" s="49">
        <v>160551.01922993833</v>
      </c>
      <c r="BT215" s="64">
        <v>0</v>
      </c>
      <c r="BU215" s="65"/>
      <c r="BV215" s="65"/>
      <c r="BW215" s="65"/>
      <c r="BX215" s="65"/>
      <c r="BY215" s="65"/>
      <c r="BZ215" s="65"/>
      <c r="CA215" s="65"/>
      <c r="CB215" s="65"/>
      <c r="CC215" s="65"/>
      <c r="CD215" s="65"/>
      <c r="CE215" s="65"/>
      <c r="CF215" s="65"/>
      <c r="CG215" s="65"/>
      <c r="CH215" s="65"/>
      <c r="CI215" s="65"/>
      <c r="CJ215" s="65"/>
      <c r="CK215" s="65"/>
      <c r="CL215" s="65"/>
      <c r="CM215" s="65"/>
      <c r="CN215" s="65"/>
      <c r="CO215" s="4"/>
    </row>
    <row r="216" spans="3:93"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23">
        <v>131</v>
      </c>
      <c r="T216" s="59">
        <v>130156.32952627722</v>
      </c>
      <c r="U216" s="59">
        <v>0</v>
      </c>
      <c r="V216" s="59"/>
      <c r="W216" s="59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4"/>
      <c r="AP216" s="48"/>
      <c r="AQ216" s="48"/>
      <c r="AR216" s="48"/>
      <c r="AS216" s="23">
        <v>132</v>
      </c>
      <c r="AT216" s="59">
        <v>165937.58368692911</v>
      </c>
      <c r="AU216" s="64">
        <v>0</v>
      </c>
      <c r="AV216" s="65"/>
      <c r="AW216" s="65"/>
      <c r="AX216" s="65"/>
      <c r="AY216" s="65"/>
      <c r="AZ216" s="65"/>
      <c r="BA216" s="65"/>
      <c r="BB216" s="65"/>
      <c r="BC216" s="65"/>
      <c r="BD216" s="65"/>
      <c r="BE216" s="65"/>
      <c r="BF216" s="65"/>
      <c r="BG216" s="65"/>
      <c r="BH216" s="65"/>
      <c r="BI216" s="65"/>
      <c r="BJ216" s="65"/>
      <c r="BK216" s="65"/>
      <c r="BL216" s="65"/>
      <c r="BM216" s="65"/>
      <c r="BN216" s="65"/>
      <c r="BO216" s="65"/>
      <c r="BP216" s="4"/>
      <c r="BQ216" s="48"/>
      <c r="BR216" s="23">
        <v>133</v>
      </c>
      <c r="BS216" s="49">
        <v>157339.33961973866</v>
      </c>
      <c r="BT216" s="64">
        <v>0</v>
      </c>
      <c r="BU216" s="65"/>
      <c r="BV216" s="65"/>
      <c r="BW216" s="65"/>
      <c r="BX216" s="65"/>
      <c r="BY216" s="65"/>
      <c r="BZ216" s="65"/>
      <c r="CA216" s="65"/>
      <c r="CB216" s="65"/>
      <c r="CC216" s="65"/>
      <c r="CD216" s="65"/>
      <c r="CE216" s="65"/>
      <c r="CF216" s="65"/>
      <c r="CG216" s="65"/>
      <c r="CH216" s="65"/>
      <c r="CI216" s="65"/>
      <c r="CJ216" s="65"/>
      <c r="CK216" s="65"/>
      <c r="CL216" s="65"/>
      <c r="CM216" s="65"/>
      <c r="CN216" s="65"/>
      <c r="CO216" s="4"/>
    </row>
    <row r="217" spans="3:93"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23">
        <v>132</v>
      </c>
      <c r="T217" s="59">
        <v>147720.17063171227</v>
      </c>
      <c r="U217" s="59">
        <v>2</v>
      </c>
      <c r="V217" s="59"/>
      <c r="W217" s="59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4"/>
      <c r="AP217" s="48"/>
      <c r="AQ217" s="48"/>
      <c r="AR217" s="48"/>
      <c r="AS217" s="23">
        <v>133</v>
      </c>
      <c r="AT217" s="59">
        <v>173669.0421187382</v>
      </c>
      <c r="AU217" s="64">
        <v>0</v>
      </c>
      <c r="AV217" s="65"/>
      <c r="AW217" s="65"/>
      <c r="AX217" s="65"/>
      <c r="AY217" s="65"/>
      <c r="AZ217" s="65"/>
      <c r="BA217" s="65"/>
      <c r="BB217" s="65"/>
      <c r="BC217" s="65"/>
      <c r="BD217" s="65"/>
      <c r="BE217" s="65"/>
      <c r="BF217" s="65"/>
      <c r="BG217" s="65"/>
      <c r="BH217" s="65"/>
      <c r="BI217" s="65"/>
      <c r="BJ217" s="65"/>
      <c r="BK217" s="65"/>
      <c r="BL217" s="65"/>
      <c r="BM217" s="65"/>
      <c r="BN217" s="65"/>
      <c r="BO217" s="65"/>
      <c r="BP217" s="4"/>
      <c r="BQ217" s="48"/>
      <c r="BR217" s="23">
        <v>134</v>
      </c>
      <c r="BS217" s="49">
        <v>159402.37313411286</v>
      </c>
      <c r="BT217" s="64">
        <v>0</v>
      </c>
      <c r="BU217" s="65"/>
      <c r="BV217" s="65"/>
      <c r="BW217" s="65"/>
      <c r="BX217" s="65"/>
      <c r="BY217" s="65"/>
      <c r="BZ217" s="65"/>
      <c r="CA217" s="65"/>
      <c r="CB217" s="65"/>
      <c r="CC217" s="65"/>
      <c r="CD217" s="65"/>
      <c r="CE217" s="65"/>
      <c r="CF217" s="65"/>
      <c r="CG217" s="65"/>
      <c r="CH217" s="65"/>
      <c r="CI217" s="65"/>
      <c r="CJ217" s="65"/>
      <c r="CK217" s="65"/>
      <c r="CL217" s="65"/>
      <c r="CM217" s="65"/>
      <c r="CN217" s="65"/>
      <c r="CO217" s="4"/>
    </row>
    <row r="218" spans="3:93"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23">
        <v>133</v>
      </c>
      <c r="T218" s="59">
        <v>132811.12652478204</v>
      </c>
      <c r="U218" s="59">
        <v>0</v>
      </c>
      <c r="V218" s="59"/>
      <c r="W218" s="59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4"/>
      <c r="AP218" s="48"/>
      <c r="AQ218" s="48"/>
      <c r="AR218" s="48"/>
      <c r="AS218" s="23">
        <v>134</v>
      </c>
      <c r="AT218" s="59">
        <v>170868.15070144628</v>
      </c>
      <c r="AU218" s="64">
        <v>0</v>
      </c>
      <c r="AV218" s="65"/>
      <c r="AW218" s="65"/>
      <c r="AX218" s="65"/>
      <c r="AY218" s="65"/>
      <c r="AZ218" s="65"/>
      <c r="BA218" s="65"/>
      <c r="BB218" s="65"/>
      <c r="BC218" s="65"/>
      <c r="BD218" s="65"/>
      <c r="BE218" s="65"/>
      <c r="BF218" s="65"/>
      <c r="BG218" s="65"/>
      <c r="BH218" s="65"/>
      <c r="BI218" s="65"/>
      <c r="BJ218" s="65"/>
      <c r="BK218" s="65"/>
      <c r="BL218" s="65"/>
      <c r="BM218" s="65"/>
      <c r="BN218" s="65"/>
      <c r="BO218" s="65"/>
      <c r="BP218" s="4"/>
      <c r="BQ218" s="48"/>
      <c r="BR218" s="23">
        <v>135</v>
      </c>
      <c r="BS218" s="49">
        <v>159802.04670228733</v>
      </c>
      <c r="BT218" s="64">
        <v>0</v>
      </c>
      <c r="BU218" s="65"/>
      <c r="BV218" s="65"/>
      <c r="BW218" s="65"/>
      <c r="BX218" s="65"/>
      <c r="BY218" s="65"/>
      <c r="BZ218" s="65"/>
      <c r="CA218" s="65"/>
      <c r="CB218" s="65"/>
      <c r="CC218" s="65"/>
      <c r="CD218" s="65"/>
      <c r="CE218" s="65"/>
      <c r="CF218" s="65"/>
      <c r="CG218" s="65"/>
      <c r="CH218" s="65"/>
      <c r="CI218" s="65"/>
      <c r="CJ218" s="65"/>
      <c r="CK218" s="65"/>
      <c r="CL218" s="65"/>
      <c r="CM218" s="65"/>
      <c r="CN218" s="65"/>
      <c r="CO218" s="4"/>
    </row>
    <row r="219" spans="3:93"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23">
        <v>134</v>
      </c>
      <c r="T219" s="59">
        <v>152863.85876026505</v>
      </c>
      <c r="U219" s="59">
        <v>3</v>
      </c>
      <c r="V219" s="59"/>
      <c r="W219" s="59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4"/>
      <c r="AP219" s="48"/>
      <c r="AQ219" s="48"/>
      <c r="AR219" s="48"/>
      <c r="AS219" s="23">
        <v>135</v>
      </c>
      <c r="AT219" s="59">
        <v>170706.99887397594</v>
      </c>
      <c r="AU219" s="64">
        <v>0</v>
      </c>
      <c r="AV219" s="65"/>
      <c r="AW219" s="65"/>
      <c r="AX219" s="65"/>
      <c r="AY219" s="65"/>
      <c r="AZ219" s="65"/>
      <c r="BA219" s="65"/>
      <c r="BB219" s="65"/>
      <c r="BC219" s="65"/>
      <c r="BD219" s="65"/>
      <c r="BE219" s="65"/>
      <c r="BF219" s="65"/>
      <c r="BG219" s="65"/>
      <c r="BH219" s="65"/>
      <c r="BI219" s="65"/>
      <c r="BJ219" s="65"/>
      <c r="BK219" s="65"/>
      <c r="BL219" s="65"/>
      <c r="BM219" s="65"/>
      <c r="BN219" s="65"/>
      <c r="BO219" s="65"/>
      <c r="BP219" s="4"/>
      <c r="BQ219" s="48"/>
      <c r="BR219" s="23">
        <v>136</v>
      </c>
      <c r="BS219" s="49">
        <v>159858.75801422805</v>
      </c>
      <c r="BT219" s="64">
        <v>0</v>
      </c>
      <c r="BU219" s="65"/>
      <c r="BV219" s="65"/>
      <c r="BW219" s="65"/>
      <c r="BX219" s="65"/>
      <c r="BY219" s="65"/>
      <c r="BZ219" s="65"/>
      <c r="CA219" s="65"/>
      <c r="CB219" s="65"/>
      <c r="CC219" s="65"/>
      <c r="CD219" s="65"/>
      <c r="CE219" s="65"/>
      <c r="CF219" s="65"/>
      <c r="CG219" s="65"/>
      <c r="CH219" s="65"/>
      <c r="CI219" s="65"/>
      <c r="CJ219" s="65"/>
      <c r="CK219" s="65"/>
      <c r="CL219" s="65"/>
      <c r="CM219" s="65"/>
      <c r="CN219" s="65"/>
      <c r="CO219" s="4"/>
    </row>
    <row r="220" spans="3:93"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23">
        <v>135</v>
      </c>
      <c r="T220" s="59">
        <v>163779.41302671499</v>
      </c>
      <c r="U220" s="59">
        <v>3</v>
      </c>
      <c r="V220" s="59"/>
      <c r="W220" s="59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4"/>
      <c r="AP220" s="48"/>
      <c r="AQ220" s="48"/>
      <c r="AR220" s="48"/>
      <c r="AS220" s="23">
        <v>136</v>
      </c>
      <c r="AT220" s="59">
        <v>169799.19278259986</v>
      </c>
      <c r="AU220" s="64">
        <v>0</v>
      </c>
      <c r="AV220" s="65"/>
      <c r="AW220" s="65"/>
      <c r="AX220" s="65"/>
      <c r="AY220" s="65"/>
      <c r="AZ220" s="65"/>
      <c r="BA220" s="65"/>
      <c r="BB220" s="65"/>
      <c r="BC220" s="65"/>
      <c r="BD220" s="65"/>
      <c r="BE220" s="65"/>
      <c r="BF220" s="65"/>
      <c r="BG220" s="65"/>
      <c r="BH220" s="65"/>
      <c r="BI220" s="65"/>
      <c r="BJ220" s="65"/>
      <c r="BK220" s="65"/>
      <c r="BL220" s="65"/>
      <c r="BM220" s="65"/>
      <c r="BN220" s="65"/>
      <c r="BO220" s="65"/>
      <c r="BP220" s="4"/>
      <c r="BQ220" s="48"/>
      <c r="BR220" s="23">
        <v>137</v>
      </c>
      <c r="BS220" s="49">
        <v>160089.221702468</v>
      </c>
      <c r="BT220" s="64">
        <v>0</v>
      </c>
      <c r="BU220" s="65"/>
      <c r="BV220" s="65"/>
      <c r="BW220" s="65"/>
      <c r="BX220" s="65"/>
      <c r="BY220" s="65"/>
      <c r="BZ220" s="65"/>
      <c r="CA220" s="65"/>
      <c r="CB220" s="65"/>
      <c r="CC220" s="65"/>
      <c r="CD220" s="65"/>
      <c r="CE220" s="65"/>
      <c r="CF220" s="65"/>
      <c r="CG220" s="65"/>
      <c r="CH220" s="65"/>
      <c r="CI220" s="65"/>
      <c r="CJ220" s="65"/>
      <c r="CK220" s="65"/>
      <c r="CL220" s="65"/>
      <c r="CM220" s="65"/>
      <c r="CN220" s="65"/>
      <c r="CO220" s="4"/>
    </row>
    <row r="221" spans="3:93"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23">
        <v>136</v>
      </c>
      <c r="T221" s="59">
        <v>157434.3377277668</v>
      </c>
      <c r="U221" s="59">
        <v>3</v>
      </c>
      <c r="V221" s="59"/>
      <c r="W221" s="59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4"/>
      <c r="AP221" s="48"/>
      <c r="AQ221" s="48"/>
      <c r="AR221" s="48"/>
      <c r="AS221" s="23">
        <v>137</v>
      </c>
      <c r="AT221" s="59">
        <v>169268.31464626058</v>
      </c>
      <c r="AU221" s="64">
        <v>0</v>
      </c>
      <c r="AV221" s="65"/>
      <c r="AW221" s="65"/>
      <c r="AX221" s="65"/>
      <c r="AY221" s="65"/>
      <c r="AZ221" s="65"/>
      <c r="BA221" s="65"/>
      <c r="BB221" s="65"/>
      <c r="BC221" s="65"/>
      <c r="BD221" s="65"/>
      <c r="BE221" s="65"/>
      <c r="BF221" s="65"/>
      <c r="BG221" s="65"/>
      <c r="BH221" s="65"/>
      <c r="BI221" s="65"/>
      <c r="BJ221" s="65"/>
      <c r="BK221" s="65"/>
      <c r="BL221" s="65"/>
      <c r="BM221" s="65"/>
      <c r="BN221" s="65"/>
      <c r="BO221" s="65"/>
      <c r="BP221" s="4"/>
      <c r="BQ221" s="48"/>
      <c r="BR221" s="23">
        <v>138</v>
      </c>
      <c r="BS221" s="49">
        <v>157139.95944975875</v>
      </c>
      <c r="BT221" s="64">
        <v>0</v>
      </c>
      <c r="BU221" s="65"/>
      <c r="BV221" s="65"/>
      <c r="BW221" s="65"/>
      <c r="BX221" s="65"/>
      <c r="BY221" s="65"/>
      <c r="BZ221" s="65"/>
      <c r="CA221" s="65"/>
      <c r="CB221" s="65"/>
      <c r="CC221" s="65"/>
      <c r="CD221" s="65"/>
      <c r="CE221" s="65"/>
      <c r="CF221" s="65"/>
      <c r="CG221" s="65"/>
      <c r="CH221" s="65"/>
      <c r="CI221" s="65"/>
      <c r="CJ221" s="65"/>
      <c r="CK221" s="65"/>
      <c r="CL221" s="65"/>
      <c r="CM221" s="65"/>
      <c r="CN221" s="65"/>
      <c r="CO221" s="4"/>
    </row>
    <row r="222" spans="3:93"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23">
        <v>137</v>
      </c>
      <c r="T222" s="59">
        <v>140758.54934160176</v>
      </c>
      <c r="U222" s="59">
        <v>2</v>
      </c>
      <c r="V222" s="59"/>
      <c r="W222" s="59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4"/>
      <c r="AP222" s="48"/>
      <c r="AQ222" s="48"/>
      <c r="AR222" s="48"/>
      <c r="AS222" s="23">
        <v>138</v>
      </c>
      <c r="AT222" s="59">
        <v>167980.32621028298</v>
      </c>
      <c r="AU222" s="64">
        <v>0</v>
      </c>
      <c r="AV222" s="65"/>
      <c r="AW222" s="65"/>
      <c r="AX222" s="65"/>
      <c r="AY222" s="65"/>
      <c r="AZ222" s="65"/>
      <c r="BA222" s="65"/>
      <c r="BB222" s="65"/>
      <c r="BC222" s="65"/>
      <c r="BD222" s="65"/>
      <c r="BE222" s="65"/>
      <c r="BF222" s="65"/>
      <c r="BG222" s="65"/>
      <c r="BH222" s="65"/>
      <c r="BI222" s="65"/>
      <c r="BJ222" s="65"/>
      <c r="BK222" s="65"/>
      <c r="BL222" s="65"/>
      <c r="BM222" s="65"/>
      <c r="BN222" s="65"/>
      <c r="BO222" s="65"/>
      <c r="BP222" s="4"/>
      <c r="BQ222" s="48"/>
      <c r="BR222" s="23">
        <v>139</v>
      </c>
      <c r="BS222" s="49">
        <v>162663.90277352973</v>
      </c>
      <c r="BT222" s="64">
        <v>0</v>
      </c>
      <c r="BU222" s="65"/>
      <c r="BV222" s="65"/>
      <c r="BW222" s="65"/>
      <c r="BX222" s="65"/>
      <c r="BY222" s="65"/>
      <c r="BZ222" s="65"/>
      <c r="CA222" s="65"/>
      <c r="CB222" s="65"/>
      <c r="CC222" s="65"/>
      <c r="CD222" s="65"/>
      <c r="CE222" s="65"/>
      <c r="CF222" s="65"/>
      <c r="CG222" s="65"/>
      <c r="CH222" s="65"/>
      <c r="CI222" s="65"/>
      <c r="CJ222" s="65"/>
      <c r="CK222" s="65"/>
      <c r="CL222" s="65"/>
      <c r="CM222" s="65"/>
      <c r="CN222" s="65"/>
      <c r="CO222" s="4"/>
    </row>
    <row r="223" spans="3:93"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23">
        <v>138</v>
      </c>
      <c r="T223" s="59">
        <v>134628.41224431884</v>
      </c>
      <c r="U223" s="59">
        <v>0</v>
      </c>
      <c r="V223" s="59"/>
      <c r="W223" s="59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4"/>
      <c r="AP223" s="48"/>
      <c r="AQ223" s="48"/>
      <c r="AR223" s="48"/>
      <c r="AS223" s="23">
        <v>139</v>
      </c>
      <c r="AT223" s="59">
        <v>171254.59133496249</v>
      </c>
      <c r="AU223" s="64">
        <v>0</v>
      </c>
      <c r="AV223" s="65"/>
      <c r="AW223" s="65"/>
      <c r="AX223" s="65"/>
      <c r="AY223" s="65"/>
      <c r="AZ223" s="65"/>
      <c r="BA223" s="65"/>
      <c r="BB223" s="65"/>
      <c r="BC223" s="65"/>
      <c r="BD223" s="65"/>
      <c r="BE223" s="65"/>
      <c r="BF223" s="65"/>
      <c r="BG223" s="65"/>
      <c r="BH223" s="65"/>
      <c r="BI223" s="65"/>
      <c r="BJ223" s="65"/>
      <c r="BK223" s="65"/>
      <c r="BL223" s="65"/>
      <c r="BM223" s="65"/>
      <c r="BN223" s="65"/>
      <c r="BO223" s="65"/>
      <c r="BP223" s="4"/>
      <c r="BQ223" s="48"/>
      <c r="BR223" s="23">
        <v>140</v>
      </c>
      <c r="BS223" s="49">
        <v>156845.94211977944</v>
      </c>
      <c r="BT223" s="64">
        <v>0</v>
      </c>
      <c r="BU223" s="65"/>
      <c r="BV223" s="65"/>
      <c r="BW223" s="65"/>
      <c r="BX223" s="65"/>
      <c r="BY223" s="65"/>
      <c r="BZ223" s="65"/>
      <c r="CA223" s="65"/>
      <c r="CB223" s="65"/>
      <c r="CC223" s="65"/>
      <c r="CD223" s="65"/>
      <c r="CE223" s="65"/>
      <c r="CF223" s="65"/>
      <c r="CG223" s="65"/>
      <c r="CH223" s="65"/>
      <c r="CI223" s="65"/>
      <c r="CJ223" s="65"/>
      <c r="CK223" s="65"/>
      <c r="CL223" s="65"/>
      <c r="CM223" s="65"/>
      <c r="CN223" s="65"/>
      <c r="CO223" s="4"/>
    </row>
    <row r="224" spans="3:93"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23">
        <v>139</v>
      </c>
      <c r="T224" s="59">
        <v>134879.22697036661</v>
      </c>
      <c r="U224" s="59">
        <v>0</v>
      </c>
      <c r="V224" s="59"/>
      <c r="W224" s="59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4"/>
      <c r="AP224" s="48"/>
      <c r="AQ224" s="48"/>
      <c r="AR224" s="48"/>
      <c r="AS224" s="23">
        <v>140</v>
      </c>
      <c r="AT224" s="59">
        <v>166869.82781965481</v>
      </c>
      <c r="AU224" s="64">
        <v>0</v>
      </c>
      <c r="AV224" s="65"/>
      <c r="AW224" s="65"/>
      <c r="AX224" s="65"/>
      <c r="AY224" s="65"/>
      <c r="AZ224" s="65"/>
      <c r="BA224" s="65"/>
      <c r="BB224" s="65"/>
      <c r="BC224" s="65"/>
      <c r="BD224" s="65"/>
      <c r="BE224" s="65"/>
      <c r="BF224" s="65"/>
      <c r="BG224" s="65"/>
      <c r="BH224" s="65"/>
      <c r="BI224" s="65"/>
      <c r="BJ224" s="65"/>
      <c r="BK224" s="65"/>
      <c r="BL224" s="65"/>
      <c r="BM224" s="65"/>
      <c r="BN224" s="65"/>
      <c r="BO224" s="65"/>
      <c r="BP224" s="4"/>
      <c r="BQ224" s="48"/>
      <c r="BR224" s="23">
        <v>141</v>
      </c>
      <c r="BS224" s="49">
        <v>158804.45842956126</v>
      </c>
      <c r="BT224" s="64">
        <v>0</v>
      </c>
      <c r="BU224" s="65"/>
      <c r="BV224" s="65"/>
      <c r="BW224" s="65"/>
      <c r="BX224" s="65"/>
      <c r="BY224" s="65"/>
      <c r="BZ224" s="65"/>
      <c r="CA224" s="65"/>
      <c r="CB224" s="65"/>
      <c r="CC224" s="65"/>
      <c r="CD224" s="65"/>
      <c r="CE224" s="65"/>
      <c r="CF224" s="65"/>
      <c r="CG224" s="65"/>
      <c r="CH224" s="65"/>
      <c r="CI224" s="65"/>
      <c r="CJ224" s="65"/>
      <c r="CK224" s="65"/>
      <c r="CL224" s="65"/>
      <c r="CM224" s="65"/>
      <c r="CN224" s="65"/>
      <c r="CO224" s="4"/>
    </row>
    <row r="225" spans="3:93"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23">
        <v>140</v>
      </c>
      <c r="T225" s="59">
        <v>132361.91528287338</v>
      </c>
      <c r="U225" s="59">
        <v>0</v>
      </c>
      <c r="V225" s="59"/>
      <c r="W225" s="59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4"/>
      <c r="AP225" s="48"/>
      <c r="AQ225" s="48"/>
      <c r="AR225" s="48"/>
      <c r="AS225" s="23">
        <v>141</v>
      </c>
      <c r="AT225" s="59">
        <v>169692.03876798996</v>
      </c>
      <c r="AU225" s="64">
        <v>0</v>
      </c>
      <c r="AV225" s="65"/>
      <c r="AW225" s="65"/>
      <c r="AX225" s="65"/>
      <c r="AY225" s="65"/>
      <c r="AZ225" s="65"/>
      <c r="BA225" s="65"/>
      <c r="BB225" s="65"/>
      <c r="BC225" s="65"/>
      <c r="BD225" s="65"/>
      <c r="BE225" s="65"/>
      <c r="BF225" s="65"/>
      <c r="BG225" s="65"/>
      <c r="BH225" s="65"/>
      <c r="BI225" s="65"/>
      <c r="BJ225" s="65"/>
      <c r="BK225" s="65"/>
      <c r="BL225" s="65"/>
      <c r="BM225" s="65"/>
      <c r="BN225" s="65"/>
      <c r="BO225" s="65"/>
      <c r="BP225" s="4"/>
      <c r="BQ225" s="48"/>
      <c r="BR225" s="23">
        <v>142</v>
      </c>
      <c r="BS225" s="49">
        <v>163016.61755747712</v>
      </c>
      <c r="BT225" s="64">
        <v>0</v>
      </c>
      <c r="BU225" s="65"/>
      <c r="BV225" s="65"/>
      <c r="BW225" s="65"/>
      <c r="BX225" s="65"/>
      <c r="BY225" s="65"/>
      <c r="BZ225" s="65"/>
      <c r="CA225" s="65"/>
      <c r="CB225" s="65"/>
      <c r="CC225" s="65"/>
      <c r="CD225" s="65"/>
      <c r="CE225" s="65"/>
      <c r="CF225" s="65"/>
      <c r="CG225" s="65"/>
      <c r="CH225" s="65"/>
      <c r="CI225" s="65"/>
      <c r="CJ225" s="65"/>
      <c r="CK225" s="65"/>
      <c r="CL225" s="65"/>
      <c r="CM225" s="65"/>
      <c r="CN225" s="65"/>
      <c r="CO225" s="4"/>
    </row>
    <row r="226" spans="3:93"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23">
        <v>141</v>
      </c>
      <c r="T226" s="59">
        <v>137498.01108916473</v>
      </c>
      <c r="U226" s="59">
        <v>1</v>
      </c>
      <c r="V226" s="59"/>
      <c r="W226" s="59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4"/>
      <c r="AP226" s="48"/>
      <c r="AQ226" s="48"/>
      <c r="AR226" s="48"/>
      <c r="AS226" s="23">
        <v>142</v>
      </c>
      <c r="AT226" s="59">
        <v>169017.24281919785</v>
      </c>
      <c r="AU226" s="64">
        <v>0</v>
      </c>
      <c r="AV226" s="65"/>
      <c r="AW226" s="65"/>
      <c r="AX226" s="65"/>
      <c r="AY226" s="65"/>
      <c r="AZ226" s="65"/>
      <c r="BA226" s="65"/>
      <c r="BB226" s="65"/>
      <c r="BC226" s="65"/>
      <c r="BD226" s="65"/>
      <c r="BE226" s="65"/>
      <c r="BF226" s="65"/>
      <c r="BG226" s="65"/>
      <c r="BH226" s="65"/>
      <c r="BI226" s="65"/>
      <c r="BJ226" s="65"/>
      <c r="BK226" s="65"/>
      <c r="BL226" s="65"/>
      <c r="BM226" s="65"/>
      <c r="BN226" s="65"/>
      <c r="BO226" s="65"/>
      <c r="BP226" s="4"/>
      <c r="BQ226" s="48"/>
      <c r="BR226" s="23">
        <v>143</v>
      </c>
      <c r="BS226" s="49">
        <v>163151.87546033345</v>
      </c>
      <c r="BT226" s="64">
        <v>0</v>
      </c>
      <c r="BU226" s="65"/>
      <c r="BV226" s="65"/>
      <c r="BW226" s="65"/>
      <c r="BX226" s="65"/>
      <c r="BY226" s="65"/>
      <c r="BZ226" s="65"/>
      <c r="CA226" s="65"/>
      <c r="CB226" s="65"/>
      <c r="CC226" s="65"/>
      <c r="CD226" s="65"/>
      <c r="CE226" s="65"/>
      <c r="CF226" s="65"/>
      <c r="CG226" s="65"/>
      <c r="CH226" s="65"/>
      <c r="CI226" s="65"/>
      <c r="CJ226" s="65"/>
      <c r="CK226" s="65"/>
      <c r="CL226" s="65"/>
      <c r="CM226" s="65"/>
      <c r="CN226" s="65"/>
      <c r="CO226" s="4"/>
    </row>
    <row r="227" spans="3:93"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23">
        <v>142</v>
      </c>
      <c r="T227" s="59">
        <v>161377.73812899995</v>
      </c>
      <c r="U227" s="59">
        <v>2</v>
      </c>
      <c r="V227" s="59"/>
      <c r="W227" s="59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4"/>
      <c r="AP227" s="48"/>
      <c r="AQ227" s="48"/>
      <c r="AR227" s="48"/>
      <c r="AS227" s="23">
        <v>143</v>
      </c>
      <c r="AT227" s="59">
        <v>167894.2606501634</v>
      </c>
      <c r="AU227" s="64">
        <v>0</v>
      </c>
      <c r="AV227" s="65"/>
      <c r="AW227" s="65"/>
      <c r="AX227" s="65"/>
      <c r="AY227" s="65"/>
      <c r="AZ227" s="65"/>
      <c r="BA227" s="65"/>
      <c r="BB227" s="65"/>
      <c r="BC227" s="65"/>
      <c r="BD227" s="65"/>
      <c r="BE227" s="65"/>
      <c r="BF227" s="65"/>
      <c r="BG227" s="65"/>
      <c r="BH227" s="65"/>
      <c r="BI227" s="65"/>
      <c r="BJ227" s="65"/>
      <c r="BK227" s="65"/>
      <c r="BL227" s="65"/>
      <c r="BM227" s="65"/>
      <c r="BN227" s="65"/>
      <c r="BO227" s="65"/>
      <c r="BP227" s="4"/>
      <c r="BQ227" s="48"/>
      <c r="BR227" s="23">
        <v>144</v>
      </c>
      <c r="BS227" s="49">
        <v>160379.91598416941</v>
      </c>
      <c r="BT227" s="64">
        <v>0</v>
      </c>
      <c r="BU227" s="65"/>
      <c r="BV227" s="65"/>
      <c r="BW227" s="65"/>
      <c r="BX227" s="65"/>
      <c r="BY227" s="65"/>
      <c r="BZ227" s="65"/>
      <c r="CA227" s="65"/>
      <c r="CB227" s="65"/>
      <c r="CC227" s="65"/>
      <c r="CD227" s="65"/>
      <c r="CE227" s="65"/>
      <c r="CF227" s="65"/>
      <c r="CG227" s="65"/>
      <c r="CH227" s="65"/>
      <c r="CI227" s="65"/>
      <c r="CJ227" s="65"/>
      <c r="CK227" s="65"/>
      <c r="CL227" s="65"/>
      <c r="CM227" s="65"/>
      <c r="CN227" s="65"/>
      <c r="CO227" s="4"/>
    </row>
    <row r="228" spans="3:93"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23">
        <v>143</v>
      </c>
      <c r="T228" s="59">
        <v>148224.3752538941</v>
      </c>
      <c r="U228" s="59">
        <v>2</v>
      </c>
      <c r="V228" s="59"/>
      <c r="W228" s="59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4"/>
      <c r="AP228" s="48"/>
      <c r="AQ228" s="48"/>
      <c r="AR228" s="48"/>
      <c r="AS228" s="23">
        <v>144</v>
      </c>
      <c r="AT228" s="59">
        <v>169110.17655334805</v>
      </c>
      <c r="AU228" s="64">
        <v>0</v>
      </c>
      <c r="AV228" s="65"/>
      <c r="AW228" s="65"/>
      <c r="AX228" s="65"/>
      <c r="AY228" s="65"/>
      <c r="AZ228" s="65"/>
      <c r="BA228" s="65"/>
      <c r="BB228" s="65"/>
      <c r="BC228" s="65"/>
      <c r="BD228" s="65"/>
      <c r="BE228" s="65"/>
      <c r="BF228" s="65"/>
      <c r="BG228" s="65"/>
      <c r="BH228" s="65"/>
      <c r="BI228" s="65"/>
      <c r="BJ228" s="65"/>
      <c r="BK228" s="65"/>
      <c r="BL228" s="65"/>
      <c r="BM228" s="65"/>
      <c r="BN228" s="65"/>
      <c r="BO228" s="65"/>
      <c r="BP228" s="4"/>
      <c r="BQ228" s="48"/>
      <c r="BR228" s="23">
        <v>145</v>
      </c>
      <c r="BS228" s="49">
        <v>160400.5760649138</v>
      </c>
      <c r="BT228" s="64">
        <v>0</v>
      </c>
      <c r="BU228" s="65"/>
      <c r="BV228" s="65"/>
      <c r="BW228" s="65"/>
      <c r="BX228" s="65"/>
      <c r="BY228" s="65"/>
      <c r="BZ228" s="65"/>
      <c r="CA228" s="65"/>
      <c r="CB228" s="65"/>
      <c r="CC228" s="65"/>
      <c r="CD228" s="65"/>
      <c r="CE228" s="65"/>
      <c r="CF228" s="65"/>
      <c r="CG228" s="65"/>
      <c r="CH228" s="65"/>
      <c r="CI228" s="65"/>
      <c r="CJ228" s="65"/>
      <c r="CK228" s="65"/>
      <c r="CL228" s="65"/>
      <c r="CM228" s="65"/>
      <c r="CN228" s="65"/>
      <c r="CO228" s="4"/>
    </row>
    <row r="229" spans="3:93"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23">
        <v>144</v>
      </c>
      <c r="T229" s="59">
        <v>161866.50385252343</v>
      </c>
      <c r="U229" s="59">
        <v>2</v>
      </c>
      <c r="V229" s="59"/>
      <c r="W229" s="59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4"/>
      <c r="AP229" s="48"/>
      <c r="AQ229" s="48"/>
      <c r="AR229" s="48"/>
      <c r="AS229" s="23">
        <v>145</v>
      </c>
      <c r="AT229" s="59">
        <v>170800.71550798445</v>
      </c>
      <c r="AU229" s="64">
        <v>0</v>
      </c>
      <c r="AV229" s="65"/>
      <c r="AW229" s="65"/>
      <c r="AX229" s="65"/>
      <c r="AY229" s="65"/>
      <c r="AZ229" s="65"/>
      <c r="BA229" s="65"/>
      <c r="BB229" s="65"/>
      <c r="BC229" s="65"/>
      <c r="BD229" s="65"/>
      <c r="BE229" s="65"/>
      <c r="BF229" s="65"/>
      <c r="BG229" s="65"/>
      <c r="BH229" s="65"/>
      <c r="BI229" s="65"/>
      <c r="BJ229" s="65"/>
      <c r="BK229" s="65"/>
      <c r="BL229" s="65"/>
      <c r="BM229" s="65"/>
      <c r="BN229" s="65"/>
      <c r="BO229" s="65"/>
      <c r="BP229" s="4"/>
      <c r="BQ229" s="48"/>
      <c r="BR229" s="23">
        <v>146</v>
      </c>
      <c r="BS229" s="49">
        <v>157335.94731061492</v>
      </c>
      <c r="BT229" s="64">
        <v>0</v>
      </c>
      <c r="BU229" s="65"/>
      <c r="BV229" s="65"/>
      <c r="BW229" s="65"/>
      <c r="BX229" s="65"/>
      <c r="BY229" s="65"/>
      <c r="BZ229" s="65"/>
      <c r="CA229" s="65"/>
      <c r="CB229" s="65"/>
      <c r="CC229" s="65"/>
      <c r="CD229" s="65"/>
      <c r="CE229" s="65"/>
      <c r="CF229" s="65"/>
      <c r="CG229" s="65"/>
      <c r="CH229" s="65"/>
      <c r="CI229" s="65"/>
      <c r="CJ229" s="65"/>
      <c r="CK229" s="65"/>
      <c r="CL229" s="65"/>
      <c r="CM229" s="65"/>
      <c r="CN229" s="65"/>
      <c r="CO229" s="4"/>
    </row>
    <row r="230" spans="3:93"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23">
        <v>145</v>
      </c>
      <c r="T230" s="59">
        <v>131937.83112861944</v>
      </c>
      <c r="U230" s="59">
        <v>1</v>
      </c>
      <c r="V230" s="59"/>
      <c r="W230" s="59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4"/>
      <c r="AP230" s="48"/>
      <c r="AQ230" s="48"/>
      <c r="AR230" s="48"/>
      <c r="AS230" s="23">
        <v>146</v>
      </c>
      <c r="AT230" s="59">
        <v>167693.7772014951</v>
      </c>
      <c r="AU230" s="64">
        <v>0</v>
      </c>
      <c r="AV230" s="65"/>
      <c r="AW230" s="65"/>
      <c r="AX230" s="65"/>
      <c r="AY230" s="65"/>
      <c r="AZ230" s="65"/>
      <c r="BA230" s="65"/>
      <c r="BB230" s="65"/>
      <c r="BC230" s="65"/>
      <c r="BD230" s="65"/>
      <c r="BE230" s="65"/>
      <c r="BF230" s="65"/>
      <c r="BG230" s="65"/>
      <c r="BH230" s="65"/>
      <c r="BI230" s="65"/>
      <c r="BJ230" s="65"/>
      <c r="BK230" s="65"/>
      <c r="BL230" s="65"/>
      <c r="BM230" s="65"/>
      <c r="BN230" s="65"/>
      <c r="BO230" s="65"/>
      <c r="BP230" s="4"/>
      <c r="BQ230" s="48"/>
      <c r="BR230" s="23">
        <v>147</v>
      </c>
      <c r="BS230" s="49">
        <v>161094.37439655291</v>
      </c>
      <c r="BT230" s="64">
        <v>0</v>
      </c>
      <c r="BU230" s="65"/>
      <c r="BV230" s="65"/>
      <c r="BW230" s="65"/>
      <c r="BX230" s="65"/>
      <c r="BY230" s="65"/>
      <c r="BZ230" s="65"/>
      <c r="CA230" s="65"/>
      <c r="CB230" s="65"/>
      <c r="CC230" s="65"/>
      <c r="CD230" s="65"/>
      <c r="CE230" s="65"/>
      <c r="CF230" s="65"/>
      <c r="CG230" s="65"/>
      <c r="CH230" s="65"/>
      <c r="CI230" s="65"/>
      <c r="CJ230" s="65"/>
      <c r="CK230" s="65"/>
      <c r="CL230" s="65"/>
      <c r="CM230" s="65"/>
      <c r="CN230" s="65"/>
      <c r="CO230" s="4"/>
    </row>
    <row r="231" spans="3:93"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23">
        <v>146</v>
      </c>
      <c r="T231" s="59">
        <v>144000.09200051925</v>
      </c>
      <c r="U231" s="59">
        <v>2</v>
      </c>
      <c r="V231" s="59"/>
      <c r="W231" s="59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4"/>
      <c r="AP231" s="48"/>
      <c r="AQ231" s="48"/>
      <c r="AR231" s="48"/>
      <c r="AS231" s="23">
        <v>147</v>
      </c>
      <c r="AT231" s="59">
        <v>169275.73233455993</v>
      </c>
      <c r="AU231" s="64">
        <v>0</v>
      </c>
      <c r="AV231" s="65"/>
      <c r="AW231" s="65"/>
      <c r="AX231" s="65"/>
      <c r="AY231" s="65"/>
      <c r="AZ231" s="65"/>
      <c r="BA231" s="65"/>
      <c r="BB231" s="65"/>
      <c r="BC231" s="65"/>
      <c r="BD231" s="65"/>
      <c r="BE231" s="65"/>
      <c r="BF231" s="65"/>
      <c r="BG231" s="65"/>
      <c r="BH231" s="65"/>
      <c r="BI231" s="65"/>
      <c r="BJ231" s="65"/>
      <c r="BK231" s="65"/>
      <c r="BL231" s="65"/>
      <c r="BM231" s="65"/>
      <c r="BN231" s="65"/>
      <c r="BO231" s="65"/>
      <c r="BP231" s="4"/>
      <c r="BQ231" s="48"/>
      <c r="BR231" s="23">
        <v>148</v>
      </c>
      <c r="BS231" s="49">
        <v>156773.1716620136</v>
      </c>
      <c r="BT231" s="64">
        <v>0</v>
      </c>
      <c r="BU231" s="65"/>
      <c r="BV231" s="65"/>
      <c r="BW231" s="65"/>
      <c r="BX231" s="65"/>
      <c r="BY231" s="65"/>
      <c r="BZ231" s="65"/>
      <c r="CA231" s="65"/>
      <c r="CB231" s="65"/>
      <c r="CC231" s="65"/>
      <c r="CD231" s="65"/>
      <c r="CE231" s="65"/>
      <c r="CF231" s="65"/>
      <c r="CG231" s="65"/>
      <c r="CH231" s="65"/>
      <c r="CI231" s="65"/>
      <c r="CJ231" s="65"/>
      <c r="CK231" s="65"/>
      <c r="CL231" s="65"/>
      <c r="CM231" s="65"/>
      <c r="CN231" s="65"/>
      <c r="CO231" s="4"/>
    </row>
    <row r="232" spans="3:93"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23">
        <v>147</v>
      </c>
      <c r="T232" s="59">
        <v>140715.78843962343</v>
      </c>
      <c r="U232" s="59">
        <v>1</v>
      </c>
      <c r="V232" s="59"/>
      <c r="W232" s="59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4"/>
      <c r="AP232" s="48"/>
      <c r="AQ232" s="48"/>
      <c r="AR232" s="48"/>
      <c r="AS232" s="23">
        <v>148</v>
      </c>
      <c r="AT232" s="59">
        <v>168283.03254593673</v>
      </c>
      <c r="AU232" s="64">
        <v>0</v>
      </c>
      <c r="AV232" s="65"/>
      <c r="AW232" s="65"/>
      <c r="AX232" s="65"/>
      <c r="AY232" s="65"/>
      <c r="AZ232" s="65"/>
      <c r="BA232" s="65"/>
      <c r="BB232" s="65"/>
      <c r="BC232" s="65"/>
      <c r="BD232" s="65"/>
      <c r="BE232" s="65"/>
      <c r="BF232" s="65"/>
      <c r="BG232" s="65"/>
      <c r="BH232" s="65"/>
      <c r="BI232" s="65"/>
      <c r="BJ232" s="65"/>
      <c r="BK232" s="65"/>
      <c r="BL232" s="65"/>
      <c r="BM232" s="65"/>
      <c r="BN232" s="65"/>
      <c r="BO232" s="65"/>
      <c r="BP232" s="4"/>
      <c r="BQ232" s="48"/>
      <c r="BR232" s="23">
        <v>149</v>
      </c>
      <c r="BS232" s="49">
        <v>162189.0325527433</v>
      </c>
      <c r="BT232" s="64">
        <v>0</v>
      </c>
      <c r="BU232" s="65"/>
      <c r="BV232" s="65"/>
      <c r="BW232" s="65"/>
      <c r="BX232" s="65"/>
      <c r="BY232" s="65"/>
      <c r="BZ232" s="65"/>
      <c r="CA232" s="65"/>
      <c r="CB232" s="65"/>
      <c r="CC232" s="65"/>
      <c r="CD232" s="65"/>
      <c r="CE232" s="65"/>
      <c r="CF232" s="65"/>
      <c r="CG232" s="65"/>
      <c r="CH232" s="65"/>
      <c r="CI232" s="65"/>
      <c r="CJ232" s="65"/>
      <c r="CK232" s="65"/>
      <c r="CL232" s="65"/>
      <c r="CM232" s="65"/>
      <c r="CN232" s="65"/>
      <c r="CO232" s="4"/>
    </row>
    <row r="233" spans="3:93" ht="15.75" thickBot="1"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23">
        <v>148</v>
      </c>
      <c r="T233" s="59">
        <v>131173.82545964935</v>
      </c>
      <c r="U233" s="59">
        <v>0</v>
      </c>
      <c r="V233" s="59"/>
      <c r="W233" s="59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4"/>
      <c r="AP233" s="48"/>
      <c r="AQ233" s="48"/>
      <c r="AR233" s="48"/>
      <c r="AS233" s="23">
        <v>149</v>
      </c>
      <c r="AT233" s="59">
        <v>171566.05728228358</v>
      </c>
      <c r="AU233" s="64">
        <v>0</v>
      </c>
      <c r="AV233" s="65"/>
      <c r="AW233" s="65"/>
      <c r="AX233" s="65"/>
      <c r="AY233" s="65"/>
      <c r="AZ233" s="65"/>
      <c r="BA233" s="65"/>
      <c r="BB233" s="65"/>
      <c r="BC233" s="65"/>
      <c r="BD233" s="65"/>
      <c r="BE233" s="65"/>
      <c r="BF233" s="65"/>
      <c r="BG233" s="65"/>
      <c r="BH233" s="65"/>
      <c r="BI233" s="65"/>
      <c r="BJ233" s="65"/>
      <c r="BK233" s="65"/>
      <c r="BL233" s="65"/>
      <c r="BM233" s="65"/>
      <c r="BN233" s="65"/>
      <c r="BO233" s="65"/>
      <c r="BP233" s="4"/>
      <c r="BQ233" s="48"/>
      <c r="BR233" s="24">
        <v>150</v>
      </c>
      <c r="BS233" s="49">
        <v>159539.45048594868</v>
      </c>
      <c r="BT233" s="64">
        <v>0</v>
      </c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5"/>
    </row>
    <row r="234" spans="3:93" ht="15.75" thickBot="1"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23">
        <v>149</v>
      </c>
      <c r="T234" s="59">
        <v>134807.38380588003</v>
      </c>
      <c r="U234" s="59">
        <v>1</v>
      </c>
      <c r="V234" s="59"/>
      <c r="W234" s="59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4"/>
      <c r="AP234" s="48"/>
      <c r="AQ234" s="48"/>
      <c r="AR234" s="48"/>
      <c r="AS234" s="24">
        <v>150</v>
      </c>
      <c r="AT234" s="47">
        <v>170543.04866851834</v>
      </c>
      <c r="AU234" s="64">
        <v>0</v>
      </c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5"/>
      <c r="BQ234" s="48"/>
      <c r="BR234" s="48"/>
      <c r="BS234" s="48"/>
      <c r="BT234" s="48"/>
      <c r="BU234" s="48"/>
      <c r="BV234" s="48"/>
      <c r="BW234" s="48"/>
      <c r="BX234" s="48"/>
      <c r="BY234" s="48"/>
      <c r="BZ234" s="48"/>
      <c r="CA234" s="48"/>
      <c r="CB234" s="48"/>
      <c r="CC234" s="48"/>
      <c r="CD234" s="48"/>
      <c r="CE234" s="48"/>
      <c r="CF234" s="48"/>
      <c r="CG234" s="48"/>
      <c r="CH234" s="48"/>
      <c r="CI234" s="48"/>
      <c r="CJ234" s="48"/>
      <c r="CK234" s="48"/>
      <c r="CL234" s="48"/>
      <c r="CM234" s="48"/>
      <c r="CN234" s="48"/>
      <c r="CO234" s="48"/>
    </row>
    <row r="235" spans="3:93" ht="15.75" thickBot="1"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24">
        <v>150</v>
      </c>
      <c r="T235" s="47">
        <v>131525.15570815676</v>
      </c>
      <c r="U235" s="47">
        <v>1</v>
      </c>
      <c r="V235" s="47"/>
      <c r="W235" s="47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5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  <c r="BC235" s="48"/>
      <c r="BD235" s="48"/>
      <c r="BE235" s="48"/>
      <c r="BF235" s="48"/>
      <c r="BG235" s="48"/>
      <c r="BH235" s="48"/>
      <c r="BI235" s="48"/>
      <c r="BJ235" s="48"/>
      <c r="BK235" s="48"/>
      <c r="BL235" s="48"/>
      <c r="BM235" s="48"/>
      <c r="BN235" s="48"/>
      <c r="BO235" s="48"/>
      <c r="BP235" s="48"/>
      <c r="BQ235" s="48"/>
      <c r="BR235" s="48"/>
      <c r="BS235" s="48"/>
      <c r="BT235" s="48"/>
      <c r="BU235" s="48"/>
      <c r="BV235" s="48"/>
      <c r="BW235" s="48"/>
      <c r="BX235" s="48"/>
      <c r="BY235" s="48"/>
      <c r="BZ235" s="48"/>
      <c r="CA235" s="48"/>
      <c r="CB235" s="48"/>
      <c r="CC235" s="48"/>
      <c r="CD235" s="48"/>
      <c r="CE235" s="48"/>
      <c r="CF235" s="48"/>
      <c r="CG235" s="48"/>
      <c r="CH235" s="48"/>
      <c r="CI235" s="48"/>
      <c r="CJ235" s="48"/>
      <c r="CK235" s="48"/>
      <c r="CL235" s="48"/>
      <c r="CM235" s="48"/>
      <c r="CN235" s="48"/>
      <c r="CO235" s="48"/>
    </row>
    <row r="236" spans="3:93"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  <c r="AX236" s="48"/>
      <c r="AY236" s="48"/>
      <c r="AZ236" s="48"/>
      <c r="BA236" s="48"/>
      <c r="BB236" s="48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O236" s="48"/>
      <c r="BP236" s="48"/>
      <c r="BQ236" s="48"/>
      <c r="BR236" s="48"/>
      <c r="BS236" s="48"/>
      <c r="BT236" s="48"/>
      <c r="BU236" s="48"/>
      <c r="BV236" s="48"/>
      <c r="BW236" s="48"/>
      <c r="BX236" s="48"/>
      <c r="BY236" s="48"/>
      <c r="BZ236" s="48"/>
      <c r="CA236" s="48"/>
      <c r="CB236" s="48"/>
      <c r="CC236" s="48"/>
      <c r="CD236" s="48"/>
      <c r="CE236" s="48"/>
      <c r="CF236" s="48"/>
      <c r="CG236" s="48"/>
      <c r="CH236" s="48"/>
      <c r="CI236" s="48"/>
      <c r="CJ236" s="48"/>
      <c r="CK236" s="48"/>
      <c r="CL236" s="48"/>
      <c r="CM236" s="48"/>
      <c r="CN236" s="48"/>
      <c r="CO236" s="48"/>
    </row>
    <row r="237" spans="3:93"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/>
      <c r="AY237" s="48"/>
      <c r="AZ237" s="48"/>
      <c r="BA237" s="48"/>
      <c r="BB237" s="48"/>
      <c r="BC237" s="48"/>
      <c r="BD237" s="48"/>
      <c r="BE237" s="48"/>
      <c r="BF237" s="48"/>
      <c r="BG237" s="48"/>
      <c r="BH237" s="48"/>
      <c r="BI237" s="48"/>
      <c r="BJ237" s="48"/>
      <c r="BK237" s="48"/>
      <c r="BL237" s="48"/>
      <c r="BM237" s="48"/>
      <c r="BN237" s="48"/>
      <c r="BO237" s="48"/>
      <c r="BP237" s="48"/>
      <c r="BQ237" s="48"/>
      <c r="BR237" s="48"/>
      <c r="BS237" s="48"/>
      <c r="BT237" s="48"/>
      <c r="BU237" s="48"/>
      <c r="BV237" s="48"/>
      <c r="BW237" s="48"/>
      <c r="BX237" s="48"/>
      <c r="BY237" s="48"/>
      <c r="BZ237" s="48"/>
      <c r="CA237" s="48"/>
      <c r="CB237" s="48"/>
      <c r="CC237" s="48"/>
      <c r="CD237" s="48"/>
      <c r="CE237" s="48"/>
      <c r="CF237" s="48"/>
      <c r="CG237" s="48"/>
      <c r="CH237" s="48"/>
      <c r="CI237" s="48"/>
      <c r="CJ237" s="48"/>
      <c r="CK237" s="48"/>
      <c r="CL237" s="48"/>
      <c r="CM237" s="48"/>
      <c r="CN237" s="48"/>
      <c r="CO237" s="48"/>
    </row>
    <row r="238" spans="3:93"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  <c r="BA238" s="48"/>
      <c r="BB238" s="48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O238" s="48"/>
      <c r="BP238" s="48"/>
      <c r="BQ238" s="48"/>
      <c r="BR238" s="48"/>
      <c r="BS238" s="48"/>
      <c r="BT238" s="48"/>
      <c r="BU238" s="48"/>
      <c r="BV238" s="48"/>
      <c r="BW238" s="48"/>
      <c r="BX238" s="48"/>
      <c r="BY238" s="48"/>
      <c r="BZ238" s="48"/>
      <c r="CA238" s="48"/>
      <c r="CB238" s="48"/>
      <c r="CC238" s="48"/>
      <c r="CD238" s="48"/>
      <c r="CE238" s="48"/>
      <c r="CF238" s="48"/>
      <c r="CG238" s="48"/>
      <c r="CH238" s="48"/>
      <c r="CI238" s="48"/>
      <c r="CJ238" s="48"/>
      <c r="CK238" s="48"/>
      <c r="CL238" s="48"/>
      <c r="CM238" s="48"/>
      <c r="CN238" s="48"/>
      <c r="CO238" s="48"/>
    </row>
    <row r="239" spans="3:93"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  <c r="AX239" s="48"/>
      <c r="AY239" s="48"/>
      <c r="AZ239" s="48"/>
      <c r="BA239" s="48"/>
      <c r="BB239" s="48"/>
      <c r="BC239" s="48"/>
      <c r="BD239" s="48"/>
      <c r="BE239" s="48"/>
      <c r="BF239" s="48"/>
      <c r="BG239" s="48"/>
      <c r="BH239" s="48"/>
      <c r="BI239" s="48"/>
      <c r="BJ239" s="48"/>
      <c r="BK239" s="48"/>
      <c r="BL239" s="48"/>
      <c r="BM239" s="48"/>
      <c r="BN239" s="48"/>
      <c r="BO239" s="48"/>
      <c r="BP239" s="48"/>
      <c r="BQ239" s="48"/>
      <c r="BR239" s="48"/>
      <c r="BS239" s="48"/>
      <c r="BT239" s="48"/>
      <c r="BU239" s="48"/>
      <c r="BV239" s="48"/>
      <c r="BW239" s="48"/>
      <c r="BX239" s="48"/>
      <c r="BY239" s="48"/>
      <c r="BZ239" s="48"/>
      <c r="CA239" s="48"/>
      <c r="CB239" s="48"/>
      <c r="CC239" s="48"/>
      <c r="CD239" s="48"/>
      <c r="CE239" s="48"/>
      <c r="CF239" s="48"/>
      <c r="CG239" s="48"/>
      <c r="CH239" s="48"/>
      <c r="CI239" s="48"/>
      <c r="CJ239" s="48"/>
      <c r="CK239" s="48"/>
      <c r="CL239" s="48"/>
      <c r="CM239" s="48"/>
      <c r="CN239" s="48"/>
      <c r="CO239" s="48"/>
    </row>
    <row r="240" spans="3:93"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/>
      <c r="AY240" s="48"/>
      <c r="AZ240" s="48"/>
      <c r="BA240" s="48"/>
      <c r="BB240" s="48"/>
      <c r="BC240" s="48"/>
      <c r="BD240" s="48"/>
      <c r="BE240" s="48"/>
      <c r="BF240" s="48"/>
      <c r="BG240" s="48"/>
      <c r="BH240" s="48"/>
      <c r="BI240" s="48"/>
      <c r="BJ240" s="48"/>
      <c r="BK240" s="48"/>
      <c r="BL240" s="48"/>
      <c r="BM240" s="48"/>
      <c r="BN240" s="48"/>
      <c r="BO240" s="48"/>
      <c r="BP240" s="48"/>
      <c r="BQ240" s="48"/>
      <c r="BR240" s="48"/>
      <c r="BS240" s="48"/>
      <c r="BT240" s="48"/>
      <c r="BU240" s="48"/>
      <c r="BV240" s="48"/>
      <c r="BW240" s="48"/>
      <c r="BX240" s="48"/>
      <c r="BY240" s="48"/>
      <c r="BZ240" s="48"/>
      <c r="CA240" s="48"/>
      <c r="CB240" s="48"/>
      <c r="CC240" s="48"/>
      <c r="CD240" s="48"/>
      <c r="CE240" s="48"/>
      <c r="CF240" s="48"/>
      <c r="CG240" s="48"/>
      <c r="CH240" s="48"/>
      <c r="CI240" s="48"/>
      <c r="CJ240" s="48"/>
      <c r="CK240" s="48"/>
      <c r="CL240" s="48"/>
      <c r="CM240" s="48"/>
      <c r="CN240" s="48"/>
      <c r="CO240" s="48"/>
    </row>
    <row r="241" spans="3:23"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</row>
    <row r="242" spans="3:23"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</row>
    <row r="243" spans="3:23"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</row>
    <row r="244" spans="3:23"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</row>
    <row r="245" spans="3:23"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</row>
    <row r="246" spans="3:23"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</row>
    <row r="247" spans="3:23"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</row>
    <row r="248" spans="3:23"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</row>
    <row r="249" spans="3:23"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</row>
    <row r="250" spans="3:23"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</row>
    <row r="251" spans="3:23"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</row>
    <row r="252" spans="3:23"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</row>
    <row r="253" spans="3:23"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</row>
    <row r="254" spans="3:23"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</row>
    <row r="255" spans="3:23"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</row>
    <row r="256" spans="3:23"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</row>
    <row r="257" spans="3:23"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</row>
    <row r="258" spans="3:23"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</row>
    <row r="259" spans="3:23"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</row>
    <row r="260" spans="3:23"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</row>
    <row r="261" spans="3:23"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</row>
    <row r="262" spans="3:23"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</row>
    <row r="263" spans="3:23"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</row>
    <row r="264" spans="3:23"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</row>
    <row r="265" spans="3:23"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</row>
    <row r="266" spans="3:23"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</row>
    <row r="267" spans="3:23"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</row>
    <row r="268" spans="3:23"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</row>
    <row r="269" spans="3:23"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</row>
    <row r="270" spans="3:23"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</row>
    <row r="271" spans="3:23"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</row>
    <row r="272" spans="3:23"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</row>
    <row r="273" spans="3:23"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</row>
    <row r="274" spans="3:23"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</row>
    <row r="275" spans="3:23"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</row>
    <row r="276" spans="3:23"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</row>
    <row r="277" spans="3:23"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</row>
    <row r="278" spans="3:23"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</row>
    <row r="279" spans="3:23"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</row>
    <row r="280" spans="3:23"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</row>
    <row r="281" spans="3:23"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</row>
    <row r="282" spans="3:23"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</row>
    <row r="283" spans="3:23"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</row>
    <row r="284" spans="3:23"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</row>
    <row r="285" spans="3:23"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</row>
    <row r="286" spans="3:23"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</row>
    <row r="287" spans="3:23"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</row>
    <row r="288" spans="3:23"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</row>
    <row r="289" spans="3:23"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</row>
    <row r="290" spans="3:23"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</row>
    <row r="291" spans="3:23"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</row>
    <row r="292" spans="3:23"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</row>
    <row r="293" spans="3:23"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</row>
    <row r="294" spans="3:23"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</row>
    <row r="295" spans="3:23"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</row>
    <row r="296" spans="3:23"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</row>
    <row r="297" spans="3:23"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</row>
    <row r="298" spans="3:23"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</row>
    <row r="299" spans="3:23"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</row>
    <row r="300" spans="3:23"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</row>
    <row r="301" spans="3:23"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</row>
    <row r="302" spans="3:23"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</row>
    <row r="303" spans="3:23"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</row>
    <row r="304" spans="3:23"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</row>
    <row r="305" spans="3:23"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</row>
    <row r="306" spans="3:23"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</row>
    <row r="307" spans="3:23"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</row>
    <row r="308" spans="3:23"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</row>
    <row r="309" spans="3:23"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</row>
    <row r="310" spans="3:23"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</row>
    <row r="311" spans="3:23"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</row>
    <row r="312" spans="3:23"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</row>
    <row r="313" spans="3:23"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</row>
    <row r="314" spans="3:23"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</row>
    <row r="315" spans="3:23"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</row>
    <row r="316" spans="3:23"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</row>
    <row r="317" spans="3:23"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</row>
    <row r="318" spans="3:23"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</row>
    <row r="319" spans="3:23"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</row>
    <row r="320" spans="3:23"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</row>
    <row r="321" spans="3:23"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</row>
    <row r="322" spans="3:23"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</row>
    <row r="323" spans="3:23"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</row>
    <row r="324" spans="3:23"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</row>
    <row r="325" spans="3:23"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</row>
    <row r="326" spans="3:23"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</row>
    <row r="327" spans="3:23"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</row>
    <row r="328" spans="3:23"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</row>
    <row r="329" spans="3:23"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</row>
    <row r="330" spans="3:23"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</row>
    <row r="331" spans="3:23"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</row>
    <row r="332" spans="3:23"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</row>
    <row r="333" spans="3:23"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</row>
    <row r="334" spans="3:23"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</row>
    <row r="335" spans="3:23"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</row>
    <row r="336" spans="3:23"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</row>
    <row r="337" spans="3:23"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</row>
    <row r="338" spans="3:23"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</row>
  </sheetData>
  <mergeCells count="145">
    <mergeCell ref="BB131:BC131"/>
    <mergeCell ref="BD131:BE131"/>
    <mergeCell ref="BB134:BC134"/>
    <mergeCell ref="BB135:BC136"/>
    <mergeCell ref="CB125:CC125"/>
    <mergeCell ref="BZ126:CA126"/>
    <mergeCell ref="CB126:CC126"/>
    <mergeCell ref="BZ127:CA127"/>
    <mergeCell ref="CB127:CC127"/>
    <mergeCell ref="BZ128:CA129"/>
    <mergeCell ref="BZ130:CA130"/>
    <mergeCell ref="CB130:CC130"/>
    <mergeCell ref="BD130:BE130"/>
    <mergeCell ref="A1:U3"/>
    <mergeCell ref="AC122:AD122"/>
    <mergeCell ref="AA123:AB123"/>
    <mergeCell ref="AC123:AD123"/>
    <mergeCell ref="AA126:AB126"/>
    <mergeCell ref="AC126:AD126"/>
    <mergeCell ref="D38:D40"/>
    <mergeCell ref="C58:C59"/>
    <mergeCell ref="E58:E59"/>
    <mergeCell ref="F58:F59"/>
    <mergeCell ref="G58:G59"/>
    <mergeCell ref="H58:H59"/>
    <mergeCell ref="AA112:AD112"/>
    <mergeCell ref="V84:W84"/>
    <mergeCell ref="H42:M44"/>
    <mergeCell ref="C41:C43"/>
    <mergeCell ref="D41:D43"/>
    <mergeCell ref="A24:D24"/>
    <mergeCell ref="A32:B32"/>
    <mergeCell ref="E32:M32"/>
    <mergeCell ref="A37:B37"/>
    <mergeCell ref="A33:B34"/>
    <mergeCell ref="A38:B40"/>
    <mergeCell ref="C38:C40"/>
    <mergeCell ref="A41:B43"/>
    <mergeCell ref="A45:F45"/>
    <mergeCell ref="A48:G48"/>
    <mergeCell ref="A47:G47"/>
    <mergeCell ref="C33:C34"/>
    <mergeCell ref="D33:D34"/>
    <mergeCell ref="A26:B26"/>
    <mergeCell ref="A27:D27"/>
    <mergeCell ref="A28:D28"/>
    <mergeCell ref="A30:D30"/>
    <mergeCell ref="A31:B31"/>
    <mergeCell ref="A46:G46"/>
    <mergeCell ref="A29:D29"/>
    <mergeCell ref="A35:D36"/>
    <mergeCell ref="J153:K153"/>
    <mergeCell ref="A51:B51"/>
    <mergeCell ref="O58:O59"/>
    <mergeCell ref="I58:I59"/>
    <mergeCell ref="J58:J59"/>
    <mergeCell ref="K58:K59"/>
    <mergeCell ref="L58:L59"/>
    <mergeCell ref="M58:M59"/>
    <mergeCell ref="N58:N59"/>
    <mergeCell ref="D58:D59"/>
    <mergeCell ref="N153:O153"/>
    <mergeCell ref="B58:B59"/>
    <mergeCell ref="A58:A59"/>
    <mergeCell ref="P58:P59"/>
    <mergeCell ref="D51:N51"/>
    <mergeCell ref="BB137:BC137"/>
    <mergeCell ref="BD137:BE137"/>
    <mergeCell ref="BB138:BC138"/>
    <mergeCell ref="BD138:BE138"/>
    <mergeCell ref="BB139:BC139"/>
    <mergeCell ref="BD139:BE139"/>
    <mergeCell ref="BB133:BC133"/>
    <mergeCell ref="BD133:BE133"/>
    <mergeCell ref="BD134:BE134"/>
    <mergeCell ref="AA117:AD117"/>
    <mergeCell ref="AA119:AB119"/>
    <mergeCell ref="AC119:AD119"/>
    <mergeCell ref="AA125:AB125"/>
    <mergeCell ref="AC125:AD125"/>
    <mergeCell ref="AF117:AI117"/>
    <mergeCell ref="AF119:AG119"/>
    <mergeCell ref="AH119:AI119"/>
    <mergeCell ref="AF120:AG120"/>
    <mergeCell ref="AH120:AI120"/>
    <mergeCell ref="AH121:AI121"/>
    <mergeCell ref="BB122:BF122"/>
    <mergeCell ref="BB123:BF123"/>
    <mergeCell ref="AF124:AG124"/>
    <mergeCell ref="AH124:AI124"/>
    <mergeCell ref="AF125:AG125"/>
    <mergeCell ref="AH125:AI125"/>
    <mergeCell ref="AA120:AB120"/>
    <mergeCell ref="AC120:AD120"/>
    <mergeCell ref="AC121:AD121"/>
    <mergeCell ref="V85:W85"/>
    <mergeCell ref="V86:W86"/>
    <mergeCell ref="V131:AO131"/>
    <mergeCell ref="V132:AO132"/>
    <mergeCell ref="V133:AO133"/>
    <mergeCell ref="AV84:AW84"/>
    <mergeCell ref="AV85:AW85"/>
    <mergeCell ref="AV86:AW86"/>
    <mergeCell ref="AW141:BP141"/>
    <mergeCell ref="AW142:BP142"/>
    <mergeCell ref="AW143:BP143"/>
    <mergeCell ref="AF126:AG126"/>
    <mergeCell ref="AH126:AI126"/>
    <mergeCell ref="AF109:AI109"/>
    <mergeCell ref="AF110:AI110"/>
    <mergeCell ref="Y109:Z109"/>
    <mergeCell ref="Y110:Z110"/>
    <mergeCell ref="V130:AO130"/>
    <mergeCell ref="V129:AO129"/>
    <mergeCell ref="AA109:AD109"/>
    <mergeCell ref="AA110:AD110"/>
    <mergeCell ref="AA124:AB124"/>
    <mergeCell ref="AC124:AD124"/>
    <mergeCell ref="AH122:AI122"/>
    <mergeCell ref="AF123:AG123"/>
    <mergeCell ref="AH123:AI123"/>
    <mergeCell ref="AW144:BP144"/>
    <mergeCell ref="AW145:BP145"/>
    <mergeCell ref="BD132:BE132"/>
    <mergeCell ref="BU83:BV83"/>
    <mergeCell ref="BU84:BV84"/>
    <mergeCell ref="BU85:BV85"/>
    <mergeCell ref="BZ111:CD111"/>
    <mergeCell ref="BZ112:CD112"/>
    <mergeCell ref="CA114:CD114"/>
    <mergeCell ref="BZ121:CC121"/>
    <mergeCell ref="BZ122:CC122"/>
    <mergeCell ref="BZ123:CA123"/>
    <mergeCell ref="CB123:CC123"/>
    <mergeCell ref="BZ124:CA124"/>
    <mergeCell ref="CB124:CC124"/>
    <mergeCell ref="BV141:CO141"/>
    <mergeCell ref="BV142:CO142"/>
    <mergeCell ref="BV143:CO143"/>
    <mergeCell ref="BV144:CO144"/>
    <mergeCell ref="BV140:CO140"/>
    <mergeCell ref="BB125:BF125"/>
    <mergeCell ref="BB128:BE128"/>
    <mergeCell ref="BB129:BE129"/>
    <mergeCell ref="BB130:BC130"/>
  </mergeCells>
  <phoneticPr fontId="6" type="noConversion"/>
  <conditionalFormatting sqref="N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E1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GONZALO PERESSI</dc:creator>
  <cp:keywords/>
  <dc:description/>
  <cp:lastModifiedBy>Maximiliano Nahuel GOMEZ GENEIRO</cp:lastModifiedBy>
  <cp:revision/>
  <dcterms:created xsi:type="dcterms:W3CDTF">2015-06-05T18:17:20Z</dcterms:created>
  <dcterms:modified xsi:type="dcterms:W3CDTF">2021-07-09T23:01:31Z</dcterms:modified>
  <cp:category/>
  <cp:contentStatus/>
</cp:coreProperties>
</file>