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electro\fourier\"/>
    </mc:Choice>
  </mc:AlternateContent>
  <xr:revisionPtr revIDLastSave="0" documentId="8_{712A273D-0460-46DA-ADFB-0479B53E182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LC serie" sheetId="1" r:id="rId1"/>
    <sheet name="RLC parale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J4" i="2"/>
  <c r="E14" i="2"/>
  <c r="E4" i="2"/>
  <c r="B7" i="2"/>
  <c r="B9" i="2"/>
  <c r="Q42" i="1"/>
  <c r="R42" i="1" s="1"/>
  <c r="Q41" i="1"/>
  <c r="R41" i="1" s="1"/>
  <c r="Q40" i="1"/>
  <c r="R40" i="1" s="1"/>
  <c r="Q39" i="1"/>
  <c r="R39" i="1" s="1"/>
  <c r="Q38" i="1"/>
  <c r="R38" i="1" s="1"/>
  <c r="V40" i="1"/>
  <c r="V41" i="1"/>
  <c r="V42" i="1"/>
  <c r="V43" i="1"/>
  <c r="V44" i="1"/>
  <c r="V45" i="1"/>
  <c r="V46" i="1"/>
  <c r="V47" i="1"/>
  <c r="V48" i="1"/>
  <c r="Q37" i="1"/>
  <c r="R37" i="1" s="1"/>
  <c r="Q36" i="1"/>
  <c r="R36" i="1" s="1"/>
  <c r="Q35" i="1"/>
  <c r="R35" i="1" s="1"/>
  <c r="Q34" i="1"/>
  <c r="R34" i="1"/>
  <c r="V32" i="1"/>
  <c r="V33" i="1"/>
  <c r="V34" i="1"/>
  <c r="V35" i="1"/>
  <c r="V36" i="1"/>
  <c r="V37" i="1"/>
  <c r="V38" i="1"/>
  <c r="V39" i="1"/>
  <c r="R28" i="1"/>
  <c r="R31" i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Q32" i="1"/>
  <c r="R32" i="1" s="1"/>
  <c r="Q33" i="1"/>
  <c r="R33" i="1" s="1"/>
  <c r="V26" i="1"/>
  <c r="V27" i="1"/>
  <c r="V28" i="1"/>
  <c r="V29" i="1"/>
  <c r="V30" i="1"/>
  <c r="V31" i="1"/>
  <c r="R21" i="1"/>
  <c r="R24" i="1"/>
  <c r="Q21" i="1"/>
  <c r="Q22" i="1"/>
  <c r="R22" i="1" s="1"/>
  <c r="Q23" i="1"/>
  <c r="R23" i="1" s="1"/>
  <c r="Q24" i="1"/>
  <c r="V25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9" i="1"/>
  <c r="R19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R20" i="1" s="1"/>
  <c r="Q7" i="1"/>
  <c r="R7" i="1"/>
  <c r="R5" i="1"/>
  <c r="R6" i="1"/>
  <c r="Q5" i="1"/>
  <c r="Q6" i="1"/>
  <c r="R4" i="1"/>
  <c r="Q4" i="1"/>
  <c r="Q3" i="1"/>
  <c r="R3" i="1" s="1"/>
  <c r="F8" i="1"/>
  <c r="F6" i="1"/>
  <c r="B11" i="2" l="1"/>
  <c r="E2" i="2" s="1"/>
</calcChain>
</file>

<file path=xl/sharedStrings.xml><?xml version="1.0" encoding="utf-8"?>
<sst xmlns="http://schemas.openxmlformats.org/spreadsheetml/2006/main" count="85" uniqueCount="82">
  <si>
    <t>Circuito RLC</t>
  </si>
  <si>
    <t>Medimos R con el polímetro</t>
  </si>
  <si>
    <t>R = 389 ohmnios</t>
  </si>
  <si>
    <t>R teorica = 340 ohmnios, medida con los colores</t>
  </si>
  <si>
    <t>C = 33nF, teorica</t>
  </si>
  <si>
    <t>La resistencia total es la de la resistencia y la bobina</t>
  </si>
  <si>
    <t>Rt = R + Rl</t>
  </si>
  <si>
    <t>Rl = 35 ohmnios</t>
  </si>
  <si>
    <t>s(R) = 1ohmnios</t>
  </si>
  <si>
    <t>Rt =35+389</t>
  </si>
  <si>
    <t>Vamos a calcular w0</t>
  </si>
  <si>
    <t>w0 = 1/(LC)^1/2</t>
  </si>
  <si>
    <t>L=39mH con 5% tolerancia</t>
  </si>
  <si>
    <t>f = w0/2pi</t>
  </si>
  <si>
    <t>f(Hz)</t>
  </si>
  <si>
    <t>phi</t>
  </si>
  <si>
    <t>ln f</t>
  </si>
  <si>
    <t>f(kHz)</t>
  </si>
  <si>
    <t>Cambios de escala</t>
  </si>
  <si>
    <t>Ch1=2.0;CH2=1.0;M=50micros</t>
  </si>
  <si>
    <t>Representamos Vr/V1 frente a ln f</t>
  </si>
  <si>
    <t>Anotamos cuanto vale cada cuadrado vertical y horizontal</t>
  </si>
  <si>
    <t>Vr/V1</t>
  </si>
  <si>
    <t>Cambiamos M=25 micros</t>
  </si>
  <si>
    <t>V_R(V) (CH2)</t>
  </si>
  <si>
    <t>V_in(V) (CH1)</t>
  </si>
  <si>
    <t>CH1=2V;CH2=200mV;M=5micros</t>
  </si>
  <si>
    <t>CH2=100mV</t>
  </si>
  <si>
    <t>CH2=50mV;M=2.5micros</t>
  </si>
  <si>
    <t>M=100 micros</t>
  </si>
  <si>
    <t>275 +-</t>
  </si>
  <si>
    <t>270+-</t>
  </si>
  <si>
    <t>CH2=50mV;M=1ms</t>
  </si>
  <si>
    <t>273+-</t>
  </si>
  <si>
    <t>CH2=100mV;M=250micros</t>
  </si>
  <si>
    <t>CH2=200mV</t>
  </si>
  <si>
    <t>Circuito RLC paralelo</t>
  </si>
  <si>
    <t>Tenemos un circuito con dos condensadores</t>
  </si>
  <si>
    <t>L = 47 mH</t>
  </si>
  <si>
    <t>C = c1*c2/(c1+c2)</t>
  </si>
  <si>
    <t>R</t>
  </si>
  <si>
    <t>w0 = 1/sqrt(LC)</t>
  </si>
  <si>
    <t>C</t>
  </si>
  <si>
    <t>1190 ohmnios</t>
  </si>
  <si>
    <t>c2=22nF</t>
  </si>
  <si>
    <t>c1=0,33mF</t>
  </si>
  <si>
    <t>Esta es la frecuencia teórica, vamos a verla experimentalmente</t>
  </si>
  <si>
    <t>f0=w0/2pi</t>
  </si>
  <si>
    <t>f0exp = 4.92KHz</t>
  </si>
  <si>
    <t>Vamos a medir el ancho de banda, la variación de frecuencia entre desfases de +-45º</t>
  </si>
  <si>
    <t>f en 45º</t>
  </si>
  <si>
    <t>5.02 kHz</t>
  </si>
  <si>
    <t>f en -45º</t>
  </si>
  <si>
    <t>B=f2-f1</t>
  </si>
  <si>
    <t>Vamos a estudiar los armonicos de las ondas cuadradas y triangulares</t>
  </si>
  <si>
    <t>Medimos el V0 de las ondas</t>
  </si>
  <si>
    <t>n</t>
  </si>
  <si>
    <t>an de fourier(voltaje pico a pico de la entrada)</t>
  </si>
  <si>
    <t>V ch2 de entrada</t>
  </si>
  <si>
    <t>Ch2=2V;CH1=1V;M=50micros</t>
  </si>
  <si>
    <t>El voltaje de salida es 9.68</t>
  </si>
  <si>
    <t>CH2=500mV;CH1=2V;M=100micros</t>
  </si>
  <si>
    <t>Ch2=2V;CH1=2V;M=50micros</t>
  </si>
  <si>
    <t>Onda cuadrada, v0 decae como 1/n</t>
  </si>
  <si>
    <t>Onda triangular, v0 decae como 1/n^2</t>
  </si>
  <si>
    <t>El voltaje de salida es 9,2</t>
  </si>
  <si>
    <t>Conectamos el rectificador de media onda para eliminar la onda negativa</t>
  </si>
  <si>
    <t>Con el offset y la amplitud buscamos una delta de Dirac, una onda estrecha</t>
  </si>
  <si>
    <t>Caracterizamos el alto, el ancho y el periodo de la onda</t>
  </si>
  <si>
    <t>Altura (V)</t>
  </si>
  <si>
    <t>Ancho de la onda</t>
  </si>
  <si>
    <t>DeltaV=1.82</t>
  </si>
  <si>
    <t>Periodo</t>
  </si>
  <si>
    <t>56 micros</t>
  </si>
  <si>
    <t>612 micros</t>
  </si>
  <si>
    <t>Una vez caracterizada la onda obtenemos los coeficientes de Fourier, los pares no se anulan</t>
  </si>
  <si>
    <t>Para la onda cuadrada y la triangular los coeficientes pares se anulan porque son señales pares</t>
  </si>
  <si>
    <t>Para n pares solo vemos señales residuales</t>
  </si>
  <si>
    <t>Los coeficientes de Fourier son con w=w0/n</t>
  </si>
  <si>
    <t>Delta de Dirac, la nueva w0=5.32</t>
  </si>
  <si>
    <t>V ch2 de entrada(V)</t>
  </si>
  <si>
    <t>V ch2(V)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</si>
</sst>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'RLC serie'!$R$3:$R$42</c:f>
              <c:numCache>
                <c:formatCode>General</c:formatCode>
                <c:ptCount val="40"/>
                <c:pt idx="0">
                  <c:v>8.375629627094451</c:v>
                </c:pt>
                <c:pt idx="1">
                  <c:v>8.3916299684408919</c:v>
                </c:pt>
                <c:pt idx="2">
                  <c:v>8.4051436876076142</c:v>
                </c:pt>
                <c:pt idx="3">
                  <c:v>8.4250779025084324</c:v>
                </c:pt>
                <c:pt idx="4">
                  <c:v>8.4424696452203012</c:v>
                </c:pt>
                <c:pt idx="5">
                  <c:v>8.4637924146891219</c:v>
                </c:pt>
                <c:pt idx="6">
                  <c:v>8.4887937168945395</c:v>
                </c:pt>
                <c:pt idx="7">
                  <c:v>8.5091610197189738</c:v>
                </c:pt>
                <c:pt idx="8">
                  <c:v>8.5409097180335536</c:v>
                </c:pt>
                <c:pt idx="9">
                  <c:v>8.567886305731756</c:v>
                </c:pt>
                <c:pt idx="10">
                  <c:v>8.6143199021469599</c:v>
                </c:pt>
                <c:pt idx="11">
                  <c:v>8.6638875705670415</c:v>
                </c:pt>
                <c:pt idx="12">
                  <c:v>8.722580021141189</c:v>
                </c:pt>
                <c:pt idx="13">
                  <c:v>8.8068732665306921</c:v>
                </c:pt>
                <c:pt idx="14">
                  <c:v>8.9173106931978072</c:v>
                </c:pt>
                <c:pt idx="15">
                  <c:v>9.1138294715953396</c:v>
                </c:pt>
                <c:pt idx="16">
                  <c:v>9.3352093540220515</c:v>
                </c:pt>
                <c:pt idx="17">
                  <c:v>9.9427082656894097</c:v>
                </c:pt>
                <c:pt idx="18">
                  <c:v>10.836832038976111</c:v>
                </c:pt>
                <c:pt idx="19">
                  <c:v>11.519901078706654</c:v>
                </c:pt>
                <c:pt idx="20">
                  <c:v>8.3570244392634159</c:v>
                </c:pt>
                <c:pt idx="21">
                  <c:v>8.3260326859550791</c:v>
                </c:pt>
                <c:pt idx="22">
                  <c:v>8.3113982784366414</c:v>
                </c:pt>
                <c:pt idx="23">
                  <c:v>8.2915465098839096</c:v>
                </c:pt>
                <c:pt idx="24">
                  <c:v>8.2712926529794117</c:v>
                </c:pt>
                <c:pt idx="25">
                  <c:v>8.2453844681207471</c:v>
                </c:pt>
                <c:pt idx="26">
                  <c:v>8.2241635126378618</c:v>
                </c:pt>
                <c:pt idx="27">
                  <c:v>8.1914630513269273</c:v>
                </c:pt>
                <c:pt idx="28">
                  <c:v>8.1662162685921427</c:v>
                </c:pt>
                <c:pt idx="29">
                  <c:v>8.1226680233464066</c:v>
                </c:pt>
                <c:pt idx="30">
                  <c:v>8.0740262161240608</c:v>
                </c:pt>
                <c:pt idx="31">
                  <c:v>8.0228968696014569</c:v>
                </c:pt>
                <c:pt idx="32">
                  <c:v>7.9515593311552522</c:v>
                </c:pt>
                <c:pt idx="33">
                  <c:v>7.8119734296220225</c:v>
                </c:pt>
                <c:pt idx="34">
                  <c:v>7.6496926237115144</c:v>
                </c:pt>
                <c:pt idx="35">
                  <c:v>7.4558766874918243</c:v>
                </c:pt>
                <c:pt idx="36">
                  <c:v>7.3132203870903014</c:v>
                </c:pt>
                <c:pt idx="37">
                  <c:v>5.181783550292085</c:v>
                </c:pt>
                <c:pt idx="38">
                  <c:v>6.2146080984221914</c:v>
                </c:pt>
                <c:pt idx="39">
                  <c:v>6.9077552789821368</c:v>
                </c:pt>
              </c:numCache>
            </c:numRef>
          </c:xVal>
          <c:yVal>
            <c:numRef>
              <c:f>'RLC serie'!$V$9:$V$48</c:f>
              <c:numCache>
                <c:formatCode>General</c:formatCode>
                <c:ptCount val="40"/>
                <c:pt idx="0">
                  <c:v>0.87735849056603776</c:v>
                </c:pt>
                <c:pt idx="1">
                  <c:v>0.87264150943396224</c:v>
                </c:pt>
                <c:pt idx="2">
                  <c:v>0.8632075471698113</c:v>
                </c:pt>
                <c:pt idx="3">
                  <c:v>0.85377358490566035</c:v>
                </c:pt>
                <c:pt idx="4">
                  <c:v>0.83962264150943389</c:v>
                </c:pt>
                <c:pt idx="5">
                  <c:v>0.79629629629629628</c:v>
                </c:pt>
                <c:pt idx="6">
                  <c:v>0.76851851851851838</c:v>
                </c:pt>
                <c:pt idx="7">
                  <c:v>0.72935779816513757</c:v>
                </c:pt>
                <c:pt idx="8">
                  <c:v>0.69090909090909081</c:v>
                </c:pt>
                <c:pt idx="9">
                  <c:v>0.64864864864864857</c:v>
                </c:pt>
                <c:pt idx="10">
                  <c:v>0.5758928571428571</c:v>
                </c:pt>
                <c:pt idx="11">
                  <c:v>0.50877192982456143</c:v>
                </c:pt>
                <c:pt idx="12">
                  <c:v>0.45175438596491235</c:v>
                </c:pt>
                <c:pt idx="13">
                  <c:v>0.38362068965517243</c:v>
                </c:pt>
                <c:pt idx="14">
                  <c:v>0.31465517241379309</c:v>
                </c:pt>
                <c:pt idx="15">
                  <c:v>0.22649572649572652</c:v>
                </c:pt>
                <c:pt idx="16">
                  <c:v>0.16666666666666669</c:v>
                </c:pt>
                <c:pt idx="17">
                  <c:v>8.2203389830508483E-2</c:v>
                </c:pt>
                <c:pt idx="18">
                  <c:v>3.2773109243697481E-2</c:v>
                </c:pt>
                <c:pt idx="19">
                  <c:v>1.5833333333333335E-2</c:v>
                </c:pt>
                <c:pt idx="20">
                  <c:v>0.87735849056603776</c:v>
                </c:pt>
                <c:pt idx="21">
                  <c:v>0.8632075471698113</c:v>
                </c:pt>
                <c:pt idx="22">
                  <c:v>0.85849056603773588</c:v>
                </c:pt>
                <c:pt idx="23">
                  <c:v>0.82710280373831768</c:v>
                </c:pt>
                <c:pt idx="24">
                  <c:v>0.79629629629629628</c:v>
                </c:pt>
                <c:pt idx="25">
                  <c:v>0.75688073394495403</c:v>
                </c:pt>
                <c:pt idx="26">
                  <c:v>0.71818181818181814</c:v>
                </c:pt>
                <c:pt idx="27">
                  <c:v>0.67567567567567566</c:v>
                </c:pt>
                <c:pt idx="28">
                  <c:v>0.63392857142857129</c:v>
                </c:pt>
                <c:pt idx="29">
                  <c:v>0.56637168141592931</c:v>
                </c:pt>
                <c:pt idx="30">
                  <c:v>0.5</c:v>
                </c:pt>
                <c:pt idx="31">
                  <c:v>0.45175438596491235</c:v>
                </c:pt>
                <c:pt idx="32">
                  <c:v>0.38695652173913048</c:v>
                </c:pt>
                <c:pt idx="33">
                  <c:v>0.30172413793103448</c:v>
                </c:pt>
                <c:pt idx="34">
                  <c:v>0.22649572649572652</c:v>
                </c:pt>
                <c:pt idx="35">
                  <c:v>0.1752136752136752</c:v>
                </c:pt>
                <c:pt idx="36">
                  <c:v>0.1440677966101695</c:v>
                </c:pt>
                <c:pt idx="37">
                  <c:v>1.6313559322033898E-2</c:v>
                </c:pt>
                <c:pt idx="38">
                  <c:v>4.2796610169491531E-2</c:v>
                </c:pt>
                <c:pt idx="39">
                  <c:v>9.0677966101694915E-2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C-402E-99AE-B02B022F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5120"/>
        <c:axId val="1857606400"/>
      </c:scatterChart>
      <c:valAx>
        <c:axId val="184905512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606400"/>
        <c:crosses val="autoZero"/>
        <c:crossBetween val="midCat"/>
      </c:valAx>
      <c:valAx>
        <c:axId val="1857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0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0</xdr:row>
      <xdr:rowOff>0</xdr:rowOff>
    </xdr:from>
    <xdr:to>
      <xdr:col>11</xdr:col>
      <xdr:colOff>489131</xdr:colOff>
      <xdr:row>22</xdr:row>
      <xdr:rowOff>139915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5C9E5A-6ED0-D59D-EE93-F59FC44C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6700" y="0"/>
          <a:ext cx="3524431" cy="4191215"/>
        </a:xfrm>
        <a:prstGeom prst="rect">
          <a:avLst/>
        </a:prstGeom>
      </xdr:spPr>
    </xdr:pic>
    <xdr:clientData/>
  </xdr:twoCellAnchor>
  <xdr:twoCellAnchor>
    <xdr:from>
      <xdr:col>22</xdr:col>
      <xdr:colOff>157044</xdr:colOff>
      <xdr:row>6</xdr:row>
      <xdr:rowOff>157043</xdr:rowOff>
    </xdr:from>
    <xdr:to>
      <xdr:col>28</xdr:col>
      <xdr:colOff>177526</xdr:colOff>
      <xdr:row>23</xdr:row>
      <xdr:rowOff>68280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DADF15-A8A0-BCE0-8EB7-22F574DFD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zoomScale="67" workbookViewId="0">
      <selection activeCell="D24" sqref="D24"/>
    </sheetView>
  </sheetViews>
  <sheetFormatPr baseColWidth="10" defaultRowHeight="14.5" x14ac:dyDescent="0.35"/>
  <sheetData>
    <row r="1" spans="1:22" x14ac:dyDescent="0.35">
      <c r="A1" t="s">
        <v>0</v>
      </c>
      <c r="D1" t="s">
        <v>5</v>
      </c>
    </row>
    <row r="2" spans="1:22" x14ac:dyDescent="0.35">
      <c r="A2" t="s">
        <v>1</v>
      </c>
      <c r="D2" t="s">
        <v>6</v>
      </c>
      <c r="F2" t="s">
        <v>9</v>
      </c>
      <c r="M2" t="s">
        <v>17</v>
      </c>
      <c r="N2" t="s">
        <v>24</v>
      </c>
      <c r="O2" t="s">
        <v>25</v>
      </c>
      <c r="P2" t="s">
        <v>15</v>
      </c>
      <c r="Q2" t="s">
        <v>14</v>
      </c>
      <c r="R2" t="s">
        <v>16</v>
      </c>
      <c r="S2" t="s">
        <v>18</v>
      </c>
    </row>
    <row r="3" spans="1:22" x14ac:dyDescent="0.35">
      <c r="A3" t="s">
        <v>12</v>
      </c>
      <c r="D3" t="s">
        <v>7</v>
      </c>
      <c r="M3">
        <v>4.34</v>
      </c>
      <c r="N3">
        <v>7.44</v>
      </c>
      <c r="O3">
        <v>8.48</v>
      </c>
      <c r="P3">
        <v>2.1</v>
      </c>
      <c r="Q3">
        <f>M3*1000</f>
        <v>4340</v>
      </c>
      <c r="R3">
        <f>LN(Q3)</f>
        <v>8.375629627094451</v>
      </c>
      <c r="S3" t="s">
        <v>19</v>
      </c>
    </row>
    <row r="4" spans="1:22" x14ac:dyDescent="0.35">
      <c r="C4" t="s">
        <v>8</v>
      </c>
      <c r="F4" t="s">
        <v>10</v>
      </c>
      <c r="M4">
        <v>4.41</v>
      </c>
      <c r="N4">
        <v>7.4</v>
      </c>
      <c r="O4">
        <v>8.48</v>
      </c>
      <c r="P4">
        <v>6.6</v>
      </c>
      <c r="Q4">
        <f>M4*1000</f>
        <v>4410</v>
      </c>
      <c r="R4">
        <f>LN(Q4)</f>
        <v>8.3916299684408919</v>
      </c>
      <c r="S4" t="s">
        <v>21</v>
      </c>
    </row>
    <row r="5" spans="1:22" x14ac:dyDescent="0.35">
      <c r="A5" t="s">
        <v>2</v>
      </c>
      <c r="F5" t="s">
        <v>11</v>
      </c>
      <c r="M5">
        <v>4.47</v>
      </c>
      <c r="N5">
        <v>7.32</v>
      </c>
      <c r="O5">
        <v>8.48</v>
      </c>
      <c r="P5">
        <v>10.8</v>
      </c>
      <c r="Q5">
        <f>M5*1000</f>
        <v>4470</v>
      </c>
      <c r="R5">
        <f>LN(Q5)</f>
        <v>8.4051436876076142</v>
      </c>
    </row>
    <row r="6" spans="1:22" x14ac:dyDescent="0.35">
      <c r="A6" t="s">
        <v>3</v>
      </c>
      <c r="F6">
        <f>1/(39*10^-3*33*10^-9)^(1/2)</f>
        <v>27874.733666903026</v>
      </c>
      <c r="M6">
        <v>4.5599999999999996</v>
      </c>
      <c r="N6">
        <v>7.24</v>
      </c>
      <c r="O6">
        <v>8.48</v>
      </c>
      <c r="P6">
        <v>15.87</v>
      </c>
      <c r="Q6">
        <f>M6*1000</f>
        <v>4560</v>
      </c>
      <c r="R6">
        <f>LN(Q6)</f>
        <v>8.4250779025084324</v>
      </c>
      <c r="V6" t="s">
        <v>20</v>
      </c>
    </row>
    <row r="7" spans="1:22" x14ac:dyDescent="0.35">
      <c r="F7" t="s">
        <v>13</v>
      </c>
      <c r="M7">
        <v>4.6399999999999997</v>
      </c>
      <c r="N7">
        <v>7.12</v>
      </c>
      <c r="O7">
        <v>8.48</v>
      </c>
      <c r="P7">
        <v>19.399999999999999</v>
      </c>
      <c r="Q7">
        <f>M7*1000</f>
        <v>4640</v>
      </c>
      <c r="R7">
        <f>LN(Q7)</f>
        <v>8.4424696452203012</v>
      </c>
    </row>
    <row r="8" spans="1:22" x14ac:dyDescent="0.35">
      <c r="A8" t="s">
        <v>4</v>
      </c>
      <c r="F8">
        <f xml:space="preserve"> F6/2/PI()</f>
        <v>4436.4016504576903</v>
      </c>
      <c r="M8">
        <v>4.74</v>
      </c>
      <c r="N8">
        <v>6.88</v>
      </c>
      <c r="O8">
        <v>8.64</v>
      </c>
      <c r="P8">
        <v>25.12</v>
      </c>
      <c r="Q8">
        <f t="shared" ref="Q8:Q20" si="0">M8*1000</f>
        <v>4740</v>
      </c>
      <c r="R8">
        <f t="shared" ref="R8:R20" si="1">LN(Q8)</f>
        <v>8.4637924146891219</v>
      </c>
      <c r="V8" t="s">
        <v>22</v>
      </c>
    </row>
    <row r="9" spans="1:22" x14ac:dyDescent="0.35">
      <c r="M9">
        <v>4.8600000000000003</v>
      </c>
      <c r="N9">
        <v>6.64</v>
      </c>
      <c r="O9">
        <v>8.64</v>
      </c>
      <c r="P9">
        <v>30.8</v>
      </c>
      <c r="Q9">
        <f t="shared" si="0"/>
        <v>4860</v>
      </c>
      <c r="R9">
        <f t="shared" si="1"/>
        <v>8.4887937168945395</v>
      </c>
      <c r="V9">
        <f t="shared" ref="V9:V48" si="2">N3/O3</f>
        <v>0.87735849056603776</v>
      </c>
    </row>
    <row r="10" spans="1:22" x14ac:dyDescent="0.35">
      <c r="M10">
        <v>4.96</v>
      </c>
      <c r="N10">
        <v>6.36</v>
      </c>
      <c r="O10">
        <v>8.7200000000000006</v>
      </c>
      <c r="P10">
        <v>35.57</v>
      </c>
      <c r="Q10">
        <f t="shared" si="0"/>
        <v>4960</v>
      </c>
      <c r="R10">
        <f t="shared" si="1"/>
        <v>8.5091610197189738</v>
      </c>
      <c r="V10">
        <f t="shared" si="2"/>
        <v>0.87264150943396224</v>
      </c>
    </row>
    <row r="11" spans="1:22" x14ac:dyDescent="0.35">
      <c r="M11">
        <v>5.12</v>
      </c>
      <c r="N11">
        <v>6.08</v>
      </c>
      <c r="O11">
        <v>8.8000000000000007</v>
      </c>
      <c r="P11">
        <v>40.700000000000003</v>
      </c>
      <c r="Q11">
        <f t="shared" si="0"/>
        <v>5120</v>
      </c>
      <c r="R11">
        <f t="shared" si="1"/>
        <v>8.5409097180335536</v>
      </c>
      <c r="V11">
        <f t="shared" si="2"/>
        <v>0.8632075471698113</v>
      </c>
    </row>
    <row r="12" spans="1:22" x14ac:dyDescent="0.35">
      <c r="M12">
        <v>5.26</v>
      </c>
      <c r="N12">
        <v>5.76</v>
      </c>
      <c r="O12">
        <v>8.8800000000000008</v>
      </c>
      <c r="P12">
        <v>45.32</v>
      </c>
      <c r="Q12">
        <f t="shared" si="0"/>
        <v>5260</v>
      </c>
      <c r="R12">
        <f t="shared" si="1"/>
        <v>8.567886305731756</v>
      </c>
      <c r="V12">
        <f t="shared" si="2"/>
        <v>0.85377358490566035</v>
      </c>
    </row>
    <row r="13" spans="1:22" x14ac:dyDescent="0.35">
      <c r="M13">
        <v>5.51</v>
      </c>
      <c r="N13">
        <v>5.16</v>
      </c>
      <c r="O13">
        <v>8.9600000000000009</v>
      </c>
      <c r="P13">
        <v>50.3</v>
      </c>
      <c r="Q13">
        <f t="shared" si="0"/>
        <v>5510</v>
      </c>
      <c r="R13">
        <f t="shared" si="1"/>
        <v>8.6143199021469599</v>
      </c>
      <c r="V13">
        <f t="shared" si="2"/>
        <v>0.83962264150943389</v>
      </c>
    </row>
    <row r="14" spans="1:22" x14ac:dyDescent="0.35">
      <c r="M14">
        <v>5.79</v>
      </c>
      <c r="N14">
        <v>4.6399999999999997</v>
      </c>
      <c r="O14">
        <v>9.1199999999999992</v>
      </c>
      <c r="P14">
        <v>55.5</v>
      </c>
      <c r="Q14">
        <f t="shared" si="0"/>
        <v>5790</v>
      </c>
      <c r="R14">
        <f t="shared" si="1"/>
        <v>8.6638875705670415</v>
      </c>
      <c r="V14">
        <f t="shared" si="2"/>
        <v>0.79629629629629628</v>
      </c>
    </row>
    <row r="15" spans="1:22" x14ac:dyDescent="0.35">
      <c r="M15">
        <v>6.14</v>
      </c>
      <c r="N15">
        <v>4.12</v>
      </c>
      <c r="O15">
        <v>9.1199999999999992</v>
      </c>
      <c r="P15">
        <v>60.32</v>
      </c>
      <c r="Q15">
        <f t="shared" si="0"/>
        <v>6140</v>
      </c>
      <c r="R15">
        <f t="shared" si="1"/>
        <v>8.722580021141189</v>
      </c>
      <c r="V15">
        <f t="shared" si="2"/>
        <v>0.76851851851851838</v>
      </c>
    </row>
    <row r="16" spans="1:22" x14ac:dyDescent="0.35">
      <c r="M16">
        <v>6.68</v>
      </c>
      <c r="N16">
        <v>3.56</v>
      </c>
      <c r="O16">
        <v>9.2799999999999994</v>
      </c>
      <c r="P16">
        <v>66.2</v>
      </c>
      <c r="Q16">
        <f t="shared" si="0"/>
        <v>6680</v>
      </c>
      <c r="R16">
        <f t="shared" si="1"/>
        <v>8.8068732665306921</v>
      </c>
      <c r="V16">
        <f t="shared" si="2"/>
        <v>0.72935779816513757</v>
      </c>
    </row>
    <row r="17" spans="13:22" x14ac:dyDescent="0.35">
      <c r="M17">
        <v>7.46</v>
      </c>
      <c r="N17">
        <v>2.92</v>
      </c>
      <c r="O17">
        <v>9.2799999999999994</v>
      </c>
      <c r="P17">
        <v>71.25</v>
      </c>
      <c r="Q17">
        <f t="shared" si="0"/>
        <v>7460</v>
      </c>
      <c r="R17">
        <f t="shared" si="1"/>
        <v>8.9173106931978072</v>
      </c>
      <c r="S17" t="s">
        <v>23</v>
      </c>
      <c r="V17">
        <f t="shared" si="2"/>
        <v>0.69090909090909081</v>
      </c>
    </row>
    <row r="18" spans="13:22" x14ac:dyDescent="0.35">
      <c r="M18">
        <v>9.08</v>
      </c>
      <c r="N18">
        <v>2.12</v>
      </c>
      <c r="O18">
        <v>9.36</v>
      </c>
      <c r="P18">
        <v>75.16</v>
      </c>
      <c r="Q18">
        <f t="shared" si="0"/>
        <v>9080</v>
      </c>
      <c r="R18">
        <f t="shared" si="1"/>
        <v>9.1138294715953396</v>
      </c>
      <c r="V18">
        <f t="shared" si="2"/>
        <v>0.64864864864864857</v>
      </c>
    </row>
    <row r="19" spans="13:22" x14ac:dyDescent="0.35">
      <c r="M19">
        <v>11.33</v>
      </c>
      <c r="N19">
        <v>1.56</v>
      </c>
      <c r="O19">
        <v>9.36</v>
      </c>
      <c r="P19">
        <v>78.819999999999993</v>
      </c>
      <c r="Q19">
        <f t="shared" si="0"/>
        <v>11330</v>
      </c>
      <c r="R19">
        <f t="shared" si="1"/>
        <v>9.3352093540220515</v>
      </c>
      <c r="V19">
        <f t="shared" si="2"/>
        <v>0.5758928571428571</v>
      </c>
    </row>
    <row r="20" spans="13:22" x14ac:dyDescent="0.35">
      <c r="M20">
        <v>20.8</v>
      </c>
      <c r="N20">
        <v>0.77600000000000002</v>
      </c>
      <c r="O20">
        <v>9.44</v>
      </c>
      <c r="P20">
        <v>85.22</v>
      </c>
      <c r="Q20">
        <f t="shared" si="0"/>
        <v>20800</v>
      </c>
      <c r="R20">
        <f t="shared" si="1"/>
        <v>9.9427082656894097</v>
      </c>
      <c r="S20" t="s">
        <v>26</v>
      </c>
      <c r="V20">
        <f t="shared" si="2"/>
        <v>0.50877192982456143</v>
      </c>
    </row>
    <row r="21" spans="13:22" x14ac:dyDescent="0.35">
      <c r="M21">
        <v>50.86</v>
      </c>
      <c r="N21">
        <v>0.312</v>
      </c>
      <c r="O21">
        <v>9.52</v>
      </c>
      <c r="P21">
        <v>90.32</v>
      </c>
      <c r="Q21">
        <f t="shared" ref="Q21:Q29" si="3">M21*1000</f>
        <v>50860</v>
      </c>
      <c r="R21">
        <f t="shared" ref="R21:R29" si="4">LN(Q21)</f>
        <v>10.836832038976111</v>
      </c>
      <c r="S21" t="s">
        <v>27</v>
      </c>
      <c r="V21">
        <f t="shared" si="2"/>
        <v>0.45175438596491235</v>
      </c>
    </row>
    <row r="22" spans="13:22" x14ac:dyDescent="0.35">
      <c r="M22">
        <v>100.7</v>
      </c>
      <c r="N22">
        <v>0.152</v>
      </c>
      <c r="O22">
        <v>9.6</v>
      </c>
      <c r="P22">
        <v>92.08</v>
      </c>
      <c r="Q22">
        <f t="shared" si="3"/>
        <v>100700</v>
      </c>
      <c r="R22">
        <f t="shared" si="4"/>
        <v>11.519901078706654</v>
      </c>
      <c r="S22" t="s">
        <v>28</v>
      </c>
      <c r="V22">
        <f t="shared" si="2"/>
        <v>0.38362068965517243</v>
      </c>
    </row>
    <row r="23" spans="13:22" x14ac:dyDescent="0.35">
      <c r="M23">
        <v>4.26</v>
      </c>
      <c r="N23">
        <v>7.44</v>
      </c>
      <c r="O23">
        <v>8.48</v>
      </c>
      <c r="P23">
        <v>356.3</v>
      </c>
      <c r="Q23">
        <f t="shared" si="3"/>
        <v>4260</v>
      </c>
      <c r="R23">
        <f t="shared" si="4"/>
        <v>8.3570244392634159</v>
      </c>
      <c r="S23" t="s">
        <v>19</v>
      </c>
      <c r="V23">
        <f t="shared" si="2"/>
        <v>0.31465517241379309</v>
      </c>
    </row>
    <row r="24" spans="13:22" x14ac:dyDescent="0.35">
      <c r="M24">
        <v>4.13</v>
      </c>
      <c r="N24">
        <v>7.32</v>
      </c>
      <c r="O24">
        <v>8.48</v>
      </c>
      <c r="P24">
        <v>349.5</v>
      </c>
      <c r="Q24">
        <f t="shared" si="3"/>
        <v>4130</v>
      </c>
      <c r="R24">
        <f t="shared" si="4"/>
        <v>8.3260326859550791</v>
      </c>
      <c r="V24">
        <f t="shared" si="2"/>
        <v>0.22649572649572652</v>
      </c>
    </row>
    <row r="25" spans="13:22" x14ac:dyDescent="0.35">
      <c r="M25">
        <v>4.07</v>
      </c>
      <c r="N25">
        <v>7.28</v>
      </c>
      <c r="O25">
        <v>8.48</v>
      </c>
      <c r="P25">
        <v>345.1</v>
      </c>
      <c r="Q25">
        <f t="shared" si="3"/>
        <v>4070.0000000000005</v>
      </c>
      <c r="R25">
        <f t="shared" si="4"/>
        <v>8.3113982784366414</v>
      </c>
      <c r="V25">
        <f t="shared" si="2"/>
        <v>0.16666666666666669</v>
      </c>
    </row>
    <row r="26" spans="13:22" x14ac:dyDescent="0.35">
      <c r="M26">
        <v>3.99</v>
      </c>
      <c r="N26">
        <v>7.08</v>
      </c>
      <c r="O26">
        <v>8.56</v>
      </c>
      <c r="P26">
        <v>340.4</v>
      </c>
      <c r="Q26">
        <f t="shared" si="3"/>
        <v>3990</v>
      </c>
      <c r="R26">
        <f t="shared" si="4"/>
        <v>8.2915465098839096</v>
      </c>
      <c r="V26">
        <f t="shared" si="2"/>
        <v>8.2203389830508483E-2</v>
      </c>
    </row>
    <row r="27" spans="13:22" x14ac:dyDescent="0.35">
      <c r="M27">
        <v>3.91</v>
      </c>
      <c r="N27">
        <v>6.88</v>
      </c>
      <c r="O27">
        <v>8.64</v>
      </c>
      <c r="P27">
        <v>335.5</v>
      </c>
      <c r="Q27">
        <f t="shared" si="3"/>
        <v>3910</v>
      </c>
      <c r="R27">
        <f t="shared" si="4"/>
        <v>8.2712926529794117</v>
      </c>
      <c r="V27">
        <f t="shared" si="2"/>
        <v>3.2773109243697481E-2</v>
      </c>
    </row>
    <row r="28" spans="13:22" x14ac:dyDescent="0.35">
      <c r="M28">
        <v>3.81</v>
      </c>
      <c r="N28">
        <v>6.6</v>
      </c>
      <c r="O28">
        <v>8.7200000000000006</v>
      </c>
      <c r="P28">
        <v>330.3</v>
      </c>
      <c r="Q28">
        <f t="shared" si="3"/>
        <v>3810</v>
      </c>
      <c r="R28">
        <f t="shared" si="4"/>
        <v>8.2453844681207471</v>
      </c>
      <c r="V28">
        <f t="shared" si="2"/>
        <v>1.5833333333333335E-2</v>
      </c>
    </row>
    <row r="29" spans="13:22" x14ac:dyDescent="0.35">
      <c r="M29">
        <v>3.73</v>
      </c>
      <c r="N29">
        <v>6.32</v>
      </c>
      <c r="O29">
        <v>8.8000000000000007</v>
      </c>
      <c r="P29">
        <v>325.10000000000002</v>
      </c>
      <c r="Q29">
        <f t="shared" si="3"/>
        <v>3730</v>
      </c>
      <c r="R29">
        <f t="shared" si="4"/>
        <v>8.2241635126378618</v>
      </c>
      <c r="V29">
        <f t="shared" si="2"/>
        <v>0.87735849056603776</v>
      </c>
    </row>
    <row r="30" spans="13:22" x14ac:dyDescent="0.35">
      <c r="M30">
        <v>3.61</v>
      </c>
      <c r="N30">
        <v>6</v>
      </c>
      <c r="O30">
        <v>8.8800000000000008</v>
      </c>
      <c r="P30">
        <v>320.39999999999998</v>
      </c>
      <c r="Q30">
        <f t="shared" ref="Q30:Q42" si="5">M30*1000</f>
        <v>3610</v>
      </c>
      <c r="R30">
        <f t="shared" ref="R30:R42" si="6">LN(Q30)</f>
        <v>8.1914630513269273</v>
      </c>
      <c r="V30">
        <f t="shared" si="2"/>
        <v>0.8632075471698113</v>
      </c>
    </row>
    <row r="31" spans="13:22" x14ac:dyDescent="0.35">
      <c r="M31">
        <v>3.52</v>
      </c>
      <c r="N31">
        <v>5.68</v>
      </c>
      <c r="O31">
        <v>8.9600000000000009</v>
      </c>
      <c r="P31">
        <v>315.60000000000002</v>
      </c>
      <c r="Q31">
        <f t="shared" si="5"/>
        <v>3520</v>
      </c>
      <c r="R31">
        <f t="shared" si="6"/>
        <v>8.1662162685921427</v>
      </c>
      <c r="V31">
        <f t="shared" si="2"/>
        <v>0.85849056603773588</v>
      </c>
    </row>
    <row r="32" spans="13:22" x14ac:dyDescent="0.35">
      <c r="M32">
        <v>3.37</v>
      </c>
      <c r="N32">
        <v>5.12</v>
      </c>
      <c r="O32">
        <v>9.0399999999999991</v>
      </c>
      <c r="P32">
        <v>310.5</v>
      </c>
      <c r="Q32">
        <f t="shared" si="5"/>
        <v>3370</v>
      </c>
      <c r="R32">
        <f t="shared" si="6"/>
        <v>8.1226680233464066</v>
      </c>
      <c r="V32">
        <f t="shared" si="2"/>
        <v>0.82710280373831768</v>
      </c>
    </row>
    <row r="33" spans="13:22" x14ac:dyDescent="0.35">
      <c r="M33">
        <v>3.21</v>
      </c>
      <c r="N33">
        <v>4.5599999999999996</v>
      </c>
      <c r="O33">
        <v>9.1199999999999992</v>
      </c>
      <c r="P33">
        <v>305.10000000000002</v>
      </c>
      <c r="Q33">
        <f t="shared" si="5"/>
        <v>3210</v>
      </c>
      <c r="R33">
        <f t="shared" si="6"/>
        <v>8.0740262161240608</v>
      </c>
      <c r="V33">
        <f t="shared" si="2"/>
        <v>0.79629629629629628</v>
      </c>
    </row>
    <row r="34" spans="13:22" x14ac:dyDescent="0.35">
      <c r="M34">
        <v>3.05</v>
      </c>
      <c r="N34">
        <v>4.12</v>
      </c>
      <c r="O34">
        <v>9.1199999999999992</v>
      </c>
      <c r="P34">
        <v>300.7</v>
      </c>
      <c r="Q34">
        <f t="shared" si="5"/>
        <v>3050</v>
      </c>
      <c r="R34">
        <f t="shared" si="6"/>
        <v>8.0228968696014569</v>
      </c>
      <c r="V34">
        <f t="shared" si="2"/>
        <v>0.75688073394495403</v>
      </c>
    </row>
    <row r="35" spans="13:22" x14ac:dyDescent="0.35">
      <c r="M35">
        <v>2.84</v>
      </c>
      <c r="N35">
        <v>3.56</v>
      </c>
      <c r="O35">
        <v>9.1999999999999993</v>
      </c>
      <c r="P35">
        <v>295.5</v>
      </c>
      <c r="Q35">
        <f t="shared" si="5"/>
        <v>2840</v>
      </c>
      <c r="R35">
        <f t="shared" si="6"/>
        <v>7.9515593311552522</v>
      </c>
      <c r="V35">
        <f t="shared" si="2"/>
        <v>0.71818181818181814</v>
      </c>
    </row>
    <row r="36" spans="13:22" x14ac:dyDescent="0.35">
      <c r="M36">
        <v>2.4700000000000002</v>
      </c>
      <c r="N36">
        <v>2.8</v>
      </c>
      <c r="O36">
        <v>9.2799999999999994</v>
      </c>
      <c r="P36">
        <v>289.5</v>
      </c>
      <c r="Q36">
        <f t="shared" si="5"/>
        <v>2470</v>
      </c>
      <c r="R36">
        <f t="shared" si="6"/>
        <v>7.8119734296220225</v>
      </c>
      <c r="V36">
        <f t="shared" si="2"/>
        <v>0.67567567567567566</v>
      </c>
    </row>
    <row r="37" spans="13:22" x14ac:dyDescent="0.35">
      <c r="M37">
        <v>2.1</v>
      </c>
      <c r="N37">
        <v>2.12</v>
      </c>
      <c r="O37">
        <v>9.36</v>
      </c>
      <c r="P37">
        <v>285.3</v>
      </c>
      <c r="Q37">
        <f t="shared" si="5"/>
        <v>2100</v>
      </c>
      <c r="R37">
        <f t="shared" si="6"/>
        <v>7.6496926237115144</v>
      </c>
      <c r="V37">
        <f t="shared" si="2"/>
        <v>0.63392857142857129</v>
      </c>
    </row>
    <row r="38" spans="13:22" x14ac:dyDescent="0.35">
      <c r="M38">
        <v>1.73</v>
      </c>
      <c r="N38">
        <v>1.64</v>
      </c>
      <c r="O38">
        <v>9.36</v>
      </c>
      <c r="P38">
        <v>280.39999999999998</v>
      </c>
      <c r="Q38">
        <f t="shared" si="5"/>
        <v>1730</v>
      </c>
      <c r="R38">
        <f t="shared" si="6"/>
        <v>7.4558766874918243</v>
      </c>
      <c r="S38" t="s">
        <v>29</v>
      </c>
      <c r="V38">
        <f t="shared" si="2"/>
        <v>0.56637168141592931</v>
      </c>
    </row>
    <row r="39" spans="13:22" x14ac:dyDescent="0.35">
      <c r="M39">
        <v>1.5</v>
      </c>
      <c r="N39">
        <v>1.36</v>
      </c>
      <c r="O39">
        <v>9.44</v>
      </c>
      <c r="P39" t="s">
        <v>30</v>
      </c>
      <c r="Q39">
        <f t="shared" si="5"/>
        <v>1500</v>
      </c>
      <c r="R39">
        <f t="shared" si="6"/>
        <v>7.3132203870903014</v>
      </c>
      <c r="V39">
        <f t="shared" si="2"/>
        <v>0.5</v>
      </c>
    </row>
    <row r="40" spans="13:22" x14ac:dyDescent="0.35">
      <c r="M40">
        <v>0.17799999999999999</v>
      </c>
      <c r="N40">
        <v>0.154</v>
      </c>
      <c r="O40">
        <v>9.44</v>
      </c>
      <c r="P40" t="s">
        <v>31</v>
      </c>
      <c r="Q40">
        <f t="shared" si="5"/>
        <v>178</v>
      </c>
      <c r="R40">
        <f t="shared" si="6"/>
        <v>5.181783550292085</v>
      </c>
      <c r="S40" t="s">
        <v>32</v>
      </c>
      <c r="V40">
        <f t="shared" si="2"/>
        <v>0.45175438596491235</v>
      </c>
    </row>
    <row r="41" spans="13:22" x14ac:dyDescent="0.35">
      <c r="M41">
        <v>0.5</v>
      </c>
      <c r="N41">
        <v>0.40400000000000003</v>
      </c>
      <c r="O41">
        <v>9.44</v>
      </c>
      <c r="P41" t="s">
        <v>33</v>
      </c>
      <c r="Q41">
        <f t="shared" si="5"/>
        <v>500</v>
      </c>
      <c r="R41">
        <f t="shared" si="6"/>
        <v>6.2146080984221914</v>
      </c>
      <c r="S41" t="s">
        <v>34</v>
      </c>
      <c r="V41">
        <f t="shared" si="2"/>
        <v>0.38695652173913048</v>
      </c>
    </row>
    <row r="42" spans="13:22" x14ac:dyDescent="0.35">
      <c r="M42">
        <v>1</v>
      </c>
      <c r="N42">
        <v>0.85599999999999998</v>
      </c>
      <c r="O42">
        <v>9.44</v>
      </c>
      <c r="Q42">
        <f t="shared" si="5"/>
        <v>1000</v>
      </c>
      <c r="R42">
        <f t="shared" si="6"/>
        <v>6.9077552789821368</v>
      </c>
      <c r="S42" t="s">
        <v>35</v>
      </c>
      <c r="V42">
        <f t="shared" si="2"/>
        <v>0.30172413793103448</v>
      </c>
    </row>
    <row r="43" spans="13:22" x14ac:dyDescent="0.35">
      <c r="V43">
        <f t="shared" si="2"/>
        <v>0.22649572649572652</v>
      </c>
    </row>
    <row r="44" spans="13:22" x14ac:dyDescent="0.35">
      <c r="V44">
        <f t="shared" si="2"/>
        <v>0.1752136752136752</v>
      </c>
    </row>
    <row r="45" spans="13:22" x14ac:dyDescent="0.35">
      <c r="V45">
        <f t="shared" si="2"/>
        <v>0.1440677966101695</v>
      </c>
    </row>
    <row r="46" spans="13:22" x14ac:dyDescent="0.35">
      <c r="V46">
        <f t="shared" si="2"/>
        <v>1.6313559322033898E-2</v>
      </c>
    </row>
    <row r="47" spans="13:22" x14ac:dyDescent="0.35">
      <c r="V47">
        <f t="shared" si="2"/>
        <v>4.2796610169491531E-2</v>
      </c>
    </row>
    <row r="48" spans="13:22" x14ac:dyDescent="0.35">
      <c r="V48">
        <f t="shared" si="2"/>
        <v>9.0677966101694915E-2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abSelected="1" topLeftCell="N1" workbookViewId="0">
      <selection activeCell="E14" sqref="E14"/>
    </sheetView>
  </sheetViews>
  <sheetFormatPr baseColWidth="10" defaultRowHeight="14.5" x14ac:dyDescent="0.35"/>
  <cols>
    <col min="2" max="2" width="11.81640625" bestFit="1" customWidth="1"/>
    <col min="5" max="5" width="11.81640625" bestFit="1" customWidth="1"/>
  </cols>
  <sheetData>
    <row r="1" spans="1:28" x14ac:dyDescent="0.35">
      <c r="A1" t="s">
        <v>36</v>
      </c>
      <c r="E1" t="s">
        <v>41</v>
      </c>
      <c r="L1" t="s">
        <v>54</v>
      </c>
    </row>
    <row r="2" spans="1:28" x14ac:dyDescent="0.35">
      <c r="E2">
        <f>1/(B11*0.047)^(1/2)</f>
        <v>32118.414047929313</v>
      </c>
      <c r="L2" t="s">
        <v>55</v>
      </c>
      <c r="R2" t="s">
        <v>78</v>
      </c>
    </row>
    <row r="3" spans="1:28" x14ac:dyDescent="0.35">
      <c r="A3" t="s">
        <v>37</v>
      </c>
      <c r="E3" t="s">
        <v>47</v>
      </c>
      <c r="W3">
        <f>5/4</f>
        <v>1.25</v>
      </c>
    </row>
    <row r="4" spans="1:28" x14ac:dyDescent="0.35">
      <c r="E4">
        <f>E2/2/PI()</f>
        <v>5111.804360000122</v>
      </c>
      <c r="J4">
        <f>4.92/3</f>
        <v>1.64</v>
      </c>
      <c r="L4" t="s">
        <v>57</v>
      </c>
    </row>
    <row r="5" spans="1:28" x14ac:dyDescent="0.35">
      <c r="A5" t="s">
        <v>38</v>
      </c>
      <c r="B5" t="s">
        <v>39</v>
      </c>
      <c r="D5" t="s">
        <v>40</v>
      </c>
      <c r="E5" t="s">
        <v>46</v>
      </c>
      <c r="L5" t="s">
        <v>63</v>
      </c>
      <c r="R5" t="s">
        <v>64</v>
      </c>
      <c r="V5" t="s">
        <v>79</v>
      </c>
    </row>
    <row r="6" spans="1:28" x14ac:dyDescent="0.35">
      <c r="B6" t="s">
        <v>45</v>
      </c>
      <c r="D6" t="s">
        <v>43</v>
      </c>
      <c r="L6" t="s">
        <v>56</v>
      </c>
      <c r="M6" t="s">
        <v>58</v>
      </c>
      <c r="R6" t="s">
        <v>56</v>
      </c>
      <c r="S6" t="s">
        <v>80</v>
      </c>
      <c r="V6" t="s">
        <v>66</v>
      </c>
      <c r="AA6" s="2"/>
    </row>
    <row r="7" spans="1:28" x14ac:dyDescent="0.35">
      <c r="B7">
        <f>0.33*10^-6</f>
        <v>3.3000000000000002E-7</v>
      </c>
      <c r="E7" t="s">
        <v>48</v>
      </c>
      <c r="L7">
        <v>1</v>
      </c>
      <c r="M7">
        <v>11.84</v>
      </c>
      <c r="O7" t="s">
        <v>62</v>
      </c>
      <c r="R7">
        <v>1</v>
      </c>
      <c r="S7">
        <v>8</v>
      </c>
      <c r="V7" t="s">
        <v>67</v>
      </c>
    </row>
    <row r="8" spans="1:28" x14ac:dyDescent="0.35">
      <c r="B8" t="s">
        <v>44</v>
      </c>
      <c r="L8">
        <v>3</v>
      </c>
      <c r="M8">
        <v>3.24</v>
      </c>
      <c r="O8" t="s">
        <v>59</v>
      </c>
      <c r="R8">
        <v>3</v>
      </c>
      <c r="S8">
        <v>0.78400000000000003</v>
      </c>
      <c r="V8" t="s">
        <v>68</v>
      </c>
      <c r="AA8" t="s">
        <v>75</v>
      </c>
    </row>
    <row r="9" spans="1:28" x14ac:dyDescent="0.35">
      <c r="B9">
        <f>22*10^-9</f>
        <v>2.2000000000000002E-8</v>
      </c>
      <c r="E9" t="s">
        <v>49</v>
      </c>
      <c r="L9">
        <v>5</v>
      </c>
      <c r="M9">
        <v>2.42</v>
      </c>
      <c r="O9" t="s">
        <v>61</v>
      </c>
      <c r="R9">
        <v>5</v>
      </c>
      <c r="S9" s="1">
        <v>0.33</v>
      </c>
      <c r="V9" t="s">
        <v>69</v>
      </c>
      <c r="W9" t="s">
        <v>70</v>
      </c>
      <c r="Y9" t="s">
        <v>72</v>
      </c>
      <c r="AA9" t="s">
        <v>56</v>
      </c>
      <c r="AB9" t="s">
        <v>81</v>
      </c>
    </row>
    <row r="10" spans="1:28" x14ac:dyDescent="0.35">
      <c r="B10" t="s">
        <v>42</v>
      </c>
      <c r="V10" t="s">
        <v>71</v>
      </c>
      <c r="W10" t="s">
        <v>73</v>
      </c>
      <c r="Y10" t="s">
        <v>74</v>
      </c>
      <c r="AA10">
        <v>1</v>
      </c>
      <c r="AB10">
        <v>0.432</v>
      </c>
    </row>
    <row r="11" spans="1:28" x14ac:dyDescent="0.35">
      <c r="B11">
        <f>B7*B9/(B7+B9)</f>
        <v>2.0625000000000001E-8</v>
      </c>
      <c r="E11" t="s">
        <v>50</v>
      </c>
      <c r="F11" t="s">
        <v>52</v>
      </c>
      <c r="M11" t="s">
        <v>60</v>
      </c>
      <c r="S11" t="s">
        <v>65</v>
      </c>
      <c r="AA11">
        <v>2</v>
      </c>
      <c r="AB11" s="2">
        <v>0.42</v>
      </c>
    </row>
    <row r="12" spans="1:28" x14ac:dyDescent="0.35">
      <c r="E12" t="s">
        <v>51</v>
      </c>
      <c r="F12">
        <v>4.8499999999999996</v>
      </c>
      <c r="AA12">
        <v>3</v>
      </c>
      <c r="AB12">
        <v>0.41199999999999998</v>
      </c>
    </row>
    <row r="13" spans="1:28" x14ac:dyDescent="0.35">
      <c r="E13" t="s">
        <v>53</v>
      </c>
      <c r="L13" t="s">
        <v>76</v>
      </c>
      <c r="AA13">
        <v>4</v>
      </c>
      <c r="AB13">
        <v>0.40600000000000003</v>
      </c>
    </row>
    <row r="14" spans="1:28" x14ac:dyDescent="0.35">
      <c r="E14">
        <f>(5.02-4.85)*1000</f>
        <v>169.99999999999994</v>
      </c>
      <c r="L14" t="s">
        <v>77</v>
      </c>
      <c r="AA14">
        <v>5</v>
      </c>
      <c r="AB14">
        <v>0.39800000000000002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21c9bb-2ad6-4fc5-868f-c52c338ba4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9FCF045ABC1D42B73344A14A8AFECA" ma:contentTypeVersion="8" ma:contentTypeDescription="Crear nuevo documento." ma:contentTypeScope="" ma:versionID="02d4b29bbc90186d4f9386b0e9c6ed14">
  <xsd:schema xmlns:xsd="http://www.w3.org/2001/XMLSchema" xmlns:xs="http://www.w3.org/2001/XMLSchema" xmlns:p="http://schemas.microsoft.com/office/2006/metadata/properties" xmlns:ns3="4421c9bb-2ad6-4fc5-868f-c52c338ba45b" xmlns:ns4="55dbfd36-e4bb-4054-a577-1f5fe0513a88" targetNamespace="http://schemas.microsoft.com/office/2006/metadata/properties" ma:root="true" ma:fieldsID="308cb16f1b331883c85ba964f3d19a42" ns3:_="" ns4:_="">
    <xsd:import namespace="4421c9bb-2ad6-4fc5-868f-c52c338ba45b"/>
    <xsd:import namespace="55dbfd36-e4bb-4054-a577-1f5fe0513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1c9bb-2ad6-4fc5-868f-c52c338b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fd36-e4bb-4054-a577-1f5fe0513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F90BA-B397-4D6E-85E7-604AF4AECD46}">
  <ds:schemaRefs>
    <ds:schemaRef ds:uri="55dbfd36-e4bb-4054-a577-1f5fe0513a88"/>
    <ds:schemaRef ds:uri="http://schemas.microsoft.com/office/2006/metadata/properties"/>
    <ds:schemaRef ds:uri="4421c9bb-2ad6-4fc5-868f-c52c338ba45b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D56D99F-EEA7-4E5C-B79D-3A825C4B1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9BEC3-7799-40B6-92E1-3656235A9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1c9bb-2ad6-4fc5-868f-c52c338ba45b"/>
    <ds:schemaRef ds:uri="55dbfd36-e4bb-4054-a577-1f5fe0513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RLC serie</vt:lpstr>
      <vt:lpstr>RLC 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bastos gonzález gonzalo</cp:lastModifiedBy>
  <dcterms:created xsi:type="dcterms:W3CDTF">2024-02-21T09:10:48Z</dcterms:created>
  <dcterms:modified xsi:type="dcterms:W3CDTF">2024-03-27T16:23:58Z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0x010100039FCF045ABC1D42B73344A14A8AFECA</vt:lpwstr>
  </property>
</Properties>
</file>