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CELOT\Downloads\"/>
    </mc:Choice>
  </mc:AlternateContent>
  <xr:revisionPtr revIDLastSave="0" documentId="13_ncr:1_{F77E7446-232B-4E80-85DF-FEA92FEBECD2}" xr6:coauthVersionLast="47" xr6:coauthVersionMax="47" xr10:uidLastSave="{00000000-0000-0000-0000-000000000000}"/>
  <bookViews>
    <workbookView xWindow="11520" yWindow="0" windowWidth="11520" windowHeight="12360" firstSheet="2" activeTab="2" xr2:uid="{28015C17-7EFA-46DB-8D41-E9D9FFBF9B0F}"/>
  </bookViews>
  <sheets>
    <sheet name="PILES ACT INDIVIDUALLY" sheetId="1" r:id="rId1"/>
    <sheet name="Sheet5" sheetId="5" state="hidden" r:id="rId2"/>
    <sheet name="PILES ACT AS A BLOCK" sheetId="2" r:id="rId3"/>
    <sheet name="Sheet4" sheetId="4" state="hidden" r:id="rId4"/>
    <sheet name="SPACING" sheetId="3" r:id="rId5"/>
    <sheet name="Sheet1" sheetId="6" state="hidden" r:id="rId6"/>
  </sheets>
  <definedNames>
    <definedName name="SHAPE">Sheet1!$A$2:$A$3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2" l="1"/>
  <c r="C25" i="2"/>
  <c r="C22" i="2"/>
  <c r="C19" i="2"/>
  <c r="B34" i="1"/>
  <c r="C26" i="1"/>
  <c r="C23" i="1"/>
  <c r="C21" i="1"/>
  <c r="C19" i="1"/>
  <c r="C21" i="5"/>
  <c r="C19" i="5"/>
  <c r="C23" i="5" s="1"/>
  <c r="A6" i="5"/>
  <c r="C12" i="3"/>
  <c r="C15" i="3" s="1"/>
  <c r="B19" i="3" s="1"/>
  <c r="A6" i="3"/>
  <c r="A6" i="2"/>
  <c r="B18" i="3" l="1"/>
  <c r="C26" i="5"/>
  <c r="C31" i="2"/>
  <c r="B32" i="5" l="1"/>
  <c r="C29" i="5"/>
  <c r="B37" i="2"/>
  <c r="C34" i="2"/>
  <c r="B38" i="2" s="1"/>
  <c r="B34" i="5" l="1"/>
  <c r="B33" i="5"/>
  <c r="C29" i="1" l="1"/>
  <c r="A6" i="1"/>
  <c r="B32" i="1" l="1"/>
  <c r="B33" i="1"/>
</calcChain>
</file>

<file path=xl/sharedStrings.xml><?xml version="1.0" encoding="utf-8"?>
<sst xmlns="http://schemas.openxmlformats.org/spreadsheetml/2006/main" count="155" uniqueCount="57">
  <si>
    <t>Input Values:</t>
  </si>
  <si>
    <t>Value</t>
  </si>
  <si>
    <t>Units</t>
  </si>
  <si>
    <t>Shape of Pile</t>
  </si>
  <si>
    <t>Circle</t>
  </si>
  <si>
    <t>m</t>
  </si>
  <si>
    <t>kN/m3</t>
  </si>
  <si>
    <t>Unit Weight (y)</t>
  </si>
  <si>
    <t>Square</t>
  </si>
  <si>
    <t>Length of Pile (L)</t>
  </si>
  <si>
    <t>Center-center Spacing (Sc)</t>
  </si>
  <si>
    <t>kPa</t>
  </si>
  <si>
    <t>Number of Piles</t>
  </si>
  <si>
    <t>Cohesion (C)</t>
  </si>
  <si>
    <r>
      <t>Adhesion Factor (</t>
    </r>
    <r>
      <rPr>
        <sz val="11"/>
        <color theme="1"/>
        <rFont val="Aptos Narrow"/>
        <family val="2"/>
      </rPr>
      <t>α)</t>
    </r>
  </si>
  <si>
    <t>Bearing Capacity Factor (Nc)</t>
  </si>
  <si>
    <t>Number of Piles (n)</t>
  </si>
  <si>
    <t>Factor of Safety (F.S.)</t>
  </si>
  <si>
    <t>Step 1: Perimeter</t>
  </si>
  <si>
    <t>Perimeter (P) =</t>
  </si>
  <si>
    <t>Group of Piles (Piles act Individually)</t>
  </si>
  <si>
    <t>kN</t>
  </si>
  <si>
    <t>Step 3: Skin Friction</t>
  </si>
  <si>
    <t>Frictional Capacity (Qf) =</t>
  </si>
  <si>
    <t>Step 4: Ultimate Load Bearing Capacity</t>
  </si>
  <si>
    <r>
      <t>Ultimate Load Bearing Capacity (Q</t>
    </r>
    <r>
      <rPr>
        <vertAlign val="subscript"/>
        <sz val="11"/>
        <color theme="1"/>
        <rFont val="Aptos Narrow"/>
        <family val="2"/>
        <scheme val="minor"/>
      </rPr>
      <t>u</t>
    </r>
    <r>
      <rPr>
        <sz val="11"/>
        <color theme="1"/>
        <rFont val="Aptos Narrow"/>
        <family val="2"/>
        <scheme val="minor"/>
      </rPr>
      <t>) =</t>
    </r>
  </si>
  <si>
    <t>Step 1: Width of Block</t>
  </si>
  <si>
    <t>Step 5: Allowable Load Bearing Capacity</t>
  </si>
  <si>
    <t>Output Values:</t>
  </si>
  <si>
    <t>Ultimate Load Bearing Capacity (Qu)</t>
  </si>
  <si>
    <r>
      <t>Allowable Load Bearing Capacity (Q</t>
    </r>
    <r>
      <rPr>
        <vertAlign val="subscript"/>
        <sz val="11"/>
        <color theme="1"/>
        <rFont val="Aptos Narrow"/>
        <family val="2"/>
        <scheme val="minor"/>
      </rPr>
      <t>all</t>
    </r>
    <r>
      <rPr>
        <sz val="11"/>
        <color theme="1"/>
        <rFont val="Aptos Narrow"/>
        <family val="2"/>
        <scheme val="minor"/>
      </rPr>
      <t>) =</t>
    </r>
  </si>
  <si>
    <t>Allowable Load Bearing Capacity (Qall)</t>
  </si>
  <si>
    <t>Point Bearing Capacity (Qb) =</t>
  </si>
  <si>
    <t>Width of Block (Bg) =</t>
  </si>
  <si>
    <t>Step 2: Length of Block</t>
  </si>
  <si>
    <t xml:space="preserve">Length of Block (Lg) = </t>
  </si>
  <si>
    <t>Step 3: Point Bearing Capacity</t>
  </si>
  <si>
    <t>Step 2: Point Bearing Capacity</t>
  </si>
  <si>
    <t>Step 4: Skin Friction</t>
  </si>
  <si>
    <t xml:space="preserve">Frictional Capacity (Qf) = </t>
  </si>
  <si>
    <t xml:space="preserve"> Step 5: Ultimate Load Bearing Capacity</t>
  </si>
  <si>
    <t>Ultimate Load Bearing Capacity (Qu) =</t>
  </si>
  <si>
    <t>Number of Column (m)</t>
  </si>
  <si>
    <t>Number of Rows (n)</t>
  </si>
  <si>
    <t>Efficiency (Eg)</t>
  </si>
  <si>
    <t>%</t>
  </si>
  <si>
    <t>Step 1: Minimum Spacing of Piles</t>
  </si>
  <si>
    <t>Minimum Pile Spacing (Sc)</t>
  </si>
  <si>
    <t>Step 2: Actual Spacing</t>
  </si>
  <si>
    <t>Minimum Pile Spacing (Sc) =</t>
  </si>
  <si>
    <t>Preferred Spacing (Sp) =</t>
  </si>
  <si>
    <t>Group of Piles (Minimum Spacing)</t>
  </si>
  <si>
    <t>Preferred Spacing (Sp)</t>
  </si>
  <si>
    <t>Allowable Load Bearing Capacity
(Group in Action using Efficiency)</t>
  </si>
  <si>
    <t>Group of Piles - Coile Sulayman Formula (Piles act as Block)</t>
  </si>
  <si>
    <t>SHAPE</t>
  </si>
  <si>
    <t>Step 6: Allowable Load Bearing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</si>
</sst>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0" fillId="5" borderId="5" xfId="0" applyFill="1" applyBorder="1"/>
    <xf numFmtId="0" fontId="1" fillId="5" borderId="7" xfId="0" applyFont="1" applyFill="1" applyBorder="1"/>
    <xf numFmtId="0" fontId="0" fillId="5" borderId="8" xfId="0" applyFill="1" applyBorder="1"/>
    <xf numFmtId="0" fontId="1" fillId="5" borderId="8" xfId="0" applyFont="1" applyFill="1" applyBorder="1"/>
    <xf numFmtId="164" fontId="1" fillId="5" borderId="6" xfId="0" applyNumberFormat="1" applyFont="1" applyFill="1" applyBorder="1"/>
    <xf numFmtId="164" fontId="1" fillId="5" borderId="4" xfId="0" applyNumberFormat="1" applyFont="1" applyFill="1" applyBorder="1"/>
    <xf numFmtId="2" fontId="0" fillId="0" borderId="0" xfId="0" applyNumberFormat="1"/>
    <xf numFmtId="4" fontId="1" fillId="5" borderId="4" xfId="0" applyNumberFormat="1" applyFont="1" applyFill="1" applyBorder="1"/>
    <xf numFmtId="4" fontId="1" fillId="5" borderId="6" xfId="0" applyNumberFormat="1" applyFont="1" applyFill="1" applyBorder="1"/>
    <xf numFmtId="0" fontId="0" fillId="5" borderId="8" xfId="0" applyFill="1" applyBorder="1" applyAlignment="1">
      <alignment vertical="center" wrapText="1"/>
    </xf>
    <xf numFmtId="164" fontId="1" fillId="5" borderId="4" xfId="0" applyNumberFormat="1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0196-93B6-432B-B975-C421745CCA89}">
  <dimension ref="A1:R109"/>
  <sheetViews>
    <sheetView topLeftCell="A13" workbookViewId="0">
      <selection activeCell="B36" sqref="B36"/>
    </sheetView>
  </sheetViews>
  <sheetFormatPr defaultRowHeight="14.4" x14ac:dyDescent="0.3"/>
  <cols>
    <col min="1" max="1" width="34.33203125" style="2" customWidth="1"/>
    <col min="2" max="2" width="34" style="2" customWidth="1"/>
    <col min="3" max="3" width="12.5546875" style="2" customWidth="1"/>
    <col min="4" max="16384" width="8.88671875" style="2"/>
  </cols>
  <sheetData>
    <row r="1" spans="1:18" x14ac:dyDescent="0.3">
      <c r="A1" s="24" t="s">
        <v>20</v>
      </c>
      <c r="B1" s="25"/>
    </row>
    <row r="3" spans="1:18" x14ac:dyDescent="0.3">
      <c r="A3" s="3" t="s">
        <v>0</v>
      </c>
      <c r="B3" s="3" t="s">
        <v>1</v>
      </c>
      <c r="C3" s="4" t="s">
        <v>2</v>
      </c>
    </row>
    <row r="4" spans="1:18" x14ac:dyDescent="0.3">
      <c r="A4" s="4"/>
      <c r="B4" s="5"/>
      <c r="C4" s="4"/>
    </row>
    <row r="5" spans="1:18" x14ac:dyDescent="0.3">
      <c r="A5" s="4" t="s">
        <v>3</v>
      </c>
      <c r="B5" s="6" t="s">
        <v>8</v>
      </c>
      <c r="C5" s="4"/>
    </row>
    <row r="6" spans="1:18" x14ac:dyDescent="0.3">
      <c r="A6" s="7" t="str">
        <f>IF(B5="Circle","Diameter (d)","Side Length (s)")</f>
        <v>Side Length (s)</v>
      </c>
      <c r="B6" s="8">
        <v>0.3</v>
      </c>
      <c r="C6" s="4" t="s">
        <v>5</v>
      </c>
    </row>
    <row r="7" spans="1:18" x14ac:dyDescent="0.3">
      <c r="A7" s="4" t="s">
        <v>7</v>
      </c>
      <c r="B7" s="9">
        <v>18.8</v>
      </c>
      <c r="C7" s="4" t="s">
        <v>6</v>
      </c>
    </row>
    <row r="8" spans="1:18" x14ac:dyDescent="0.3">
      <c r="A8" s="4" t="s">
        <v>9</v>
      </c>
      <c r="B8" s="9">
        <v>15</v>
      </c>
      <c r="C8" s="4" t="s">
        <v>5</v>
      </c>
    </row>
    <row r="9" spans="1:18" x14ac:dyDescent="0.3">
      <c r="A9" s="4" t="s">
        <v>10</v>
      </c>
      <c r="B9" s="9">
        <v>1.2</v>
      </c>
      <c r="C9" s="4" t="s">
        <v>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x14ac:dyDescent="0.3">
      <c r="A10" s="10" t="s">
        <v>13</v>
      </c>
      <c r="B10" s="9">
        <v>70</v>
      </c>
      <c r="C10" s="4" t="s">
        <v>11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3">
      <c r="A11" s="10" t="s">
        <v>14</v>
      </c>
      <c r="B11" s="9">
        <v>0.7</v>
      </c>
      <c r="C11" s="4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3">
      <c r="A12" s="10" t="s">
        <v>15</v>
      </c>
      <c r="B12" s="9">
        <v>9</v>
      </c>
      <c r="C12" s="4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x14ac:dyDescent="0.3">
      <c r="A13" s="10" t="s">
        <v>16</v>
      </c>
      <c r="B13" s="9">
        <v>12</v>
      </c>
      <c r="C13" s="4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3">
      <c r="A14" s="10" t="s">
        <v>17</v>
      </c>
      <c r="B14" s="9">
        <v>4</v>
      </c>
      <c r="C14" s="4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3">
      <c r="A15" s="10" t="s">
        <v>42</v>
      </c>
      <c r="B15" s="9">
        <v>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x14ac:dyDescent="0.3">
      <c r="A16" s="10" t="s">
        <v>43</v>
      </c>
      <c r="B16" s="9">
        <v>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x14ac:dyDescent="0.3"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x14ac:dyDescent="0.3">
      <c r="A18" s="10" t="s">
        <v>18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x14ac:dyDescent="0.3">
      <c r="A19" s="10"/>
      <c r="B19" t="s">
        <v>19</v>
      </c>
      <c r="C19">
        <f>IF(B5="Circle",PI()*B6,4*B6)</f>
        <v>1.2</v>
      </c>
      <c r="D19" t="s">
        <v>5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3">
      <c r="A20" s="10" t="s">
        <v>37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10"/>
      <c r="B21" s="10" t="s">
        <v>32</v>
      </c>
      <c r="C21" s="11">
        <f>B10*B12*(IF(B5="Circle",0.25*PI()*B6^2,B6^2))</f>
        <v>56.699999999999996</v>
      </c>
      <c r="D21" s="10" t="s">
        <v>21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">
      <c r="A22" s="10" t="s">
        <v>22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10"/>
      <c r="B23" s="10" t="s">
        <v>23</v>
      </c>
      <c r="C23" s="11">
        <f>B11*B10*C19*B8</f>
        <v>882</v>
      </c>
      <c r="D23" s="10" t="s">
        <v>21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10" t="s">
        <v>24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.6" x14ac:dyDescent="0.3">
      <c r="A26" s="10"/>
      <c r="B26" s="10" t="s">
        <v>25</v>
      </c>
      <c r="C26" s="10">
        <f>(C21+C23)*B13</f>
        <v>11264.400000000001</v>
      </c>
      <c r="D26" s="10" t="s">
        <v>21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3">
      <c r="A28" s="10" t="s">
        <v>27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5.6" x14ac:dyDescent="0.3">
      <c r="A29" s="10"/>
      <c r="B29" s="10" t="s">
        <v>30</v>
      </c>
      <c r="C29" s="10">
        <f>C26/B14</f>
        <v>2816.1000000000004</v>
      </c>
      <c r="D29" s="10" t="s">
        <v>21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5" thickBot="1" x14ac:dyDescent="0.35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5.6" thickTop="1" thickBot="1" x14ac:dyDescent="0.35">
      <c r="A31" s="26" t="s">
        <v>28</v>
      </c>
      <c r="B31" s="27"/>
      <c r="C31" s="28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5" customHeight="1" thickTop="1" thickBot="1" x14ac:dyDescent="0.35">
      <c r="A32" s="12" t="s">
        <v>29</v>
      </c>
      <c r="B32" s="16">
        <f>C26</f>
        <v>11264.400000000001</v>
      </c>
      <c r="C32" s="13" t="s">
        <v>21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6.2" customHeight="1" thickTop="1" thickBot="1" x14ac:dyDescent="0.35">
      <c r="A33" s="14" t="s">
        <v>31</v>
      </c>
      <c r="B33" s="17">
        <f>C29</f>
        <v>2816.1000000000004</v>
      </c>
      <c r="C33" s="15" t="s">
        <v>21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36" customHeight="1" thickTop="1" thickBot="1" x14ac:dyDescent="0.35">
      <c r="A34" s="21" t="s">
        <v>53</v>
      </c>
      <c r="B34" s="22">
        <f>C29*(2*(B15+B16-2)*B9+4*B6)/(C19*B15*B16)</f>
        <v>2581.4250000000006</v>
      </c>
      <c r="C34" s="23" t="s">
        <v>21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5" thickTop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</sheetData>
  <mergeCells count="2">
    <mergeCell ref="A1:B1"/>
    <mergeCell ref="A31:C31"/>
  </mergeCells>
  <dataValidations disablePrompts="1" count="1">
    <dataValidation type="list" allowBlank="1" showInputMessage="1" showErrorMessage="1" sqref="B5" xr:uid="{97D4250D-A9A8-4480-8C8C-CE03A67D8F6A}">
      <formula1>SHAPE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D7BF-204A-44B6-976B-F27A3436532A}">
  <dimension ref="A1:R109"/>
  <sheetViews>
    <sheetView workbookViewId="0">
      <selection activeCell="H28" sqref="H28"/>
    </sheetView>
  </sheetViews>
  <sheetFormatPr defaultRowHeight="14.4" x14ac:dyDescent="0.3"/>
  <cols>
    <col min="1" max="1" width="34.33203125" style="2" customWidth="1"/>
    <col min="2" max="2" width="34" style="2" customWidth="1"/>
    <col min="3" max="3" width="12.5546875" style="2" customWidth="1"/>
    <col min="4" max="16384" width="8.88671875" style="2"/>
  </cols>
  <sheetData>
    <row r="1" spans="1:18" x14ac:dyDescent="0.3">
      <c r="A1" s="24" t="s">
        <v>20</v>
      </c>
      <c r="B1" s="25"/>
    </row>
    <row r="3" spans="1:18" x14ac:dyDescent="0.3">
      <c r="A3" s="3" t="s">
        <v>0</v>
      </c>
      <c r="B3" s="3" t="s">
        <v>1</v>
      </c>
      <c r="C3" s="4" t="s">
        <v>2</v>
      </c>
    </row>
    <row r="4" spans="1:18" x14ac:dyDescent="0.3">
      <c r="A4" s="4"/>
      <c r="B4" s="5"/>
      <c r="C4" s="4"/>
    </row>
    <row r="5" spans="1:18" x14ac:dyDescent="0.3">
      <c r="A5" s="4" t="s">
        <v>3</v>
      </c>
      <c r="B5" s="6" t="s">
        <v>4</v>
      </c>
      <c r="C5" s="4"/>
    </row>
    <row r="6" spans="1:18" x14ac:dyDescent="0.3">
      <c r="A6" s="7" t="str">
        <f>IF(B5="Circle","Diameter (d)","Side Length (s)")</f>
        <v>Diameter (d)</v>
      </c>
      <c r="B6" s="8">
        <v>0.3</v>
      </c>
      <c r="C6" s="4" t="s">
        <v>5</v>
      </c>
    </row>
    <row r="7" spans="1:18" x14ac:dyDescent="0.3">
      <c r="A7" s="4" t="s">
        <v>7</v>
      </c>
      <c r="B7" s="9">
        <v>18</v>
      </c>
      <c r="C7" s="4" t="s">
        <v>6</v>
      </c>
    </row>
    <row r="8" spans="1:18" x14ac:dyDescent="0.3">
      <c r="A8" s="4" t="s">
        <v>9</v>
      </c>
      <c r="B8" s="9">
        <v>12</v>
      </c>
      <c r="C8" s="4" t="s">
        <v>5</v>
      </c>
    </row>
    <row r="9" spans="1:18" x14ac:dyDescent="0.3">
      <c r="A9" s="4" t="s">
        <v>10</v>
      </c>
      <c r="B9" s="9">
        <v>0.75</v>
      </c>
      <c r="C9" s="4" t="s">
        <v>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x14ac:dyDescent="0.3">
      <c r="A10" s="10" t="s">
        <v>13</v>
      </c>
      <c r="B10" s="9">
        <v>90</v>
      </c>
      <c r="C10" s="4" t="s">
        <v>11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3">
      <c r="A11" s="10" t="s">
        <v>14</v>
      </c>
      <c r="B11" s="9">
        <v>1</v>
      </c>
      <c r="C11" s="4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3">
      <c r="A12" s="10" t="s">
        <v>15</v>
      </c>
      <c r="B12" s="9">
        <v>9</v>
      </c>
      <c r="C12" s="4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x14ac:dyDescent="0.3">
      <c r="A13" s="10" t="s">
        <v>16</v>
      </c>
      <c r="B13" s="9">
        <v>9</v>
      </c>
      <c r="C13" s="4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3">
      <c r="A14" s="10" t="s">
        <v>17</v>
      </c>
      <c r="B14" s="9">
        <v>3</v>
      </c>
      <c r="C14" s="4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3">
      <c r="A15" s="10" t="s">
        <v>42</v>
      </c>
      <c r="B15" s="9">
        <v>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x14ac:dyDescent="0.3">
      <c r="A16" s="10" t="s">
        <v>43</v>
      </c>
      <c r="B16" s="9">
        <v>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x14ac:dyDescent="0.3"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x14ac:dyDescent="0.3">
      <c r="A18" s="10" t="s">
        <v>18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x14ac:dyDescent="0.3">
      <c r="A19" s="10"/>
      <c r="B19" t="s">
        <v>19</v>
      </c>
      <c r="C19">
        <f>IF(B5="Circle",PI()*B6,4*B6)</f>
        <v>0.94247779607693793</v>
      </c>
      <c r="D19" t="s">
        <v>5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3">
      <c r="A20" s="10" t="s">
        <v>37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10"/>
      <c r="B21" s="10" t="s">
        <v>32</v>
      </c>
      <c r="C21" s="11">
        <f>B10*B12*(IF(B5="Circle",0.25*PI()*B6^2,B6^2))</f>
        <v>57.25552611167398</v>
      </c>
      <c r="D21" s="10" t="s">
        <v>21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">
      <c r="A22" s="10" t="s">
        <v>22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10"/>
      <c r="B23" s="10" t="s">
        <v>23</v>
      </c>
      <c r="C23" s="11">
        <f>B11*B10*C19*B8</f>
        <v>1017.8760197630929</v>
      </c>
      <c r="D23" s="10" t="s">
        <v>21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10" t="s">
        <v>24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.6" x14ac:dyDescent="0.3">
      <c r="A26" s="10"/>
      <c r="B26" s="10" t="s">
        <v>25</v>
      </c>
      <c r="C26" s="10">
        <f>(C21+C23)*B13</f>
        <v>9676.1839128729025</v>
      </c>
      <c r="D26" s="10" t="s">
        <v>21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3">
      <c r="A28" s="10" t="s">
        <v>27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5.6" x14ac:dyDescent="0.3">
      <c r="A29" s="10"/>
      <c r="B29" s="10" t="s">
        <v>30</v>
      </c>
      <c r="C29" s="10">
        <f>C26/B14</f>
        <v>3225.3946376243007</v>
      </c>
      <c r="D29" s="10" t="s">
        <v>21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5" thickBot="1" x14ac:dyDescent="0.35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5.6" thickTop="1" thickBot="1" x14ac:dyDescent="0.35">
      <c r="A31" s="26" t="s">
        <v>28</v>
      </c>
      <c r="B31" s="27"/>
      <c r="C31" s="28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5" customHeight="1" thickTop="1" thickBot="1" x14ac:dyDescent="0.35">
      <c r="A32" s="12" t="s">
        <v>29</v>
      </c>
      <c r="B32" s="16">
        <f>C26</f>
        <v>9676.1839128729025</v>
      </c>
      <c r="C32" s="13" t="s">
        <v>21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6.2" customHeight="1" thickTop="1" thickBot="1" x14ac:dyDescent="0.35">
      <c r="A33" s="14" t="s">
        <v>31</v>
      </c>
      <c r="B33" s="17">
        <f>C29</f>
        <v>3225.3946376243007</v>
      </c>
      <c r="C33" s="15" t="s">
        <v>21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36" customHeight="1" thickTop="1" thickBot="1" x14ac:dyDescent="0.35">
      <c r="A34" s="21" t="s">
        <v>53</v>
      </c>
      <c r="B34" s="22">
        <f>C29*(2*(B15+B16-2)*B9+4*B6)/(C19*B15*B16)</f>
        <v>2737.8</v>
      </c>
      <c r="C34" s="23" t="s">
        <v>21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5" thickTop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</sheetData>
  <mergeCells count="2">
    <mergeCell ref="A1:B1"/>
    <mergeCell ref="A31:C31"/>
  </mergeCells>
  <dataValidations count="1">
    <dataValidation type="list" allowBlank="1" showInputMessage="1" showErrorMessage="1" sqref="B5" xr:uid="{F8DD3EBB-6941-4388-8D95-CE98424424A8}">
      <formula1>SHAPE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F143-310B-4F7C-B931-594E842B319C}">
  <dimension ref="A1:D39"/>
  <sheetViews>
    <sheetView tabSelected="1" topLeftCell="A13" workbookViewId="0">
      <selection activeCell="A33" sqref="A33"/>
    </sheetView>
  </sheetViews>
  <sheetFormatPr defaultRowHeight="14.4" x14ac:dyDescent="0.3"/>
  <cols>
    <col min="1" max="2" width="33.109375" customWidth="1"/>
    <col min="3" max="3" width="12.21875" customWidth="1"/>
  </cols>
  <sheetData>
    <row r="1" spans="1:4" x14ac:dyDescent="0.3">
      <c r="A1" s="24" t="s">
        <v>54</v>
      </c>
      <c r="B1" s="25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s="3" t="s">
        <v>0</v>
      </c>
      <c r="B3" s="3" t="s">
        <v>1</v>
      </c>
      <c r="C3" s="4" t="s">
        <v>2</v>
      </c>
      <c r="D3" s="2"/>
    </row>
    <row r="4" spans="1:4" x14ac:dyDescent="0.3">
      <c r="A4" s="4"/>
      <c r="B4" s="5"/>
      <c r="C4" s="4"/>
      <c r="D4" s="2"/>
    </row>
    <row r="5" spans="1:4" x14ac:dyDescent="0.3">
      <c r="A5" s="4" t="s">
        <v>3</v>
      </c>
      <c r="B5" s="6" t="s">
        <v>8</v>
      </c>
      <c r="C5" s="4"/>
      <c r="D5" s="2"/>
    </row>
    <row r="6" spans="1:4" x14ac:dyDescent="0.3">
      <c r="A6" s="7" t="str">
        <f>IF(B5="Circle","Diameter (d)","Side Length (s)")</f>
        <v>Side Length (s)</v>
      </c>
      <c r="B6" s="8">
        <v>0.3</v>
      </c>
      <c r="C6" s="4" t="s">
        <v>5</v>
      </c>
      <c r="D6" s="2"/>
    </row>
    <row r="7" spans="1:4" x14ac:dyDescent="0.3">
      <c r="A7" s="4" t="s">
        <v>7</v>
      </c>
      <c r="B7" s="9">
        <v>18.8</v>
      </c>
      <c r="C7" s="4" t="s">
        <v>6</v>
      </c>
      <c r="D7" s="2"/>
    </row>
    <row r="8" spans="1:4" x14ac:dyDescent="0.3">
      <c r="A8" s="4" t="s">
        <v>9</v>
      </c>
      <c r="B8" s="9">
        <v>15</v>
      </c>
      <c r="C8" s="4" t="s">
        <v>5</v>
      </c>
      <c r="D8" s="2"/>
    </row>
    <row r="9" spans="1:4" x14ac:dyDescent="0.3">
      <c r="A9" s="4" t="s">
        <v>10</v>
      </c>
      <c r="B9" s="9">
        <v>1.2</v>
      </c>
      <c r="C9" s="4" t="s">
        <v>5</v>
      </c>
      <c r="D9" s="10"/>
    </row>
    <row r="10" spans="1:4" x14ac:dyDescent="0.3">
      <c r="A10" s="10" t="s">
        <v>13</v>
      </c>
      <c r="B10" s="9">
        <v>70</v>
      </c>
      <c r="C10" s="4" t="s">
        <v>11</v>
      </c>
      <c r="D10" s="10"/>
    </row>
    <row r="11" spans="1:4" x14ac:dyDescent="0.3">
      <c r="A11" s="10" t="s">
        <v>14</v>
      </c>
      <c r="B11" s="9">
        <v>0.7</v>
      </c>
      <c r="C11" s="4"/>
      <c r="D11" s="10"/>
    </row>
    <row r="12" spans="1:4" x14ac:dyDescent="0.3">
      <c r="A12" s="10" t="s">
        <v>15</v>
      </c>
      <c r="B12" s="9">
        <v>9</v>
      </c>
      <c r="C12" s="4"/>
      <c r="D12" s="10"/>
    </row>
    <row r="13" spans="1:4" x14ac:dyDescent="0.3">
      <c r="A13" s="10" t="s">
        <v>12</v>
      </c>
      <c r="B13" s="9">
        <v>12</v>
      </c>
      <c r="C13" s="4"/>
      <c r="D13" s="10"/>
    </row>
    <row r="14" spans="1:4" x14ac:dyDescent="0.3">
      <c r="A14" s="10" t="s">
        <v>17</v>
      </c>
      <c r="B14" s="9">
        <v>4</v>
      </c>
      <c r="C14" s="4"/>
      <c r="D14" s="10"/>
    </row>
    <row r="15" spans="1:4" x14ac:dyDescent="0.3">
      <c r="A15" s="10" t="s">
        <v>42</v>
      </c>
      <c r="B15" s="9">
        <v>4</v>
      </c>
      <c r="C15" s="10"/>
      <c r="D15" s="10"/>
    </row>
    <row r="16" spans="1:4" x14ac:dyDescent="0.3">
      <c r="A16" s="10" t="s">
        <v>43</v>
      </c>
      <c r="B16" s="9">
        <v>3</v>
      </c>
    </row>
    <row r="18" spans="1:4" x14ac:dyDescent="0.3">
      <c r="A18" s="10" t="s">
        <v>26</v>
      </c>
    </row>
    <row r="19" spans="1:4" x14ac:dyDescent="0.3">
      <c r="B19" t="s">
        <v>33</v>
      </c>
      <c r="C19">
        <f>B6+B9*(B15-1)</f>
        <v>3.8999999999999995</v>
      </c>
      <c r="D19" t="s">
        <v>5</v>
      </c>
    </row>
    <row r="21" spans="1:4" x14ac:dyDescent="0.3">
      <c r="A21" s="10" t="s">
        <v>34</v>
      </c>
    </row>
    <row r="22" spans="1:4" x14ac:dyDescent="0.3">
      <c r="B22" t="s">
        <v>35</v>
      </c>
      <c r="C22">
        <f>B6+B9*(B16-1)</f>
        <v>2.6999999999999997</v>
      </c>
      <c r="D22" t="s">
        <v>5</v>
      </c>
    </row>
    <row r="24" spans="1:4" x14ac:dyDescent="0.3">
      <c r="A24" t="s">
        <v>36</v>
      </c>
    </row>
    <row r="25" spans="1:4" x14ac:dyDescent="0.3">
      <c r="B25" t="s">
        <v>32</v>
      </c>
      <c r="C25" s="1">
        <f xml:space="preserve"> (B10*B12*C19*C22)</f>
        <v>6633.8999999999978</v>
      </c>
      <c r="D25" t="s">
        <v>21</v>
      </c>
    </row>
    <row r="26" spans="1:4" x14ac:dyDescent="0.3">
      <c r="C26" s="1"/>
    </row>
    <row r="27" spans="1:4" x14ac:dyDescent="0.3">
      <c r="A27" t="s">
        <v>38</v>
      </c>
      <c r="C27" s="1"/>
    </row>
    <row r="28" spans="1:4" x14ac:dyDescent="0.3">
      <c r="B28" t="s">
        <v>39</v>
      </c>
      <c r="C28" s="1">
        <f>B11*B10*2*(C19+C22)*B8</f>
        <v>9702</v>
      </c>
      <c r="D28" t="s">
        <v>21</v>
      </c>
    </row>
    <row r="29" spans="1:4" x14ac:dyDescent="0.3">
      <c r="C29" s="1"/>
    </row>
    <row r="30" spans="1:4" x14ac:dyDescent="0.3">
      <c r="A30" t="s">
        <v>40</v>
      </c>
      <c r="C30" s="1"/>
    </row>
    <row r="31" spans="1:4" x14ac:dyDescent="0.3">
      <c r="B31" t="s">
        <v>41</v>
      </c>
      <c r="C31" s="1">
        <f>C25+C28</f>
        <v>16335.899999999998</v>
      </c>
      <c r="D31" t="s">
        <v>21</v>
      </c>
    </row>
    <row r="33" spans="1:4" x14ac:dyDescent="0.3">
      <c r="A33" s="10" t="s">
        <v>56</v>
      </c>
      <c r="B33" s="2"/>
      <c r="C33" s="2"/>
      <c r="D33" s="2"/>
    </row>
    <row r="34" spans="1:4" ht="15.6" x14ac:dyDescent="0.3">
      <c r="A34" s="10"/>
      <c r="B34" s="10" t="s">
        <v>30</v>
      </c>
      <c r="C34" s="11">
        <f>C31/B14</f>
        <v>4083.9749999999995</v>
      </c>
      <c r="D34" s="10" t="s">
        <v>21</v>
      </c>
    </row>
    <row r="35" spans="1:4" ht="15" thickBot="1" x14ac:dyDescent="0.35">
      <c r="A35" s="2"/>
      <c r="B35" s="2"/>
      <c r="C35" s="2"/>
      <c r="D35" s="10"/>
    </row>
    <row r="36" spans="1:4" ht="15.6" thickTop="1" thickBot="1" x14ac:dyDescent="0.35">
      <c r="A36" s="26" t="s">
        <v>28</v>
      </c>
      <c r="B36" s="27"/>
      <c r="C36" s="28"/>
      <c r="D36" s="10"/>
    </row>
    <row r="37" spans="1:4" ht="15.6" thickTop="1" thickBot="1" x14ac:dyDescent="0.35">
      <c r="A37" s="12" t="s">
        <v>29</v>
      </c>
      <c r="B37" s="16">
        <f>C31</f>
        <v>16335.899999999998</v>
      </c>
      <c r="C37" s="13" t="s">
        <v>21</v>
      </c>
      <c r="D37" s="10"/>
    </row>
    <row r="38" spans="1:4" ht="15.6" thickTop="1" thickBot="1" x14ac:dyDescent="0.35">
      <c r="A38" s="14" t="s">
        <v>31</v>
      </c>
      <c r="B38" s="17">
        <f>C34</f>
        <v>4083.9749999999995</v>
      </c>
      <c r="C38" s="15" t="s">
        <v>21</v>
      </c>
      <c r="D38" s="10"/>
    </row>
    <row r="39" spans="1:4" ht="15" thickTop="1" x14ac:dyDescent="0.3"/>
  </sheetData>
  <mergeCells count="2">
    <mergeCell ref="A1:B1"/>
    <mergeCell ref="A36:C36"/>
  </mergeCells>
  <dataValidations count="1">
    <dataValidation type="list" allowBlank="1" showInputMessage="1" showErrorMessage="1" sqref="B5" xr:uid="{4704A9A9-B19D-4C5F-A4B7-C009A7968706}">
      <formula1>SHAPE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28C4-B3F0-4FED-8B44-C42F91C2D1DA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1BED-E899-48E1-A9F1-A5F319B47F78}">
  <dimension ref="A1:D20"/>
  <sheetViews>
    <sheetView workbookViewId="0">
      <selection activeCell="B5" sqref="B5"/>
    </sheetView>
  </sheetViews>
  <sheetFormatPr defaultRowHeight="14.4" x14ac:dyDescent="0.3"/>
  <cols>
    <col min="1" max="1" width="31.44140625" customWidth="1"/>
    <col min="2" max="2" width="30" customWidth="1"/>
    <col min="3" max="3" width="9.5546875" bestFit="1" customWidth="1"/>
  </cols>
  <sheetData>
    <row r="1" spans="1:4" x14ac:dyDescent="0.3">
      <c r="A1" s="24" t="s">
        <v>51</v>
      </c>
      <c r="B1" s="25"/>
    </row>
    <row r="3" spans="1:4" x14ac:dyDescent="0.3">
      <c r="A3" s="3" t="s">
        <v>0</v>
      </c>
      <c r="B3" s="3" t="s">
        <v>1</v>
      </c>
      <c r="C3" s="4" t="s">
        <v>2</v>
      </c>
    </row>
    <row r="4" spans="1:4" x14ac:dyDescent="0.3">
      <c r="A4" s="4"/>
      <c r="B4" s="5"/>
      <c r="C4" s="4"/>
    </row>
    <row r="5" spans="1:4" x14ac:dyDescent="0.3">
      <c r="A5" s="4" t="s">
        <v>3</v>
      </c>
      <c r="B5" s="6" t="s">
        <v>8</v>
      </c>
      <c r="C5" s="4"/>
    </row>
    <row r="6" spans="1:4" x14ac:dyDescent="0.3">
      <c r="A6" s="7" t="str">
        <f>IF(B5="Circle","Diameter (d)","Side Length (s)")</f>
        <v>Side Length (s)</v>
      </c>
      <c r="B6" s="8">
        <v>0.3</v>
      </c>
      <c r="C6" s="4" t="s">
        <v>5</v>
      </c>
    </row>
    <row r="7" spans="1:4" x14ac:dyDescent="0.3">
      <c r="A7" s="10" t="s">
        <v>42</v>
      </c>
      <c r="B7" s="9">
        <v>4</v>
      </c>
    </row>
    <row r="8" spans="1:4" x14ac:dyDescent="0.3">
      <c r="A8" s="10" t="s">
        <v>43</v>
      </c>
      <c r="B8" s="9">
        <v>3</v>
      </c>
    </row>
    <row r="9" spans="1:4" x14ac:dyDescent="0.3">
      <c r="A9" s="10" t="s">
        <v>44</v>
      </c>
      <c r="B9" s="9">
        <v>100</v>
      </c>
      <c r="C9" t="s">
        <v>45</v>
      </c>
    </row>
    <row r="11" spans="1:4" x14ac:dyDescent="0.3">
      <c r="A11" s="10" t="s">
        <v>46</v>
      </c>
    </row>
    <row r="12" spans="1:4" x14ac:dyDescent="0.3">
      <c r="B12" t="s">
        <v>49</v>
      </c>
      <c r="C12" s="18">
        <f>((B9/100)*(IF(B5="Circle",PI()*B6,4*B6))*B7*B8-4*B6)/(2*(B7+B8-2))</f>
        <v>1.3199999999999998</v>
      </c>
      <c r="D12" t="s">
        <v>5</v>
      </c>
    </row>
    <row r="14" spans="1:4" x14ac:dyDescent="0.3">
      <c r="A14" t="s">
        <v>48</v>
      </c>
    </row>
    <row r="15" spans="1:4" x14ac:dyDescent="0.3">
      <c r="B15" t="s">
        <v>50</v>
      </c>
      <c r="C15" s="18">
        <f>CEILING(C12,0.1)</f>
        <v>1.4000000000000001</v>
      </c>
      <c r="D15" t="s">
        <v>5</v>
      </c>
    </row>
    <row r="16" spans="1:4" ht="15" thickBot="1" x14ac:dyDescent="0.35"/>
    <row r="17" spans="1:3" ht="15.6" thickTop="1" thickBot="1" x14ac:dyDescent="0.35">
      <c r="A17" s="26" t="s">
        <v>28</v>
      </c>
      <c r="B17" s="27"/>
      <c r="C17" s="28"/>
    </row>
    <row r="18" spans="1:3" ht="15.6" thickTop="1" thickBot="1" x14ac:dyDescent="0.35">
      <c r="A18" s="12" t="s">
        <v>47</v>
      </c>
      <c r="B18" s="20">
        <f>C12</f>
        <v>1.3199999999999998</v>
      </c>
      <c r="C18" s="13" t="s">
        <v>5</v>
      </c>
    </row>
    <row r="19" spans="1:3" ht="15.6" thickTop="1" thickBot="1" x14ac:dyDescent="0.35">
      <c r="A19" s="14" t="s">
        <v>52</v>
      </c>
      <c r="B19" s="19">
        <f>C15</f>
        <v>1.4000000000000001</v>
      </c>
      <c r="C19" s="15" t="s">
        <v>5</v>
      </c>
    </row>
    <row r="20" spans="1:3" ht="15" thickTop="1" x14ac:dyDescent="0.3"/>
  </sheetData>
  <mergeCells count="2">
    <mergeCell ref="A1:B1"/>
    <mergeCell ref="A17:C17"/>
  </mergeCells>
  <dataValidations count="1">
    <dataValidation type="list" allowBlank="1" showInputMessage="1" showErrorMessage="1" sqref="B5" xr:uid="{3CA7E81D-036C-4899-8EBC-16A442F2B834}">
      <formula1>SHAPE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B440-3854-44BB-9E6C-9527F1224EF8}">
  <dimension ref="A1:A3"/>
  <sheetViews>
    <sheetView workbookViewId="0">
      <selection activeCell="A2" sqref="A2:A3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8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PILES ACT INDIVIDUALLY</vt:lpstr>
      <vt:lpstr>Sheet5</vt:lpstr>
      <vt:lpstr>PILES ACT AS A BLOCK</vt:lpstr>
      <vt:lpstr>Sheet4</vt:lpstr>
      <vt:lpstr>SPACING</vt:lpstr>
      <vt:lpstr>Sheet1</vt:lpstr>
      <vt:lpstr>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4905</dc:creator>
  <cp:lastModifiedBy>Lancelot Oleriana</cp:lastModifiedBy>
  <dcterms:created xsi:type="dcterms:W3CDTF">2025-04-20T12:14:21Z</dcterms:created>
  <dcterms:modified xsi:type="dcterms:W3CDTF">2025-05-04T16:38:35Z</dcterms:modified>
</cp:coreProperties>
</file>