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dri\Music\4TH YEAR 2ND SEM\FOUNDATION &amp; RETAINING WALL\"/>
    </mc:Choice>
  </mc:AlternateContent>
  <xr:revisionPtr revIDLastSave="0" documentId="13_ncr:1_{4427822B-6DC4-47A4-BF46-A60A1A8795A3}" xr6:coauthVersionLast="47" xr6:coauthVersionMax="47" xr10:uidLastSave="{00000000-0000-0000-0000-000000000000}"/>
  <bookViews>
    <workbookView xWindow="-108" yWindow="-108" windowWidth="23256" windowHeight="12456" xr2:uid="{EBB28F60-026B-4257-A5F1-0BEFBB680776}"/>
  </bookViews>
  <sheets>
    <sheet name="PDF Problem" sheetId="1" r:id="rId1"/>
    <sheet name="SITUATION 3" sheetId="3" r:id="rId2"/>
    <sheet name="SITUATION 4" sheetId="4" r:id="rId3"/>
    <sheet name="EXTRA PROBLEM" sheetId="5" r:id="rId4"/>
    <sheet name="Sheet2" sheetId="2" state="hidden" r:id="rId5"/>
  </sheets>
  <definedNames>
    <definedName name="FAILURE">Sheet2!$A$7:$A$8</definedName>
    <definedName name="TYPE_F">Sheet2!$A$2:$A$4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5" l="1"/>
  <c r="C19" i="4"/>
  <c r="C19" i="3"/>
  <c r="C19" i="1"/>
  <c r="C18" i="1"/>
  <c r="C24" i="5"/>
  <c r="C25" i="5" s="1"/>
  <c r="C18" i="5"/>
  <c r="C24" i="4"/>
  <c r="C25" i="4" s="1"/>
  <c r="C18" i="4"/>
  <c r="C18" i="3"/>
  <c r="C25" i="3"/>
  <c r="C24" i="3"/>
  <c r="C24" i="1"/>
  <c r="C25" i="1" s="1"/>
  <c r="C21" i="5" l="1"/>
  <c r="H24" i="5" s="1"/>
  <c r="C21" i="1"/>
  <c r="H24" i="1" s="1"/>
  <c r="H18" i="5"/>
  <c r="K18" i="5" s="1"/>
  <c r="C21" i="4"/>
  <c r="H17" i="4" s="1"/>
  <c r="K17" i="4" s="1"/>
  <c r="K22" i="4" s="1"/>
  <c r="C21" i="3"/>
  <c r="H22" i="3" s="1"/>
  <c r="H22" i="5" l="1"/>
  <c r="H19" i="5"/>
  <c r="K19" i="5" s="1"/>
  <c r="K24" i="5" s="1"/>
  <c r="H17" i="5"/>
  <c r="K17" i="5" s="1"/>
  <c r="K22" i="5" s="1"/>
  <c r="H23" i="5"/>
  <c r="H23" i="4"/>
  <c r="H23" i="1"/>
  <c r="H22" i="1"/>
  <c r="H17" i="1"/>
  <c r="K17" i="1" s="1"/>
  <c r="K22" i="1" s="1"/>
  <c r="H19" i="1"/>
  <c r="K19" i="1" s="1"/>
  <c r="K24" i="1" s="1"/>
  <c r="H18" i="1"/>
  <c r="K18" i="1" s="1"/>
  <c r="K23" i="1" s="1"/>
  <c r="C30" i="5" a="1"/>
  <c r="C30" i="5" s="1"/>
  <c r="C32" i="5" s="1"/>
  <c r="K23" i="5"/>
  <c r="H19" i="4"/>
  <c r="K19" i="4" s="1"/>
  <c r="K24" i="4" s="1"/>
  <c r="H18" i="4"/>
  <c r="K18" i="4" s="1"/>
  <c r="K23" i="4" s="1"/>
  <c r="H24" i="4"/>
  <c r="H22" i="4"/>
  <c r="C30" i="4" a="1"/>
  <c r="C30" i="4" s="1"/>
  <c r="C32" i="4" s="1"/>
  <c r="C30" i="1" a="1"/>
  <c r="C30" i="1" s="1"/>
  <c r="C32" i="1" s="1"/>
  <c r="H23" i="3"/>
  <c r="H24" i="3"/>
  <c r="H19" i="3"/>
  <c r="K19" i="3" s="1"/>
  <c r="K24" i="3" s="1"/>
  <c r="H18" i="3"/>
  <c r="K18" i="3" s="1"/>
  <c r="K23" i="3" s="1"/>
  <c r="H17" i="3"/>
  <c r="K17" i="3" s="1"/>
  <c r="K22" i="3" s="1"/>
  <c r="C30" i="3" l="1" a="1"/>
  <c r="C30" i="3" s="1"/>
  <c r="C3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<sst xmlns="http://schemas.openxmlformats.org/spreadsheetml/2006/main" count="205" uniqueCount="42">
  <si>
    <t>Input Values:</t>
  </si>
  <si>
    <t>Soil Cohesion (c)</t>
  </si>
  <si>
    <t>Base of the Foundation (B)</t>
  </si>
  <si>
    <t>Value</t>
  </si>
  <si>
    <t>Units</t>
  </si>
  <si>
    <t>kPa</t>
  </si>
  <si>
    <t>m</t>
  </si>
  <si>
    <t>Moist Unit Weight (y)</t>
  </si>
  <si>
    <t>Saturated Unit Weight (ys)</t>
  </si>
  <si>
    <t>Depth of Water Table (Dw)</t>
  </si>
  <si>
    <t>Depth of Footing (Df)</t>
  </si>
  <si>
    <t>kN/m3</t>
  </si>
  <si>
    <t>Nc</t>
  </si>
  <si>
    <t>Nq</t>
  </si>
  <si>
    <t>Ny</t>
  </si>
  <si>
    <t>Strip Foundation</t>
  </si>
  <si>
    <t>Square Foundation</t>
  </si>
  <si>
    <t>Circular Foundation</t>
  </si>
  <si>
    <t>Factor of Safety</t>
  </si>
  <si>
    <t>Type of Foundation</t>
  </si>
  <si>
    <t>Solution:</t>
  </si>
  <si>
    <t>Step 1: Solving for Effective Stress (q')</t>
  </si>
  <si>
    <t>Effective Stress (q') =</t>
  </si>
  <si>
    <t>First Term</t>
  </si>
  <si>
    <t>Second Term</t>
  </si>
  <si>
    <t>Step 2: Solving for y'</t>
  </si>
  <si>
    <t>Case</t>
  </si>
  <si>
    <t>y' =</t>
  </si>
  <si>
    <t>Step 3: Solving for qu and qa</t>
  </si>
  <si>
    <t>Ultimate Soil Bearing Capacity</t>
  </si>
  <si>
    <t>Mode of Failure</t>
  </si>
  <si>
    <t>General Shear</t>
  </si>
  <si>
    <t>Local Shear</t>
  </si>
  <si>
    <t>Strip Foundation (qu)</t>
  </si>
  <si>
    <t>Square Foundation (qu)</t>
  </si>
  <si>
    <t>Circular Foundation (qu)</t>
  </si>
  <si>
    <t>Allowable Soil Bearing Capacity</t>
  </si>
  <si>
    <t>Strip Foundation (qa)</t>
  </si>
  <si>
    <t>Square Foundation (qa)</t>
  </si>
  <si>
    <t>Circular Foundation (qa)</t>
  </si>
  <si>
    <t>Ultimate Soild Bearing Capacity (qu)</t>
  </si>
  <si>
    <t>Allowable Soil Bearing Capacity (qa)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</si>
</sst>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C66C-AE32-4333-9EFF-2C585FA347F4}">
  <dimension ref="A2:L32"/>
  <sheetViews>
    <sheetView tabSelected="1" workbookViewId="0">
      <selection activeCell="C19" sqref="C19"/>
    </sheetView>
  </sheetViews>
  <sheetFormatPr defaultRowHeight="14.4" x14ac:dyDescent="0.3"/>
  <cols>
    <col min="1" max="1" width="30.6640625" customWidth="1"/>
    <col min="2" max="2" width="29.33203125" customWidth="1"/>
    <col min="3" max="3" width="11.21875" customWidth="1"/>
    <col min="5" max="6" width="16.6640625" customWidth="1"/>
  </cols>
  <sheetData>
    <row r="2" spans="1:10" x14ac:dyDescent="0.3">
      <c r="A2" s="1" t="s">
        <v>0</v>
      </c>
      <c r="B2" s="1" t="s">
        <v>3</v>
      </c>
      <c r="C2" t="s">
        <v>4</v>
      </c>
    </row>
    <row r="3" spans="1:10" x14ac:dyDescent="0.3">
      <c r="B3" s="2"/>
      <c r="E3" t="s">
        <v>19</v>
      </c>
      <c r="F3" s="1" t="s">
        <v>16</v>
      </c>
    </row>
    <row r="4" spans="1:10" x14ac:dyDescent="0.3">
      <c r="A4" t="s">
        <v>1</v>
      </c>
      <c r="B4" s="3">
        <v>7</v>
      </c>
      <c r="C4" t="s">
        <v>5</v>
      </c>
      <c r="E4" t="s">
        <v>30</v>
      </c>
      <c r="F4" s="1" t="s">
        <v>31</v>
      </c>
    </row>
    <row r="5" spans="1:10" x14ac:dyDescent="0.3">
      <c r="A5" t="s">
        <v>2</v>
      </c>
      <c r="B5" s="3">
        <v>2.1</v>
      </c>
      <c r="C5" t="s">
        <v>6</v>
      </c>
    </row>
    <row r="6" spans="1:10" x14ac:dyDescent="0.3">
      <c r="A6" t="s">
        <v>7</v>
      </c>
      <c r="B6" s="3">
        <v>13.2676</v>
      </c>
      <c r="C6" t="s">
        <v>11</v>
      </c>
    </row>
    <row r="7" spans="1:10" x14ac:dyDescent="0.3">
      <c r="A7" t="s">
        <v>8</v>
      </c>
      <c r="B7" s="3">
        <v>16.989100000000001</v>
      </c>
      <c r="C7" t="s">
        <v>11</v>
      </c>
    </row>
    <row r="8" spans="1:10" x14ac:dyDescent="0.3">
      <c r="A8" t="s">
        <v>9</v>
      </c>
      <c r="B8" s="3">
        <v>0.8</v>
      </c>
      <c r="C8" t="s">
        <v>6</v>
      </c>
    </row>
    <row r="9" spans="1:10" x14ac:dyDescent="0.3">
      <c r="A9" t="s">
        <v>10</v>
      </c>
      <c r="B9" s="3">
        <v>1.8</v>
      </c>
      <c r="C9" t="s">
        <v>6</v>
      </c>
    </row>
    <row r="10" spans="1:10" x14ac:dyDescent="0.3">
      <c r="A10" t="s">
        <v>18</v>
      </c>
      <c r="B10" s="3">
        <v>3</v>
      </c>
    </row>
    <row r="11" spans="1:10" x14ac:dyDescent="0.3">
      <c r="A11" t="s">
        <v>12</v>
      </c>
      <c r="B11" s="3">
        <v>20.27</v>
      </c>
    </row>
    <row r="12" spans="1:10" x14ac:dyDescent="0.3">
      <c r="A12" t="s">
        <v>13</v>
      </c>
      <c r="B12" s="3">
        <v>9.19</v>
      </c>
    </row>
    <row r="13" spans="1:10" x14ac:dyDescent="0.3">
      <c r="A13" t="s">
        <v>14</v>
      </c>
      <c r="B13" s="3">
        <v>5.09</v>
      </c>
    </row>
    <row r="15" spans="1:10" x14ac:dyDescent="0.3">
      <c r="A15" s="1" t="s">
        <v>20</v>
      </c>
    </row>
    <row r="16" spans="1:10" x14ac:dyDescent="0.3">
      <c r="J16" t="s">
        <v>29</v>
      </c>
    </row>
    <row r="17" spans="1:12" x14ac:dyDescent="0.3">
      <c r="A17" t="s">
        <v>21</v>
      </c>
      <c r="H17">
        <f>(B4*B11+C21*B12+0.5*C25*B5*B13)</f>
        <v>343.77802415000002</v>
      </c>
      <c r="J17" t="s">
        <v>33</v>
      </c>
      <c r="K17">
        <f>IF(F4="General Shear",H17,H22)</f>
        <v>343.77802415000002</v>
      </c>
      <c r="L17" t="s">
        <v>5</v>
      </c>
    </row>
    <row r="18" spans="1:12" x14ac:dyDescent="0.3">
      <c r="B18" t="s">
        <v>23</v>
      </c>
      <c r="C18">
        <f>IF(B8&gt;B9,B6*B9,B6*B8)</f>
        <v>10.614080000000001</v>
      </c>
      <c r="H18">
        <f>(1.3*B4*B11+C21*B12+0.4*C25*B5*B13)</f>
        <v>378.67128416000003</v>
      </c>
      <c r="J18" t="s">
        <v>34</v>
      </c>
      <c r="K18">
        <f>IF(F4="General Shear",H18,H23)</f>
        <v>378.67128416000003</v>
      </c>
      <c r="L18" t="s">
        <v>5</v>
      </c>
    </row>
    <row r="19" spans="1:12" x14ac:dyDescent="0.3">
      <c r="B19" t="s">
        <v>24</v>
      </c>
      <c r="C19">
        <f>IF((B9-B8)&gt;0,((B7-9.81)*(B9-B8)),0)</f>
        <v>7.1791</v>
      </c>
      <c r="H19">
        <f>(1.3*B4*B11+C21*B12+0.3*C25*B5*B13)</f>
        <v>370.99754417000003</v>
      </c>
      <c r="J19" t="s">
        <v>35</v>
      </c>
      <c r="K19">
        <f>IF(F4="General Shear",H19,H24)</f>
        <v>370.99754417000003</v>
      </c>
      <c r="L19" t="s">
        <v>5</v>
      </c>
    </row>
    <row r="21" spans="1:12" x14ac:dyDescent="0.3">
      <c r="B21" t="s">
        <v>22</v>
      </c>
      <c r="C21">
        <f>C18+C19</f>
        <v>17.79318</v>
      </c>
      <c r="J21" t="s">
        <v>36</v>
      </c>
    </row>
    <row r="22" spans="1:12" x14ac:dyDescent="0.3">
      <c r="H22">
        <f>((2/3)*B4*B11+C21*B12+0.5*C25*B5*B13)</f>
        <v>296.48135748333334</v>
      </c>
      <c r="J22" t="s">
        <v>37</v>
      </c>
      <c r="K22">
        <f>K17/B10</f>
        <v>114.59267471666668</v>
      </c>
      <c r="L22" t="s">
        <v>5</v>
      </c>
    </row>
    <row r="23" spans="1:12" x14ac:dyDescent="0.3">
      <c r="A23" t="s">
        <v>25</v>
      </c>
      <c r="H23">
        <f>((2/3)*1.3*B4*B11+C21*B12+0.4*C25*B5*B13)</f>
        <v>317.18561749333333</v>
      </c>
      <c r="J23" t="s">
        <v>38</v>
      </c>
      <c r="K23">
        <f>K18/B10</f>
        <v>126.22376138666668</v>
      </c>
      <c r="L23" t="s">
        <v>5</v>
      </c>
    </row>
    <row r="24" spans="1:12" x14ac:dyDescent="0.3">
      <c r="B24" t="s">
        <v>26</v>
      </c>
      <c r="C24" t="str">
        <f>IF(B8&gt;=(B9+B5),"Case 3","Case 1")</f>
        <v>Case 1</v>
      </c>
      <c r="H24">
        <f>((2/3)*1.3*B4*B11+C21*B12+0.3*C25*B5*B13)</f>
        <v>309.51187750333332</v>
      </c>
      <c r="J24" t="s">
        <v>39</v>
      </c>
      <c r="K24">
        <f>K19/B10</f>
        <v>123.66584805666668</v>
      </c>
      <c r="L24" t="s">
        <v>5</v>
      </c>
    </row>
    <row r="25" spans="1:12" x14ac:dyDescent="0.3">
      <c r="B25" t="s">
        <v>27</v>
      </c>
      <c r="C25">
        <f>IF(C24="Case 1",(MAX(B6:B7)-9.81),MAX(B6:B7))</f>
        <v>7.1791</v>
      </c>
    </row>
    <row r="27" spans="1:12" x14ac:dyDescent="0.3">
      <c r="A27" t="s">
        <v>28</v>
      </c>
    </row>
    <row r="30" spans="1:12" x14ac:dyDescent="0.3">
      <c r="B30" s="4" t="s">
        <v>40</v>
      </c>
      <c r="C30" s="4" cm="1">
        <f t="array" ref="C30">_xlfn.IFS(F3="Strip Foundation",K17,F3="Square Foundation",K18,F3="Circular Foundation",K19)</f>
        <v>378.67128416000003</v>
      </c>
      <c r="D30" t="s">
        <v>5</v>
      </c>
    </row>
    <row r="32" spans="1:12" x14ac:dyDescent="0.3">
      <c r="B32" s="4" t="s">
        <v>41</v>
      </c>
      <c r="C32" s="4">
        <f>C30/B10</f>
        <v>126.22376138666668</v>
      </c>
      <c r="D32" t="s">
        <v>5</v>
      </c>
    </row>
  </sheetData>
  <dataValidations count="2">
    <dataValidation type="list" allowBlank="1" showInputMessage="1" showErrorMessage="1" sqref="F3" xr:uid="{52FBA4C4-92D8-42A2-82F2-35C31FF46FC3}">
      <formula1>TYPE_F</formula1>
    </dataValidation>
    <dataValidation type="list" allowBlank="1" showInputMessage="1" showErrorMessage="1" sqref="F4" xr:uid="{58366750-4829-4481-BB30-B38B7BCE5BDD}">
      <formula1>FAILURE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860A-BA5D-4367-99FE-AB210AC72114}">
  <dimension ref="A2:L32"/>
  <sheetViews>
    <sheetView topLeftCell="A5" workbookViewId="0">
      <selection activeCell="C19" sqref="C19"/>
    </sheetView>
  </sheetViews>
  <sheetFormatPr defaultRowHeight="14.4" x14ac:dyDescent="0.3"/>
  <cols>
    <col min="1" max="1" width="30.6640625" customWidth="1"/>
    <col min="2" max="2" width="29.33203125" customWidth="1"/>
    <col min="3" max="3" width="11.21875" customWidth="1"/>
    <col min="5" max="6" width="16.6640625" customWidth="1"/>
  </cols>
  <sheetData>
    <row r="2" spans="1:10" x14ac:dyDescent="0.3">
      <c r="A2" s="1" t="s">
        <v>0</v>
      </c>
      <c r="B2" s="1" t="s">
        <v>3</v>
      </c>
      <c r="C2" t="s">
        <v>4</v>
      </c>
    </row>
    <row r="3" spans="1:10" x14ac:dyDescent="0.3">
      <c r="B3" s="2"/>
      <c r="E3" t="s">
        <v>19</v>
      </c>
      <c r="F3" s="1" t="s">
        <v>16</v>
      </c>
    </row>
    <row r="4" spans="1:10" x14ac:dyDescent="0.3">
      <c r="A4" t="s">
        <v>1</v>
      </c>
      <c r="B4" s="3">
        <v>9.6</v>
      </c>
      <c r="C4" t="s">
        <v>5</v>
      </c>
      <c r="E4" t="s">
        <v>30</v>
      </c>
      <c r="F4" s="1" t="s">
        <v>31</v>
      </c>
    </row>
    <row r="5" spans="1:10" x14ac:dyDescent="0.3">
      <c r="A5" t="s">
        <v>2</v>
      </c>
      <c r="B5" s="3">
        <v>1.2</v>
      </c>
      <c r="C5" t="s">
        <v>6</v>
      </c>
    </row>
    <row r="6" spans="1:10" x14ac:dyDescent="0.3">
      <c r="A6" t="s">
        <v>7</v>
      </c>
      <c r="B6" s="3">
        <v>17.3</v>
      </c>
      <c r="C6" t="s">
        <v>11</v>
      </c>
    </row>
    <row r="7" spans="1:10" x14ac:dyDescent="0.3">
      <c r="A7" t="s">
        <v>8</v>
      </c>
      <c r="B7" s="3">
        <v>0</v>
      </c>
      <c r="C7" t="s">
        <v>11</v>
      </c>
    </row>
    <row r="8" spans="1:10" x14ac:dyDescent="0.3">
      <c r="A8" t="s">
        <v>9</v>
      </c>
      <c r="B8" s="3">
        <v>10</v>
      </c>
      <c r="C8" t="s">
        <v>6</v>
      </c>
    </row>
    <row r="9" spans="1:10" x14ac:dyDescent="0.3">
      <c r="A9" t="s">
        <v>10</v>
      </c>
      <c r="B9" s="3">
        <v>0.9</v>
      </c>
      <c r="C9" t="s">
        <v>6</v>
      </c>
    </row>
    <row r="10" spans="1:10" x14ac:dyDescent="0.3">
      <c r="A10" t="s">
        <v>18</v>
      </c>
      <c r="B10" s="3">
        <v>3</v>
      </c>
    </row>
    <row r="11" spans="1:10" x14ac:dyDescent="0.3">
      <c r="A11" t="s">
        <v>12</v>
      </c>
      <c r="B11" s="3">
        <v>31.61</v>
      </c>
    </row>
    <row r="12" spans="1:10" x14ac:dyDescent="0.3">
      <c r="A12" t="s">
        <v>13</v>
      </c>
      <c r="B12" s="3">
        <v>17.809999999999999</v>
      </c>
    </row>
    <row r="13" spans="1:10" x14ac:dyDescent="0.3">
      <c r="A13" t="s">
        <v>14</v>
      </c>
      <c r="B13" s="3">
        <v>13.7</v>
      </c>
    </row>
    <row r="15" spans="1:10" x14ac:dyDescent="0.3">
      <c r="A15" s="1" t="s">
        <v>20</v>
      </c>
    </row>
    <row r="16" spans="1:10" x14ac:dyDescent="0.3">
      <c r="J16" t="s">
        <v>29</v>
      </c>
    </row>
    <row r="17" spans="1:12" x14ac:dyDescent="0.3">
      <c r="A17" t="s">
        <v>21</v>
      </c>
      <c r="H17">
        <f>(B4*B11+C21*B12+0.5*C25*B5*B13)</f>
        <v>722.9636999999999</v>
      </c>
      <c r="J17" t="s">
        <v>33</v>
      </c>
      <c r="K17">
        <f>IF(F4="General Shear",H17,H22)</f>
        <v>722.9636999999999</v>
      </c>
      <c r="L17" t="s">
        <v>5</v>
      </c>
    </row>
    <row r="18" spans="1:12" x14ac:dyDescent="0.3">
      <c r="B18" t="s">
        <v>23</v>
      </c>
      <c r="C18">
        <f>IF(B8&gt;B9,B6*B9,B6*B8)</f>
        <v>15.57</v>
      </c>
      <c r="H18">
        <f>(1.3*B4*B11+C21*B12+0.4*C25*B5*B13)</f>
        <v>785.55930000000001</v>
      </c>
      <c r="J18" t="s">
        <v>34</v>
      </c>
      <c r="K18">
        <f>IF(F4="General Shear",H18,H23)</f>
        <v>785.55930000000001</v>
      </c>
      <c r="L18" t="s">
        <v>5</v>
      </c>
    </row>
    <row r="19" spans="1:12" x14ac:dyDescent="0.3">
      <c r="B19" t="s">
        <v>24</v>
      </c>
      <c r="C19">
        <f>IF((B9-B8)&gt;0,((B7-9.81)*(B9-B8)),0)</f>
        <v>0</v>
      </c>
      <c r="H19">
        <f>(1.3*B4*B11+C21*B12+0.3*C25*B5*B13)</f>
        <v>757.11809999999991</v>
      </c>
      <c r="J19" t="s">
        <v>35</v>
      </c>
      <c r="K19">
        <f>IF(F4="General Shear",H19,H24)</f>
        <v>757.11809999999991</v>
      </c>
      <c r="L19" t="s">
        <v>5</v>
      </c>
    </row>
    <row r="21" spans="1:12" x14ac:dyDescent="0.3">
      <c r="B21" t="s">
        <v>22</v>
      </c>
      <c r="C21">
        <f>C18+C19</f>
        <v>15.57</v>
      </c>
      <c r="J21" t="s">
        <v>36</v>
      </c>
    </row>
    <row r="22" spans="1:12" x14ac:dyDescent="0.3">
      <c r="H22">
        <f>((2/3)*B4*B11+C21*B12+0.5*C25*B5*B13)</f>
        <v>621.81169999999997</v>
      </c>
      <c r="J22" t="s">
        <v>37</v>
      </c>
      <c r="K22">
        <f>K17/B10</f>
        <v>240.98789999999997</v>
      </c>
      <c r="L22" t="s">
        <v>5</v>
      </c>
    </row>
    <row r="23" spans="1:12" x14ac:dyDescent="0.3">
      <c r="A23" t="s">
        <v>25</v>
      </c>
      <c r="H23">
        <f>((2/3)*1.3*B4*B11+C21*B12+0.4*C25*B5*B13)</f>
        <v>654.06170000000009</v>
      </c>
      <c r="J23" t="s">
        <v>38</v>
      </c>
      <c r="K23">
        <f>K18/B10</f>
        <v>261.85309999999998</v>
      </c>
      <c r="L23" t="s">
        <v>5</v>
      </c>
    </row>
    <row r="24" spans="1:12" x14ac:dyDescent="0.3">
      <c r="B24" t="s">
        <v>26</v>
      </c>
      <c r="C24" t="str">
        <f>IF(B8&gt;+(B9+B5),"Case 3","Case 1")</f>
        <v>Case 3</v>
      </c>
      <c r="H24">
        <f>((2/3)*1.3*B4*B11+C21*B12+0.3*C25*B5*B13)</f>
        <v>625.62049999999999</v>
      </c>
      <c r="J24" t="s">
        <v>39</v>
      </c>
      <c r="K24">
        <f>K19/B10</f>
        <v>252.37269999999998</v>
      </c>
      <c r="L24" t="s">
        <v>5</v>
      </c>
    </row>
    <row r="25" spans="1:12" x14ac:dyDescent="0.3">
      <c r="B25" t="s">
        <v>27</v>
      </c>
      <c r="C25">
        <f>IF(C24="Case 1",(MAX(B6:B7)-9.81),MAX(B6:B7))</f>
        <v>17.3</v>
      </c>
    </row>
    <row r="27" spans="1:12" x14ac:dyDescent="0.3">
      <c r="A27" t="s">
        <v>28</v>
      </c>
    </row>
    <row r="30" spans="1:12" x14ac:dyDescent="0.3">
      <c r="B30" s="4" t="s">
        <v>40</v>
      </c>
      <c r="C30" s="4" cm="1">
        <f t="array" ref="C30">_xlfn.IFS(F3="Strip Foundation",K17,F3="Square Foundation",K18,F3="Circular Foundation",K19)</f>
        <v>785.55930000000001</v>
      </c>
      <c r="D30" t="s">
        <v>5</v>
      </c>
    </row>
    <row r="32" spans="1:12" x14ac:dyDescent="0.3">
      <c r="B32" s="4" t="s">
        <v>41</v>
      </c>
      <c r="C32" s="4">
        <f>C30/B10</f>
        <v>261.85309999999998</v>
      </c>
      <c r="D32" t="s">
        <v>5</v>
      </c>
    </row>
  </sheetData>
  <dataValidations count="2">
    <dataValidation type="list" allowBlank="1" showInputMessage="1" showErrorMessage="1" sqref="F4" xr:uid="{D18C333B-B77B-47CD-B7B7-FDBD007ACA94}">
      <formula1>FAILURE</formula1>
    </dataValidation>
    <dataValidation type="list" allowBlank="1" showInputMessage="1" showErrorMessage="1" sqref="F3" xr:uid="{5397B300-B9A1-45A4-A8FB-9DB033FA30AE}">
      <formula1>TYPE_F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45C7-5AFD-46B2-8625-9C613F31D7D1}">
  <dimension ref="A2:L32"/>
  <sheetViews>
    <sheetView workbookViewId="0">
      <selection activeCell="C19" sqref="C19"/>
    </sheetView>
  </sheetViews>
  <sheetFormatPr defaultRowHeight="14.4" x14ac:dyDescent="0.3"/>
  <cols>
    <col min="1" max="1" width="30.6640625" customWidth="1"/>
    <col min="2" max="2" width="29.33203125" customWidth="1"/>
    <col min="3" max="3" width="11.21875" customWidth="1"/>
    <col min="5" max="6" width="16.6640625" customWidth="1"/>
  </cols>
  <sheetData>
    <row r="2" spans="1:10" x14ac:dyDescent="0.3">
      <c r="A2" s="1" t="s">
        <v>0</v>
      </c>
      <c r="B2" s="1" t="s">
        <v>3</v>
      </c>
      <c r="C2" t="s">
        <v>4</v>
      </c>
    </row>
    <row r="3" spans="1:10" x14ac:dyDescent="0.3">
      <c r="B3" s="2"/>
      <c r="E3" t="s">
        <v>19</v>
      </c>
      <c r="F3" s="1" t="s">
        <v>16</v>
      </c>
    </row>
    <row r="4" spans="1:10" x14ac:dyDescent="0.3">
      <c r="A4" t="s">
        <v>1</v>
      </c>
      <c r="B4" s="3">
        <v>15.75</v>
      </c>
      <c r="C4" t="s">
        <v>5</v>
      </c>
      <c r="E4" t="s">
        <v>30</v>
      </c>
      <c r="F4" s="1" t="s">
        <v>31</v>
      </c>
    </row>
    <row r="5" spans="1:10" x14ac:dyDescent="0.3">
      <c r="A5" t="s">
        <v>2</v>
      </c>
      <c r="B5" s="3">
        <v>1.2</v>
      </c>
      <c r="C5" t="s">
        <v>6</v>
      </c>
    </row>
    <row r="6" spans="1:10" x14ac:dyDescent="0.3">
      <c r="A6" t="s">
        <v>7</v>
      </c>
      <c r="B6" s="3">
        <v>18.11</v>
      </c>
      <c r="C6" t="s">
        <v>11</v>
      </c>
    </row>
    <row r="7" spans="1:10" x14ac:dyDescent="0.3">
      <c r="A7" t="s">
        <v>8</v>
      </c>
      <c r="B7" s="3">
        <v>19.28</v>
      </c>
      <c r="C7" t="s">
        <v>11</v>
      </c>
    </row>
    <row r="8" spans="1:10" x14ac:dyDescent="0.3">
      <c r="A8" t="s">
        <v>9</v>
      </c>
      <c r="B8" s="3">
        <v>1</v>
      </c>
      <c r="C8" t="s">
        <v>6</v>
      </c>
    </row>
    <row r="9" spans="1:10" x14ac:dyDescent="0.3">
      <c r="A9" t="s">
        <v>10</v>
      </c>
      <c r="B9" s="3">
        <v>1</v>
      </c>
      <c r="C9" t="s">
        <v>6</v>
      </c>
    </row>
    <row r="10" spans="1:10" x14ac:dyDescent="0.3">
      <c r="A10" t="s">
        <v>18</v>
      </c>
      <c r="B10" s="3">
        <v>3</v>
      </c>
    </row>
    <row r="11" spans="1:10" x14ac:dyDescent="0.3">
      <c r="A11" t="s">
        <v>12</v>
      </c>
      <c r="B11" s="3">
        <v>35</v>
      </c>
    </row>
    <row r="12" spans="1:10" x14ac:dyDescent="0.3">
      <c r="A12" t="s">
        <v>13</v>
      </c>
      <c r="B12" s="3">
        <v>22</v>
      </c>
    </row>
    <row r="13" spans="1:10" x14ac:dyDescent="0.3">
      <c r="A13" t="s">
        <v>14</v>
      </c>
      <c r="B13" s="3">
        <v>19</v>
      </c>
    </row>
    <row r="15" spans="1:10" x14ac:dyDescent="0.3">
      <c r="A15" s="1" t="s">
        <v>20</v>
      </c>
    </row>
    <row r="16" spans="1:10" x14ac:dyDescent="0.3">
      <c r="J16" t="s">
        <v>29</v>
      </c>
    </row>
    <row r="17" spans="1:12" x14ac:dyDescent="0.3">
      <c r="A17" t="s">
        <v>21</v>
      </c>
      <c r="H17">
        <f>(B4*B11+C21*B12+0.5*C25*B5*B13)</f>
        <v>1057.6279999999999</v>
      </c>
      <c r="J17" t="s">
        <v>33</v>
      </c>
      <c r="K17">
        <f>IF(F4="General Shear",H17,H22)</f>
        <v>1057.6279999999999</v>
      </c>
      <c r="L17" t="s">
        <v>5</v>
      </c>
    </row>
    <row r="18" spans="1:12" x14ac:dyDescent="0.3">
      <c r="B18" t="s">
        <v>23</v>
      </c>
      <c r="C18">
        <f>IF(B8&gt;B9,B6*B9,B6*B8)</f>
        <v>18.11</v>
      </c>
      <c r="H18">
        <f>(1.3*B4*B11+C21*B12+0.4*C25*B5*B13)</f>
        <v>1201.4114</v>
      </c>
      <c r="J18" t="s">
        <v>34</v>
      </c>
      <c r="K18">
        <f>IF(F4="General Shear",H18,H23)</f>
        <v>1201.4114</v>
      </c>
      <c r="L18" t="s">
        <v>5</v>
      </c>
    </row>
    <row r="19" spans="1:12" x14ac:dyDescent="0.3">
      <c r="B19" t="s">
        <v>24</v>
      </c>
      <c r="C19">
        <f>IF((B9-B8)&gt;0,((B7-9.81)*(B9-B8)),0)</f>
        <v>0</v>
      </c>
      <c r="H19">
        <f>(1.3*B4*B11+C21*B12+0.3*C25*B5*B13)</f>
        <v>1179.8198</v>
      </c>
      <c r="J19" t="s">
        <v>35</v>
      </c>
      <c r="K19">
        <f>IF(F4="General Shear",H19,H24)</f>
        <v>1179.8198</v>
      </c>
      <c r="L19" t="s">
        <v>5</v>
      </c>
    </row>
    <row r="21" spans="1:12" x14ac:dyDescent="0.3">
      <c r="B21" t="s">
        <v>22</v>
      </c>
      <c r="C21">
        <f>C18+C19</f>
        <v>18.11</v>
      </c>
      <c r="J21" t="s">
        <v>36</v>
      </c>
    </row>
    <row r="22" spans="1:12" x14ac:dyDescent="0.3">
      <c r="H22">
        <f>((2/3)*B4*B11+C21*B12+0.5*C25*B5*B13)</f>
        <v>873.87799999999993</v>
      </c>
      <c r="J22" t="s">
        <v>37</v>
      </c>
      <c r="K22">
        <f>K17/B10</f>
        <v>352.54266666666666</v>
      </c>
      <c r="L22" t="s">
        <v>5</v>
      </c>
    </row>
    <row r="23" spans="1:12" x14ac:dyDescent="0.3">
      <c r="A23" t="s">
        <v>25</v>
      </c>
      <c r="H23">
        <f>((2/3)*1.3*B4*B11+C21*B12+0.4*C25*B5*B13)</f>
        <v>962.53639999999996</v>
      </c>
      <c r="J23" t="s">
        <v>38</v>
      </c>
      <c r="K23">
        <f>K18/B10</f>
        <v>400.47046666666665</v>
      </c>
      <c r="L23" t="s">
        <v>5</v>
      </c>
    </row>
    <row r="24" spans="1:12" x14ac:dyDescent="0.3">
      <c r="B24" t="s">
        <v>26</v>
      </c>
      <c r="C24" t="str">
        <f>IF(B8&gt;+(B9+B5),"Case 3","Case 1")</f>
        <v>Case 1</v>
      </c>
      <c r="H24">
        <f>((2/3)*1.3*B4*B11+C21*B12+0.3*C25*B5*B13)</f>
        <v>940.94479999999999</v>
      </c>
      <c r="J24" t="s">
        <v>39</v>
      </c>
      <c r="K24">
        <f>K19/B10</f>
        <v>393.27326666666664</v>
      </c>
      <c r="L24" t="s">
        <v>5</v>
      </c>
    </row>
    <row r="25" spans="1:12" x14ac:dyDescent="0.3">
      <c r="B25" t="s">
        <v>27</v>
      </c>
      <c r="C25">
        <f>IF(C24="Case 1",(MAX(B6:B7)-9.81),MAX(B6:B7))</f>
        <v>9.4700000000000006</v>
      </c>
    </row>
    <row r="27" spans="1:12" x14ac:dyDescent="0.3">
      <c r="A27" t="s">
        <v>28</v>
      </c>
    </row>
    <row r="30" spans="1:12" x14ac:dyDescent="0.3">
      <c r="B30" s="4" t="s">
        <v>40</v>
      </c>
      <c r="C30" s="4" cm="1">
        <f t="array" ref="C30">_xlfn.IFS(F3="Strip Foundation",K17,F3="Square Foundation",K18,F3="Circular Foundation",K19)</f>
        <v>1201.4114</v>
      </c>
      <c r="D30" t="s">
        <v>5</v>
      </c>
    </row>
    <row r="32" spans="1:12" x14ac:dyDescent="0.3">
      <c r="B32" s="4" t="s">
        <v>41</v>
      </c>
      <c r="C32" s="4">
        <f>C30/B10</f>
        <v>400.47046666666665</v>
      </c>
      <c r="D32" t="s">
        <v>5</v>
      </c>
    </row>
  </sheetData>
  <dataValidations count="2">
    <dataValidation type="list" allowBlank="1" showInputMessage="1" showErrorMessage="1" sqref="F3" xr:uid="{3020D9E0-FF95-4CEB-9E0E-FC4154F3D644}">
      <formula1>TYPE_F</formula1>
    </dataValidation>
    <dataValidation type="list" allowBlank="1" showInputMessage="1" showErrorMessage="1" sqref="F4" xr:uid="{B1C38B80-1B36-47CC-B2E9-6C30E7629A47}">
      <formula1>FAILURE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4C42-850A-4147-B201-36618A8C6B2F}">
  <dimension ref="A2:L32"/>
  <sheetViews>
    <sheetView topLeftCell="A9" workbookViewId="0">
      <selection activeCell="B36" sqref="B36"/>
    </sheetView>
  </sheetViews>
  <sheetFormatPr defaultRowHeight="14.4" x14ac:dyDescent="0.3"/>
  <cols>
    <col min="1" max="1" width="30.6640625" customWidth="1"/>
    <col min="2" max="2" width="29.33203125" customWidth="1"/>
    <col min="3" max="3" width="11.21875" customWidth="1"/>
    <col min="5" max="6" width="16.6640625" customWidth="1"/>
  </cols>
  <sheetData>
    <row r="2" spans="1:10" x14ac:dyDescent="0.3">
      <c r="A2" s="1" t="s">
        <v>0</v>
      </c>
      <c r="B2" s="1" t="s">
        <v>3</v>
      </c>
      <c r="C2" t="s">
        <v>4</v>
      </c>
    </row>
    <row r="3" spans="1:10" x14ac:dyDescent="0.3">
      <c r="B3" s="2"/>
      <c r="E3" t="s">
        <v>19</v>
      </c>
      <c r="F3" s="1" t="s">
        <v>15</v>
      </c>
    </row>
    <row r="4" spans="1:10" x14ac:dyDescent="0.3">
      <c r="A4" t="s">
        <v>1</v>
      </c>
      <c r="B4" s="3">
        <v>28.75</v>
      </c>
      <c r="C4" t="s">
        <v>5</v>
      </c>
      <c r="E4" t="s">
        <v>30</v>
      </c>
      <c r="F4" s="1" t="s">
        <v>31</v>
      </c>
    </row>
    <row r="5" spans="1:10" x14ac:dyDescent="0.3">
      <c r="A5" t="s">
        <v>2</v>
      </c>
      <c r="B5" s="3">
        <v>1.22</v>
      </c>
      <c r="C5" t="s">
        <v>6</v>
      </c>
    </row>
    <row r="6" spans="1:10" x14ac:dyDescent="0.3">
      <c r="A6" t="s">
        <v>7</v>
      </c>
      <c r="B6" s="3">
        <v>17.29</v>
      </c>
      <c r="C6" t="s">
        <v>11</v>
      </c>
    </row>
    <row r="7" spans="1:10" x14ac:dyDescent="0.3">
      <c r="A7" t="s">
        <v>8</v>
      </c>
      <c r="B7" s="3">
        <v>0</v>
      </c>
      <c r="C7" t="s">
        <v>11</v>
      </c>
    </row>
    <row r="8" spans="1:10" x14ac:dyDescent="0.3">
      <c r="A8" t="s">
        <v>9</v>
      </c>
      <c r="B8" s="3">
        <v>10</v>
      </c>
      <c r="C8" t="s">
        <v>6</v>
      </c>
    </row>
    <row r="9" spans="1:10" x14ac:dyDescent="0.3">
      <c r="A9" t="s">
        <v>10</v>
      </c>
      <c r="B9" s="3">
        <v>0.91</v>
      </c>
      <c r="C9" t="s">
        <v>6</v>
      </c>
    </row>
    <row r="10" spans="1:10" x14ac:dyDescent="0.3">
      <c r="A10" t="s">
        <v>18</v>
      </c>
      <c r="B10" s="3">
        <v>4</v>
      </c>
    </row>
    <row r="11" spans="1:10" x14ac:dyDescent="0.3">
      <c r="A11" t="s">
        <v>12</v>
      </c>
      <c r="B11" s="3">
        <v>25.23</v>
      </c>
    </row>
    <row r="12" spans="1:10" x14ac:dyDescent="0.3">
      <c r="A12" t="s">
        <v>13</v>
      </c>
      <c r="B12" s="3">
        <v>12.72</v>
      </c>
    </row>
    <row r="13" spans="1:10" x14ac:dyDescent="0.3">
      <c r="A13" t="s">
        <v>14</v>
      </c>
      <c r="B13" s="3">
        <v>8.34</v>
      </c>
    </row>
    <row r="15" spans="1:10" x14ac:dyDescent="0.3">
      <c r="A15" s="1" t="s">
        <v>20</v>
      </c>
    </row>
    <row r="16" spans="1:10" x14ac:dyDescent="0.3">
      <c r="J16" t="s">
        <v>29</v>
      </c>
    </row>
    <row r="17" spans="1:12" x14ac:dyDescent="0.3">
      <c r="A17" t="s">
        <v>21</v>
      </c>
      <c r="H17">
        <f>(B4*B11+C21*B12+0.5*C25*B5*B13)</f>
        <v>1013.4588540000001</v>
      </c>
      <c r="J17" t="s">
        <v>33</v>
      </c>
      <c r="K17">
        <f>IF(F4="General Shear",H17,H22)</f>
        <v>1013.4588540000001</v>
      </c>
      <c r="L17" t="s">
        <v>5</v>
      </c>
    </row>
    <row r="18" spans="1:12" x14ac:dyDescent="0.3">
      <c r="B18" t="s">
        <v>23</v>
      </c>
      <c r="C18">
        <f>IF(B8&gt;B9,B6*B9,B6*B8)</f>
        <v>15.7339</v>
      </c>
      <c r="H18">
        <f>(1.3*B4*B11+C21*B12+0.4*C25*B5*B13)</f>
        <v>1213.4753748000001</v>
      </c>
      <c r="J18" t="s">
        <v>34</v>
      </c>
      <c r="K18">
        <f>IF(F4="General Shear",H18,H23)</f>
        <v>1213.4753748000001</v>
      </c>
      <c r="L18" t="s">
        <v>5</v>
      </c>
    </row>
    <row r="19" spans="1:12" x14ac:dyDescent="0.3">
      <c r="B19" t="s">
        <v>24</v>
      </c>
      <c r="C19">
        <f>IF((B9-B8)&gt;0,((B7-9.81)*(B9-B8)),0)</f>
        <v>0</v>
      </c>
      <c r="H19">
        <f>(1.3*B4*B11+C21*B12+0.3*C25*B5*B13)</f>
        <v>1195.8831456</v>
      </c>
      <c r="J19" t="s">
        <v>35</v>
      </c>
      <c r="K19">
        <f>IF(F4="General Shear",H19,H24)</f>
        <v>1195.8831456</v>
      </c>
      <c r="L19" t="s">
        <v>5</v>
      </c>
    </row>
    <row r="21" spans="1:12" x14ac:dyDescent="0.3">
      <c r="B21" t="s">
        <v>22</v>
      </c>
      <c r="C21">
        <f>C18+C19</f>
        <v>15.7339</v>
      </c>
      <c r="J21" t="s">
        <v>36</v>
      </c>
    </row>
    <row r="22" spans="1:12" x14ac:dyDescent="0.3">
      <c r="H22">
        <f>((2/3)*B4*B11+C21*B12+0.5*C25*B5*B13)</f>
        <v>771.67135399999995</v>
      </c>
      <c r="J22" t="s">
        <v>37</v>
      </c>
      <c r="K22">
        <f>K17/B10</f>
        <v>253.36471350000002</v>
      </c>
      <c r="L22" t="s">
        <v>5</v>
      </c>
    </row>
    <row r="23" spans="1:12" x14ac:dyDescent="0.3">
      <c r="A23" t="s">
        <v>25</v>
      </c>
      <c r="H23">
        <f>((2/3)*1.3*B4*B11+C21*B12+0.4*C25*B5*B13)</f>
        <v>899.15162480000004</v>
      </c>
      <c r="J23" t="s">
        <v>38</v>
      </c>
      <c r="K23">
        <f>K18/B10</f>
        <v>303.36884370000001</v>
      </c>
      <c r="L23" t="s">
        <v>5</v>
      </c>
    </row>
    <row r="24" spans="1:12" x14ac:dyDescent="0.3">
      <c r="B24" t="s">
        <v>26</v>
      </c>
      <c r="C24" t="str">
        <f>IF(B8&gt;+(B9+B5),"Case 3","Case 1")</f>
        <v>Case 3</v>
      </c>
      <c r="H24">
        <f>((2/3)*1.3*B4*B11+C21*B12+0.3*C25*B5*B13)</f>
        <v>881.55939560000002</v>
      </c>
      <c r="J24" t="s">
        <v>39</v>
      </c>
      <c r="K24">
        <f>K19/B10</f>
        <v>298.97078640000001</v>
      </c>
      <c r="L24" t="s">
        <v>5</v>
      </c>
    </row>
    <row r="25" spans="1:12" x14ac:dyDescent="0.3">
      <c r="B25" t="s">
        <v>27</v>
      </c>
      <c r="C25">
        <f>IF(C24="Case 1",(MAX(B6:B7)-9.81),MAX(B6:B7))</f>
        <v>17.29</v>
      </c>
    </row>
    <row r="27" spans="1:12" x14ac:dyDescent="0.3">
      <c r="A27" t="s">
        <v>28</v>
      </c>
    </row>
    <row r="30" spans="1:12" x14ac:dyDescent="0.3">
      <c r="B30" s="4" t="s">
        <v>40</v>
      </c>
      <c r="C30" s="4" cm="1">
        <f t="array" ref="C30">_xlfn.IFS(F3="Strip Foundation",K17,F3="Square Foundation",K18,F3="Circular Foundation",K19)</f>
        <v>1013.4588540000001</v>
      </c>
      <c r="D30" t="s">
        <v>5</v>
      </c>
    </row>
    <row r="32" spans="1:12" x14ac:dyDescent="0.3">
      <c r="B32" s="4" t="s">
        <v>41</v>
      </c>
      <c r="C32" s="4">
        <f>C30/B10</f>
        <v>253.36471350000002</v>
      </c>
      <c r="D32" t="s">
        <v>5</v>
      </c>
    </row>
  </sheetData>
  <dataValidations count="2">
    <dataValidation type="list" allowBlank="1" showInputMessage="1" showErrorMessage="1" sqref="F4" xr:uid="{EAD4EEBB-86BF-49C7-BCE6-0FFFCE1C285E}">
      <formula1>FAILURE</formula1>
    </dataValidation>
    <dataValidation type="list" allowBlank="1" showInputMessage="1" showErrorMessage="1" sqref="F3" xr:uid="{CA929A5E-1F86-4350-A4B8-E3E27B93689B}">
      <formula1>TYPE_F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7872-142D-4F25-82C9-ADAF5530A190}">
  <dimension ref="A2:A8"/>
  <sheetViews>
    <sheetView workbookViewId="0">
      <selection activeCell="A7" sqref="A7:A8"/>
    </sheetView>
  </sheetViews>
  <sheetFormatPr defaultRowHeight="14.4" x14ac:dyDescent="0.3"/>
  <cols>
    <col min="1" max="1" width="18.109375" customWidth="1"/>
  </cols>
  <sheetData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7" spans="1:1" x14ac:dyDescent="0.3">
      <c r="A7" t="s">
        <v>31</v>
      </c>
    </row>
    <row r="8" spans="1:1" x14ac:dyDescent="0.3">
      <c r="A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PDF Problem</vt:lpstr>
      <vt:lpstr>SITUATION 3</vt:lpstr>
      <vt:lpstr>SITUATION 4</vt:lpstr>
      <vt:lpstr>EXTRA PROBLEM</vt:lpstr>
      <vt:lpstr>Sheet2</vt:lpstr>
      <vt:lpstr>FAILURE</vt:lpstr>
      <vt:lpstr>TYPE_F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4905</dc:creator>
  <cp:lastModifiedBy>4905</cp:lastModifiedBy>
  <dcterms:created xsi:type="dcterms:W3CDTF">2025-03-30T11:59:58Z</dcterms:created>
  <dcterms:modified xsi:type="dcterms:W3CDTF">2025-04-06T14:11:52Z</dcterms:modified>
</cp:coreProperties>
</file>