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Xipu Li\Dropbox\Deal Folder\CEC\Excel\"/>
    </mc:Choice>
  </mc:AlternateContent>
  <xr:revisionPtr revIDLastSave="0" documentId="13_ncr:1_{0921026B-CFCE-4747-A770-E390F9BF0DE2}" xr6:coauthVersionLast="45" xr6:coauthVersionMax="45" xr10:uidLastSave="{00000000-0000-0000-0000-000000000000}"/>
  <bookViews>
    <workbookView xWindow="7125" yWindow="1965" windowWidth="27225" windowHeight="15300" firstSheet="4" activeTab="4" xr2:uid="{AED8D59C-C861-E640-AB17-42AC8E23F24A}"/>
  </bookViews>
  <sheets>
    <sheet name="GAAP Highlights" sheetId="13" r:id="rId1"/>
    <sheet name="Income - Adjusted" sheetId="17" r:id="rId2"/>
    <sheet name="Adj Highlights" sheetId="14" r:id="rId3"/>
    <sheet name="Earnings" sheetId="15" r:id="rId4"/>
    <sheet name="Recovery Scenario" sheetId="6" r:id="rId5"/>
    <sheet name="Store level EBITDA" sheetId="5" r:id="rId6"/>
    <sheet name="HH INcome" sheetId="4" r:id="rId7"/>
    <sheet name="Creditors" sheetId="18" r:id="rId8"/>
    <sheet name="Cap Present" sheetId="12" r:id="rId9"/>
    <sheet name="Capital Structure" sheetId="3" r:id="rId10"/>
    <sheet name="Financials" sheetId="2" r:id="rId11"/>
    <sheet name="Key Stats" sheetId="7" r:id="rId12"/>
    <sheet name="Income Statement" sheetId="8" r:id="rId13"/>
    <sheet name="Balance Sheet" sheetId="9" r:id="rId14"/>
    <sheet name="Cash Flow" sheetId="10" r:id="rId15"/>
    <sheet name="Ratios" sheetId="11" r:id="rId16"/>
  </sheets>
  <externalReferences>
    <externalReference r:id="rId17"/>
  </externalReferences>
  <definedNames>
    <definedName name="_xlnm._FilterDatabase" localSheetId="6" hidden="1">'HH INcome'!$A$1:$B$52</definedName>
    <definedName name="_xlnm._FilterDatabase" localSheetId="5" hidden="1">'Store level EBITDA'!$K$29:$L$29</definedName>
    <definedName name="_xlchart.v6.0" hidden="1">'HH INcome'!$A$1</definedName>
    <definedName name="_xlchart.v6.1" hidden="1">'HH INcome'!$A$2:$A$52</definedName>
    <definedName name="_xlchart.v6.2" hidden="1">'HH INcome'!$B$2:$B$52</definedName>
    <definedName name="_xlchart.v6.3" hidden="1">'HH INcome'!$A$1</definedName>
    <definedName name="_xlchart.v6.4" hidden="1">'HH INcome'!$A$2:$A$52</definedName>
    <definedName name="_xlchart.v6.5" hidden="1">'HH INcome'!$C$2:$C$52</definedName>
    <definedName name="BLPR10020040303143550017" localSheetId="9" hidden="1">[1]Comp!#REF!</definedName>
    <definedName name="BLPR10020040303143550017" hidden="1">[1]Comp!#REF!</definedName>
    <definedName name="BLPR10020040303143550017_1_1" hidden="1">[1]Comp!#REF!</definedName>
    <definedName name="BLPR10120040303143550017" hidden="1">[1]Comp!#REF!</definedName>
    <definedName name="BLPR10120040303143550017_1_1" hidden="1">[1]Comp!#REF!</definedName>
    <definedName name="BLPR1020040303143540803" hidden="1">[1]Comp!#REF!</definedName>
    <definedName name="BLPR1020040303143540803_1_3" hidden="1">[1]Comp!#REF!</definedName>
    <definedName name="BLPR1020040303143540803_2_3" hidden="1">[1]Comp!#REF!</definedName>
    <definedName name="BLPR1020040303143540803_3_3" hidden="1">[1]Comp!#REF!</definedName>
    <definedName name="BLPR10220040303143550017" hidden="1">[1]Comp!#REF!</definedName>
    <definedName name="BLPR10220040303143550017_1_1" hidden="1">[1]Comp!#REF!</definedName>
    <definedName name="BLPR10320040303143550017" hidden="1">[1]Comp!#REF!</definedName>
    <definedName name="BLPR10320040303143550017_1_1" hidden="1">[1]Comp!#REF!</definedName>
    <definedName name="BLPR10420040303143550027" hidden="1">[1]Comp!#REF!</definedName>
    <definedName name="BLPR10420040303143550027_1_1" hidden="1">[1]Comp!#REF!</definedName>
    <definedName name="BLPR10520040303143550027" hidden="1">[1]Comp!#REF!</definedName>
    <definedName name="BLPR10520040303143550027_1_1" hidden="1">[1]Comp!#REF!</definedName>
    <definedName name="BLPR10620040303143550027" hidden="1">[1]Comp!#REF!</definedName>
    <definedName name="BLPR10620040303143550027_1_1" hidden="1">[1]Comp!#REF!</definedName>
    <definedName name="BLPR10720040303143550027" hidden="1">[1]Comp!#REF!</definedName>
    <definedName name="BLPR10720040303143550027_1_1" hidden="1">[1]Comp!#REF!</definedName>
    <definedName name="BLPR10820040303143550027" hidden="1">[1]Comp!#REF!</definedName>
    <definedName name="BLPR10820040303143550027_1_1" hidden="1">[1]Comp!#REF!</definedName>
    <definedName name="BLPR10920040303143550027" hidden="1">[1]Comp!#REF!</definedName>
    <definedName name="BLPR10920040303143550027_1_1" hidden="1">[1]Comp!#REF!</definedName>
    <definedName name="BLPR11020040303143550027" hidden="1">[1]Comp!#REF!</definedName>
    <definedName name="BLPR11020040303143550027_1_1" hidden="1">[1]Comp!#REF!</definedName>
    <definedName name="BLPR11120040303143550037" hidden="1">[1]Comp!#REF!</definedName>
    <definedName name="BLPR11120040303143550037_1_1" hidden="1">[1]Comp!#REF!</definedName>
    <definedName name="BLPR1120040303143540803" hidden="1">[1]Comp!#REF!</definedName>
    <definedName name="BLPR1120040303143540803_1_3" hidden="1">[1]Comp!#REF!</definedName>
    <definedName name="BLPR1120040303143540803_2_3" hidden="1">[1]Comp!#REF!</definedName>
    <definedName name="BLPR1120040303143540803_3_3" hidden="1">[1]Comp!#REF!</definedName>
    <definedName name="BLPR11220040303143550037" hidden="1">[1]Comp!#REF!</definedName>
    <definedName name="BLPR11220040303143550037_1_1" hidden="1">[1]Comp!#REF!</definedName>
    <definedName name="BLPR11320040303143550037" hidden="1">[1]Comp!#REF!</definedName>
    <definedName name="BLPR11320040303143550037_1_1" hidden="1">[1]Comp!#REF!</definedName>
    <definedName name="BLPR11420040303143550037" hidden="1">[1]Comp!#REF!</definedName>
    <definedName name="BLPR11420040303143550037_1_1" hidden="1">[1]Comp!#REF!</definedName>
    <definedName name="BLPR11520040303143550037" hidden="1">[1]Comp!#REF!</definedName>
    <definedName name="BLPR11520040303143550037_1_1" hidden="1">[1]Comp!#REF!</definedName>
    <definedName name="BLPR11620040303143550037" hidden="1">[1]Comp!#REF!</definedName>
    <definedName name="BLPR11620040303143550037_1_1" hidden="1">[1]Comp!#REF!</definedName>
    <definedName name="BLPR11720040303143550047" hidden="1">[1]Comp!#REF!</definedName>
    <definedName name="BLPR11720040303143550047_1_1" hidden="1">[1]Comp!#REF!</definedName>
    <definedName name="BLPR11820040303143550047" hidden="1">[1]Comp!#REF!</definedName>
    <definedName name="BLPR11820040303143550047_1_1" hidden="1">[1]Comp!#REF!</definedName>
    <definedName name="BLPR11920040303143550047" hidden="1">[1]Comp!#REF!</definedName>
    <definedName name="BLPR11920040303143550047_1_1" hidden="1">[1]Comp!#REF!</definedName>
    <definedName name="BLPR120040303143540763" hidden="1">[1]Comp!#REF!</definedName>
    <definedName name="BLPR120040303143540763_1_3" hidden="1">[1]Comp!#REF!</definedName>
    <definedName name="BLPR120040303143540763_2_3" hidden="1">[1]Comp!#REF!</definedName>
    <definedName name="BLPR120040303143540763_3_3" hidden="1">[1]Comp!#REF!</definedName>
    <definedName name="BLPR12020040303143550047" hidden="1">[1]Comp!#REF!</definedName>
    <definedName name="BLPR12020040303143550047_1_1" hidden="1">[1]Comp!#REF!</definedName>
    <definedName name="BLPR12120040303143550047" hidden="1">[1]Comp!#REF!</definedName>
    <definedName name="BLPR12120040303143550047_1_1" hidden="1">[1]Comp!#REF!</definedName>
    <definedName name="BLPR1220040303143540803" hidden="1">[1]Comp!#REF!</definedName>
    <definedName name="BLPR1220040303143540803_1_3" hidden="1">[1]Comp!#REF!</definedName>
    <definedName name="BLPR1220040303143540803_2_3" hidden="1">[1]Comp!#REF!</definedName>
    <definedName name="BLPR1220040303143540803_3_3" hidden="1">[1]Comp!#REF!</definedName>
    <definedName name="BLPR12220040303143550047" hidden="1">[1]Comp!#REF!</definedName>
    <definedName name="BLPR12220040303143550047_1_1" hidden="1">[1]Comp!#REF!</definedName>
    <definedName name="BLPR12320040303143550047" hidden="1">[1]Comp!#REF!</definedName>
    <definedName name="BLPR12320040303143550047_1_1" hidden="1">[1]Comp!#REF!</definedName>
    <definedName name="BLPR12420040303143550057" hidden="1">[1]Comp!#REF!</definedName>
    <definedName name="BLPR12420040303143550057_1_1" hidden="1">[1]Comp!#REF!</definedName>
    <definedName name="BLPR12520040303143550057" hidden="1">[1]Comp!#REF!</definedName>
    <definedName name="BLPR12520040303143550057_1_1" hidden="1">[1]Comp!#REF!</definedName>
    <definedName name="BLPR12620040303143550057" hidden="1">[1]Comp!#REF!</definedName>
    <definedName name="BLPR12620040303143550057_1_1" hidden="1">[1]Comp!#REF!</definedName>
    <definedName name="BLPR12720040303143550057" hidden="1">[1]Comp!#REF!</definedName>
    <definedName name="BLPR12720040303143550057_1_1" hidden="1">[1]Comp!#REF!</definedName>
    <definedName name="BLPR12820040303143550057" hidden="1">[1]Comp!#REF!</definedName>
    <definedName name="BLPR12820040303143550057_1_1" hidden="1">[1]Comp!#REF!</definedName>
    <definedName name="BLPR12920040303143550057" hidden="1">[1]Comp!#REF!</definedName>
    <definedName name="BLPR12920040303143550057_1_1" hidden="1">[1]Comp!#REF!</definedName>
    <definedName name="BLPR13020040303143550067" hidden="1">[1]Comp!#REF!</definedName>
    <definedName name="BLPR13020040303143550067_1_1" hidden="1">[1]Comp!#REF!</definedName>
    <definedName name="BLPR13120040303143550067" hidden="1">[1]Comp!#REF!</definedName>
    <definedName name="BLPR13120040303143550067_1_1" hidden="1">[1]Comp!#REF!</definedName>
    <definedName name="BLPR1320040303143540813" hidden="1">[1]Comp!#REF!</definedName>
    <definedName name="BLPR1320040303143540813_1_3" hidden="1">[1]Comp!#REF!</definedName>
    <definedName name="BLPR1320040303143540813_2_3" hidden="1">[1]Comp!#REF!</definedName>
    <definedName name="BLPR1320040303143540813_3_3" hidden="1">[1]Comp!#REF!</definedName>
    <definedName name="BLPR13220040303143550067" hidden="1">[1]Comp!#REF!</definedName>
    <definedName name="BLPR13220040303143550067_1_1" hidden="1">[1]Comp!#REF!</definedName>
    <definedName name="BLPR13320040303143550067" hidden="1">[1]Comp!#REF!</definedName>
    <definedName name="BLPR13320040303143550067_1_1" hidden="1">[1]Comp!#REF!</definedName>
    <definedName name="BLPR13420040303143550067" hidden="1">[1]Comp!#REF!</definedName>
    <definedName name="BLPR13420040303143550067_1_1" hidden="1">[1]Comp!#REF!</definedName>
    <definedName name="BLPR13520040303143550067" hidden="1">[1]Comp!#REF!</definedName>
    <definedName name="BLPR13520040303143550067_1_1" hidden="1">[1]Comp!#REF!</definedName>
    <definedName name="BLPR13620040303143550077" hidden="1">[1]Comp!#REF!</definedName>
    <definedName name="BLPR13620040303143550077_1_1" hidden="1">[1]Comp!#REF!</definedName>
    <definedName name="BLPR13720040303143550077" hidden="1">[1]Comp!#REF!</definedName>
    <definedName name="BLPR13720040303143550077_1_1" hidden="1">[1]Comp!#REF!</definedName>
    <definedName name="BLPR13820040303143550077" hidden="1">[1]Comp!#REF!</definedName>
    <definedName name="BLPR13820040303143550077_1_1" hidden="1">[1]Comp!#REF!</definedName>
    <definedName name="BLPR13920040303143550077" hidden="1">[1]Comp!#REF!</definedName>
    <definedName name="BLPR13920040303143550077_1_1" hidden="1">[1]Comp!#REF!</definedName>
    <definedName name="BLPR14020040303143550077" hidden="1">[1]Comp!#REF!</definedName>
    <definedName name="BLPR14020040303143550077_1_1" hidden="1">[1]Comp!#REF!</definedName>
    <definedName name="BLPR14120040303143550077" hidden="1">[1]Comp!#REF!</definedName>
    <definedName name="BLPR14120040303143550077_1_1" hidden="1">[1]Comp!#REF!</definedName>
    <definedName name="BLPR1420040303143540813" hidden="1">[1]Comp!#REF!</definedName>
    <definedName name="BLPR1420040303143540813_1_3" hidden="1">[1]Comp!#REF!</definedName>
    <definedName name="BLPR1420040303143540813_2_3" hidden="1">[1]Comp!#REF!</definedName>
    <definedName name="BLPR1420040303143540813_3_3" hidden="1">[1]Comp!#REF!</definedName>
    <definedName name="BLPR14220040303143550077" hidden="1">[1]Comp!#REF!</definedName>
    <definedName name="BLPR14220040303143550077_1_1" hidden="1">[1]Comp!#REF!</definedName>
    <definedName name="BLPR14320040303143550077" hidden="1">[1]Comp!#REF!</definedName>
    <definedName name="BLPR14320040303143550077_1_1" hidden="1">[1]Comp!#REF!</definedName>
    <definedName name="BLPR14420040303143550077" hidden="1">[1]Comp!#REF!</definedName>
    <definedName name="BLPR14420040303143550077_1_1" hidden="1">[1]Comp!#REF!</definedName>
    <definedName name="BLPR14520040303143550077" hidden="1">[1]Comp!#REF!</definedName>
    <definedName name="BLPR14520040303143550077_1_1" hidden="1">[1]Comp!#REF!</definedName>
    <definedName name="BLPR14620040303143550077" hidden="1">[1]Comp!#REF!</definedName>
    <definedName name="BLPR14620040303143550077_1_1" hidden="1">[1]Comp!#REF!</definedName>
    <definedName name="BLPR14720040303143550077" hidden="1">[1]Comp!#REF!</definedName>
    <definedName name="BLPR14720040303143550077_1_1" hidden="1">[1]Comp!#REF!</definedName>
    <definedName name="BLPR14820040303143550077" hidden="1">[1]Comp!#REF!</definedName>
    <definedName name="BLPR14820040303143550077_1_1" hidden="1">[1]Comp!#REF!</definedName>
    <definedName name="BLPR14920040303143550077" hidden="1">[1]Comp!#REF!</definedName>
    <definedName name="BLPR14920040303143550077_1_1" hidden="1">[1]Comp!#REF!</definedName>
    <definedName name="BLPR15020040303143550087" hidden="1">[1]Comp!#REF!</definedName>
    <definedName name="BLPR15020040303143550087_1_1" hidden="1">[1]Comp!#REF!</definedName>
    <definedName name="BLPR15120040303143550087" hidden="1">[1]Comp!#REF!</definedName>
    <definedName name="BLPR15120040303143550087_1_1" hidden="1">[1]Comp!#REF!</definedName>
    <definedName name="BLPR1520040303143540813" hidden="1">[1]Comp!#REF!</definedName>
    <definedName name="BLPR1520040303143540813_1_3" hidden="1">[1]Comp!#REF!</definedName>
    <definedName name="BLPR1520040303143540813_2_3" hidden="1">[1]Comp!#REF!</definedName>
    <definedName name="BLPR1520040303143540813_3_3" hidden="1">[1]Comp!#REF!</definedName>
    <definedName name="BLPR15220040303143550087" hidden="1">[1]Comp!#REF!</definedName>
    <definedName name="BLPR15220040303143550087_1_1" hidden="1">[1]Comp!#REF!</definedName>
    <definedName name="BLPR15320040303143550087" hidden="1">[1]Comp!#REF!</definedName>
    <definedName name="BLPR15320040303143550087_1_1" hidden="1">[1]Comp!#REF!</definedName>
    <definedName name="BLPR15420040303143550087" hidden="1">[1]Comp!#REF!</definedName>
    <definedName name="BLPR15420040303143550087_1_1" hidden="1">[1]Comp!#REF!</definedName>
    <definedName name="BLPR15520040303143550207" hidden="1">[1]Comp!#REF!</definedName>
    <definedName name="BLPR15520040303143550207_1_2" hidden="1">[1]Comp!#REF!</definedName>
    <definedName name="BLPR15520040303143550207_2_2" hidden="1">[1]Comp!#REF!</definedName>
    <definedName name="BLPR15620040303143550227" hidden="1">[1]Comp!#REF!</definedName>
    <definedName name="BLPR15620040303143550227_1_2" hidden="1">[1]Comp!#REF!</definedName>
    <definedName name="BLPR15620040303143550227_2_2" hidden="1">[1]Comp!#REF!</definedName>
    <definedName name="BLPR15720040303143550237" hidden="1">[1]Comp!#REF!</definedName>
    <definedName name="BLPR15720040303143550237_1_2" hidden="1">[1]Comp!#REF!</definedName>
    <definedName name="BLPR15720040303143550237_2_2" hidden="1">[1]Comp!#REF!</definedName>
    <definedName name="BLPR15820040303143550257" hidden="1">[1]Comp!#REF!</definedName>
    <definedName name="BLPR15820040303143550257_1_2" hidden="1">[1]Comp!#REF!</definedName>
    <definedName name="BLPR15820040303143550257_2_2" hidden="1">[1]Comp!#REF!</definedName>
    <definedName name="BLPR15920040303143550267" hidden="1">[1]Comp!#REF!</definedName>
    <definedName name="BLPR15920040303143550267_1_2" hidden="1">[1]Comp!#REF!</definedName>
    <definedName name="BLPR15920040303143550267_2_2" hidden="1">[1]Comp!#REF!</definedName>
    <definedName name="BLPR16020040303143550287" hidden="1">[1]Comp!#REF!</definedName>
    <definedName name="BLPR16020040303143550287_1_2" hidden="1">[1]Comp!#REF!</definedName>
    <definedName name="BLPR16020040303143550287_2_2" hidden="1">[1]Comp!#REF!</definedName>
    <definedName name="BLPR16120040303143550297" hidden="1">[1]Comp!#REF!</definedName>
    <definedName name="BLPR16120040303143550297_1_2" hidden="1">[1]Comp!#REF!</definedName>
    <definedName name="BLPR16120040303143550297_2_2" hidden="1">[1]Comp!#REF!</definedName>
    <definedName name="BLPR1620040303143540813" hidden="1">[1]Comp!#REF!</definedName>
    <definedName name="BLPR1620040303143540813_1_3" hidden="1">[1]Comp!#REF!</definedName>
    <definedName name="BLPR1620040303143540813_2_3" hidden="1">[1]Comp!#REF!</definedName>
    <definedName name="BLPR1620040303143540813_3_3" hidden="1">[1]Comp!#REF!</definedName>
    <definedName name="BLPR16220040303143550317" hidden="1">[1]Comp!#REF!</definedName>
    <definedName name="BLPR16220040303143550317_1_2" hidden="1">[1]Comp!#REF!</definedName>
    <definedName name="BLPR16220040303143550317_2_2" hidden="1">[1]Comp!#REF!</definedName>
    <definedName name="BLPR16320040303143550327" hidden="1">[1]Comp!#REF!</definedName>
    <definedName name="BLPR16320040303143550327_1_2" hidden="1">[1]Comp!#REF!</definedName>
    <definedName name="BLPR16320040303143550327_2_2" hidden="1">[1]Comp!#REF!</definedName>
    <definedName name="BLPR16420040303143550347" hidden="1">[1]Comp!#REF!</definedName>
    <definedName name="BLPR16420040303143550347_1_2" hidden="1">[1]Comp!#REF!</definedName>
    <definedName name="BLPR16420040303143550347_2_2" hidden="1">[1]Comp!#REF!</definedName>
    <definedName name="BLPR16520040303143550357" hidden="1">[1]Comp!#REF!</definedName>
    <definedName name="BLPR16520040303143550357_1_2" hidden="1">[1]Comp!#REF!</definedName>
    <definedName name="BLPR16520040303143550357_2_2" hidden="1">[1]Comp!#REF!</definedName>
    <definedName name="BLPR16620040303143550377" hidden="1">[1]Comp!#REF!</definedName>
    <definedName name="BLPR16620040303143550377_1_2" hidden="1">[1]Comp!#REF!</definedName>
    <definedName name="BLPR16620040303143550377_2_2" hidden="1">[1]Comp!#REF!</definedName>
    <definedName name="BLPR16720040303143550397" hidden="1">[1]Comp!#REF!</definedName>
    <definedName name="BLPR16720040303143550397_1_2" hidden="1">[1]Comp!#REF!</definedName>
    <definedName name="BLPR16720040303143550397_2_2" hidden="1">[1]Comp!#REF!</definedName>
    <definedName name="BLPR16820040303143550407" hidden="1">[1]Comp!#REF!</definedName>
    <definedName name="BLPR16820040303143550407_1_2" hidden="1">[1]Comp!#REF!</definedName>
    <definedName name="BLPR16820040303143550407_2_2" hidden="1">[1]Comp!#REF!</definedName>
    <definedName name="BLPR16920040303143550427" hidden="1">[1]Comp!#REF!</definedName>
    <definedName name="BLPR16920040303143550427_1_2" hidden="1">[1]Comp!#REF!</definedName>
    <definedName name="BLPR16920040303143550427_2_2" hidden="1">[1]Comp!#REF!</definedName>
    <definedName name="BLPR17020040303143550437" hidden="1">[1]Comp!#REF!</definedName>
    <definedName name="BLPR17020040303143550437_1_2" hidden="1">[1]Comp!#REF!</definedName>
    <definedName name="BLPR17020040303143550437_2_2" hidden="1">[1]Comp!#REF!</definedName>
    <definedName name="BLPR17120040303143550457" hidden="1">[1]Comp!#REF!</definedName>
    <definedName name="BLPR17120040303143550457_1_2" hidden="1">[1]Comp!#REF!</definedName>
    <definedName name="BLPR17120040303143550457_2_2" hidden="1">[1]Comp!#REF!</definedName>
    <definedName name="BLPR1720040303143540823" hidden="1">[1]Comp!#REF!</definedName>
    <definedName name="BLPR1720040303143540823_1_3" hidden="1">[1]Comp!#REF!</definedName>
    <definedName name="BLPR1720040303143540823_2_3" hidden="1">[1]Comp!#REF!</definedName>
    <definedName name="BLPR1720040303143540823_3_3" hidden="1">[1]Comp!#REF!</definedName>
    <definedName name="BLPR17220040303143550477" hidden="1">[1]Comp!#REF!</definedName>
    <definedName name="BLPR17220040303143550477_1_2" hidden="1">[1]Comp!#REF!</definedName>
    <definedName name="BLPR17220040303143550477_2_2" hidden="1">[1]Comp!#REF!</definedName>
    <definedName name="BLPR17320040303143550487" hidden="1">[1]Comp!#REF!</definedName>
    <definedName name="BLPR17320040303143550487_1_2" hidden="1">[1]Comp!#REF!</definedName>
    <definedName name="BLPR17320040303143550487_2_2" hidden="1">[1]Comp!#REF!</definedName>
    <definedName name="BLPR17420040303143550507" hidden="1">[1]Comp!#REF!</definedName>
    <definedName name="BLPR17420040303143550507_1_2" hidden="1">[1]Comp!#REF!</definedName>
    <definedName name="BLPR17420040303143550507_2_2" hidden="1">[1]Comp!#REF!</definedName>
    <definedName name="BLPR17520040303143550527" hidden="1">[1]Comp!#REF!</definedName>
    <definedName name="BLPR17520040303143550527_1_2" hidden="1">[1]Comp!#REF!</definedName>
    <definedName name="BLPR17520040303143550527_2_2" hidden="1">[1]Comp!#REF!</definedName>
    <definedName name="BLPR17620040303143550547" hidden="1">[1]Comp!#REF!</definedName>
    <definedName name="BLPR17620040303143550547_1_2" hidden="1">[1]Comp!#REF!</definedName>
    <definedName name="BLPR17620040303143550547_2_2" hidden="1">[1]Comp!#REF!</definedName>
    <definedName name="BLPR17720040303143550557" hidden="1">[1]Comp!#REF!</definedName>
    <definedName name="BLPR17720040303143550557_1_2" hidden="1">[1]Comp!#REF!</definedName>
    <definedName name="BLPR17720040303143550557_2_2" hidden="1">[1]Comp!#REF!</definedName>
    <definedName name="BLPR17820040303143550577" hidden="1">[1]Comp!#REF!</definedName>
    <definedName name="BLPR17820040303143550577_1_2" hidden="1">[1]Comp!#REF!</definedName>
    <definedName name="BLPR17820040303143550577_2_2" hidden="1">[1]Comp!#REF!</definedName>
    <definedName name="BLPR17920040303143550597" hidden="1">[1]Comp!#REF!</definedName>
    <definedName name="BLPR17920040303143550597_1_2" hidden="1">[1]Comp!#REF!</definedName>
    <definedName name="BLPR17920040303143550597_2_2" hidden="1">[1]Comp!#REF!</definedName>
    <definedName name="BLPR18020040303143550617" hidden="1">[1]Comp!#REF!</definedName>
    <definedName name="BLPR18020040303143550617_1_2" hidden="1">[1]Comp!#REF!</definedName>
    <definedName name="BLPR18020040303143550617_2_2" hidden="1">[1]Comp!#REF!</definedName>
    <definedName name="BLPR18120040303143550637" hidden="1">[1]Comp!#REF!</definedName>
    <definedName name="BLPR18120040303143550637_1_2" hidden="1">[1]Comp!#REF!</definedName>
    <definedName name="BLPR18120040303143550637_2_2" hidden="1">[1]Comp!#REF!</definedName>
    <definedName name="BLPR1820040303143540823" hidden="1">[1]Comp!#REF!</definedName>
    <definedName name="BLPR1820040303143540823_1_3" hidden="1">[1]Comp!#REF!</definedName>
    <definedName name="BLPR1820040303143540823_2_3" hidden="1">[1]Comp!#REF!</definedName>
    <definedName name="BLPR1820040303143540823_3_3" hidden="1">[1]Comp!#REF!</definedName>
    <definedName name="BLPR18220040303143550657" hidden="1">[1]Comp!#REF!</definedName>
    <definedName name="BLPR18220040303143550657_1_2" hidden="1">[1]Comp!#REF!</definedName>
    <definedName name="BLPR18220040303143550657_2_2" hidden="1">[1]Comp!#REF!</definedName>
    <definedName name="BLPR18320040303143550678" hidden="1">[1]Comp!#REF!</definedName>
    <definedName name="BLPR18320040303143550678_1_2" hidden="1">[1]Comp!#REF!</definedName>
    <definedName name="BLPR18320040303143550678_2_2" hidden="1">[1]Comp!#REF!</definedName>
    <definedName name="BLPR18420040303143550698" hidden="1">[1]Comp!#REF!</definedName>
    <definedName name="BLPR18420040303143550698_1_2" hidden="1">[1]Comp!#REF!</definedName>
    <definedName name="BLPR18420040303143550698_2_2" hidden="1">[1]Comp!#REF!</definedName>
    <definedName name="BLPR18520040303143550718" hidden="1">[1]Comp!#REF!</definedName>
    <definedName name="BLPR18520040303143550718_1_2" hidden="1">[1]Comp!#REF!</definedName>
    <definedName name="BLPR18520040303143550718_2_2" hidden="1">[1]Comp!#REF!</definedName>
    <definedName name="BLPR18620040303143550738" hidden="1">[1]Comp!#REF!</definedName>
    <definedName name="BLPR18620040303143550738_1_2" hidden="1">[1]Comp!#REF!</definedName>
    <definedName name="BLPR18620040303143550738_2_2" hidden="1">[1]Comp!#REF!</definedName>
    <definedName name="BLPR18720040303143550758" hidden="1">[1]Comp!#REF!</definedName>
    <definedName name="BLPR18720040303143550758_1_2" hidden="1">[1]Comp!#REF!</definedName>
    <definedName name="BLPR18720040303143550758_2_2" hidden="1">[1]Comp!#REF!</definedName>
    <definedName name="BLPR18820040303143550778" hidden="1">[1]Comp!#REF!</definedName>
    <definedName name="BLPR18820040303143550778_1_2" hidden="1">[1]Comp!#REF!</definedName>
    <definedName name="BLPR18820040303143550778_2_2" hidden="1">[1]Comp!#REF!</definedName>
    <definedName name="BLPR18920040303143550798" hidden="1">[1]Comp!#REF!</definedName>
    <definedName name="BLPR18920040303143550798_1_2" hidden="1">[1]Comp!#REF!</definedName>
    <definedName name="BLPR18920040303143550798_2_2" hidden="1">[1]Comp!#REF!</definedName>
    <definedName name="BLPR19020040303143550818" hidden="1">[1]Comp!#REF!</definedName>
    <definedName name="BLPR19020040303143550818_1_2" hidden="1">[1]Comp!#REF!</definedName>
    <definedName name="BLPR19020040303143550818_2_2" hidden="1">[1]Comp!#REF!</definedName>
    <definedName name="BLPR19120040303143550838" hidden="1">[1]Comp!#REF!</definedName>
    <definedName name="BLPR19120040303143550838_1_2" hidden="1">[1]Comp!#REF!</definedName>
    <definedName name="BLPR19120040303143550838_2_2" hidden="1">[1]Comp!#REF!</definedName>
    <definedName name="BLPR1920040303143540823" hidden="1">[1]Comp!#REF!</definedName>
    <definedName name="BLPR1920040303143540823_1_3" hidden="1">[1]Comp!#REF!</definedName>
    <definedName name="BLPR1920040303143540823_2_3" hidden="1">[1]Comp!#REF!</definedName>
    <definedName name="BLPR1920040303143540823_3_3" hidden="1">[1]Comp!#REF!</definedName>
    <definedName name="BLPR19220040303143550858" hidden="1">[1]Comp!#REF!</definedName>
    <definedName name="BLPR19220040303143550858_1_2" hidden="1">[1]Comp!#REF!</definedName>
    <definedName name="BLPR19220040303143550858_2_2" hidden="1">[1]Comp!#REF!</definedName>
    <definedName name="BLPR19320040303143550878" hidden="1">[1]Comp!#REF!</definedName>
    <definedName name="BLPR19320040303143550878_1_2" hidden="1">[1]Comp!#REF!</definedName>
    <definedName name="BLPR19320040303143550878_2_2" hidden="1">[1]Comp!#REF!</definedName>
    <definedName name="BLPR19420040303143550898" hidden="1">[1]Comp!#REF!</definedName>
    <definedName name="BLPR19420040303143550898_1_2" hidden="1">[1]Comp!#REF!</definedName>
    <definedName name="BLPR19420040303143550898_2_2" hidden="1">[1]Comp!#REF!</definedName>
    <definedName name="BLPR19520040303143550928" hidden="1">[1]Comp!#REF!</definedName>
    <definedName name="BLPR19520040303143550928_1_2" hidden="1">[1]Comp!#REF!</definedName>
    <definedName name="BLPR19520040303143550928_2_2" hidden="1">[1]Comp!#REF!</definedName>
    <definedName name="BLPR19620040303143550948" hidden="1">[1]Comp!#REF!</definedName>
    <definedName name="BLPR19620040303143550948_1_2" hidden="1">[1]Comp!#REF!</definedName>
    <definedName name="BLPR19620040303143550948_2_2" hidden="1">[1]Comp!#REF!</definedName>
    <definedName name="BLPR19720040303143550968" hidden="1">[1]Comp!#REF!</definedName>
    <definedName name="BLPR19720040303143550968_1_2" hidden="1">[1]Comp!#REF!</definedName>
    <definedName name="BLPR19720040303143550968_2_2" hidden="1">[1]Comp!#REF!</definedName>
    <definedName name="BLPR19820040303143550988" hidden="1">[1]Comp!#REF!</definedName>
    <definedName name="BLPR19820040303143550988_1_2" hidden="1">[1]Comp!#REF!</definedName>
    <definedName name="BLPR19820040303143550988_2_2" hidden="1">[1]Comp!#REF!</definedName>
    <definedName name="BLPR19920040303143551999" hidden="1">[1]Comp!#REF!</definedName>
    <definedName name="BLPR19920040303143551999_1_1" hidden="1">[1]Comp!#REF!</definedName>
    <definedName name="BLPR20020040303143551999" hidden="1">[1]Comp!#REF!</definedName>
    <definedName name="BLPR20020040303143551999_1_1" hidden="1">[1]Comp!#REF!</definedName>
    <definedName name="BLPR20120040303143551999" hidden="1">[1]Comp!#REF!</definedName>
    <definedName name="BLPR20120040303143551999_1_1" hidden="1">[1]Comp!#REF!</definedName>
    <definedName name="BLPR2020040303143540823" hidden="1">[1]Comp!#REF!</definedName>
    <definedName name="BLPR2020040303143540823_1_3" hidden="1">[1]Comp!#REF!</definedName>
    <definedName name="BLPR2020040303143540823_2_3" hidden="1">[1]Comp!#REF!</definedName>
    <definedName name="BLPR2020040303143540823_3_3" hidden="1">[1]Comp!#REF!</definedName>
    <definedName name="BLPR20220040303143551999" hidden="1">[1]Comp!#REF!</definedName>
    <definedName name="BLPR20220040303143551999_1_1" hidden="1">[1]Comp!#REF!</definedName>
    <definedName name="BLPR20320040303143552009" hidden="1">[1]Comp!#REF!</definedName>
    <definedName name="BLPR20320040303143552009_1_1" hidden="1">[1]Comp!#REF!</definedName>
    <definedName name="BLPR20420040303143552009" hidden="1">[1]Comp!#REF!</definedName>
    <definedName name="BLPR20420040303143552009_1_1" hidden="1">[1]Comp!#REF!</definedName>
    <definedName name="BLPR20520040303143552009" hidden="1">[1]Comp!#REF!</definedName>
    <definedName name="BLPR20520040303143552009_1_1" hidden="1">[1]Comp!#REF!</definedName>
    <definedName name="BLPR20620040303143552009" hidden="1">[1]Comp!#REF!</definedName>
    <definedName name="BLPR20620040303143552009_1_1" hidden="1">[1]Comp!#REF!</definedName>
    <definedName name="BLPR20720040303143552009" hidden="1">[1]Comp!#REF!</definedName>
    <definedName name="BLPR20720040303143552009_1_1" hidden="1">[1]Comp!#REF!</definedName>
    <definedName name="BLPR20820040303143552009" hidden="1">[1]Comp!#REF!</definedName>
    <definedName name="BLPR20820040303143552009_1_1" hidden="1">[1]Comp!#REF!</definedName>
    <definedName name="BLPR20920040303143552009" hidden="1">[1]Comp!#REF!</definedName>
    <definedName name="BLPR20920040303143552009_1_1" hidden="1">[1]Comp!#REF!</definedName>
    <definedName name="BLPR21020040303143552009" hidden="1">[1]Comp!#REF!</definedName>
    <definedName name="BLPR21020040303143552009_1_1" hidden="1">[1]Comp!#REF!</definedName>
    <definedName name="BLPR21120040303143552009" hidden="1">[1]Comp!#REF!</definedName>
    <definedName name="BLPR21120040303143552009_1_1" hidden="1">[1]Comp!#REF!</definedName>
    <definedName name="BLPR2120040303143540823" hidden="1">[1]Comp!#REF!</definedName>
    <definedName name="BLPR2120040303143540823_1_3" hidden="1">[1]Comp!#REF!</definedName>
    <definedName name="BLPR2120040303143540823_2_3" hidden="1">[1]Comp!#REF!</definedName>
    <definedName name="BLPR2120040303143540823_3_3" hidden="1">[1]Comp!#REF!</definedName>
    <definedName name="BLPR21220040303143552009" hidden="1">[1]Comp!#REF!</definedName>
    <definedName name="BLPR21220040303143552009_1_1" hidden="1">[1]Comp!#REF!</definedName>
    <definedName name="BLPR21320040303143552009" hidden="1">[1]Comp!#REF!</definedName>
    <definedName name="BLPR21320040303143552009_1_1" hidden="1">[1]Comp!#REF!</definedName>
    <definedName name="BLPR21420040303143552019" hidden="1">[1]Comp!#REF!</definedName>
    <definedName name="BLPR21420040303143552019_1_1" hidden="1">[1]Comp!#REF!</definedName>
    <definedName name="BLPR21520040303143552080" hidden="1">[1]Comp!#REF!</definedName>
    <definedName name="BLPR21520040303143552080_1_2" hidden="1">[1]Comp!#REF!</definedName>
    <definedName name="BLPR21520040303143552080_2_2" hidden="1">[1]Comp!#REF!</definedName>
    <definedName name="BLPR21620040303143552110" hidden="1">[1]Comp!#REF!</definedName>
    <definedName name="BLPR21620040303143552110_1_2" hidden="1">[1]Comp!#REF!</definedName>
    <definedName name="BLPR21620040303143552110_2_2" hidden="1">[1]Comp!#REF!</definedName>
    <definedName name="BLPR21720040303143552130" hidden="1">[1]Comp!#REF!</definedName>
    <definedName name="BLPR21720040303143552130_1_2" hidden="1">[1]Comp!#REF!</definedName>
    <definedName name="BLPR21720040303143552130_2_2" hidden="1">[1]Comp!#REF!</definedName>
    <definedName name="BLPR21820040303143552160" hidden="1">[1]Comp!#REF!</definedName>
    <definedName name="BLPR21820040303143552160_1_2" hidden="1">[1]Comp!#REF!</definedName>
    <definedName name="BLPR21820040303143552160_2_2" hidden="1">[1]Comp!#REF!</definedName>
    <definedName name="BLPR21920040303143552180" hidden="1">[1]Comp!#REF!</definedName>
    <definedName name="BLPR21920040303143552180_1_2" hidden="1">[1]Comp!#REF!</definedName>
    <definedName name="BLPR21920040303143552180_2_2" hidden="1">[1]Comp!#REF!</definedName>
    <definedName name="BLPR220040303143540773" hidden="1">[1]Comp!#REF!</definedName>
    <definedName name="BLPR220040303143540773_1_3" hidden="1">[1]Comp!#REF!</definedName>
    <definedName name="BLPR220040303143540773_2_3" hidden="1">[1]Comp!#REF!</definedName>
    <definedName name="BLPR220040303143540773_3_3" hidden="1">[1]Comp!#REF!</definedName>
    <definedName name="BLPR22020040303143552210" hidden="1">[1]Comp!#REF!</definedName>
    <definedName name="BLPR22020040303143552210_1_2" hidden="1">[1]Comp!#REF!</definedName>
    <definedName name="BLPR22020040303143552210_2_2" hidden="1">[1]Comp!#REF!</definedName>
    <definedName name="BLPR22120040303143552230" hidden="1">[1]Comp!#REF!</definedName>
    <definedName name="BLPR22120040303143552230_1_2" hidden="1">[1]Comp!#REF!</definedName>
    <definedName name="BLPR22120040303143552230_2_2" hidden="1">[1]Comp!#REF!</definedName>
    <definedName name="BLPR2220040303143540833" hidden="1">[1]Comp!#REF!</definedName>
    <definedName name="BLPR2220040303143540833_1_3" hidden="1">[1]Comp!#REF!</definedName>
    <definedName name="BLPR2220040303143540833_2_3" hidden="1">[1]Comp!#REF!</definedName>
    <definedName name="BLPR2220040303143540833_3_3" hidden="1">[1]Comp!#REF!</definedName>
    <definedName name="BLPR22220040303143552260" hidden="1">[1]Comp!#REF!</definedName>
    <definedName name="BLPR22220040303143552260_1_2" hidden="1">[1]Comp!#REF!</definedName>
    <definedName name="BLPR22220040303143552260_2_2" hidden="1">[1]Comp!#REF!</definedName>
    <definedName name="BLPR2320040303143540833" hidden="1">[1]Comp!#REF!</definedName>
    <definedName name="BLPR2320040303143540833_1_3" hidden="1">[1]Comp!#REF!</definedName>
    <definedName name="BLPR2320040303143540833_2_3" hidden="1">[1]Comp!#REF!</definedName>
    <definedName name="BLPR2320040303143540833_3_3" hidden="1">[1]Comp!#REF!</definedName>
    <definedName name="BLPR2420040303143540833" hidden="1">[1]Comp!#REF!</definedName>
    <definedName name="BLPR2420040303143540833_1_3" hidden="1">[1]Comp!#REF!</definedName>
    <definedName name="BLPR2420040303143540833_2_3" hidden="1">[1]Comp!#REF!</definedName>
    <definedName name="BLPR2420040303143540833_3_3" hidden="1">[1]Comp!#REF!</definedName>
    <definedName name="BLPR2520040303143540833" hidden="1">[1]Comp!#REF!</definedName>
    <definedName name="BLPR2520040303143540833_1_3" hidden="1">[1]Comp!#REF!</definedName>
    <definedName name="BLPR2520040303143540833_2_3" hidden="1">[1]Comp!#REF!</definedName>
    <definedName name="BLPR2520040303143540833_3_3" hidden="1">[1]Comp!#REF!</definedName>
    <definedName name="BLPR2620040303143540833" hidden="1">[1]Comp!#REF!</definedName>
    <definedName name="BLPR2620040303143540833_1_3" hidden="1">[1]Comp!#REF!</definedName>
    <definedName name="BLPR2620040303143540833_2_3" hidden="1">[1]Comp!#REF!</definedName>
    <definedName name="BLPR2620040303143540833_3_3" hidden="1">[1]Comp!#REF!</definedName>
    <definedName name="BLPR2720040303143540843" hidden="1">[1]Comp!#REF!</definedName>
    <definedName name="BLPR2720040303143540843_1_3" hidden="1">[1]Comp!#REF!</definedName>
    <definedName name="BLPR2720040303143540843_2_3" hidden="1">[1]Comp!#REF!</definedName>
    <definedName name="BLPR2720040303143540843_3_3" hidden="1">[1]Comp!#REF!</definedName>
    <definedName name="BLPR2820040303143540843" hidden="1">[1]Comp!#REF!</definedName>
    <definedName name="BLPR2820040303143540843_1_3" hidden="1">[1]Comp!#REF!</definedName>
    <definedName name="BLPR2820040303143540843_2_3" hidden="1">[1]Comp!#REF!</definedName>
    <definedName name="BLPR2820040303143540843_3_3" hidden="1">[1]Comp!#REF!</definedName>
    <definedName name="BLPR2920040303143540843" hidden="1">[1]Comp!#REF!</definedName>
    <definedName name="BLPR2920040303143540843_1_3" hidden="1">[1]Comp!#REF!</definedName>
    <definedName name="BLPR2920040303143540843_2_3" hidden="1">[1]Comp!#REF!</definedName>
    <definedName name="BLPR2920040303143540843_3_3" hidden="1">[1]Comp!#REF!</definedName>
    <definedName name="BLPR3020040303143540843" hidden="1">[1]Comp!#REF!</definedName>
    <definedName name="BLPR3020040303143540843_1_3" hidden="1">[1]Comp!#REF!</definedName>
    <definedName name="BLPR3020040303143540843_2_3" hidden="1">[1]Comp!#REF!</definedName>
    <definedName name="BLPR3020040303143540843_3_3" hidden="1">[1]Comp!#REF!</definedName>
    <definedName name="BLPR3120040303143540853" hidden="1">[1]Comp!#REF!</definedName>
    <definedName name="BLPR3120040303143540853_1_3" hidden="1">[1]Comp!#REF!</definedName>
    <definedName name="BLPR3120040303143540853_2_3" hidden="1">[1]Comp!#REF!</definedName>
    <definedName name="BLPR3120040303143540853_3_3" hidden="1">[1]Comp!#REF!</definedName>
    <definedName name="BLPR320040303143540773" hidden="1">[1]Comp!#REF!</definedName>
    <definedName name="BLPR320040303143540773_1_3" hidden="1">[1]Comp!#REF!</definedName>
    <definedName name="BLPR320040303143540773_2_3" hidden="1">[1]Comp!#REF!</definedName>
    <definedName name="BLPR320040303143540773_3_3" hidden="1">[1]Comp!#REF!</definedName>
    <definedName name="BLPR3220040303143540853" hidden="1">[1]Comp!#REF!</definedName>
    <definedName name="BLPR3220040303143540853_1_3" hidden="1">[1]Comp!#REF!</definedName>
    <definedName name="BLPR3220040303143540853_2_3" hidden="1">[1]Comp!#REF!</definedName>
    <definedName name="BLPR3220040303143540853_3_3" hidden="1">[1]Comp!#REF!</definedName>
    <definedName name="BLPR3320040303143540853" hidden="1">[1]Comp!#REF!</definedName>
    <definedName name="BLPR3320040303143540853_1_3" hidden="1">[1]Comp!#REF!</definedName>
    <definedName name="BLPR3320040303143540853_2_3" hidden="1">[1]Comp!#REF!</definedName>
    <definedName name="BLPR3320040303143540853_3_3" hidden="1">[1]Comp!#REF!</definedName>
    <definedName name="BLPR3420040303143540853" hidden="1">[1]Comp!#REF!</definedName>
    <definedName name="BLPR3420040303143540853_1_3" hidden="1">[1]Comp!#REF!</definedName>
    <definedName name="BLPR3420040303143540853_2_3" hidden="1">[1]Comp!#REF!</definedName>
    <definedName name="BLPR3420040303143540853_3_3" hidden="1">[1]Comp!#REF!</definedName>
    <definedName name="BLPR3520040303143540853" hidden="1">[1]Comp!#REF!</definedName>
    <definedName name="BLPR3520040303143540853_1_3" hidden="1">[1]Comp!#REF!</definedName>
    <definedName name="BLPR3520040303143540853_2_3" hidden="1">[1]Comp!#REF!</definedName>
    <definedName name="BLPR3520040303143540853_3_3" hidden="1">[1]Comp!#REF!</definedName>
    <definedName name="BLPR3620040303143540863" hidden="1">[1]Comp!#REF!</definedName>
    <definedName name="BLPR3620040303143540863_1_3" hidden="1">[1]Comp!#REF!</definedName>
    <definedName name="BLPR3620040303143540863_2_3" hidden="1">[1]Comp!#REF!</definedName>
    <definedName name="BLPR3620040303143540863_3_3" hidden="1">[1]Comp!#REF!</definedName>
    <definedName name="BLPR3720040303143540863" hidden="1">[1]Comp!#REF!</definedName>
    <definedName name="BLPR3720040303143540863_1_3" hidden="1">[1]Comp!#REF!</definedName>
    <definedName name="BLPR3720040303143540863_2_3" hidden="1">[1]Comp!#REF!</definedName>
    <definedName name="BLPR3720040303143540863_3_3" hidden="1">[1]Comp!#REF!</definedName>
    <definedName name="BLPR3820040303143540863" hidden="1">[1]Comp!#REF!</definedName>
    <definedName name="BLPR3820040303143540863_1_3" hidden="1">[1]Comp!#REF!</definedName>
    <definedName name="BLPR3820040303143540863_2_3" hidden="1">[1]Comp!#REF!</definedName>
    <definedName name="BLPR3820040303143540863_3_3" hidden="1">[1]Comp!#REF!</definedName>
    <definedName name="BLPR3920040303143540863" hidden="1">[1]Comp!#REF!</definedName>
    <definedName name="BLPR3920040303143540863_1_3" hidden="1">[1]Comp!#REF!</definedName>
    <definedName name="BLPR3920040303143540863_2_3" hidden="1">[1]Comp!#REF!</definedName>
    <definedName name="BLPR3920040303143540863_3_3" hidden="1">[1]Comp!#REF!</definedName>
    <definedName name="BLPR4020040303143540873" hidden="1">[1]Comp!#REF!</definedName>
    <definedName name="BLPR4020040303143540873_1_3" hidden="1">[1]Comp!#REF!</definedName>
    <definedName name="BLPR4020040303143540873_2_3" hidden="1">[1]Comp!#REF!</definedName>
    <definedName name="BLPR4020040303143540873_3_3" hidden="1">[1]Comp!#REF!</definedName>
    <definedName name="BLPR4120040303143540873" hidden="1">[1]Comp!#REF!</definedName>
    <definedName name="BLPR4120040303143540873_1_3" hidden="1">[1]Comp!#REF!</definedName>
    <definedName name="BLPR4120040303143540873_2_3" hidden="1">[1]Comp!#REF!</definedName>
    <definedName name="BLPR4120040303143540873_3_3" hidden="1">[1]Comp!#REF!</definedName>
    <definedName name="BLPR420040303143540783" hidden="1">[1]Comp!#REF!</definedName>
    <definedName name="BLPR420040303143540783_1_3" hidden="1">[1]Comp!#REF!</definedName>
    <definedName name="BLPR420040303143540783_2_3" hidden="1">[1]Comp!#REF!</definedName>
    <definedName name="BLPR420040303143540783_3_3" hidden="1">[1]Comp!#REF!</definedName>
    <definedName name="BLPR4220040303143540873" hidden="1">[1]Comp!#REF!</definedName>
    <definedName name="BLPR4220040303143540873_1_3" hidden="1">[1]Comp!#REF!</definedName>
    <definedName name="BLPR4220040303143540873_2_3" hidden="1">[1]Comp!#REF!</definedName>
    <definedName name="BLPR4220040303143540873_3_3" hidden="1">[1]Comp!#REF!</definedName>
    <definedName name="BLPR4320040303143540873" hidden="1">[1]Comp!#REF!</definedName>
    <definedName name="BLPR4320040303143540873_1_3" hidden="1">[1]Comp!#REF!</definedName>
    <definedName name="BLPR4320040303143540873_2_3" hidden="1">[1]Comp!#REF!</definedName>
    <definedName name="BLPR4320040303143540873_3_3" hidden="1">[1]Comp!#REF!</definedName>
    <definedName name="BLPR4420040303143540883" hidden="1">[1]Comp!#REF!</definedName>
    <definedName name="BLPR4420040303143540883_1_3" hidden="1">[1]Comp!#REF!</definedName>
    <definedName name="BLPR4420040303143540883_2_3" hidden="1">[1]Comp!#REF!</definedName>
    <definedName name="BLPR4420040303143540883_3_3" hidden="1">[1]Comp!#REF!</definedName>
    <definedName name="BLPR4520040303143540883" hidden="1">[1]Comp!#REF!</definedName>
    <definedName name="BLPR4520040303143540883_1_3" hidden="1">[1]Comp!#REF!</definedName>
    <definedName name="BLPR4520040303143540883_2_3" hidden="1">[1]Comp!#REF!</definedName>
    <definedName name="BLPR4520040303143540883_3_3" hidden="1">[1]Comp!#REF!</definedName>
    <definedName name="BLPR4620040303143540883" hidden="1">[1]Comp!#REF!</definedName>
    <definedName name="BLPR4620040303143540883_1_3" hidden="1">[1]Comp!#REF!</definedName>
    <definedName name="BLPR4620040303143540883_2_3" hidden="1">[1]Comp!#REF!</definedName>
    <definedName name="BLPR4620040303143540883_3_3" hidden="1">[1]Comp!#REF!</definedName>
    <definedName name="BLPR4720040303143540893" hidden="1">[1]Comp!#REF!</definedName>
    <definedName name="BLPR4720040303143540893_1_3" hidden="1">[1]Comp!#REF!</definedName>
    <definedName name="BLPR4720040303143540893_2_3" hidden="1">[1]Comp!#REF!</definedName>
    <definedName name="BLPR4720040303143540893_3_3" hidden="1">[1]Comp!#REF!</definedName>
    <definedName name="BLPR4820040303143540893" hidden="1">[1]Comp!#REF!</definedName>
    <definedName name="BLPR4820040303143540893_1_3" hidden="1">[1]Comp!#REF!</definedName>
    <definedName name="BLPR4820040303143540893_2_3" hidden="1">[1]Comp!#REF!</definedName>
    <definedName name="BLPR4820040303143540893_3_3" hidden="1">[1]Comp!#REF!</definedName>
    <definedName name="BLPR4920040303143542085" hidden="1">[1]Comp!#REF!</definedName>
    <definedName name="BLPR4920040303143542085_1_3" hidden="1">[1]Comp!#REF!</definedName>
    <definedName name="BLPR4920040303143542085_2_3" hidden="1">[1]Comp!#REF!</definedName>
    <definedName name="BLPR4920040303143542085_3_3" hidden="1">[1]Comp!#REF!</definedName>
    <definedName name="BLPR5020040303143542085" hidden="1">[1]Comp!#REF!</definedName>
    <definedName name="BLPR5020040303143542085_1_3" hidden="1">[1]Comp!#REF!</definedName>
    <definedName name="BLPR5020040303143542085_2_3" hidden="1">[1]Comp!#REF!</definedName>
    <definedName name="BLPR5020040303143542085_3_3" hidden="1">[1]Comp!#REF!</definedName>
    <definedName name="BLPR5120040303143542095" hidden="1">[1]Comp!#REF!</definedName>
    <definedName name="BLPR5120040303143542095_1_3" hidden="1">[1]Comp!#REF!</definedName>
    <definedName name="BLPR5120040303143542095_2_3" hidden="1">[1]Comp!#REF!</definedName>
    <definedName name="BLPR5120040303143542095_3_3" hidden="1">[1]Comp!#REF!</definedName>
    <definedName name="BLPR520040303143540783" hidden="1">[1]Comp!#REF!</definedName>
    <definedName name="BLPR520040303143540783_1_3" hidden="1">[1]Comp!#REF!</definedName>
    <definedName name="BLPR520040303143540783_2_3" hidden="1">[1]Comp!#REF!</definedName>
    <definedName name="BLPR520040303143540783_3_3" hidden="1">[1]Comp!#REF!</definedName>
    <definedName name="BLPR5220040303143542095" hidden="1">[1]Comp!#REF!</definedName>
    <definedName name="BLPR5220040303143542095_1_3" hidden="1">[1]Comp!#REF!</definedName>
    <definedName name="BLPR5220040303143542095_2_3" hidden="1">[1]Comp!#REF!</definedName>
    <definedName name="BLPR5220040303143542095_3_3" hidden="1">[1]Comp!#REF!</definedName>
    <definedName name="BLPR5320040303143542095" hidden="1">[1]Comp!#REF!</definedName>
    <definedName name="BLPR5320040303143542095_1_3" hidden="1">[1]Comp!#REF!</definedName>
    <definedName name="BLPR5320040303143542095_2_3" hidden="1">[1]Comp!#REF!</definedName>
    <definedName name="BLPR5320040303143542095_3_3" hidden="1">[1]Comp!#REF!</definedName>
    <definedName name="BLPR5420040303143542095" hidden="1">[1]Comp!#REF!</definedName>
    <definedName name="BLPR5420040303143542095_1_3" hidden="1">[1]Comp!#REF!</definedName>
    <definedName name="BLPR5420040303143542095_2_3" hidden="1">[1]Comp!#REF!</definedName>
    <definedName name="BLPR5420040303143542095_3_3" hidden="1">[1]Comp!#REF!</definedName>
    <definedName name="BLPR5520040303143542095" hidden="1">[1]Comp!#REF!</definedName>
    <definedName name="BLPR5520040303143542095_1_3" hidden="1">[1]Comp!#REF!</definedName>
    <definedName name="BLPR5520040303143542095_2_3" hidden="1">[1]Comp!#REF!</definedName>
    <definedName name="BLPR5520040303143542095_3_3" hidden="1">[1]Comp!#REF!</definedName>
    <definedName name="BLPR5620040303143542105" hidden="1">[1]Comp!#REF!</definedName>
    <definedName name="BLPR5620040303143542105_1_3" hidden="1">[1]Comp!#REF!</definedName>
    <definedName name="BLPR5620040303143542105_2_3" hidden="1">[1]Comp!#REF!</definedName>
    <definedName name="BLPR5620040303143542105_3_3" hidden="1">[1]Comp!#REF!</definedName>
    <definedName name="BLPR5720040303143542105" hidden="1">[1]Comp!#REF!</definedName>
    <definedName name="BLPR5720040303143542105_1_3" hidden="1">[1]Comp!#REF!</definedName>
    <definedName name="BLPR5720040303143542105_2_3" hidden="1">[1]Comp!#REF!</definedName>
    <definedName name="BLPR5720040303143542105_3_3" hidden="1">[1]Comp!#REF!</definedName>
    <definedName name="BLPR5820040303143548064" hidden="1">[1]Comp!#REF!</definedName>
    <definedName name="BLPR5820040303143548064_1_1" hidden="1">[1]Comp!#REF!</definedName>
    <definedName name="BLPR5920040303143548074" hidden="1">[1]Comp!#REF!</definedName>
    <definedName name="BLPR5920040303143548074_1_1" hidden="1">[1]Comp!#REF!</definedName>
    <definedName name="BLPR6020040303143548074" hidden="1">[1]Comp!#REF!</definedName>
    <definedName name="BLPR6020040303143548074_1_1" hidden="1">[1]Comp!#REF!</definedName>
    <definedName name="BLPR6120040303143548074" hidden="1">[1]Comp!#REF!</definedName>
    <definedName name="BLPR6120040303143548074_1_1" hidden="1">[1]Comp!#REF!</definedName>
    <definedName name="BLPR620040303143540783" hidden="1">[1]Comp!#REF!</definedName>
    <definedName name="BLPR620040303143540783_1_3" hidden="1">[1]Comp!#REF!</definedName>
    <definedName name="BLPR620040303143540783_2_3" hidden="1">[1]Comp!#REF!</definedName>
    <definedName name="BLPR620040303143540783_3_3" hidden="1">[1]Comp!#REF!</definedName>
    <definedName name="BLPR6220040303143548074" hidden="1">[1]Comp!#REF!</definedName>
    <definedName name="BLPR6220040303143548074_1_1" hidden="1">[1]Comp!#REF!</definedName>
    <definedName name="BLPR6320040303143548074" hidden="1">[1]Comp!#REF!</definedName>
    <definedName name="BLPR6320040303143548074_1_1" hidden="1">[1]Comp!#REF!</definedName>
    <definedName name="BLPR6420040303143548104" hidden="1">[1]Comp!#REF!</definedName>
    <definedName name="BLPR6420040303143548104_1_2" hidden="1">[1]Comp!#REF!</definedName>
    <definedName name="BLPR6420040303143548104_2_2" hidden="1">[1]Comp!#REF!</definedName>
    <definedName name="BLPR6520040303143548114" hidden="1">[1]Comp!#REF!</definedName>
    <definedName name="BLPR6520040303143548114_1_2" hidden="1">[1]Comp!#REF!</definedName>
    <definedName name="BLPR6520040303143548114_2_2" hidden="1">[1]Comp!#REF!</definedName>
    <definedName name="BLPR6620040303143548134" hidden="1">[1]Comp!#REF!</definedName>
    <definedName name="BLPR6620040303143548134_1_2" hidden="1">[1]Comp!#REF!</definedName>
    <definedName name="BLPR6620040303143548134_2_2" hidden="1">[1]Comp!#REF!</definedName>
    <definedName name="BLPR6720040303143549966" hidden="1">[1]Comp!#REF!</definedName>
    <definedName name="BLPR6720040303143549966_1_1" hidden="1">[1]Comp!#REF!</definedName>
    <definedName name="BLPR6820040303143549966" hidden="1">[1]Comp!#REF!</definedName>
    <definedName name="BLPR6820040303143549966_1_1" hidden="1">[1]Comp!#REF!</definedName>
    <definedName name="BLPR6920040303143549966" hidden="1">[1]Comp!#REF!</definedName>
    <definedName name="BLPR6920040303143549966_1_1" hidden="1">[1]Comp!#REF!</definedName>
    <definedName name="BLPR7020040303143549966" hidden="1">[1]Comp!#REF!</definedName>
    <definedName name="BLPR7020040303143549966_1_1" hidden="1">[1]Comp!#REF!</definedName>
    <definedName name="BLPR7120040303143549966" hidden="1">[1]Comp!#REF!</definedName>
    <definedName name="BLPR7120040303143549966_1_1" hidden="1">[1]Comp!#REF!</definedName>
    <definedName name="BLPR720040303143540783" hidden="1">[1]Comp!#REF!</definedName>
    <definedName name="BLPR720040303143540783_1_3" hidden="1">[1]Comp!#REF!</definedName>
    <definedName name="BLPR720040303143540783_2_3" hidden="1">[1]Comp!#REF!</definedName>
    <definedName name="BLPR720040303143540783_3_3" hidden="1">[1]Comp!#REF!</definedName>
    <definedName name="BLPR7220040303143549966" hidden="1">[1]Comp!#REF!</definedName>
    <definedName name="BLPR7220040303143549966_1_1" hidden="1">[1]Comp!#REF!</definedName>
    <definedName name="BLPR7320040303143549976" hidden="1">[1]Comp!#REF!</definedName>
    <definedName name="BLPR7320040303143549976_1_1" hidden="1">[1]Comp!#REF!</definedName>
    <definedName name="BLPR7420040303143549976" hidden="1">[1]Comp!#REF!</definedName>
    <definedName name="BLPR7420040303143549976_1_1" hidden="1">[1]Comp!#REF!</definedName>
    <definedName name="BLPR7520040303143549976" hidden="1">[1]Comp!#REF!</definedName>
    <definedName name="BLPR7520040303143549976_1_1" hidden="1">[1]Comp!#REF!</definedName>
    <definedName name="BLPR7620040303143549976" hidden="1">[1]Comp!#REF!</definedName>
    <definedName name="BLPR7620040303143549976_1_1" hidden="1">[1]Comp!#REF!</definedName>
    <definedName name="BLPR7720040303143549976" hidden="1">[1]Comp!#REF!</definedName>
    <definedName name="BLPR7720040303143549976_1_1" hidden="1">[1]Comp!#REF!</definedName>
    <definedName name="BLPR7820040303143549976" hidden="1">[1]Comp!#REF!</definedName>
    <definedName name="BLPR7820040303143549976_1_1" hidden="1">[1]Comp!#REF!</definedName>
    <definedName name="BLPR7920040303143549987" hidden="1">[1]Comp!#REF!</definedName>
    <definedName name="BLPR7920040303143549987_1_1" hidden="1">[1]Comp!#REF!</definedName>
    <definedName name="BLPR8020040303143549987" hidden="1">[1]Comp!#REF!</definedName>
    <definedName name="BLPR8020040303143549987_1_1" hidden="1">[1]Comp!#REF!</definedName>
    <definedName name="BLPR8120040303143549987" hidden="1">[1]Comp!#REF!</definedName>
    <definedName name="BLPR8120040303143549987_1_1" hidden="1">[1]Comp!#REF!</definedName>
    <definedName name="BLPR820040303143540793" hidden="1">[1]Comp!#REF!</definedName>
    <definedName name="BLPR820040303143540793_1_3" hidden="1">[1]Comp!#REF!</definedName>
    <definedName name="BLPR820040303143540793_2_3" hidden="1">[1]Comp!#REF!</definedName>
    <definedName name="BLPR820040303143540793_3_3" hidden="1">[1]Comp!#REF!</definedName>
    <definedName name="BLPR8220040303143549987" hidden="1">[1]Comp!#REF!</definedName>
    <definedName name="BLPR8220040303143549987_1_1" hidden="1">[1]Comp!#REF!</definedName>
    <definedName name="BLPR8320040303143549987" hidden="1">[1]Comp!#REF!</definedName>
    <definedName name="BLPR8320040303143549987_1_1" hidden="1">[1]Comp!#REF!</definedName>
    <definedName name="BLPR8420040303143549987" hidden="1">[1]Comp!#REF!</definedName>
    <definedName name="BLPR8420040303143549987_1_1" hidden="1">[1]Comp!#REF!</definedName>
    <definedName name="BLPR8520040303143549987" hidden="1">[1]Comp!#REF!</definedName>
    <definedName name="BLPR8520040303143549987_1_1" hidden="1">[1]Comp!#REF!</definedName>
    <definedName name="BLPR8620040303143549997" hidden="1">[1]Comp!#REF!</definedName>
    <definedName name="BLPR8620040303143549997_1_1" hidden="1">[1]Comp!#REF!</definedName>
    <definedName name="BLPR8720040303143549997" hidden="1">[1]Comp!#REF!</definedName>
    <definedName name="BLPR8720040303143549997_1_1" hidden="1">[1]Comp!#REF!</definedName>
    <definedName name="BLPR8820040303143549997" hidden="1">[1]Comp!#REF!</definedName>
    <definedName name="BLPR8820040303143549997_1_1" hidden="1">[1]Comp!#REF!</definedName>
    <definedName name="BLPR8920040303143549997" hidden="1">[1]Comp!#REF!</definedName>
    <definedName name="BLPR8920040303143549997_1_1" hidden="1">[1]Comp!#REF!</definedName>
    <definedName name="BLPR9020040303143549997" hidden="1">[1]Comp!#REF!</definedName>
    <definedName name="BLPR9020040303143549997_1_1" hidden="1">[1]Comp!#REF!</definedName>
    <definedName name="BLPR9120040303143549997" hidden="1">[1]Comp!#REF!</definedName>
    <definedName name="BLPR9120040303143549997_1_1" hidden="1">[1]Comp!#REF!</definedName>
    <definedName name="BLPR920040303143540803" hidden="1">[1]Comp!#REF!</definedName>
    <definedName name="BLPR920040303143540803_1_3" hidden="1">[1]Comp!#REF!</definedName>
    <definedName name="BLPR920040303143540803_2_3" hidden="1">[1]Comp!#REF!</definedName>
    <definedName name="BLPR920040303143540803_3_3" hidden="1">[1]Comp!#REF!</definedName>
    <definedName name="BLPR9220040303143550007" hidden="1">[1]Comp!#REF!</definedName>
    <definedName name="BLPR9220040303143550007_1_1" hidden="1">[1]Comp!#REF!</definedName>
    <definedName name="BLPR9320040303143550007" hidden="1">[1]Comp!#REF!</definedName>
    <definedName name="BLPR9320040303143550007_1_1" hidden="1">[1]Comp!#REF!</definedName>
    <definedName name="BLPR9420040303143550007" hidden="1">[1]Comp!#REF!</definedName>
    <definedName name="BLPR9420040303143550007_1_1" hidden="1">[1]Comp!#REF!</definedName>
    <definedName name="BLPR9520040303143550007" hidden="1">[1]Comp!#REF!</definedName>
    <definedName name="BLPR9520040303143550007_1_1" hidden="1">[1]Comp!#REF!</definedName>
    <definedName name="BLPR9620040303143550007" hidden="1">[1]Comp!#REF!</definedName>
    <definedName name="BLPR9620040303143550007_1_1" hidden="1">[1]Comp!#REF!</definedName>
    <definedName name="BLPR9720040303143550007" hidden="1">[1]Comp!#REF!</definedName>
    <definedName name="BLPR9720040303143550007_1_1" hidden="1">[1]Comp!#REF!</definedName>
    <definedName name="BLPR9820040303143550017" hidden="1">[1]Comp!#REF!</definedName>
    <definedName name="BLPR9820040303143550017_1_1" hidden="1">[1]Comp!#REF!</definedName>
    <definedName name="BLPR9920040303143550017" hidden="1">[1]Comp!#REF!</definedName>
    <definedName name="BLPR9920040303143550017_1_1" hidden="1">[1]Comp!#REF!</definedName>
    <definedName name="CIQWBGuid" hidden="1">"26daeec6-08b7-47a7-8826-1cf256006e88"</definedName>
    <definedName name="company" localSheetId="9">#REF!</definedName>
    <definedName name="company">#REF!</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RES_DOM_FFIEC" hidden="1">"c15269"</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BS_PERIOD" hidden="1">"c13823"</definedName>
    <definedName name="IQ_ABS_PERIOD_EST" hidden="1">"c16122"</definedName>
    <definedName name="IQ_ACCEPTANCES_OTHER_FOREIGN_BANKS_LL_REC_FFIEC" hidden="1">"c15293"</definedName>
    <definedName name="IQ_ACCEPTANCES_OTHER_US_BANKS_LL_REC_FFIEC" hidden="1">"c15292"</definedName>
    <definedName name="IQ_ACCOUNT_CHANGE" hidden="1">"c1449"</definedName>
    <definedName name="IQ_ACCOUNT_CODE_INTEREST_PENALTIES" hidden="1">"c15741"</definedName>
    <definedName name="IQ_ACCOUNTING_FFIEC" hidden="1">"c13054"</definedName>
    <definedName name="IQ_ACCOUNTING_STANDARD" hidden="1">"c4539"</definedName>
    <definedName name="IQ_ACCOUNTING_STANDARD_CIQ_COL" hidden="1">"c11739"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"c16174"</definedName>
    <definedName name="IQ_ACQ_COST_WIRELESS_SUB" hidden="1">"c2125"</definedName>
    <definedName name="IQ_ACQ_COSTS_CAPITALIZED" hidden="1">"c5"</definedName>
    <definedName name="IQ_ACQUIRE_REAL_ESTATE_CF" hidden="1">"c6"</definedName>
    <definedName name="IQ_ACQUIRED_BY_REPORTING_BANK_FDIC" hidden="1">"c6535"</definedName>
    <definedName name="IQ_ACQUISITION_COST_SUB" hidden="1">"c15807"</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_TAX_POSITIONS_CURRENT_YR" hidden="1">"c15733"</definedName>
    <definedName name="IQ_ADD_TAX_POSITIONS_PRIOR_YRS" hidden="1">"c15735"</definedName>
    <definedName name="IQ_ADDIN" hidden="1">"AUTO"</definedName>
    <definedName name="IQ_ADDITIONAL_NON_INT_INC_FDIC" hidden="1">"c6574"</definedName>
    <definedName name="IQ_ADDITIONS_NON_ACCRUAL_ASSET_DURING_QTR_FFIEC" hidden="1">"c15349"</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DILUTED" hidden="1">"c16188"</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_PROD_FARM_LOANS_DOM_QUARTERLY_AVG_FFIEC" hidden="1">"c15477"</definedName>
    <definedName name="IQ_AGENCY" hidden="1">"c8960"</definedName>
    <definedName name="IQ_AGENCY_INVEST_SECURITIES_FFIEC" hidden="1">"c13458"</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DEPOSITS_FOREIGN_DEP_FFIEC" hidden="1">"c15347"</definedName>
    <definedName name="IQ_ALL_OTHER_INVEST_UNCONSOL_SUBS_FFIEC" hidden="1">"c15275"</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"c1591"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EMAIL" hidden="1">"c13738"</definedName>
    <definedName name="IQ_ANALYST_NAME" hidden="1">"c13736"</definedName>
    <definedName name="IQ_ANALYST_PHONE" hidden="1">"c13737"</definedName>
    <definedName name="IQ_ANALYST_START_DATE" hidden="1">"c13740"</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"c16134"</definedName>
    <definedName name="IQ_ARPU_ANALOG_CABLE" hidden="1">"c2864"</definedName>
    <definedName name="IQ_ARPU_BASIC_CABLE" hidden="1">"c2866"</definedName>
    <definedName name="IQ_ARPU_BBAND" hidden="1">"c2867"</definedName>
    <definedName name="IQ_ARPU_DIG_CABLE" hidden="1">"c2865"</definedName>
    <definedName name="IQ_ARPU_PHONE" hidden="1">"c2868"</definedName>
    <definedName name="IQ_ARPU_POSTPAID_WIRELESS" hidden="1">"c15758"</definedName>
    <definedName name="IQ_ARPU_PREPAID_WIRELESS" hidden="1">"c15759"</definedName>
    <definedName name="IQ_ARPU_RETAIL_WIRELESS" hidden="1">"c15760"</definedName>
    <definedName name="IQ_ARPU_SATELLITE" hidden="1">"c15790"</definedName>
    <definedName name="IQ_ARPU_TOTAL" hidden="1">"c2869"</definedName>
    <definedName name="IQ_ARPU_WHOLESALE_WIRELESS" hidden="1">"c15761"</definedName>
    <definedName name="IQ_ARPU_WIRELESS"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IGNED_RESERVES_COAL" hidden="1">"c15912"</definedName>
    <definedName name="IQ_ASSIGNED_RESERVES_TO_TOTAL_RESERVES_COAL" hidden="1">"c15955"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LOSSES" hidden="1">"c15870"</definedName>
    <definedName name="IQ_ASSUMED_PC_EARNED" hidden="1">"c2746"</definedName>
    <definedName name="IQ_ASSUMED_PREMIUMS_EARNED_GROSS_PREMIUMS_EARNED" hidden="1">"c15886"</definedName>
    <definedName name="IQ_ASSUMED_PREMIUMS_WRITTEN_GROSS_PREMIUMS_WRITTEN" hidden="1">"c15884"</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LOANS_TOTAL_LOANS" hidden="1">"c15713"</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_FOR_SALE_FAIR_VALUE_TOT_FFIEC" hidden="1">"c15399"</definedName>
    <definedName name="IQ_AVAIL_FOR_SALE_LEVEL_1_FFIEC" hidden="1">"c15421"</definedName>
    <definedName name="IQ_AVAIL_FOR_SALE_LEVEL_2_FFIEC" hidden="1">"c15434"</definedName>
    <definedName name="IQ_AVAIL_FOR_SALE_LEVEL_3_FFIEC" hidden="1">"c15447"</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DEPOSITS" hidden="1">"c15256"</definedName>
    <definedName name="IQ_AVERAGE_EARNING_ASSETS_FDIC" hidden="1">"c6748"</definedName>
    <definedName name="IQ_AVERAGE_EQUITY_FDIC" hidden="1">"c6749"</definedName>
    <definedName name="IQ_AVERAGE_INTEREST_BEARING_DEPOSITS" hidden="1">"c15254"</definedName>
    <definedName name="IQ_AVERAGE_LOANS_FDIC" hidden="1">"c6750"</definedName>
    <definedName name="IQ_AVERAGE_LOANS_HFI" hidden="1">"c15251"</definedName>
    <definedName name="IQ_AVERAGE_LOANS_HFS" hidden="1">"c15252"</definedName>
    <definedName name="IQ_AVERAGE_NON_INTEREST_BEARING_DEPOSITS" hidden="1">"c15255"</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BROKER_REC_NO_REUT" hidden="1">"c5315"</definedName>
    <definedName name="IQ_AVG_BROKER_REC_REUT" hidden="1">"c3630"</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DUSTRY_REC_CIQ" hidden="1">"c4984"</definedName>
    <definedName name="IQ_AVG_INDUSTRY_REC_CIQ_COL" hidden="1">"c11631"</definedName>
    <definedName name="IQ_AVG_INDUSTRY_REC_NO" hidden="1">"c4454"</definedName>
    <definedName name="IQ_AVG_INDUSTRY_REC_NO_CIQ_COL" hidden="1">"c11630"</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INV_HOMEBUILDING" hidden="1">"c15812"</definedName>
    <definedName name="IQ_AVG_INV_HOMES" hidden="1">"c15810"</definedName>
    <definedName name="IQ_AVG_INV_LAND_LOTS" hidden="1">"c15811"</definedName>
    <definedName name="IQ_AVG_MKTCAP" hidden="1">"c80"</definedName>
    <definedName name="IQ_AVG_PRICE" hidden="1">"c81"</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UNUSED" hidden="1">"c7473"</definedName>
    <definedName name="IQ_BALANCE_GOODS_FC_UNUSED" hidden="1">"c7693"</definedName>
    <definedName name="IQ_BALANCE_GOODS_POP_FC_UNUSED" hidden="1">"c7913"</definedName>
    <definedName name="IQ_BALANCE_GOODS_POP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UNUSED" hidden="1">"c7253"</definedName>
    <definedName name="IQ_BALANCE_SERV_APR_FC_UNUSED" hidden="1">"c8355"</definedName>
    <definedName name="IQ_BALANCE_SERV_APR_UNUSED" hidden="1">"c7475"</definedName>
    <definedName name="IQ_BALANCE_SERV_FC_UNUSED" hidden="1">"c7695"</definedName>
    <definedName name="IQ_BALANCE_SERV_POP_FC_UNUSED" hidden="1">"c7915"</definedName>
    <definedName name="IQ_BALANCE_SERV_POP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UNUSED" hidden="1">"c7477"</definedName>
    <definedName name="IQ_BALANCE_TRADE_FC_UNUSED" hidden="1">"c7697"</definedName>
    <definedName name="IQ_BALANCE_TRADE_POP_FC_UNUSED" hidden="1">"c7917"</definedName>
    <definedName name="IQ_BALANCE_TRADE_POP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NON_TRANS_ACCTS_FFIEC" hidden="1">"c15326"</definedName>
    <definedName name="IQ_BANKS_FOREIGN_COUNTRIES_TOTAL_DEPOSITS_FDIC" hidden="1">"c6475"</definedName>
    <definedName name="IQ_BANKS_FOREIGN_COUNTRIES_TRANS_ACCTS_FFIEC" hidden="1">"c15318"</definedName>
    <definedName name="IQ_BASE_RENT" hidden="1">"c16017"</definedName>
    <definedName name="IQ_BASE_RENT_OPERATING_LEASE_EXPIRING_AFTER_FIVE" hidden="1">"c16107"</definedName>
    <definedName name="IQ_BASE_RENT_OPERATING_LEASE_EXPIRING_CY" hidden="1">"c16101"</definedName>
    <definedName name="IQ_BASE_RENT_OPERATING_LEASE_EXPIRING_CY1" hidden="1">"c16102"</definedName>
    <definedName name="IQ_BASE_RENT_OPERATING_LEASE_EXPIRING_CY2" hidden="1">"c16103"</definedName>
    <definedName name="IQ_BASE_RENT_OPERATING_LEASE_EXPIRING_CY3" hidden="1">"c16104"</definedName>
    <definedName name="IQ_BASE_RENT_OPERATING_LEASE_EXPIRING_CY4" hidden="1">"c16105"</definedName>
    <definedName name="IQ_BASE_RENT_OPERATING_LEASE_EXPIRING_NEXT_FIVE" hidden="1">"c16106"</definedName>
    <definedName name="IQ_BASE_RENT_OPERATING_LEASE_EXPIRING_TOTAL" hidden="1">"c16108"</definedName>
    <definedName name="IQ_BASE_RENT_RENTAL_REVENUE" hidden="1">"c16062"</definedName>
    <definedName name="IQ_BASIC_EPS_EXCL" hidden="1">"c85"</definedName>
    <definedName name="IQ_BASIC_EPS_INCL" hidden="1">"c86"</definedName>
    <definedName name="IQ_BASIC_NAV_SHARES" hidden="1">"c16012"</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"c11749"</definedName>
    <definedName name="IQ_BOARD_MEMBER" hidden="1">"c96"</definedName>
    <definedName name="IQ_BOARD_MEMBER_ALL_OTHER_COMP" hidden="1">"c18992"</definedName>
    <definedName name="IQ_BOARD_MEMBER_ANNUAL_CASH_COMP" hidden="1">"c18993"</definedName>
    <definedName name="IQ_BOARD_MEMBER_AS_REPORTED_COMP" hidden="1">"c18997"</definedName>
    <definedName name="IQ_BOARD_MEMBER_AS_REPORTED_DIRECTOR_COMP" hidden="1">"c19009"</definedName>
    <definedName name="IQ_BOARD_MEMBER_ASSISTANT_EMAIL" hidden="1">"c15179"</definedName>
    <definedName name="IQ_BOARD_MEMBER_ASSISTANT_FAX" hidden="1">"c15181"</definedName>
    <definedName name="IQ_BOARD_MEMBER_ASSISTANT_NAME" hidden="1">"c15178"</definedName>
    <definedName name="IQ_BOARD_MEMBER_ASSISTANT_PHONE" hidden="1">"c15180"</definedName>
    <definedName name="IQ_BOARD_MEMBER_BACKGROUND" hidden="1">"c2101"</definedName>
    <definedName name="IQ_BOARD_MEMBER_BONUS" hidden="1">"c18988"</definedName>
    <definedName name="IQ_BOARD_MEMBER_CALCULATED_COMP" hidden="1">"c18995"</definedName>
    <definedName name="IQ_BOARD_MEMBER_CHANGE_PENSION" hidden="1">"c19010"</definedName>
    <definedName name="IQ_BOARD_MEMBER_DIRECT_FAX" hidden="1">"c15176"</definedName>
    <definedName name="IQ_BOARD_MEMBER_DIRECT_PHONE" hidden="1">"c15175"</definedName>
    <definedName name="IQ_BOARD_MEMBER_DIRECTOR_BONUS" hidden="1">"c19004"</definedName>
    <definedName name="IQ_BOARD_MEMBER_DIRECTOR_CHANGE_PENSION" hidden="1">"c19005"</definedName>
    <definedName name="IQ_BOARD_MEMBER_DIRECTOR_FEE" hidden="1">"c19001"</definedName>
    <definedName name="IQ_BOARD_MEMBER_DIRECTOR_NON_EQUITY_COMP" hidden="1">"c19006"</definedName>
    <definedName name="IQ_BOARD_MEMBER_DIRECTOR_OPTION_AWARDS" hidden="1">"c19002"</definedName>
    <definedName name="IQ_BOARD_MEMBER_DIRECTOR_OTHER" hidden="1">"c19003"</definedName>
    <definedName name="IQ_BOARD_MEMBER_DIRECTOR_STOCK_AWARDS" hidden="1">"c19007"</definedName>
    <definedName name="IQ_BOARD_MEMBER_DIRECTOR_STOCK_GRANTS" hidden="1">"c19034"</definedName>
    <definedName name="IQ_BOARD_MEMBER_DIRECTOR_STOCK_OPTIONS" hidden="1">"c19008"</definedName>
    <definedName name="IQ_BOARD_MEMBER_EMAIL" hidden="1">"c15177"</definedName>
    <definedName name="IQ_BOARD_MEMBER_EQUITY_INCENTIVE" hidden="1">"c19030"</definedName>
    <definedName name="IQ_BOARD_MEMBER_EST_PAYMENTS_CHANGE_CONTROL" hidden="1">"c18999"</definedName>
    <definedName name="IQ_BOARD_MEMBER_EST_PAYMENTS_TERMINATION" hidden="1">"c19011"</definedName>
    <definedName name="IQ_BOARD_MEMBER_EXERCISABLE_OPTIONS" hidden="1">"c19014"</definedName>
    <definedName name="IQ_BOARD_MEMBER_EXERCISABLE_VALUES" hidden="1">"c19015"</definedName>
    <definedName name="IQ_BOARD_MEMBER_EXERCISED_OPTIONS" hidden="1">"c19012"</definedName>
    <definedName name="IQ_BOARD_MEMBER_EXERCISED_VALUES" hidden="1">"c19013"</definedName>
    <definedName name="IQ_BOARD_MEMBER_ID" hidden="1">"c13756"</definedName>
    <definedName name="IQ_BOARD_MEMBER_LT_INCENTIVE" hidden="1">"c18991"</definedName>
    <definedName name="IQ_BOARD_MEMBER_MAIN_FAX" hidden="1">"c15174"</definedName>
    <definedName name="IQ_BOARD_MEMBER_MAIN_PHONE" hidden="1">"c15173"</definedName>
    <definedName name="IQ_BOARD_MEMBER_MARKET_VALUE_SHARES_NOT_VESTED" hidden="1">"c19029"</definedName>
    <definedName name="IQ_BOARD_MEMBER_NON_EQUITY_INCENTIVE" hidden="1">"c19000"</definedName>
    <definedName name="IQ_BOARD_MEMBER_NUM_SHARED_NOT_VESTED" hidden="1">"c19028"</definedName>
    <definedName name="IQ_BOARD_MEMBER_NUM_SHARES_ACQUIRED" hidden="1">"c19026"</definedName>
    <definedName name="IQ_BOARD_MEMBER_OFFICE_ADDRESS" hidden="1">"c15172"</definedName>
    <definedName name="IQ_BOARD_MEMBER_OPTION_AWARDS" hidden="1">"c18996"</definedName>
    <definedName name="IQ_BOARD_MEMBER_OPTION_MARKET_PRICE" hidden="1">"c19025"</definedName>
    <definedName name="IQ_BOARD_MEMBER_OPTION_PRICE" hidden="1">"c19024"</definedName>
    <definedName name="IQ_BOARD_MEMBER_OTHER_ANNUAL_COMP" hidden="1">"c18989"</definedName>
    <definedName name="IQ_BOARD_MEMBER_OTHER_COMP" hidden="1">"c18998"</definedName>
    <definedName name="IQ_BOARD_MEMBER_RESTRICTED_STOCK_COMP" hidden="1">"c18990"</definedName>
    <definedName name="IQ_BOARD_MEMBER_SALARY" hidden="1">"c18987"</definedName>
    <definedName name="IQ_BOARD_MEMBER_ST_COMP" hidden="1">"c18994"</definedName>
    <definedName name="IQ_BOARD_MEMBER_TITLE" hidden="1">"c97"</definedName>
    <definedName name="IQ_BOARD_MEMBER_TOTAL_NUM_STOCK_AWARDS" hidden="1">"c19033"</definedName>
    <definedName name="IQ_BOARD_MEMBER_TOTAL_OPTIONS" hidden="1">"c19022"</definedName>
    <definedName name="IQ_BOARD_MEMBER_TOTAL_STOCK_VALUE" hidden="1">"c19032"</definedName>
    <definedName name="IQ_BOARD_MEMBER_TOTAL_VALUE_OPTIONS" hidden="1">"c19023"</definedName>
    <definedName name="IQ_BOARD_MEMBER_UNCLASSIFIED_OPTIONS" hidden="1">"c19018"</definedName>
    <definedName name="IQ_BOARD_MEMBER_UNCLASSIFIED_OPTIONS_VALUE" hidden="1">"c19019"</definedName>
    <definedName name="IQ_BOARD_MEMBER_UNEARNED_STOCK_VALUE" hidden="1">"c19031"</definedName>
    <definedName name="IQ_BOARD_MEMBER_UNEXERCISABLE_OPTIONS" hidden="1">"c19016"</definedName>
    <definedName name="IQ_BOARD_MEMBER_UNEXERCISABLE_VALUES" hidden="1">"c19017"</definedName>
    <definedName name="IQ_BOARD_MEMBER_UNEXERCISED_UNEARNED_OPTIONS" hidden="1">"c19020"</definedName>
    <definedName name="IQ_BOARD_MEMBER_UNEXERCISED_UNEARNED_OPTIONS_VALUE" hidden="1">"c19021"</definedName>
    <definedName name="IQ_BOARD_MEMBER_VALUE_VESTING" hidden="1">"c19027"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_FILING_DATE" hidden="1">"c16223"</definedName>
    <definedName name="IQ_BR_FILING_TYPE" hidden="1">"c16224"</definedName>
    <definedName name="IQ_BR_PLAN_APPROVE_DATE" hidden="1">"c16226"</definedName>
    <definedName name="IQ_BR_PLAN_CONFIRM" hidden="1">"c16225"</definedName>
    <definedName name="IQ_BROK_COMISSION" hidden="1">"c98"</definedName>
    <definedName name="IQ_BROK_COMMISSION" hidden="1">"c3514"</definedName>
    <definedName name="IQ_BROKER_DEPOSIT_LESS_THAN_100000_1_YR_LESS_FFIEC" hidden="1">"c15307"</definedName>
    <definedName name="IQ_BROKER_DEPOSIT_LESS_THAN_100000_1_YR_MORE_FFIEC" hidden="1">"c15308"</definedName>
    <definedName name="IQ_BROKER_DEPOSIT_LESS_THAN_100000_FFIEC" hidden="1">"c15306"</definedName>
    <definedName name="IQ_BROKER_DEPOSIT_MORE_THAN_100000_1_YR_LESS_FFIEC" hidden="1">"c15310"</definedName>
    <definedName name="IQ_BROKER_DEPOSIT_MORE_THAN_100000_1_YR_MORE_FFIEC" hidden="1">"c15311"</definedName>
    <definedName name="IQ_BROKER_DEPOSIT_MORE_THAN_100000_FFIEC" hidden="1">"c15309"</definedName>
    <definedName name="IQ_BROKERED_DEPOSITS_FDIC" hidden="1">"c6486"</definedName>
    <definedName name="IQ_BUDGET_BALANCE_APR_FC_UNUSED" hidden="1">"c8359"</definedName>
    <definedName name="IQ_BUDGET_BALANCE_APR_UNUSED" hidden="1">"c7479"</definedName>
    <definedName name="IQ_BUDGET_BALANCE_FC_UNUSED" hidden="1">"c7699"</definedName>
    <definedName name="IQ_BUDGET_BALANCE_POP_FC_UNUSED" hidden="1">"c7919"</definedName>
    <definedName name="IQ_BUDGET_BALANCE_POP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YOY_FC_UNUSED" hidden="1">"c8139"</definedName>
    <definedName name="IQ_BUDGET_BALANCE_YOY_UNUSED" hidden="1">"c7259"</definedName>
    <definedName name="IQ_BUDGET_RECEIPTS_APR_FC_UNUSED" hidden="1">"c8361"</definedName>
    <definedName name="IQ_BUDGET_RECEIPTS_APR_UNUSED" hidden="1">"c7481"</definedName>
    <definedName name="IQ_BUDGET_RECEIPTS_FC_UNUSED" hidden="1">"c7701"</definedName>
    <definedName name="IQ_BUDGET_RECEIPTS_POP_FC_UNUSED" hidden="1">"c7921"</definedName>
    <definedName name="IQ_BUDGET_RECEIPTS_POP_UNUSED" hidden="1">"c7041"</definedName>
    <definedName name="IQ_BUDGET_RECEIPTS_UNUSED" hidden="1">"c6821"</definedName>
    <definedName name="IQ_BUDGET_RECEIPTS_YOY_FC_UNUSED" hidden="1">"c8141"</definedName>
    <definedName name="IQ_BUDGET_RECEIPTS_YOY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DESCRIPTION" hidden="1">"c15589"</definedName>
    <definedName name="IQ_BUS_SEG_DESCRIPTION_ABS" hidden="1">"c15577"</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IC" hidden="1">"c15588"</definedName>
    <definedName name="IQ_BUS_SEG_NAIC_ABS" hidden="1">"c15576"</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PRIMARY_GIC" hidden="1">"c15584"</definedName>
    <definedName name="IQ_BUS_SEG_PRIMARY_GIC_ABS" hidden="1">"c15572"</definedName>
    <definedName name="IQ_BUS_SEG_PRIMARY_SIC" hidden="1">"c15586"</definedName>
    <definedName name="IQ_BUS_SEG_PRIMARY_SIC_ABS" hidden="1">"c15574"</definedName>
    <definedName name="IQ_BUS_SEG_REV" hidden="1">"c4068"</definedName>
    <definedName name="IQ_BUS_SEG_REV_ABS" hidden="1">"c4090"</definedName>
    <definedName name="IQ_BUS_SEG_REV_TOTAL" hidden="1">"c4106"</definedName>
    <definedName name="IQ_BUS_SEG_SECONDARY_GIC" hidden="1">"c15585"</definedName>
    <definedName name="IQ_BUS_SEG_SECONDARY_GIC_ABS" hidden="1">"c15573"</definedName>
    <definedName name="IQ_BUS_SEG_SECONDARY_SIC" hidden="1">"c15587"</definedName>
    <definedName name="IQ_BUS_SEG_SECONDARY_SIC_ABS" hidden="1">"c15575"</definedName>
    <definedName name="IQ_BUSINESS_COMBINATIONS_FFIEC" hidden="1">"c12967"</definedName>
    <definedName name="IQ_BUSINESS_DESCRIPTION" hidden="1">"c322"</definedName>
    <definedName name="IQ_BV_ACT_OR_EST_CIQ" hidden="1">"c5068"</definedName>
    <definedName name="IQ_BV_ACT_OR_EST_CIQ_COL" hidden="1">"c11715"</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CIQ_COL" hidden="1">"c11719"</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_AP" hidden="1">"c8881"</definedName>
    <definedName name="IQ_CA_AP_ABS" hidden="1">"c8900"</definedName>
    <definedName name="IQ_CA_NAME_AP" hidden="1">"c8919"</definedName>
    <definedName name="IQ_CA_NAME_AP_ABS" hidden="1">"c8938"</definedName>
    <definedName name="IQ_CABLE_ARPU" hidden="1">"c16151"</definedName>
    <definedName name="IQ_CABLE_ARPU_ANALOG" hidden="1">"c16146"</definedName>
    <definedName name="IQ_CABLE_ARPU_BASIC" hidden="1">"c16148"</definedName>
    <definedName name="IQ_CABLE_ARPU_BBAND" hidden="1">"c16150"</definedName>
    <definedName name="IQ_CABLE_ARPU_DIG" hidden="1">"c16147"</definedName>
    <definedName name="IQ_CABLE_ARPU_PHONE" hidden="1">"c16149"</definedName>
    <definedName name="IQ_CABLE_BASIC_PENETRATION" hidden="1">"c16130"</definedName>
    <definedName name="IQ_CABLE_BBAND_PENETRATION" hidden="1">"c16131"</definedName>
    <definedName name="IQ_CABLE_BBAND_PENETRATION_THP" hidden="1">"c16132"</definedName>
    <definedName name="IQ_CABLE_CHURN" hidden="1">"c16156"</definedName>
    <definedName name="IQ_CABLE_CHURN_BASIC" hidden="1">"c16153"</definedName>
    <definedName name="IQ_CABLE_CHURN_BBAND" hidden="1">"c16155"</definedName>
    <definedName name="IQ_CABLE_CHURN_DIG" hidden="1">"c16152"</definedName>
    <definedName name="IQ_CABLE_CHURN_PHONE" hidden="1">"c16154"</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"c16145"</definedName>
    <definedName name="IQ_CABLE_OTHER_REV" hidden="1">"c16164"</definedName>
    <definedName name="IQ_CABLE_PHONE_PENETRATION" hidden="1">"c16133"</definedName>
    <definedName name="IQ_CABLE_PROGRAMMING_COSTS" hidden="1">"c16144"</definedName>
    <definedName name="IQ_CABLE_REV_ADVERT" hidden="1">"c16162"</definedName>
    <definedName name="IQ_CABLE_REV_ANALOG" hidden="1">"c16157"</definedName>
    <definedName name="IQ_CABLE_REV_BASIC" hidden="1">"c16159"</definedName>
    <definedName name="IQ_CABLE_REV_BBAND" hidden="1">"c16160"</definedName>
    <definedName name="IQ_CABLE_REV_COMMERCIAL" hidden="1">"c16163"</definedName>
    <definedName name="IQ_CABLE_REV_DIG" hidden="1">"c16158"</definedName>
    <definedName name="IQ_CABLE_REV_PHONE" hidden="1">"c16161"</definedName>
    <definedName name="IQ_CABLE_RGU" hidden="1">"c16143"</definedName>
    <definedName name="IQ_CABLE_SUBS_ANALOG" hidden="1">"c16135"</definedName>
    <definedName name="IQ_CABLE_SUBS_BASIC" hidden="1">"c16137"</definedName>
    <definedName name="IQ_CABLE_SUBS_BBAND" hidden="1">"c16138"</definedName>
    <definedName name="IQ_CABLE_SUBS_BUNDLED" hidden="1">"c16141"</definedName>
    <definedName name="IQ_CABLE_SUBS_BUS_PHONE" hidden="1">"c15773"</definedName>
    <definedName name="IQ_CABLE_SUBS_DIG" hidden="1">"c16136"</definedName>
    <definedName name="IQ_CABLE_SUBS_LONG_DIST_PHONE" hidden="1">"c15775"</definedName>
    <definedName name="IQ_CABLE_SUBS_NON_VIDEO" hidden="1">"c16140"</definedName>
    <definedName name="IQ_CABLE_SUBS_PHONE" hidden="1">"c16139"</definedName>
    <definedName name="IQ_CABLE_SUBS_RES_PHONE" hidden="1">"c15772"</definedName>
    <definedName name="IQ_CABLE_SUBS_SATELITE" hidden="1">"c15771"</definedName>
    <definedName name="IQ_CABLE_SUBS_TOTAL" hidden="1">"c16142"</definedName>
    <definedName name="IQ_CABLE_SUBS_WHOLE_PHONE" hidden="1">"c15774"</definedName>
    <definedName name="IQ_CABLE_THP" hidden="1">"c2847"</definedName>
    <definedName name="IQ_CABLE_TOTAL_PENETRATION" hidden="1">"c2854"</definedName>
    <definedName name="IQ_CABLE_TOTAL_REV" hidden="1">"c16165"</definedName>
    <definedName name="IQ_CAL_Q" hidden="1">"c101"</definedName>
    <definedName name="IQ_CAL_Q_EST" hidden="1">"c6796"</definedName>
    <definedName name="IQ_CAL_Q_EST_CIQ" hidden="1">"c6808"</definedName>
    <definedName name="IQ_CAL_Q_EST_CIQ_COL" hidden="1">"c11743"</definedName>
    <definedName name="IQ_CAL_Q_EST_REUT" hidden="1">"c6800"</definedName>
    <definedName name="IQ_CAL_Y" hidden="1">"c102"</definedName>
    <definedName name="IQ_CAL_Y_EST" hidden="1">"c6797"</definedName>
    <definedName name="IQ_CAL_Y_EST_CIQ" hidden="1">"c6809"</definedName>
    <definedName name="IQ_CAL_Y_EST_CIQ_COL" hidden="1">"c11744"</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INVEST_CABLE" hidden="1">"c15794"</definedName>
    <definedName name="IQ_CAP_INVEST_COMMERCIAL" hidden="1">"c15800"</definedName>
    <definedName name="IQ_CAP_INVEST_CUST_PREMISE_EQUIP" hidden="1">"c15795"</definedName>
    <definedName name="IQ_CAP_INVEST_LINE_EXTENSIONS" hidden="1">"c15797"</definedName>
    <definedName name="IQ_CAP_INVEST_SCALABLE_INFRASTRUCTURE" hidden="1">"c15796"</definedName>
    <definedName name="IQ_CAP_INVEST_SUPPORT" hidden="1">"c15799"</definedName>
    <definedName name="IQ_CAP_INVEST_UPGRADE_REBUILD" hidden="1">"c15798"</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CIQ_COL" hidden="1">"c11718"</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GUIDANCE_CIQ" hidden="1">"c4562"</definedName>
    <definedName name="IQ_CAPEX_GUIDANCE_CIQ_COL" hidden="1">"c11211"</definedName>
    <definedName name="IQ_CAPEX_HIGH_EST" hidden="1">"c3524"</definedName>
    <definedName name="IQ_CAPEX_HIGH_EST_REUT" hidden="1">"c3971"</definedName>
    <definedName name="IQ_CAPEX_HIGH_GUIDANCE" hidden="1">"c4180"</definedName>
    <definedName name="IQ_CAPEX_HIGH_GUIDANCE_CIQ" hidden="1">"c4592"</definedName>
    <definedName name="IQ_CAPEX_HIGH_GUIDANCE_CIQ_COL" hidden="1">"c11241"</definedName>
    <definedName name="IQ_CAPEX_INS" hidden="1">"c113"</definedName>
    <definedName name="IQ_CAPEX_LOW_EST" hidden="1">"c3525"</definedName>
    <definedName name="IQ_CAPEX_LOW_EST_REUT" hidden="1">"c3972"</definedName>
    <definedName name="IQ_CAPEX_LOW_GUIDANCE" hidden="1">"c4220"</definedName>
    <definedName name="IQ_CAPEX_LOW_GUIDANCE_CIQ" hidden="1">"c4632"</definedName>
    <definedName name="IQ_CAPEX_LOW_GUIDANCE_CIQ_COL" hidden="1">"c11281"</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PCT_REV" hidden="1">"c19144"</definedName>
    <definedName name="IQ_CAPEX_STDDEV_EST" hidden="1">"c3522"</definedName>
    <definedName name="IQ_CAPEX_STDDEV_EST_REUT" hidden="1">"c3974"</definedName>
    <definedName name="IQ_CAPEX_UTI" hidden="1">"c114"</definedName>
    <definedName name="IQ_CAPITAL_ALLOCATION_ADJUSTMENT_FOREIGN_FFIEC" hidden="1">"c15389"</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_UNDER_MANAGE" hidden="1">"c18929"</definedName>
    <definedName name="IQ_CAPITAL_UNDER_MANAGE_CURRENCY" hidden="1">"c19171"</definedName>
    <definedName name="IQ_CAPITAL_UNDER_MANAGE_DATE" hidden="1">"c18930"</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BALANCES_DUE_FFIEC" hidden="1">"c12773"</definedName>
    <definedName name="IQ_CASH_BANKS_FOREIGN_COUNTRIES_DOM_FFIEC" hidden="1">"c15289"</definedName>
    <definedName name="IQ_CASH_COLLECTION_UNPOSTED_DEBITS_CURRENCY_FFIEC" hidden="1">"c15279"</definedName>
    <definedName name="IQ_CASH_COLLECTION_UNPOSTED_DEBITS_DOM_FFIEC" hidden="1">"c15286"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ER_SUB" hidden="1">"c15763"</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EPOSITORY_INSTIT_US_DOM_FFIEC" hidden="1">"c15288"</definedName>
    <definedName name="IQ_CASH_DIVIDENDS_NET_INCOME_FDIC" hidden="1">"c6738"</definedName>
    <definedName name="IQ_CASH_DUE_BANKS" hidden="1">"c1351"</definedName>
    <definedName name="IQ_CASH_DUE_OTHER_FED_RESERVE_BANKS_DOM_FFIEC" hidden="1">"c15290"</definedName>
    <definedName name="IQ_CASH_DUE_OTHER_FED_RESERVE_BANKS_FFIEC" hidden="1">"c15284"</definedName>
    <definedName name="IQ_CASH_DUE_US_BRANCH_FOREIGN_BANK_FFIEC" hidden="1">"c15280"</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LOW_ACT_OR_EST_CIQ" hidden="1">"c4566"</definedName>
    <definedName name="IQ_CASH_FLOW_ACT_OR_EST_CIQ_COL" hidden="1">"c11215"</definedName>
    <definedName name="IQ_CASH_FLOW_EST" hidden="1">"c4153"</definedName>
    <definedName name="IQ_CASH_FLOW_GUIDANCE" hidden="1">"c4155"</definedName>
    <definedName name="IQ_CASH_FLOW_GUIDANCE_CIQ" hidden="1">"c4567"</definedName>
    <definedName name="IQ_CASH_FLOW_GUIDANCE_CIQ_COL" hidden="1">"c11216"</definedName>
    <definedName name="IQ_CASH_FLOW_HIGH_EST" hidden="1">"c4156"</definedName>
    <definedName name="IQ_CASH_FLOW_HIGH_GUIDANCE" hidden="1">"c4201"</definedName>
    <definedName name="IQ_CASH_FLOW_HIGH_GUIDANCE_CIQ" hidden="1">"c4613"</definedName>
    <definedName name="IQ_CASH_FLOW_HIGH_GUIDANCE_CIQ_COL" hidden="1">"c11262"</definedName>
    <definedName name="IQ_CASH_FLOW_LOW_EST" hidden="1">"c4157"</definedName>
    <definedName name="IQ_CASH_FLOW_LOW_GUIDANCE" hidden="1">"c4241"</definedName>
    <definedName name="IQ_CASH_FLOW_LOW_GUIDANCE_CIQ" hidden="1">"c4653"</definedName>
    <definedName name="IQ_CASH_FLOW_LOW_GUIDANCE_CIQ_COL" hidden="1">"c11302"</definedName>
    <definedName name="IQ_CASH_FLOW_MEDIAN_EST" hidden="1">"c4158"</definedName>
    <definedName name="IQ_CASH_FLOW_NUM_EST" hidden="1">"c4159"</definedName>
    <definedName name="IQ_CASH_FLOW_STDDEV_EST" hidden="1">"c4160"</definedName>
    <definedName name="IQ_CASH_FOREIGN_BRANCH_OTHER_US_BANKS_FFIEC" hidden="1">"c15282"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CT_OR_EST_CIQ" hidden="1">"c4576"</definedName>
    <definedName name="IQ_CASH_OPER_ACT_OR_EST_CIQ_COL" hidden="1">"c11225"</definedName>
    <definedName name="IQ_CASH_OPER_AP" hidden="1">"c8888"</definedName>
    <definedName name="IQ_CASH_OPER_AP_ABS" hidden="1">"c8907"</definedName>
    <definedName name="IQ_CASH_OPER_EST" hidden="1">"c4163"</definedName>
    <definedName name="IQ_CASH_OPER_GUIDANCE" hidden="1">"c4165"</definedName>
    <definedName name="IQ_CASH_OPER_GUIDANCE_CIQ" hidden="1">"c4577"</definedName>
    <definedName name="IQ_CASH_OPER_GUIDANCE_CIQ_COL" hidden="1">"c11226"</definedName>
    <definedName name="IQ_CASH_OPER_HIGH_EST" hidden="1">"c4166"</definedName>
    <definedName name="IQ_CASH_OPER_HIGH_GUIDANCE" hidden="1">"c4185"</definedName>
    <definedName name="IQ_CASH_OPER_HIGH_GUIDANCE_CIQ" hidden="1">"c4597"</definedName>
    <definedName name="IQ_CASH_OPER_HIGH_GUIDANCE_CIQ_COL" hidden="1">"c11246"</definedName>
    <definedName name="IQ_CASH_OPER_LOW_EST" hidden="1">"c4244"</definedName>
    <definedName name="IQ_CASH_OPER_LOW_GUIDANCE" hidden="1">"c4225"</definedName>
    <definedName name="IQ_CASH_OPER_LOW_GUIDANCE_CIQ" hidden="1">"c4637"</definedName>
    <definedName name="IQ_CASH_OPER_LOW_GUIDANCE_CIQ_COL" hidden="1">"c11286"</definedName>
    <definedName name="IQ_CASH_OPER_MEDIAN_EST" hidden="1">"c4245"</definedName>
    <definedName name="IQ_CASH_OPER_NAME_AP" hidden="1">"c8926"</definedName>
    <definedName name="IQ_CASH_OPER_NAME_AP_ABS" hidden="1">"c8945"</definedName>
    <definedName name="IQ_CASH_OPER_NUM_EST" hidden="1">"c4246"</definedName>
    <definedName name="IQ_CASH_OPER_STDDEV_EST" hidden="1">"c4247"</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OTHER_BANKS_FOREIGN_COUNTRIES_FFIEC" hidden="1">"c15283"</definedName>
    <definedName name="IQ_CASH_OTHER_US_COMM_BANK_DEP_INSTIT_FFIEC" hidden="1">"c15281"</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GUIDANCE_CIQ" hidden="1">"c4776"</definedName>
    <definedName name="IQ_CASH_ST_INVEST_GUIDANCE_CIQ_COL" hidden="1">"c11423"</definedName>
    <definedName name="IQ_CASH_ST_INVEST_HIGH_EST" hidden="1">"c4251"</definedName>
    <definedName name="IQ_CASH_ST_INVEST_HIGH_GUIDANCE" hidden="1">"c4195"</definedName>
    <definedName name="IQ_CASH_ST_INVEST_HIGH_GUIDANCE_CIQ" hidden="1">"c4607"</definedName>
    <definedName name="IQ_CASH_ST_INVEST_HIGH_GUIDANCE_CIQ_COL" hidden="1">"c11256"</definedName>
    <definedName name="IQ_CASH_ST_INVEST_LOW_EST" hidden="1">"c4252"</definedName>
    <definedName name="IQ_CASH_ST_INVEST_LOW_GUIDANCE" hidden="1">"c4235"</definedName>
    <definedName name="IQ_CASH_ST_INVEST_LOW_GUIDANCE_CIQ" hidden="1">"c4647"</definedName>
    <definedName name="IQ_CASH_ST_INVEST_LOW_GUIDANCE_CIQ_COL" hidden="1">"c11296"</definedName>
    <definedName name="IQ_CASH_ST_INVEST_MEDIAN_EST" hidden="1">"c4253"</definedName>
    <definedName name="IQ_CASH_ST_INVEST_NUM_EST" hidden="1">"c4254"</definedName>
    <definedName name="IQ_CASH_ST_INVEST_STDDEV_EST" hidden="1">"c4255"</definedName>
    <definedName name="IQ_CASH_STRUCTURED_PRODUCTS_AVAIL_SALE_FFIEC" hidden="1">"c15263"</definedName>
    <definedName name="IQ_CASH_STRUCTURED_PRODUCTS_FFIEC" hidden="1">"c15260"</definedName>
    <definedName name="IQ_CASH_TAXES" hidden="1">"c125"</definedName>
    <definedName name="IQ_CASH_TAXES_FINAN" hidden="1">"c6292"</definedName>
    <definedName name="IQ_CASH_TAXES_INVEST" hidden="1">"c6291"</definedName>
    <definedName name="IQ_CASH_TAXES_OPER" hidden="1">"c6290"</definedName>
    <definedName name="IQ_CATASTROPHIC_LOSS_RATIO" hidden="1">"c15881"</definedName>
    <definedName name="IQ_CCE_FDIC" hidden="1">"c6296"</definedName>
    <definedName name="IQ_CDS_5YR_CIQID" hidden="1">"c11751"</definedName>
    <definedName name="IQ_CDS_ASK" hidden="1">"c6027"</definedName>
    <definedName name="IQ_CDS_BID" hidden="1">"c6026"</definedName>
    <definedName name="IQ_CDS_COUPON" hidden="1">"c15234"</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NEXT_SERIES_ID" hidden="1">"c15231"</definedName>
    <definedName name="IQ_CDS_PREV_SERIES_ID" hidden="1">"c15232"</definedName>
    <definedName name="IQ_CDS_PRICE_TYPE" hidden="1">"c15233"</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ADJ_EXP_RESERVE_BOP" hidden="1">"c15875"</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LOSSES" hidden="1">"c15872"</definedName>
    <definedName name="IQ_CEDED_PC_EARNED" hidden="1">"c2748"</definedName>
    <definedName name="IQ_CEDED_PREMIUMS_EARNED_GROSS_PREMIUMS_EARNED" hidden="1">"c15887"</definedName>
    <definedName name="IQ_CEDED_PREMIUMS_WRITTEN_GROSS_PREMIUMS_WRITTEN" hidden="1">"c15885"</definedName>
    <definedName name="IQ_CEDED_WRITTEN" hidden="1">"c2727"</definedName>
    <definedName name="IQ_CEO_ID" hidden="1">"c15210"</definedName>
    <definedName name="IQ_CEO_NAME" hidden="1">"c15209"</definedName>
    <definedName name="IQ_CERTIFIED_OFFICIAL_CHECKS_TRANS_ACCTS_FFIEC" hidden="1">"c15320"</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O_ID" hidden="1">"c15212"</definedName>
    <definedName name="IQ_CFO_NAME" hidden="1">"c15211"</definedName>
    <definedName name="IQ_CFPS_ACT_OR_EST" hidden="1">"c2217"</definedName>
    <definedName name="IQ_CFPS_ACT_OR_EST_CIQ_COL" hidden="1">"c11708"</definedName>
    <definedName name="IQ_CFPS_ACT_OR_EST_REUT" hidden="1">"c5463"</definedName>
    <definedName name="IQ_CFPS_EST" hidden="1">"c1667"</definedName>
    <definedName name="IQ_CFPS_EST_REUT" hidden="1">"c3844"</definedName>
    <definedName name="IQ_CFPS_GUIDANCE" hidden="1">"c4256"</definedName>
    <definedName name="IQ_CFPS_GUIDANCE_CIQ" hidden="1">"c4782"</definedName>
    <definedName name="IQ_CFPS_GUIDANCE_CIQ_COL" hidden="1">"c11429"</definedName>
    <definedName name="IQ_CFPS_HIGH_EST" hidden="1">"c1669"</definedName>
    <definedName name="IQ_CFPS_HIGH_EST_REUT" hidden="1">"c3846"</definedName>
    <definedName name="IQ_CFPS_HIGH_GUIDANCE" hidden="1">"c4167"</definedName>
    <definedName name="IQ_CFPS_HIGH_GUIDANCE_CIQ" hidden="1">"c4579"</definedName>
    <definedName name="IQ_CFPS_HIGH_GUIDANCE_CIQ_COL" hidden="1">"c11228"</definedName>
    <definedName name="IQ_CFPS_LOW_EST" hidden="1">"c1670"</definedName>
    <definedName name="IQ_CFPS_LOW_EST_REUT" hidden="1">"c3847"</definedName>
    <definedName name="IQ_CFPS_LOW_GUIDANCE" hidden="1">"c4207"</definedName>
    <definedName name="IQ_CFPS_LOW_GUIDANCE_CIQ" hidden="1">"c4619"</definedName>
    <definedName name="IQ_CFPS_LOW_GUIDANCE_CIQ_COL" hidden="1">"c11268"</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IRMAN_ID" hidden="1">"c15218"</definedName>
    <definedName name="IQ_CHAIRMAN_NAME" hidden="1">"c15217"</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F_TAX_TOTAL" hidden="1">"c15557"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UNUSED" hidden="1">"c7620"</definedName>
    <definedName name="IQ_CHANGE_INVENT_REAL_FC_UNUSED" hidden="1">"c7840"</definedName>
    <definedName name="IQ_CHANGE_INVENT_REAL_POP_FC_UNUSED" hidden="1">"c8060"</definedName>
    <definedName name="IQ_CHANGE_INVENT_REAL_POP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UNRECOG_TAX_BENEFIT_1_YR_MAX" hidden="1">"c15747"</definedName>
    <definedName name="IQ_CHANGE_UNRECOG_TAX_BENEFIT_1_YR_MIN" hidden="1">"c15746"</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HURN_BASIC_CABLE" hidden="1">"c2871"</definedName>
    <definedName name="IQ_CHURN_BBAND" hidden="1">"c2872"</definedName>
    <definedName name="IQ_CHURN_DIG_CABLE" hidden="1">"c2870"</definedName>
    <definedName name="IQ_CHURN_PHONE" hidden="1">"c2873"</definedName>
    <definedName name="IQ_CHURN_POSTPAID_WIRELESS" hidden="1">"c2121"</definedName>
    <definedName name="IQ_CHURN_PREPAID_WIRELESS" hidden="1">"c2120"</definedName>
    <definedName name="IQ_CHURN_SATELLITE" hidden="1">"c15791"</definedName>
    <definedName name="IQ_CHURN_TOTAL" hidden="1">"c2874"</definedName>
    <definedName name="IQ_CHURN_TOTAL_WIRELESS" hidden="1">"c2122"</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D_END_1_4_FAM_LOANS_TOT_LOANS_FFIEC" hidden="1">"c13866"</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_1_4_RESIDENT_CHARGE_OFFS_FFIEC" hidden="1">"c15397"</definedName>
    <definedName name="IQ_CLOSED_END_SEC_1_4_RESIDENT_DUE_30_89_FFIEC" hidden="1">"c15413"</definedName>
    <definedName name="IQ_CLOSED_END_SEC_1_4_RESIDENT_DUE_90_FFIEC" hidden="1">"c15417"</definedName>
    <definedName name="IQ_CLOSED_END_SEC_1_4_RESIDENT_NON_ACCRUAL_FFIEC" hidden="1">"c15460"</definedName>
    <definedName name="IQ_CLOSED_END_SEC_1_4_RESIDENT_RECOV_FFIEC" hidden="1">"c15398"</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LOSEPRICE_RT" hidden="1">"CLOSE"</definedName>
    <definedName name="IQ_CMBS_ISSUED_AVAIL_SALE_FFIEC" hidden="1">"c12800"</definedName>
    <definedName name="IQ_CMBS_ISSUED_FFIEC" hidden="1">"c12786"</definedName>
    <definedName name="IQ_CMO_FDIC" hidden="1">"c6406"</definedName>
    <definedName name="IQ_CO_INVESTORS" hidden="1">"c18910"</definedName>
    <definedName name="IQ_CO_INVESTORS_ID" hidden="1">"c18911"</definedName>
    <definedName name="IQ_CO_INVESTORS_INVESTMENT" hidden="1">"c19113"</definedName>
    <definedName name="IQ_CO_INVESTORS_NUM_INVESTMENTS" hidden="1">"c19170"</definedName>
    <definedName name="IQ_COAL_SALES_TO_OPERATING_REVENUE_COAL" hidden="1">"c15954"</definedName>
    <definedName name="IQ_COGS" hidden="1">"c175"</definedName>
    <definedName name="IQ_COLLATERAL_TYPE" hidden="1">"c8954"</definedName>
    <definedName name="IQ_COLLECTION_DOMESTIC_FDIC" hidden="1">"c6387"</definedName>
    <definedName name="IQ_COM_TARGET_PRICE" hidden="1">"c13606"</definedName>
    <definedName name="IQ_COM_TARGET_PRICE_CIQ" hidden="1">"c13599"</definedName>
    <definedName name="IQ_COM_TARGET_PRICE_HIGH" hidden="1">"c13607"</definedName>
    <definedName name="IQ_COM_TARGET_PRICE_HIGH_CIQ" hidden="1">"c13600"</definedName>
    <definedName name="IQ_COM_TARGET_PRICE_LOW" hidden="1">"c13608"</definedName>
    <definedName name="IQ_COM_TARGET_PRICE_LOW_CIQ" hidden="1">"c13601"</definedName>
    <definedName name="IQ_COM_TARGET_PRICE_MEDIAN" hidden="1">"c13609"</definedName>
    <definedName name="IQ_COM_TARGET_PRICE_MEDIAN_CIQ" hidden="1">"c13602"</definedName>
    <definedName name="IQ_COM_TARGET_PRICE_NUM" hidden="1">"c13604"</definedName>
    <definedName name="IQ_COM_TARGET_PRICE_NUM_CIQ" hidden="1">"c13597"</definedName>
    <definedName name="IQ_COM_TARGET_PRICE_STDDEV" hidden="1">"c13605"</definedName>
    <definedName name="IQ_COM_TARGET_PRICE_STDDEV_CIQ" hidden="1">"c13598"</definedName>
    <definedName name="IQ_COMBINED_RATIO" hidden="1">"c176"</definedName>
    <definedName name="IQ_COMM_BANKS_OTHER_DEP_INST_US_TRANS_ACCTS_FFIEC" hidden="1">"c15317"</definedName>
    <definedName name="IQ_COMM_BANKS_OTHER_INST_US_NON_TRANS_ACCTS_FFIEC" hidden="1">"c15325"</definedName>
    <definedName name="IQ_COMM_IND_LOANS_TOT_LOANS_FFIEC" hidden="1">"c13874"</definedName>
    <definedName name="IQ_COMM_INDUSTRIAL_LL_REC_FFIEC" hidden="1">"c18880"</definedName>
    <definedName name="IQ_COMM_INDUSTRIAL_LOANS_FFIEC" hidden="1">"c12821"</definedName>
    <definedName name="IQ_COMM_INDUSTRIAL_NON_US_LL_REC_FFIEC" hidden="1">"c12888"</definedName>
    <definedName name="IQ_COMM_INDUSTRIAL_US_LL_REC_FFIEC" hidden="1">"c12887"</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DOM_QUARTERLY_AVG_FFIEC" hidden="1">"c15478"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DUE_30_89_FFIEC" hidden="1">"c15415"</definedName>
    <definedName name="IQ_COMMERCIAL_INDUSTRIAL_NON_US_DUE_90_FFIEC" hidden="1">"c15419"</definedName>
    <definedName name="IQ_COMMERCIAL_INDUSTRIAL_NON_US_NON_ACCRUAL_FFIEC" hidden="1">"c15464"</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DUE_30_89_FFIEC" hidden="1">"c15414"</definedName>
    <definedName name="IQ_COMMERCIAL_INDUSTRIAL_US_DUE_90_FFIEC" hidden="1">"c15418"</definedName>
    <definedName name="IQ_COMMERCIAL_INDUSTRIAL_US_NON_ACCRUAL_FFIEC" hidden="1">"c15463"</definedName>
    <definedName name="IQ_COMMERCIAL_INDUSTRIAL_US_RECOV_FFIEC" hidden="1">"c13200"</definedName>
    <definedName name="IQ_COMMERCIAL_INVEST_CABLE_INVEST" hidden="1">"c15806"</definedName>
    <definedName name="IQ_COMMERCIAL_LOANS_TOTAL_LOANS" hidden="1">"c15709"</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LOANS_TOTAL_LOANS" hidden="1">"c15710"</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"c13596"</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MON_STOCK_FFIEC" hidden="1">"c12876"</definedName>
    <definedName name="IQ_COMP_BENEFITS" hidden="1">"c213"</definedName>
    <definedName name="IQ_COMPANY_ADDRESS" hidden="1">"c214"</definedName>
    <definedName name="IQ_COMPANY_ID" hidden="1">"c3513"</definedName>
    <definedName name="IQ_COMPANY_ID_QUICK_MATCH" hidden="1">"c16227"</definedName>
    <definedName name="IQ_COMPANY_NAME" hidden="1">"c215"</definedName>
    <definedName name="IQ_COMPANY_NAME_LONG" hidden="1">"c1585"</definedName>
    <definedName name="IQ_COMPANY_NAME_QUICK_MATCH" hidden="1">"c16228"</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ICKER_NO_EXCH" hidden="1">"c15490"</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OLIDATED_NI_FOREIGN_FFIEC" hidden="1">"c15396"</definedName>
    <definedName name="IQ_CONST_LAND_DEV_LOANS_TOT_LOANS_FFIEC" hidden="1">"c13865"</definedName>
    <definedName name="IQ_CONST_LAND_DEVELOP_OTHER_DOM_CHARGE_OFFS_FFIEC" hidden="1">"c13628"</definedName>
    <definedName name="IQ_CONST_LAND_DEVELOP_OTHER_DOM_RECOV_FFIEC" hidden="1">"c13632"</definedName>
    <definedName name="IQ_CONSTITUENTS" hidden="1">"c19169"</definedName>
    <definedName name="IQ_CONSTITUENTS_NAME" hidden="1">"c19192"</definedName>
    <definedName name="IQ_CONSTRUCTION_DEV_LOANS_FDIC" hidden="1">"c6313"</definedName>
    <definedName name="IQ_CONSTRUCTION_LAND_DEV_DOM_FFIEC" hidden="1">"c15267"</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LOANS_TOTAL_LOANS" hidden="1">"c15711"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LOANS_TOT_LOANS_FFIEC" hidden="1">"c13875"</definedName>
    <definedName name="IQ_CONSUMER_LOANS_TOTAL_LOANS" hidden="1">"c15712"</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INGENT_LIABILITIES" hidden="1">"c18873"</definedName>
    <definedName name="IQ_CONTRACT_OBLIGATION_AFTER_FIVE" hidden="1">"c15691"</definedName>
    <definedName name="IQ_CONTRACT_OBLIGATION_CY" hidden="1">"c15685"</definedName>
    <definedName name="IQ_CONTRACT_OBLIGATION_CY1" hidden="1">"c15686"</definedName>
    <definedName name="IQ_CONTRACT_OBLIGATION_CY2" hidden="1">"c15687"</definedName>
    <definedName name="IQ_CONTRACT_OBLIGATION_CY3" hidden="1">"c15688"</definedName>
    <definedName name="IQ_CONTRACT_OBLIGATION_CY4" hidden="1">"c15689"</definedName>
    <definedName name="IQ_CONTRACT_OBLIGATION_NEXT_FIVE" hidden="1">"c15690"</definedName>
    <definedName name="IQ_CONTRACT_OBLIGATION_TOTAL" hidden="1">"c15692"</definedName>
    <definedName name="IQ_CONTRACTS_OTHER_COMMODITIES_EQUITIES_FDIC" hidden="1">"c6522"</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ARITY" hidden="1">"c16197"</definedName>
    <definedName name="IQ_CONV_PREMIUM" hidden="1">"c2195"</definedName>
    <definedName name="IQ_CONV_PRICE" hidden="1">"c2193"</definedName>
    <definedName name="IQ_CONV_PRICE_ISSUE" hidden="1">"c16195"</definedName>
    <definedName name="IQ_CONV_PRICE_PREM_ISSUE" hidden="1">"c16196"</definedName>
    <definedName name="IQ_CONV_PRICE_PREMIUM" hidden="1">"c16198"</definedName>
    <definedName name="IQ_CONV_PT_PREMIUM" hidden="1">"c16199"</definedName>
    <definedName name="IQ_CONV_PT_PREMIUM_PCT" hidden="1">"c16200"</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O_ID" hidden="1">"c15222"</definedName>
    <definedName name="IQ_COO_NAME" hidden="1">"c15221"</definedName>
    <definedName name="IQ_CORE_CAPITAL_RATIO_FDIC" hidden="1">"c6745"</definedName>
    <definedName name="IQ_CORE_DEPOSITS_ASSETS_TOT_FFIEC" hidden="1">"c13442"</definedName>
    <definedName name="IQ_CORE_DEPOSITS_FFIEC" hidden="1">"c13862"</definedName>
    <definedName name="IQ_CORE_DEPOSITS_TOT_DEPOSITS_FFIEC" hidden="1">"c13911"</definedName>
    <definedName name="IQ_CORE_TIER_ONE_CAPITAL" hidden="1">"c15244"</definedName>
    <definedName name="IQ_CORE_TIER_ONE_CAPITAL_RATIO" hidden="1">"c15240"</definedName>
    <definedName name="IQ_CORP_GOODS_PRICE_INDEX_APR_FC_UNUSED" hidden="1">"c8381"</definedName>
    <definedName name="IQ_CORP_GOODS_PRICE_INDEX_APR_UNUSED" hidden="1">"c7501"</definedName>
    <definedName name="IQ_CORP_GOODS_PRICE_INDEX_FC_UNUSED" hidden="1">"c7721"</definedName>
    <definedName name="IQ_CORP_GOODS_PRICE_INDEX_POP_FC_UNUSED" hidden="1">"c7941"</definedName>
    <definedName name="IQ_CORP_GOODS_PRICE_INDEX_POP_UNUSED" hidden="1">"c7061"</definedName>
    <definedName name="IQ_CORP_GOODS_PRICE_INDEX_UNUSED" hidden="1">"c6841"</definedName>
    <definedName name="IQ_CORP_GOODS_PRICE_INDEX_YOY_FC_UNUSED" hidden="1">"c8161"</definedName>
    <definedName name="IQ_CORP_GOODS_PRICE_INDEX_YOY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 hidden="1">"c15726"</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"c1359"</definedName>
    <definedName name="IQ_COST_SALES_COAL" hidden="1">"c15933"</definedName>
    <definedName name="IQ_COST_SALES_PER_UNIT_SOLD_COAL" hidden="1">"c15944"</definedName>
    <definedName name="IQ_COST_SALES_TO_SALES_COAL" hidden="1">"c15951"</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AGE_RATIO" hidden="1">"c15243"</definedName>
    <definedName name="IQ_COVERED_POPS" hidden="1">"c16173"</definedName>
    <definedName name="IQ_COVERED_WIRELESS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OM_QUARTERLY_AVG_FFIEC" hidden="1">"c15480"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UNUSED" hidden="1">"c7507"</definedName>
    <definedName name="IQ_CURR_ACCT_BALANCE_FC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_TAXES" hidden="1">"c19141"</definedName>
    <definedName name="IQ_CURRENCY_COIN_DOM_FFIEC" hidden="1">"c15287"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_PREMISE_EQUIP_CABLE_INVEST" hidden="1">"c15801"</definedName>
    <definedName name="IQ_CUSTOMER_LIAB_ACCEPTANCES_OUT_FFIEC" hidden="1">"c12835"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A_PROCESSING_EXP_FFIEC" hidden="1">"c13047"</definedName>
    <definedName name="IQ_DATA_SET" hidden="1">"c19244"</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1_5_INVEST_SECURITIES_FFIEC" hidden="1">"c13465"</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AULT_DATE" hidden="1">"c16220"</definedName>
    <definedName name="IQ_DEFAULT_TYPE" hidden="1">"c16219"</definedName>
    <definedName name="IQ_DEFERRED_CONTINGENT_RENT" hidden="1">"c16181"</definedName>
    <definedName name="IQ_DEFERRED_DOMESTIC_TAXES" hidden="1">"c2077"</definedName>
    <definedName name="IQ_DEFERRED_FOREIGN_TAXES" hidden="1">"c2078"</definedName>
    <definedName name="IQ_DEFERRED_INC_TAX" hidden="1">"c1447"</definedName>
    <definedName name="IQ_DEFERRED_TAX_ASSETS_FFIEC" hidden="1">"c12843"</definedName>
    <definedName name="IQ_DEFERRED_TAX_ASSETS_T1_FFIEC" hidden="1">"c13141"</definedName>
    <definedName name="IQ_DEFERRED_TAX_LIAB_FFIEC" hidden="1">"c12870"</definedName>
    <definedName name="IQ_DEFERRED_TAX_NAV" hidden="1">"c16003"</definedName>
    <definedName name="IQ_DEFERRED_TAX_NNAV" hidden="1">"c16008"</definedName>
    <definedName name="IQ_DEFERRED_TAXES" hidden="1">"c1356"</definedName>
    <definedName name="IQ_DEFERRED_TAXES_TOTAL" hidden="1">"c19142"</definedName>
    <definedName name="IQ_DELIVERED_HOMES_NEW_ORDERS" hidden="1">"c15821"</definedName>
    <definedName name="IQ_DELIVERED_HOMES_PRICE_NEW_ORDER_PRICE" hidden="1">"c15822"</definedName>
    <definedName name="IQ_DEMAND_DEP" hidden="1">"c320"</definedName>
    <definedName name="IQ_DEMAND_DEPOSITS_COMMERCIAL_BANK_SUBS_FFIEC" hidden="1">"c12945"</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BANKS_FOREIGN_AGENCIES_FFIEC" hidden="1">"c15344"</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_ASSETS_FAIR_VALUE_TOT_FFIEC" hidden="1">"c15403"</definedName>
    <definedName name="IQ_DERIVATIVE_ASSETS_LEVEL_1_FFIEC" hidden="1">"c15425"</definedName>
    <definedName name="IQ_DERIVATIVE_ASSETS_LEVEL_2_FFIEC" hidden="1">"c15438"</definedName>
    <definedName name="IQ_DERIVATIVE_ASSETS_LEVEL_3_FFIEC" hidden="1">"c15451"</definedName>
    <definedName name="IQ_DERIVATIVE_LIABILITIES_FAIR_VALUE_TOT_FFIEC" hidden="1">"c15407"</definedName>
    <definedName name="IQ_DERIVATIVE_LIABILITIES_LEVEL_1_FFIEC" hidden="1">"c15429"</definedName>
    <definedName name="IQ_DERIVATIVE_LIABILITIES_LEVEL_2_FFIEC" hidden="1">"c15442"</definedName>
    <definedName name="IQ_DERIVATIVE_LIABILITIES_LEVEL_3_FFIEC" hidden="1">"c15455"</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"c1520"</definedName>
    <definedName name="IQ_DEVELOP_LAND" hidden="1">"c323"</definedName>
    <definedName name="IQ_DEVELOPMENT_EXPENSE" hidden="1">"c16040"</definedName>
    <definedName name="IQ_DEVELOPMENT_REVENUE" hidden="1">"c16024"</definedName>
    <definedName name="IQ_DIC" hidden="1">"c13834"</definedName>
    <definedName name="IQ_DIFF_LASTCLOSE_TARGET_PRICE" hidden="1">"c1854"</definedName>
    <definedName name="IQ_DIFF_LASTCLOSE_TARGET_PRICE_CIQ" hidden="1">"c4767"</definedName>
    <definedName name="IQ_DIFF_LASTCLOSE_TARGET_PRICE_REUT" hidden="1">"c5436"</definedName>
    <definedName name="IQ_DIG_SUB_BASIC_SUB" hidden="1">"c16202"</definedName>
    <definedName name="IQ_DIG_SUB_VIDEO_SUB" hidden="1">"c15788"</definedName>
    <definedName name="IQ_DIGITAL_SUB_TOTAL_HOMES_PASSED" hidden="1">"c15769"</definedName>
    <definedName name="IQ_DIGITAL_VIDEO_PENETRATION" hidden="1">"c15768"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LUTED_EPRA_NAV" hidden="1">"c16005"</definedName>
    <definedName name="IQ_DILUTED_EPRA_NAV_SHARE_RE" hidden="1">"c16014"</definedName>
    <definedName name="IQ_DILUTED_EPRA_NNAV" hidden="1">"c16010"</definedName>
    <definedName name="IQ_DILUTED_EPRA_NNAV_SHARE_RE" hidden="1">"c16015"</definedName>
    <definedName name="IQ_DILUTED_NAV_RE" hidden="1">"c15998"</definedName>
    <definedName name="IQ_DILUTED_NAV_SHARE_RE" hidden="1">"c16013"</definedName>
    <definedName name="IQ_DILUTED_NAV_SHARES" hidden="1">"c16016"</definedName>
    <definedName name="IQ_DILUTION_EFFECT_NAV" hidden="1">"c15997"</definedName>
    <definedName name="IQ_DIRECT_AH_EARNED" hidden="1">"c2740"</definedName>
    <definedName name="IQ_DIRECT_EARNED" hidden="1">"c2730"</definedName>
    <definedName name="IQ_DIRECT_INDIRECT_RE_VENTURES_FFIEC" hidden="1">"c15266"</definedName>
    <definedName name="IQ_DIRECT_INDIRECT_RE_VENTURES_UNCONSOL_FFIEC" hidden="1">"c15274"</definedName>
    <definedName name="IQ_DIRECT_LIFE_EARNED" hidden="1">"c2735"</definedName>
    <definedName name="IQ_DIRECT_LIFE_IN_FORCE" hidden="1">"c2765"</definedName>
    <definedName name="IQ_DIRECT_LOSSES" hidden="1">"c15869"</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"c1367"</definedName>
    <definedName name="IQ_DISCOUNT_RATE_PENSION_DOMESTIC" hidden="1">"c327"</definedName>
    <definedName name="IQ_DISCOUNT_RATE_PENSION_FOREIGN" hidden="1">"c328"</definedName>
    <definedName name="IQ_DISCRETIONARY_CAPEX" hidden="1">"c16183"</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ACT_OR_EST_CIQ" hidden="1">"c4803"</definedName>
    <definedName name="IQ_DISTRIBUTABLE_CASH_ACT_OR_EST_CIQ_COL" hidden="1">"c11450"</definedName>
    <definedName name="IQ_DISTRIBUTABLE_CASH_EST" hidden="1">"c4277"</definedName>
    <definedName name="IQ_DISTRIBUTABLE_CASH_GUIDANCE" hidden="1">"c4279"</definedName>
    <definedName name="IQ_DISTRIBUTABLE_CASH_GUIDANCE_CIQ" hidden="1">"c4804"</definedName>
    <definedName name="IQ_DISTRIBUTABLE_CASH_GUIDANCE_CIQ_COL" hidden="1">"c11451"</definedName>
    <definedName name="IQ_DISTRIBUTABLE_CASH_HIGH_EST" hidden="1">"c4280"</definedName>
    <definedName name="IQ_DISTRIBUTABLE_CASH_HIGH_GUIDANCE" hidden="1">"c4198"</definedName>
    <definedName name="IQ_DISTRIBUTABLE_CASH_HIGH_GUIDANCE_CIQ" hidden="1">"c4610"</definedName>
    <definedName name="IQ_DISTRIBUTABLE_CASH_HIGH_GUIDANCE_CIQ_COL" hidden="1">"c11259"</definedName>
    <definedName name="IQ_DISTRIBUTABLE_CASH_LOW_EST" hidden="1">"c4281"</definedName>
    <definedName name="IQ_DISTRIBUTABLE_CASH_LOW_GUIDANCE" hidden="1">"c4238"</definedName>
    <definedName name="IQ_DISTRIBUTABLE_CASH_LOW_GUIDANCE_CIQ" hidden="1">"c4650"</definedName>
    <definedName name="IQ_DISTRIBUTABLE_CASH_LOW_GUIDANCE_CIQ_COL" hidden="1">"c11299"</definedName>
    <definedName name="IQ_DISTRIBUTABLE_CASH_MEDIAN_EST" hidden="1">"c4282"</definedName>
    <definedName name="IQ_DISTRIBUTABLE_CASH_NUM_EST" hidden="1">"c4283"</definedName>
    <definedName name="IQ_DISTRIBUTABLE_CASH_PAYOUT" hidden="1">"c3005"</definedName>
    <definedName name="IQ_DISTRIBUTABLE_CASH_PER_SHARE_DILUTED" hidden="1">"c16191"</definedName>
    <definedName name="IQ_DISTRIBUTABLE_CASH_SHARE" hidden="1">"c3003"</definedName>
    <definedName name="IQ_DISTRIBUTABLE_CASH_SHARE_ACT_OR_EST" hidden="1">"c4286"</definedName>
    <definedName name="IQ_DISTRIBUTABLE_CASH_SHARE_ACT_OR_EST_CIQ" hidden="1">"c4811"</definedName>
    <definedName name="IQ_DISTRIBUTABLE_CASH_SHARE_ACT_OR_EST_CIQ_COL" hidden="1">"c11458"</definedName>
    <definedName name="IQ_DISTRIBUTABLE_CASH_SHARE_EST" hidden="1">"c4285"</definedName>
    <definedName name="IQ_DISTRIBUTABLE_CASH_SHARE_GUIDANCE" hidden="1">"c4287"</definedName>
    <definedName name="IQ_DISTRIBUTABLE_CASH_SHARE_GUIDANCE_CIQ" hidden="1">"c4812"</definedName>
    <definedName name="IQ_DISTRIBUTABLE_CASH_SHARE_GUIDANCE_CIQ_COL" hidden="1">"c11459"</definedName>
    <definedName name="IQ_DISTRIBUTABLE_CASH_SHARE_HIGH_EST" hidden="1">"c4288"</definedName>
    <definedName name="IQ_DISTRIBUTABLE_CASH_SHARE_HIGH_GUIDANCE" hidden="1">"c4199"</definedName>
    <definedName name="IQ_DISTRIBUTABLE_CASH_SHARE_HIGH_GUIDANCE_CIQ" hidden="1">"c4611"</definedName>
    <definedName name="IQ_DISTRIBUTABLE_CASH_SHARE_HIGH_GUIDANCE_CIQ_COL" hidden="1">"c11260"</definedName>
    <definedName name="IQ_DISTRIBUTABLE_CASH_SHARE_LOW_EST" hidden="1">"c4289"</definedName>
    <definedName name="IQ_DISTRIBUTABLE_CASH_SHARE_LOW_GUIDANCE" hidden="1">"c4239"</definedName>
    <definedName name="IQ_DISTRIBUTABLE_CASH_SHARE_LOW_GUIDANCE_CIQ" hidden="1">"c4651"</definedName>
    <definedName name="IQ_DISTRIBUTABLE_CASH_SHARE_LOW_GUIDANCE_CIQ_COL" hidden="1">"c11300"</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HARES_BASIC" hidden="1">"c16189"</definedName>
    <definedName name="IQ_DISTRIBUTABLE_CASH_SHARES_DILUTED" hidden="1">"c16190"</definedName>
    <definedName name="IQ_DISTRIBUTABLE_CASH_STDDEV_EST" hidden="1">"c4294"</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OM_OFFICE_DEPOSITS_TOT_DEPOSITS_FFIEC" hidden="1">"c13910"</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CIQ_COL" hidden="1">"c11709"</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GUIDANCE_CIQ" hidden="1">"c4827"</definedName>
    <definedName name="IQ_DPS_GUIDANCE_CIQ_COL" hidden="1">"c11474"</definedName>
    <definedName name="IQ_DPS_HIGH_EST" hidden="1">"c1676"</definedName>
    <definedName name="IQ_DPS_HIGH_EST_REUT" hidden="1">"c3853"</definedName>
    <definedName name="IQ_DPS_HIGH_GUIDANCE" hidden="1">"c4168"</definedName>
    <definedName name="IQ_DPS_HIGH_GUIDANCE_CIQ" hidden="1">"c4580"</definedName>
    <definedName name="IQ_DPS_HIGH_GUIDANCE_CIQ_COL" hidden="1">"c11229"</definedName>
    <definedName name="IQ_DPS_LOW_EST" hidden="1">"c1677"</definedName>
    <definedName name="IQ_DPS_LOW_EST_REUT" hidden="1">"c3854"</definedName>
    <definedName name="IQ_DPS_LOW_GUIDANCE" hidden="1">"c4208"</definedName>
    <definedName name="IQ_DPS_LOW_GUIDANCE_CIQ" hidden="1">"c4620"</definedName>
    <definedName name="IQ_DPS_LOW_GUIDANCE_CIQ_COL" hidden="1">"c11269"</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INT_BEAR_LIABILITIES" hidden="1">"c15703"</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ANNOUNCE_DATE_REUT" hidden="1">"c5314"</definedName>
    <definedName name="IQ_EARNINGS_CO_FFIEC" hidden="1">"c13032"</definedName>
    <definedName name="IQ_EARNINGS_CONT_OPS_HOMEBUILDING_SALES" hidden="1">"c15817"</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CIQ_COL" hidden="1">"c11710"</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UIDANCE_CIQ" hidden="1">"c4828"</definedName>
    <definedName name="IQ_EBIT_GUIDANCE_CIQ_COL" hidden="1">"c11475"</definedName>
    <definedName name="IQ_EBIT_GW_ACT_OR_EST" hidden="1">"c4306"</definedName>
    <definedName name="IQ_EBIT_GW_ACT_OR_EST_CIQ_COL" hidden="1">"c11478"</definedName>
    <definedName name="IQ_EBIT_GW_EST" hidden="1">"c4305"</definedName>
    <definedName name="IQ_EBIT_GW_GUIDANCE" hidden="1">"c4307"</definedName>
    <definedName name="IQ_EBIT_GW_GUIDANCE_CIQ" hidden="1">"c4832"</definedName>
    <definedName name="IQ_EBIT_GW_GUIDANCE_CIQ_COL" hidden="1">"c11479"</definedName>
    <definedName name="IQ_EBIT_GW_HIGH_EST" hidden="1">"c4308"</definedName>
    <definedName name="IQ_EBIT_GW_HIGH_GUIDANCE" hidden="1">"c4171"</definedName>
    <definedName name="IQ_EBIT_GW_HIGH_GUIDANCE_CIQ" hidden="1">"c4583"</definedName>
    <definedName name="IQ_EBIT_GW_HIGH_GUIDANCE_CIQ_COL" hidden="1">"c11232"</definedName>
    <definedName name="IQ_EBIT_GW_LOW_EST" hidden="1">"c4309"</definedName>
    <definedName name="IQ_EBIT_GW_LOW_GUIDANCE" hidden="1">"c4211"</definedName>
    <definedName name="IQ_EBIT_GW_LOW_GUIDANCE_CIQ" hidden="1">"c4623"</definedName>
    <definedName name="IQ_EBIT_GW_LOW_GUIDANCE_CIQ_COL" hidden="1">"c11272"</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HIGH_GUIDANCE_CIQ" hidden="1">"c4584"</definedName>
    <definedName name="IQ_EBIT_HIGH_GUIDANCE_CIQ_COL" hidden="1">"c11233"</definedName>
    <definedName name="IQ_EBIT_HOMEBUILDING_SALES" hidden="1">"c15815"</definedName>
    <definedName name="IQ_EBIT_INT" hidden="1">"c360"</definedName>
    <definedName name="IQ_EBIT_LOW_EST" hidden="1">"c1684"</definedName>
    <definedName name="IQ_EBIT_LOW_EST_REUT" hidden="1">"c5336"</definedName>
    <definedName name="IQ_EBIT_LOW_GUIDANCE" hidden="1">"c4212"</definedName>
    <definedName name="IQ_EBIT_LOW_GUIDANCE_CIQ" hidden="1">"c4624"</definedName>
    <definedName name="IQ_EBIT_LOW_GUIDANCE_CIQ_COL" hidden="1">"c11273"</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ACT_OR_EST_CIQ" hidden="1">"c4841"</definedName>
    <definedName name="IQ_EBIT_SBC_ACT_OR_EST_CIQ_COL" hidden="1">"c11488"</definedName>
    <definedName name="IQ_EBIT_SBC_EST" hidden="1">"c4315"</definedName>
    <definedName name="IQ_EBIT_SBC_GUIDANCE" hidden="1">"c4317"</definedName>
    <definedName name="IQ_EBIT_SBC_GUIDANCE_CIQ" hidden="1">"c4842"</definedName>
    <definedName name="IQ_EBIT_SBC_GUIDANCE_CIQ_COL" hidden="1">"c11489"</definedName>
    <definedName name="IQ_EBIT_SBC_GW_ACT_OR_EST" hidden="1">"c4320"</definedName>
    <definedName name="IQ_EBIT_SBC_GW_ACT_OR_EST_CIQ" hidden="1">"c4845"</definedName>
    <definedName name="IQ_EBIT_SBC_GW_ACT_OR_EST_CIQ_COL" hidden="1">"c11492"</definedName>
    <definedName name="IQ_EBIT_SBC_GW_EST" hidden="1">"c4319"</definedName>
    <definedName name="IQ_EBIT_SBC_GW_GUIDANCE" hidden="1">"c4321"</definedName>
    <definedName name="IQ_EBIT_SBC_GW_GUIDANCE_CIQ" hidden="1">"c4846"</definedName>
    <definedName name="IQ_EBIT_SBC_GW_GUIDANCE_CIQ_COL" hidden="1">"c11493"</definedName>
    <definedName name="IQ_EBIT_SBC_GW_HIGH_EST" hidden="1">"c4322"</definedName>
    <definedName name="IQ_EBIT_SBC_GW_HIGH_GUIDANCE" hidden="1">"c4193"</definedName>
    <definedName name="IQ_EBIT_SBC_GW_HIGH_GUIDANCE_CIQ" hidden="1">"c4605"</definedName>
    <definedName name="IQ_EBIT_SBC_GW_HIGH_GUIDANCE_CIQ_COL" hidden="1">"c11254"</definedName>
    <definedName name="IQ_EBIT_SBC_GW_LOW_EST" hidden="1">"c4323"</definedName>
    <definedName name="IQ_EBIT_SBC_GW_LOW_GUIDANCE" hidden="1">"c4233"</definedName>
    <definedName name="IQ_EBIT_SBC_GW_LOW_GUIDANCE_CIQ" hidden="1">"c4645"</definedName>
    <definedName name="IQ_EBIT_SBC_GW_LOW_GUIDANCE_CIQ_COL" hidden="1">"c11294"</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HIGH_GUIDANCE_CIQ" hidden="1">"c4604"</definedName>
    <definedName name="IQ_EBIT_SBC_HIGH_GUIDANCE_CIQ_COL" hidden="1">"c11253"</definedName>
    <definedName name="IQ_EBIT_SBC_LOW_EST" hidden="1">"c4329"</definedName>
    <definedName name="IQ_EBIT_SBC_LOW_GUIDANCE" hidden="1">"c4232"</definedName>
    <definedName name="IQ_EBIT_SBC_LOW_GUIDANCE_CIQ" hidden="1">"c4644"</definedName>
    <definedName name="IQ_EBIT_SBC_LOW_GUIDANCE_CIQ_COL" hidden="1">"c11293"</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CIQ" hidden="1">"c5060"</definedName>
    <definedName name="IQ_EBITDA_ACT_OR_EST_CIQ_COL" hidden="1">"c11707"</definedName>
    <definedName name="IQ_EBITDA_ACT_OR_EST_REUT" hidden="1">"c5462"</definedName>
    <definedName name="IQ_EBITDA_CAPEX" hidden="1">"c19143"</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CIQ" hidden="1">"c3622"</definedName>
    <definedName name="IQ_EBITDA_EST_REUT" hidden="1">"c3640"</definedName>
    <definedName name="IQ_EBITDA_EXCL_SBC" hidden="1">"c3081"</definedName>
    <definedName name="IQ_EBITDA_GUIDANCE" hidden="1">"c4334"</definedName>
    <definedName name="IQ_EBITDA_GUIDANCE_CIQ" hidden="1">"c4859"</definedName>
    <definedName name="IQ_EBITDA_GUIDANCE_CIQ_COL" hidden="1">"c11506"</definedName>
    <definedName name="IQ_EBITDA_HIGH_EST" hidden="1">"c370"</definedName>
    <definedName name="IQ_EBITDA_HIGH_EST_CIQ" hidden="1">"c3624"</definedName>
    <definedName name="IQ_EBITDA_HIGH_EST_REUT" hidden="1">"c3642"</definedName>
    <definedName name="IQ_EBITDA_HIGH_GUIDANCE" hidden="1">"c4170"</definedName>
    <definedName name="IQ_EBITDA_HIGH_GUIDANCE_CIQ" hidden="1">"c4582"</definedName>
    <definedName name="IQ_EBITDA_HIGH_GUIDANCE_CIQ_COL" hidden="1">"c11231"</definedName>
    <definedName name="IQ_EBITDA_HOMEBUILDING_SALES" hidden="1">"c15814"</definedName>
    <definedName name="IQ_EBITDA_INT" hidden="1">"c373"</definedName>
    <definedName name="IQ_EBITDA_LOW_EST" hidden="1">"c371"</definedName>
    <definedName name="IQ_EBITDA_LOW_EST_CIQ" hidden="1">"c3625"</definedName>
    <definedName name="IQ_EBITDA_LOW_EST_REUT" hidden="1">"c3643"</definedName>
    <definedName name="IQ_EBITDA_LOW_GUIDANCE" hidden="1">"c4210"</definedName>
    <definedName name="IQ_EBITDA_LOW_GUIDANCE_CIQ" hidden="1">"c4622"</definedName>
    <definedName name="IQ_EBITDA_LOW_GUIDANCE_CIQ_COL" hidden="1">"c11271"</definedName>
    <definedName name="IQ_EBITDA_MARGIN" hidden="1">"c372"</definedName>
    <definedName name="IQ_EBITDA_MEDIAN_EST" hidden="1">"c1663"</definedName>
    <definedName name="IQ_EBITDA_MEDIAN_EST_CIQ" hidden="1">"c3623"</definedName>
    <definedName name="IQ_EBITDA_MEDIAN_EST_REUT" hidden="1">"c3641"</definedName>
    <definedName name="IQ_EBITDA_NUM_EST" hidden="1">"c374"</definedName>
    <definedName name="IQ_EBITDA_NUM_EST_CIQ" hidden="1">"c3626"</definedName>
    <definedName name="IQ_EBITDA_NUM_EST_REUT" hidden="1">"c3644"</definedName>
    <definedName name="IQ_EBITDA_OVER_TOTAL_IE" hidden="1">"c1371"</definedName>
    <definedName name="IQ_EBITDA_SBC_ACT_OR_EST" hidden="1">"c4337"</definedName>
    <definedName name="IQ_EBITDA_SBC_ACT_OR_EST_CIQ" hidden="1">"c4862"</definedName>
    <definedName name="IQ_EBITDA_SBC_ACT_OR_EST_CIQ_COL" hidden="1">"c11509"</definedName>
    <definedName name="IQ_EBITDA_SBC_EST" hidden="1">"c4336"</definedName>
    <definedName name="IQ_EBITDA_SBC_GUIDANCE" hidden="1">"c4338"</definedName>
    <definedName name="IQ_EBITDA_SBC_GUIDANCE_CIQ" hidden="1">"c4863"</definedName>
    <definedName name="IQ_EBITDA_SBC_GUIDANCE_CIQ_COL" hidden="1">"c11510"</definedName>
    <definedName name="IQ_EBITDA_SBC_HIGH_EST" hidden="1">"c4339"</definedName>
    <definedName name="IQ_EBITDA_SBC_HIGH_GUIDANCE" hidden="1">"c4194"</definedName>
    <definedName name="IQ_EBITDA_SBC_HIGH_GUIDANCE_CIQ" hidden="1">"c4606"</definedName>
    <definedName name="IQ_EBITDA_SBC_HIGH_GUIDANCE_CIQ_COL" hidden="1">"c11255"</definedName>
    <definedName name="IQ_EBITDA_SBC_LOW_EST" hidden="1">"c4340"</definedName>
    <definedName name="IQ_EBITDA_SBC_LOW_GUIDANCE" hidden="1">"c4234"</definedName>
    <definedName name="IQ_EBITDA_SBC_LOW_GUIDANCE_CIQ" hidden="1">"c4646"</definedName>
    <definedName name="IQ_EBITDA_SBC_LOW_GUIDANCE_CIQ_COL" hidden="1">"c11295"</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CIQ" hidden="1">"c3627"</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GAAP_GUIDANCE" hidden="1">"c4345"</definedName>
    <definedName name="IQ_EBT_GAAP_GUIDANCE_CIQ" hidden="1">"c4870"</definedName>
    <definedName name="IQ_EBT_GAAP_GUIDANCE_CIQ_COL" hidden="1">"c11517"</definedName>
    <definedName name="IQ_EBT_GAAP_HIGH_GUIDANCE" hidden="1">"c4174"</definedName>
    <definedName name="IQ_EBT_GAAP_HIGH_GUIDANCE_CIQ" hidden="1">"c4586"</definedName>
    <definedName name="IQ_EBT_GAAP_HIGH_GUIDANCE_CIQ_COL" hidden="1">"c11235"</definedName>
    <definedName name="IQ_EBT_GAAP_LOW_GUIDANCE" hidden="1">"c4214"</definedName>
    <definedName name="IQ_EBT_GAAP_LOW_GUIDANCE_CIQ" hidden="1">"c4626"</definedName>
    <definedName name="IQ_EBT_GAAP_LOW_GUIDANCE_CIQ_COL" hidden="1">"c11275"</definedName>
    <definedName name="IQ_EBT_GUIDANCE" hidden="1">"c4346"</definedName>
    <definedName name="IQ_EBT_GUIDANCE_CIQ" hidden="1">"c4871"</definedName>
    <definedName name="IQ_EBT_GUIDANCE_CIQ_COL" hidden="1">"c11518"</definedName>
    <definedName name="IQ_EBT_GW_GUIDANCE" hidden="1">"c4347"</definedName>
    <definedName name="IQ_EBT_GW_GUIDANCE_CIQ" hidden="1">"c4872"</definedName>
    <definedName name="IQ_EBT_GW_GUIDANCE_CIQ_COL" hidden="1">"c11519"</definedName>
    <definedName name="IQ_EBT_GW_HIGH_GUIDANCE" hidden="1">"c4175"</definedName>
    <definedName name="IQ_EBT_GW_HIGH_GUIDANCE_CIQ" hidden="1">"c4587"</definedName>
    <definedName name="IQ_EBT_GW_HIGH_GUIDANCE_CIQ_COL" hidden="1">"c11236"</definedName>
    <definedName name="IQ_EBT_GW_LOW_GUIDANCE" hidden="1">"c4215"</definedName>
    <definedName name="IQ_EBT_GW_LOW_GUIDANCE_CIQ" hidden="1">"c4627"</definedName>
    <definedName name="IQ_EBT_GW_LOW_GUIDANCE_CIQ_COL" hidden="1">"c11276"</definedName>
    <definedName name="IQ_EBT_HIGH_GUIDANCE" hidden="1">"c4173"</definedName>
    <definedName name="IQ_EBT_HIGH_GUIDANCE_CIQ" hidden="1">"c4585"</definedName>
    <definedName name="IQ_EBT_HIGH_GUIDANCE_CIQ_COL" hidden="1">"c11234"</definedName>
    <definedName name="IQ_EBT_HOMEBUILDING_SALES" hidden="1">"c15816"</definedName>
    <definedName name="IQ_EBT_INCL_MARGIN" hidden="1">"c387"</definedName>
    <definedName name="IQ_EBT_INS" hidden="1">"c388"</definedName>
    <definedName name="IQ_EBT_LOW_GUIDANCE" hidden="1">"c4213"</definedName>
    <definedName name="IQ_EBT_LOW_GUIDANCE_CIQ" hidden="1">"c4625"</definedName>
    <definedName name="IQ_EBT_LOW_GUIDANCE_CIQ_COL" hidden="1">"c11274"</definedName>
    <definedName name="IQ_EBT_RE" hidden="1">"c6215"</definedName>
    <definedName name="IQ_EBT_REIT" hidden="1">"c389"</definedName>
    <definedName name="IQ_EBT_SBC_ACT_OR_EST" hidden="1">"c4350"</definedName>
    <definedName name="IQ_EBT_SBC_ACT_OR_EST_CIQ" hidden="1">"c4875"</definedName>
    <definedName name="IQ_EBT_SBC_ACT_OR_EST_CIQ_COL" hidden="1">"c11522"</definedName>
    <definedName name="IQ_EBT_SBC_EST" hidden="1">"c4349"</definedName>
    <definedName name="IQ_EBT_SBC_GUIDANCE" hidden="1">"c4351"</definedName>
    <definedName name="IQ_EBT_SBC_GUIDANCE_CIQ" hidden="1">"c4876"</definedName>
    <definedName name="IQ_EBT_SBC_GUIDANCE_CIQ_COL" hidden="1">"c11523"</definedName>
    <definedName name="IQ_EBT_SBC_GW_ACT_OR_EST" hidden="1">"c4354"</definedName>
    <definedName name="IQ_EBT_SBC_GW_ACT_OR_EST_CIQ" hidden="1">"c4879"</definedName>
    <definedName name="IQ_EBT_SBC_GW_ACT_OR_EST_CIQ_COL" hidden="1">"c11526"</definedName>
    <definedName name="IQ_EBT_SBC_GW_EST" hidden="1">"c4353"</definedName>
    <definedName name="IQ_EBT_SBC_GW_GUIDANCE" hidden="1">"c4355"</definedName>
    <definedName name="IQ_EBT_SBC_GW_GUIDANCE_CIQ" hidden="1">"c4880"</definedName>
    <definedName name="IQ_EBT_SBC_GW_GUIDANCE_CIQ_COL" hidden="1">"c11527"</definedName>
    <definedName name="IQ_EBT_SBC_GW_HIGH_EST" hidden="1">"c4356"</definedName>
    <definedName name="IQ_EBT_SBC_GW_HIGH_GUIDANCE" hidden="1">"c4191"</definedName>
    <definedName name="IQ_EBT_SBC_GW_HIGH_GUIDANCE_CIQ" hidden="1">"c4603"</definedName>
    <definedName name="IQ_EBT_SBC_GW_HIGH_GUIDANCE_CIQ_COL" hidden="1">"c11252"</definedName>
    <definedName name="IQ_EBT_SBC_GW_LOW_EST" hidden="1">"c4357"</definedName>
    <definedName name="IQ_EBT_SBC_GW_LOW_GUIDANCE" hidden="1">"c4231"</definedName>
    <definedName name="IQ_EBT_SBC_GW_LOW_GUIDANCE_CIQ" hidden="1">"c4643"</definedName>
    <definedName name="IQ_EBT_SBC_GW_LOW_GUIDANCE_CIQ_COL" hidden="1">"c11292"</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HIGH_GUIDANCE_CIQ" hidden="1">"c4602"</definedName>
    <definedName name="IQ_EBT_SBC_HIGH_GUIDANCE_CIQ_COL" hidden="1">"c11251"</definedName>
    <definedName name="IQ_EBT_SBC_LOW_EST" hidden="1">"c4363"</definedName>
    <definedName name="IQ_EBT_SBC_LOW_GUIDANCE" hidden="1">"c4230"</definedName>
    <definedName name="IQ_EBT_SBC_LOW_GUIDANCE_CIQ" hidden="1">"c4642"</definedName>
    <definedName name="IQ_EBT_SBC_LOW_GUIDANCE_CIQ_COL" hidden="1">"c11291"</definedName>
    <definedName name="IQ_EBT_SBC_MEDIAN_EST" hidden="1">"c4364"</definedName>
    <definedName name="IQ_EBT_SBC_NUM_EST" hidden="1">"c4365"</definedName>
    <definedName name="IQ_EBT_SBC_STDDEV_EST" hidden="1">"c4366"</definedName>
    <definedName name="IQ_EBT_SUBTOTAL_AP" hidden="1">"c8982"</definedName>
    <definedName name="IQ_EBT_UTI" hidden="1">"c390"</definedName>
    <definedName name="IQ_ECO_METRIC_6825_UNUSED" hidden="1">"c6825"</definedName>
    <definedName name="IQ_ECO_METRIC_6839_UNUSED" hidden="1">"c6839"</definedName>
    <definedName name="IQ_ECO_METRIC_6896_UNUSED" hidden="1">"c6896"</definedName>
    <definedName name="IQ_ECO_METRIC_6897_UNUSED" hidden="1">"c6897"</definedName>
    <definedName name="IQ_ECO_METRIC_6927" hidden="1">"c6927"</definedName>
    <definedName name="IQ_ECO_METRIC_6988_UNUSED" hidden="1">"c6988"</definedName>
    <definedName name="IQ_ECO_METRIC_7045_UNUSED" hidden="1">"c7045"</definedName>
    <definedName name="IQ_ECO_METRIC_7059_UNUSED" hidden="1">"c7059"</definedName>
    <definedName name="IQ_ECO_METRIC_7116_UNUSED" hidden="1">"c7116"</definedName>
    <definedName name="IQ_ECO_METRIC_7117_UNUSED" hidden="1">"c7117"</definedName>
    <definedName name="IQ_ECO_METRIC_7147" hidden="1">"c7147"</definedName>
    <definedName name="IQ_ECO_METRIC_7208_UNUSED" hidden="1">"c7208"</definedName>
    <definedName name="IQ_ECO_METRIC_7265_UNUSED" hidden="1">"c7265"</definedName>
    <definedName name="IQ_ECO_METRIC_7279_UNUSED" hidden="1">"c7279"</definedName>
    <definedName name="IQ_ECO_METRIC_7336_UNUSED" hidden="1">"c7336"</definedName>
    <definedName name="IQ_ECO_METRIC_7337_UNUSED" hidden="1">"c7337"</definedName>
    <definedName name="IQ_ECO_METRIC_7367" hidden="1">"c7367"</definedName>
    <definedName name="IQ_ECO_METRIC_7428_UNUSED" hidden="1">"c7428"</definedName>
    <definedName name="IQ_ECO_METRIC_7556_UNUSED" hidden="1">"c7556"</definedName>
    <definedName name="IQ_ECO_METRIC_7557_UNUSED" hidden="1">"c7557"</definedName>
    <definedName name="IQ_ECO_METRIC_7587" hidden="1">"c7587"</definedName>
    <definedName name="IQ_ECO_METRIC_7648_UNUSED" hidden="1">"c7648"</definedName>
    <definedName name="IQ_ECO_METRIC_7704" hidden="1">"c7704"</definedName>
    <definedName name="IQ_ECO_METRIC_7705_UNUSED" hidden="1">"c7705"</definedName>
    <definedName name="IQ_ECO_METRIC_7706" hidden="1">"c7706"</definedName>
    <definedName name="IQ_ECO_METRIC_7718" hidden="1">"c7718"</definedName>
    <definedName name="IQ_ECO_METRIC_7719_UNUSED" hidden="1">"c7719"</definedName>
    <definedName name="IQ_ECO_METRIC_7776_UNUSED" hidden="1">"c7776"</definedName>
    <definedName name="IQ_ECO_METRIC_7777_UNUSED" hidden="1">"c7777"</definedName>
    <definedName name="IQ_ECO_METRIC_7807" hidden="1">"c7807"</definedName>
    <definedName name="IQ_ECO_METRIC_7811" hidden="1">"c7811"</definedName>
    <definedName name="IQ_ECO_METRIC_7868_UNUSED" hidden="1">"c7868"</definedName>
    <definedName name="IQ_ECO_METRIC_7873" hidden="1">"c7873"</definedName>
    <definedName name="IQ_ECO_METRIC_7924" hidden="1">"c7924"</definedName>
    <definedName name="IQ_ECO_METRIC_7925_UNUSED" hidden="1">"c7925"</definedName>
    <definedName name="IQ_ECO_METRIC_7926" hidden="1">"c7926"</definedName>
    <definedName name="IQ_ECO_METRIC_7938" hidden="1">"c7938"</definedName>
    <definedName name="IQ_ECO_METRIC_7939_UNUSED" hidden="1">"c7939"</definedName>
    <definedName name="IQ_ECO_METRIC_7996_UNUSED" hidden="1">"c7996"</definedName>
    <definedName name="IQ_ECO_METRIC_7997_UNUSED" hidden="1">"c7997"</definedName>
    <definedName name="IQ_ECO_METRIC_8027" hidden="1">"c8027"</definedName>
    <definedName name="IQ_ECO_METRIC_8031" hidden="1">"c8031"</definedName>
    <definedName name="IQ_ECO_METRIC_8088_UNUSED" hidden="1">"c8088"</definedName>
    <definedName name="IQ_ECO_METRIC_8093" hidden="1">"c8093"</definedName>
    <definedName name="IQ_ECO_METRIC_8144" hidden="1">"c8144"</definedName>
    <definedName name="IQ_ECO_METRIC_8145_UNUSED" hidden="1">"c8145"</definedName>
    <definedName name="IQ_ECO_METRIC_8146" hidden="1">"c8146"</definedName>
    <definedName name="IQ_ECO_METRIC_8158" hidden="1">"c8158"</definedName>
    <definedName name="IQ_ECO_METRIC_8159_UNUSED" hidden="1">"c8159"</definedName>
    <definedName name="IQ_ECO_METRIC_8216_UNUSED" hidden="1">"c8216"</definedName>
    <definedName name="IQ_ECO_METRIC_8217_UNUSED" hidden="1">"c8217"</definedName>
    <definedName name="IQ_ECO_METRIC_8247" hidden="1">"c8247"</definedName>
    <definedName name="IQ_ECO_METRIC_8251" hidden="1">"c8251"</definedName>
    <definedName name="IQ_ECO_METRIC_8308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7_UNUSED" hidden="1">"c8437"</definedName>
    <definedName name="IQ_ECO_METRIC_8467" hidden="1">"c8467"</definedName>
    <definedName name="IQ_ECO_METRIC_8471" hidden="1">"c8471"</definedName>
    <definedName name="IQ_ECO_METRIC_8528_UNUSED" hidden="1">"c8528"</definedName>
    <definedName name="IQ_ECO_METRIC_8533" hidden="1">"c8533"</definedName>
    <definedName name="IQ_ECS_AUTHORIZED_SHARES" hidden="1">"c5583"</definedName>
    <definedName name="IQ_ECS_AUTHORIZED_SHARES_ABS" hidden="1">"c5597"</definedName>
    <definedName name="IQ_ECS_AUTHORIZED_SHARES_OTHER" hidden="1">"c15613"</definedName>
    <definedName name="IQ_ECS_AUTHORIZED_SHARES_OTHER_ABS" hidden="1">"c15630"</definedName>
    <definedName name="IQ_ECS_CONVERT_FACTOR" hidden="1">"c5581"</definedName>
    <definedName name="IQ_ECS_CONVERT_FACTOR_ABS" hidden="1">"c5595"</definedName>
    <definedName name="IQ_ECS_CONVERT_FACTOR_OTHER" hidden="1">"c15611"</definedName>
    <definedName name="IQ_ECS_CONVERT_FACTOR_OTHER_ABS" hidden="1">"c15628"</definedName>
    <definedName name="IQ_ECS_CONVERT_INTO" hidden="1">"c5580"</definedName>
    <definedName name="IQ_ECS_CONVERT_INTO_ABS" hidden="1">"c5594"</definedName>
    <definedName name="IQ_ECS_CONVERT_INTO_OTHER" hidden="1">"c15610"</definedName>
    <definedName name="IQ_ECS_CONVERT_INTO_OTHER_ABS" hidden="1">"c15627"</definedName>
    <definedName name="IQ_ECS_CONVERT_PRIMARY_FACTOR" hidden="1">"c15592"</definedName>
    <definedName name="IQ_ECS_CONVERT_PRIMARY_FACTOR_ABS" hidden="1">"c15596"</definedName>
    <definedName name="IQ_ECS_CONVERT_TYPE" hidden="1">"c5579"</definedName>
    <definedName name="IQ_ECS_CONVERT_TYPE_ABS" hidden="1">"c5593"</definedName>
    <definedName name="IQ_ECS_CONVERT_TYPE_OTHER" hidden="1">"c15609"</definedName>
    <definedName name="IQ_ECS_CONVERT_TYPE_OTHER_ABS" hidden="1">"c15626"</definedName>
    <definedName name="IQ_ECS_INACTIVE_DATE" hidden="1">"c5576"</definedName>
    <definedName name="IQ_ECS_INACTIVE_DATE_ABS" hidden="1">"c5590"</definedName>
    <definedName name="IQ_ECS_INACTIVE_DATE_OTHER" hidden="1">"c15606"</definedName>
    <definedName name="IQ_ECS_INACTIVE_DATE_OTHER_ABS" hidden="1">"c15623"</definedName>
    <definedName name="IQ_ECS_NAME" hidden="1">"c5571"</definedName>
    <definedName name="IQ_ECS_NAME_ABS" hidden="1">"c5585"</definedName>
    <definedName name="IQ_ECS_NAME_OTHER" hidden="1">"c15599"</definedName>
    <definedName name="IQ_ECS_NAME_OTHER_ABS" hidden="1">"c15616"</definedName>
    <definedName name="IQ_ECS_NUM_SHAREHOLDERS" hidden="1">"c16242"</definedName>
    <definedName name="IQ_ECS_NUM_SHAREHOLDERS_ABS" hidden="1">"c16243"</definedName>
    <definedName name="IQ_ECS_NUM_SHAREHOLDERS_BENEFICIAL_BS_DATE" hidden="1">"c16234"</definedName>
    <definedName name="IQ_ECS_NUM_SHAREHOLDERS_BENEFICIAL_BS_DATE_ABS" hidden="1">"c16235"</definedName>
    <definedName name="IQ_ECS_NUM_SHAREHOLDERS_BENEFICIAL_BS_DATE_OTHER" hidden="1">"c16236"</definedName>
    <definedName name="IQ_ECS_NUM_SHAREHOLDERS_BENEFICIAL_BS_DATE_OTHER_ABS" hidden="1">"c16237"</definedName>
    <definedName name="IQ_ECS_NUM_SHAREHOLDERS_BENEFICIAL_FILING_DATE" hidden="1">"c16230"</definedName>
    <definedName name="IQ_ECS_NUM_SHAREHOLDERS_BENEFICIAL_FILING_DATE_ABS" hidden="1">"c16231"</definedName>
    <definedName name="IQ_ECS_NUM_SHAREHOLDERS_BENEFICIAL_FILING_DATE_OTHER" hidden="1">"c16232"</definedName>
    <definedName name="IQ_ECS_NUM_SHAREHOLDERS_BENEFICIAL_FILING_DATE_OTHER_ABS" hidden="1">"c16233"</definedName>
    <definedName name="IQ_ECS_NUM_SHAREHOLDERS_BS_DATE" hidden="1">"c16238"</definedName>
    <definedName name="IQ_ECS_NUM_SHAREHOLDERS_BS_DATE_ABS" hidden="1">"c16239"</definedName>
    <definedName name="IQ_ECS_NUM_SHAREHOLDERS_BS_DATE_OTHER" hidden="1">"c16240"</definedName>
    <definedName name="IQ_ECS_NUM_SHAREHOLDERS_BS_DATE_OTHER_ABS" hidden="1">"c16241"</definedName>
    <definedName name="IQ_ECS_NUM_SHAREHOLDERS_FILING_DATE" hidden="1">"c5584"</definedName>
    <definedName name="IQ_ECS_NUM_SHAREHOLDERS_FILING_DATE_ABS" hidden="1">"c5598"</definedName>
    <definedName name="IQ_ECS_NUM_SHAREHOLDERS_FILING_DATE_OTHER" hidden="1">"c15615"</definedName>
    <definedName name="IQ_ECS_NUM_SHAREHOLDERS_FILING_DATE_OTHER_ABS" hidden="1">"c15632"</definedName>
    <definedName name="IQ_ECS_NUM_SHAREHOLDERS_OTHER" hidden="1">"c16244"</definedName>
    <definedName name="IQ_ECS_NUM_SHAREHOLDERS_OTHER_ABS" hidden="1">"c16245"</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PAR_VALUE_CURRENCY_OTHER" hidden="1">"c15608"</definedName>
    <definedName name="IQ_ECS_PAR_VALUE_CURRENCY_OTHER_ABS" hidden="1">"c15625"</definedName>
    <definedName name="IQ_ECS_PAR_VALUE_OTHER" hidden="1">"c15607"</definedName>
    <definedName name="IQ_ECS_PAR_VALUE_OTHER_ABS" hidden="1">"c15624"</definedName>
    <definedName name="IQ_ECS_PARTICIPATE_FLAG" hidden="1">"c15591"</definedName>
    <definedName name="IQ_ECS_PARTICIPATE_FLAG_ABS" hidden="1">"c15595"</definedName>
    <definedName name="IQ_ECS_PARTICIPATE_FLAG_OTHER" hidden="1">"c15614"</definedName>
    <definedName name="IQ_ECS_PARTICIPATE_FLAG_OTHER_ABS" hidden="1">"c15631"</definedName>
    <definedName name="IQ_ECS_SHARES_OUT_BS_DATE" hidden="1">"c5572"</definedName>
    <definedName name="IQ_ECS_SHARES_OUT_BS_DATE_ABS" hidden="1">"c5586"</definedName>
    <definedName name="IQ_ECS_SHARES_OUT_BS_DATE_OTHER" hidden="1">"c15600"</definedName>
    <definedName name="IQ_ECS_SHARES_OUT_BS_DATE_OTHER_ABS" hidden="1">"c15617"</definedName>
    <definedName name="IQ_ECS_SHARES_OUT_FILING_DATE" hidden="1">"c5573"</definedName>
    <definedName name="IQ_ECS_SHARES_OUT_FILING_DATE_ABS" hidden="1">"c5587"</definedName>
    <definedName name="IQ_ECS_SHARES_OUT_FILING_DATE_OTHER" hidden="1">"c15601"</definedName>
    <definedName name="IQ_ECS_SHARES_OUT_FILING_DATE_OTHER_ABS" hidden="1">"c15618"</definedName>
    <definedName name="IQ_ECS_START_DATE" hidden="1">"c5575"</definedName>
    <definedName name="IQ_ECS_START_DATE_ABS" hidden="1">"c5589"</definedName>
    <definedName name="IQ_ECS_START_DATE_OTHER" hidden="1">"c15605"</definedName>
    <definedName name="IQ_ECS_START_DATE_OTHER_ABS" hidden="1">"c15622"</definedName>
    <definedName name="IQ_ECS_TICKER" hidden="1">"c15594"</definedName>
    <definedName name="IQ_ECS_TICKER_ABS" hidden="1">"c15598"</definedName>
    <definedName name="IQ_ECS_TICKER_OTHER" hidden="1">"c15603"</definedName>
    <definedName name="IQ_ECS_TICKER_OTHER_ABS" hidden="1">"c15620"</definedName>
    <definedName name="IQ_ECS_TRADING_ITEM_CIQID" hidden="1">"c15593"</definedName>
    <definedName name="IQ_ECS_TRADING_ITEM_CIQID_ABS" hidden="1">"c15597"</definedName>
    <definedName name="IQ_ECS_TRADING_ITEM_CIQID_OTHER" hidden="1">"c15602"</definedName>
    <definedName name="IQ_ECS_TRADING_ITEM_CIQID_OTHER_ABS" hidden="1">"c15619"</definedName>
    <definedName name="IQ_ECS_TYPE" hidden="1">"c5574"</definedName>
    <definedName name="IQ_ECS_TYPE_ABS" hidden="1">"c5588"</definedName>
    <definedName name="IQ_ECS_TYPE_OTHER" hidden="1">"c15604"</definedName>
    <definedName name="IQ_ECS_TYPE_OTHER_ABS" hidden="1">"c15621"</definedName>
    <definedName name="IQ_ECS_VOTING" hidden="1">"c5582"</definedName>
    <definedName name="IQ_ECS_VOTING_ABS" hidden="1">"c5596"</definedName>
    <definedName name="IQ_ECS_VOTING_OTHER" hidden="1">"c15612"</definedName>
    <definedName name="IQ_ECS_VOTING_OTHER_ABS" hidden="1">"c15629"</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LIMINATIONS_CONSOL_OFFICES_FOREIGN_FFIEC" hidden="1">"c15395"</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MPLOYEES_UNDER_UNION_CONTRACTS" hidden="1">"c16109"</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CT_OR_EST_CIQ_COL" hidden="1">"c11705"</definedName>
    <definedName name="IQ_EPS_ACT_OR_EST_REUT" hidden="1">"c5460"</definedName>
    <definedName name="IQ_EPS_AP" hidden="1">"c8880"</definedName>
    <definedName name="IQ_EPS_AP_ABS" hidden="1">"c8899"</definedName>
    <definedName name="IQ_EPS_EST" hidden="1">"c399"</definedName>
    <definedName name="IQ_EPS_EST_BOTTOM_UP" hidden="1">"c5489"</definedName>
    <definedName name="IQ_EPS_EST_BOTTOM_UP_CIQ" hidden="1">"c12026"</definedName>
    <definedName name="IQ_EPS_EST_BOTTOM_UP_REUT" hidden="1">"c5497"</definedName>
    <definedName name="IQ_EPS_EST_CIQ" hidden="1">"c4994"</definedName>
    <definedName name="IQ_EPS_EST_REUT" hidden="1">"c5453"</definedName>
    <definedName name="IQ_EPS_EXCL_GUIDANCE" hidden="1">"c4368"</definedName>
    <definedName name="IQ_EPS_EXCL_GUIDANCE_CIQ" hidden="1">"c4893"</definedName>
    <definedName name="IQ_EPS_EXCL_GUIDANCE_CIQ_COL" hidden="1">"c11540"</definedName>
    <definedName name="IQ_EPS_EXCL_HIGH_GUIDANCE" hidden="1">"c4369"</definedName>
    <definedName name="IQ_EPS_EXCL_HIGH_GUIDANCE_CIQ" hidden="1">"c4894"</definedName>
    <definedName name="IQ_EPS_EXCL_HIGH_GUIDANCE_CIQ_COL" hidden="1">"c11541"</definedName>
    <definedName name="IQ_EPS_EXCL_LOW_GUIDANCE" hidden="1">"c4204"</definedName>
    <definedName name="IQ_EPS_EXCL_LOW_GUIDANCE_CIQ" hidden="1">"c4616"</definedName>
    <definedName name="IQ_EPS_EXCL_LOW_GUIDANCE_CIQ_COL" hidden="1">"c11265"</definedName>
    <definedName name="IQ_EPS_GAAP_GUIDANCE" hidden="1">"c4370"</definedName>
    <definedName name="IQ_EPS_GAAP_GUIDANCE_CIQ" hidden="1">"c4895"</definedName>
    <definedName name="IQ_EPS_GAAP_GUIDANCE_CIQ_COL" hidden="1">"c11542"</definedName>
    <definedName name="IQ_EPS_GAAP_HIGH_GUIDANCE" hidden="1">"c4371"</definedName>
    <definedName name="IQ_EPS_GAAP_HIGH_GUIDANCE_CIQ" hidden="1">"c4896"</definedName>
    <definedName name="IQ_EPS_GAAP_HIGH_GUIDANCE_CIQ_COL" hidden="1">"c11543"</definedName>
    <definedName name="IQ_EPS_GAAP_LOW_GUIDANCE" hidden="1">"c4205"</definedName>
    <definedName name="IQ_EPS_GAAP_LOW_GUIDANCE_CIQ" hidden="1">"c4617"</definedName>
    <definedName name="IQ_EPS_GAAP_LOW_GUIDANCE_CIQ_COL" hidden="1">"c11266"</definedName>
    <definedName name="IQ_EPS_GROWTH_GUIDANCE_CIQ" hidden="1">"c32283"</definedName>
    <definedName name="IQ_EPS_GROWTH_GUIDANCE_CIQ_COL" hidden="1">"c32286"</definedName>
    <definedName name="IQ_EPS_GROWTH_HIGH_GUIDANCE_CIQ" hidden="1">"c32284"</definedName>
    <definedName name="IQ_EPS_GROWTH_HIGH_GUIDANCE_CIQ_COL" hidden="1">"c32287"</definedName>
    <definedName name="IQ_EPS_GROWTH_LOW_GUIDANCE_CIQ" hidden="1">"c32285"</definedName>
    <definedName name="IQ_EPS_GROWTH_LOW_GUIDANCE_CIQ_COL" hidden="1">"c32288"</definedName>
    <definedName name="IQ_EPS_GW_ACT_OR_EST" hidden="1">"c2223"</definedName>
    <definedName name="IQ_EPS_GW_ACT_OR_EST_CIQ" hidden="1">"c5066"</definedName>
    <definedName name="IQ_EPS_GW_ACT_OR_EST_REUT" hidden="1">"c5469"</definedName>
    <definedName name="IQ_EPS_GW_EST" hidden="1">"c1737"</definedName>
    <definedName name="IQ_EPS_GW_EST_BOTTOM_UP" hidden="1">"c5491"</definedName>
    <definedName name="IQ_EPS_GW_EST_BOTTOM_UP_CIQ" hidden="1">"c12028"</definedName>
    <definedName name="IQ_EPS_GW_EST_BOTTOM_UP_REUT" hidden="1">"c5499"</definedName>
    <definedName name="IQ_EPS_GW_EST_CIQ" hidden="1">"c4723"</definedName>
    <definedName name="IQ_EPS_GW_EST_REUT" hidden="1">"c5389"</definedName>
    <definedName name="IQ_EPS_GW_GUIDANCE" hidden="1">"c4372"</definedName>
    <definedName name="IQ_EPS_GW_GUIDANCE_CIQ" hidden="1">"c4897"</definedName>
    <definedName name="IQ_EPS_GW_GUIDANCE_CIQ_COL" hidden="1">"c11544"</definedName>
    <definedName name="IQ_EPS_GW_HIGH_EST" hidden="1">"c1739"</definedName>
    <definedName name="IQ_EPS_GW_HIGH_EST_CIQ" hidden="1">"c4725"</definedName>
    <definedName name="IQ_EPS_GW_HIGH_EST_REUT" hidden="1">"c5391"</definedName>
    <definedName name="IQ_EPS_GW_HIGH_GUIDANCE" hidden="1">"c4373"</definedName>
    <definedName name="IQ_EPS_GW_HIGH_GUIDANCE_CIQ" hidden="1">"c4898"</definedName>
    <definedName name="IQ_EPS_GW_HIGH_GUIDANCE_CIQ_COL" hidden="1">"c11545"</definedName>
    <definedName name="IQ_EPS_GW_LOW_EST" hidden="1">"c1740"</definedName>
    <definedName name="IQ_EPS_GW_LOW_EST_CIQ" hidden="1">"c4726"</definedName>
    <definedName name="IQ_EPS_GW_LOW_EST_REUT" hidden="1">"c5392"</definedName>
    <definedName name="IQ_EPS_GW_LOW_GUIDANCE" hidden="1">"c4206"</definedName>
    <definedName name="IQ_EPS_GW_LOW_GUIDANCE_CIQ" hidden="1">"c4618"</definedName>
    <definedName name="IQ_EPS_GW_LOW_GUIDANCE_CIQ_COL" hidden="1">"c11267"</definedName>
    <definedName name="IQ_EPS_GW_MEDIAN_EST" hidden="1">"c1738"</definedName>
    <definedName name="IQ_EPS_GW_MEDIAN_EST_CIQ" hidden="1">"c4724"</definedName>
    <definedName name="IQ_EPS_GW_MEDIAN_EST_REUT" hidden="1">"c5390"</definedName>
    <definedName name="IQ_EPS_GW_NUM_EST" hidden="1">"c1741"</definedName>
    <definedName name="IQ_EPS_GW_NUM_EST_CIQ" hidden="1">"c4727"</definedName>
    <definedName name="IQ_EPS_GW_NUM_EST_REUT" hidden="1">"c5393"</definedName>
    <definedName name="IQ_EPS_GW_STDDEV_EST" hidden="1">"c1742"</definedName>
    <definedName name="IQ_EPS_GW_STDDEV_EST_CIQ" hidden="1">"c4728"</definedName>
    <definedName name="IQ_EPS_GW_STDDEV_EST_REUT" hidden="1">"c5394"</definedName>
    <definedName name="IQ_EPS_HIGH_EST" hidden="1">"c400"</definedName>
    <definedName name="IQ_EPS_HIGH_EST_CIQ" hidden="1">"c4995"</definedName>
    <definedName name="IQ_EPS_HIGH_EST_REUT" hidden="1">"c5454"</definedName>
    <definedName name="IQ_EPS_LOW_EST" hidden="1">"c401"</definedName>
    <definedName name="IQ_EPS_LOW_EST_CIQ" hidden="1">"c4996"</definedName>
    <definedName name="IQ_EPS_LOW_EST_REUT" hidden="1">"c5455"</definedName>
    <definedName name="IQ_EPS_MEDIAN_EST" hidden="1">"c1661"</definedName>
    <definedName name="IQ_EPS_MEDIAN_EST_CIQ" hidden="1">"c4997"</definedName>
    <definedName name="IQ_EPS_MEDIAN_EST_REUT" hidden="1">"c5456"</definedName>
    <definedName name="IQ_EPS_NAME_AP" hidden="1">"c8918"</definedName>
    <definedName name="IQ_EPS_NAME_AP_ABS" hidden="1">"c8937"</definedName>
    <definedName name="IQ_EPS_NORM" hidden="1">"c1902"</definedName>
    <definedName name="IQ_EPS_NORM_EST" hidden="1">"c2226"</definedName>
    <definedName name="IQ_EPS_NORM_EST_BOTTOM_UP" hidden="1">"c5490"</definedName>
    <definedName name="IQ_EPS_NORM_EST_BOTTOM_UP_CIQ" hidden="1">"c12027"</definedName>
    <definedName name="IQ_EPS_NORM_EST_BOTTOM_UP_REUT" hidden="1">"c5498"</definedName>
    <definedName name="IQ_EPS_NORM_EST_CIQ" hidden="1">"c4667"</definedName>
    <definedName name="IQ_EPS_NORM_EST_REUT" hidden="1">"c5326"</definedName>
    <definedName name="IQ_EPS_NORM_HIGH_EST" hidden="1">"c2228"</definedName>
    <definedName name="IQ_EPS_NORM_HIGH_EST_CIQ" hidden="1">"c4669"</definedName>
    <definedName name="IQ_EPS_NORM_HIGH_EST_REUT" hidden="1">"c5328"</definedName>
    <definedName name="IQ_EPS_NORM_LOW_EST" hidden="1">"c2229"</definedName>
    <definedName name="IQ_EPS_NORM_LOW_EST_CIQ" hidden="1">"c4670"</definedName>
    <definedName name="IQ_EPS_NORM_LOW_EST_REUT" hidden="1">"c5329"</definedName>
    <definedName name="IQ_EPS_NORM_MEDIAN_EST" hidden="1">"c2227"</definedName>
    <definedName name="IQ_EPS_NORM_MEDIAN_EST_CIQ" hidden="1">"c4668"</definedName>
    <definedName name="IQ_EPS_NORM_MEDIAN_EST_REUT" hidden="1">"c5327"</definedName>
    <definedName name="IQ_EPS_NORM_NUM_EST" hidden="1">"c2230"</definedName>
    <definedName name="IQ_EPS_NORM_NUM_EST_CIQ" hidden="1">"c4671"</definedName>
    <definedName name="IQ_EPS_NORM_NUM_EST_REUT" hidden="1">"c5330"</definedName>
    <definedName name="IQ_EPS_NORM_STDDEV_EST" hidden="1">"c2231"</definedName>
    <definedName name="IQ_EPS_NORM_STDDEV_EST_CIQ" hidden="1">"c4672"</definedName>
    <definedName name="IQ_EPS_NORM_STDDEV_EST_REUT" hidden="1">"c5331"</definedName>
    <definedName name="IQ_EPS_NUM_EST" hidden="1">"c402"</definedName>
    <definedName name="IQ_EPS_NUM_EST_CIQ" hidden="1">"c4992"</definedName>
    <definedName name="IQ_EPS_NUM_EST_REUT" hidden="1">"c5451"</definedName>
    <definedName name="IQ_EPS_REPORT_ACT_OR_EST" hidden="1">"c2224"</definedName>
    <definedName name="IQ_EPS_REPORT_ACT_OR_EST_CIQ" hidden="1">"c5067"</definedName>
    <definedName name="IQ_EPS_REPORT_ACT_OR_EST_REUT" hidden="1">"c5470"</definedName>
    <definedName name="IQ_EPS_REPORTED_EST" hidden="1">"c1744"</definedName>
    <definedName name="IQ_EPS_REPORTED_EST_BOTTOM_UP" hidden="1">"c5492"</definedName>
    <definedName name="IQ_EPS_REPORTED_EST_BOTTOM_UP_CIQ" hidden="1">"c12029"</definedName>
    <definedName name="IQ_EPS_REPORTED_EST_BOTTOM_UP_REUT" hidden="1">"c5500"</definedName>
    <definedName name="IQ_EPS_REPORTED_EST_CIQ" hidden="1">"c4730"</definedName>
    <definedName name="IQ_EPS_REPORTED_EST_REUT" hidden="1">"c5396"</definedName>
    <definedName name="IQ_EPS_REPORTED_HIGH_EST" hidden="1">"c1746"</definedName>
    <definedName name="IQ_EPS_REPORTED_HIGH_EST_CIQ" hidden="1">"c4732"</definedName>
    <definedName name="IQ_EPS_REPORTED_HIGH_EST_REUT" hidden="1">"c5398"</definedName>
    <definedName name="IQ_EPS_REPORTED_LOW_EST" hidden="1">"c1747"</definedName>
    <definedName name="IQ_EPS_REPORTED_LOW_EST_CIQ" hidden="1">"c4733"</definedName>
    <definedName name="IQ_EPS_REPORTED_LOW_EST_REUT" hidden="1">"c5399"</definedName>
    <definedName name="IQ_EPS_REPORTED_MEDIAN_EST" hidden="1">"c1745"</definedName>
    <definedName name="IQ_EPS_REPORTED_MEDIAN_EST_CIQ" hidden="1">"c4731"</definedName>
    <definedName name="IQ_EPS_REPORTED_MEDIAN_EST_REUT" hidden="1">"c5397"</definedName>
    <definedName name="IQ_EPS_REPORTED_NUM_EST" hidden="1">"c1748"</definedName>
    <definedName name="IQ_EPS_REPORTED_NUM_EST_CIQ" hidden="1">"c4734"</definedName>
    <definedName name="IQ_EPS_REPORTED_NUM_EST_REUT" hidden="1">"c5400"</definedName>
    <definedName name="IQ_EPS_REPORTED_STDDEV_EST" hidden="1">"c1749"</definedName>
    <definedName name="IQ_EPS_REPORTED_STDDEV_EST_CIQ" hidden="1">"c4735"</definedName>
    <definedName name="IQ_EPS_REPORTED_STDDEV_EST_REUT" hidden="1">"c5401"</definedName>
    <definedName name="IQ_EPS_SBC_ACT_OR_EST" hidden="1">"c4376"</definedName>
    <definedName name="IQ_EPS_SBC_ACT_OR_EST_CIQ" hidden="1">"c4901"</definedName>
    <definedName name="IQ_EPS_SBC_ACT_OR_EST_CIQ_COL" hidden="1">"c11548"</definedName>
    <definedName name="IQ_EPS_SBC_EST" hidden="1">"c4375"</definedName>
    <definedName name="IQ_EPS_SBC_GUIDANCE" hidden="1">"c4377"</definedName>
    <definedName name="IQ_EPS_SBC_GUIDANCE_CIQ" hidden="1">"c4902"</definedName>
    <definedName name="IQ_EPS_SBC_GUIDANCE_CIQ_COL" hidden="1">"c11549"</definedName>
    <definedName name="IQ_EPS_SBC_GW_ACT_OR_EST" hidden="1">"c4380"</definedName>
    <definedName name="IQ_EPS_SBC_GW_ACT_OR_EST_CIQ" hidden="1">"c4905"</definedName>
    <definedName name="IQ_EPS_SBC_GW_ACT_OR_EST_CIQ_COL" hidden="1">"c11552"</definedName>
    <definedName name="IQ_EPS_SBC_GW_EST" hidden="1">"c4379"</definedName>
    <definedName name="IQ_EPS_SBC_GW_GUIDANCE" hidden="1">"c4381"</definedName>
    <definedName name="IQ_EPS_SBC_GW_GUIDANCE_CIQ" hidden="1">"c4906"</definedName>
    <definedName name="IQ_EPS_SBC_GW_GUIDANCE_CIQ_COL" hidden="1">"c11553"</definedName>
    <definedName name="IQ_EPS_SBC_GW_HIGH_EST" hidden="1">"c4382"</definedName>
    <definedName name="IQ_EPS_SBC_GW_HIGH_GUIDANCE" hidden="1">"c4189"</definedName>
    <definedName name="IQ_EPS_SBC_GW_HIGH_GUIDANCE_CIQ" hidden="1">"c4601"</definedName>
    <definedName name="IQ_EPS_SBC_GW_HIGH_GUIDANCE_CIQ_COL" hidden="1">"c11250"</definedName>
    <definedName name="IQ_EPS_SBC_GW_LOW_EST" hidden="1">"c4383"</definedName>
    <definedName name="IQ_EPS_SBC_GW_LOW_GUIDANCE" hidden="1">"c4229"</definedName>
    <definedName name="IQ_EPS_SBC_GW_LOW_GUIDANCE_CIQ" hidden="1">"c4641"</definedName>
    <definedName name="IQ_EPS_SBC_GW_LOW_GUIDANCE_CIQ_COL" hidden="1">"c11290"</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HIGH_GUIDANCE_CIQ" hidden="1">"c4600"</definedName>
    <definedName name="IQ_EPS_SBC_HIGH_GUIDANCE_CIQ_COL" hidden="1">"c11249"</definedName>
    <definedName name="IQ_EPS_SBC_LOW_EST" hidden="1">"c4389"</definedName>
    <definedName name="IQ_EPS_SBC_LOW_GUIDANCE" hidden="1">"c4228"</definedName>
    <definedName name="IQ_EPS_SBC_LOW_GUIDANCE_CIQ" hidden="1">"c4640"</definedName>
    <definedName name="IQ_EPS_SBC_LOW_GUIDANCE_CIQ_COL" hidden="1">"c11289"</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CIQ" hidden="1">"c4993"</definedName>
    <definedName name="IQ_EPS_STDDEV_EST_REUT" hidden="1">"c5452"</definedName>
    <definedName name="IQ_EQUITY_AFFIL" hidden="1">"c1451"</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LIST" hidden="1">"c15158"</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QUARTERLY_AVG_FFIEC" hidden="1">"c15474"</definedName>
    <definedName name="IQ_EQUITY_SECURITIES_WITHOUT_FAIR_VALUES_FFIEC" hidden="1">"c12846"</definedName>
    <definedName name="IQ_EQUITY_SECURITY_EXPOSURES_FDIC" hidden="1">"c6664"</definedName>
    <definedName name="IQ_EQUITY_TIER_ONE_CAPITAL" hidden="1">"c15246"</definedName>
    <definedName name="IQ_EQUITY_TIER_ONE_CAPITAL_RATIO" hidden="1">"c15242"</definedName>
    <definedName name="IQ_EQV_OVER_BV" hidden="1">"c1596"</definedName>
    <definedName name="IQ_EQV_OVER_LTM_PRETAX_INC" hidden="1">"c1390"</definedName>
    <definedName name="IQ_ESOP_DEBT" hidden="1">"c1597"</definedName>
    <definedName name="IQ_ESOP_DEBT_GUARANTEED_FFIEC" hidden="1">"c12971"</definedName>
    <definedName name="IQ_ESOP_OVER_TOTAL" hidden="1">"c13768"</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CIQ_COL" hidden="1">"c11568"</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CIQ" hidden="1">"c3667"</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CIQ" hidden="1">"c4998"</definedName>
    <definedName name="IQ_EST_ACT_EPS_GW" hidden="1">"c1743"</definedName>
    <definedName name="IQ_EST_ACT_EPS_GW_CIQ" hidden="1">"c4729"</definedName>
    <definedName name="IQ_EST_ACT_EPS_GW_REUT" hidden="1">"c5395"</definedName>
    <definedName name="IQ_EST_ACT_EPS_NORM" hidden="1">"c2232"</definedName>
    <definedName name="IQ_EST_ACT_EPS_NORM_CIQ" hidden="1">"c4673"</definedName>
    <definedName name="IQ_EST_ACT_EPS_NORM_REUT" hidden="1">"c5332"</definedName>
    <definedName name="IQ_EST_ACT_EPS_REPORTED" hidden="1">"c1750"</definedName>
    <definedName name="IQ_EST_ACT_EPS_REPORTED_CIQ" hidden="1">"c4736"</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CIQ_COL" hidden="1">"c11579"</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CIQ" hidden="1">"c3666"</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DIFF_CIQ_COL" hidden="1">"c11213"</definedName>
    <definedName name="IQ_EST_CASH_FLOW_SURPRISE_PERCENT" hidden="1">"c4161"</definedName>
    <definedName name="IQ_EST_CASH_FLOW_SURPRISE_PERCENT_CIQ_COL" hidden="1">"c11222"</definedName>
    <definedName name="IQ_EST_CASH_OPER_DIFF" hidden="1">"c4162"</definedName>
    <definedName name="IQ_EST_CASH_OPER_DIFF_CIQ_COL" hidden="1">"c11223"</definedName>
    <definedName name="IQ_EST_CASH_OPER_SURPRISE_PERCENT" hidden="1">"c4248"</definedName>
    <definedName name="IQ_EST_CASH_OPER_SURPRISE_PERCENT_CIQ_COL" hidden="1">"c11421"</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CIQ" hidden="1">"c4769"</definedName>
    <definedName name="IQ_EST_CURRENCY_REUT" hidden="1">"c5437"</definedName>
    <definedName name="IQ_EST_DATE" hidden="1">"c1634"</definedName>
    <definedName name="IQ_EST_DATE_CIQ" hidden="1">"c4770"</definedName>
    <definedName name="IQ_EST_DATE_REUT" hidden="1">"c5438"</definedName>
    <definedName name="IQ_EST_DISTRIBUTABLE_CASH_DIFF" hidden="1">"c4276"</definedName>
    <definedName name="IQ_EST_DISTRIBUTABLE_CASH_DIFF_CIQ_COL" hidden="1">"c11448"</definedName>
    <definedName name="IQ_EST_DISTRIBUTABLE_CASH_GROWTH_1YR" hidden="1">"c4413"</definedName>
    <definedName name="IQ_EST_DISTRIBUTABLE_CASH_GROWTH_1YR_CIQ_COL" hidden="1">"c11585"</definedName>
    <definedName name="IQ_EST_DISTRIBUTABLE_CASH_GROWTH_2YR" hidden="1">"c4414"</definedName>
    <definedName name="IQ_EST_DISTRIBUTABLE_CASH_GROWTH_2YR_CIQ_COL" hidden="1">"c11586"</definedName>
    <definedName name="IQ_EST_DISTRIBUTABLE_CASH_GROWTH_Q_1YR" hidden="1">"c4415"</definedName>
    <definedName name="IQ_EST_DISTRIBUTABLE_CASH_GROWTH_Q_1YR_CIQ_COL" hidden="1">"c11587"</definedName>
    <definedName name="IQ_EST_DISTRIBUTABLE_CASH_SEQ_GROWTH_Q" hidden="1">"c4416"</definedName>
    <definedName name="IQ_EST_DISTRIBUTABLE_CASH_SEQ_GROWTH_Q_CIQ_COL" hidden="1">"c11588"</definedName>
    <definedName name="IQ_EST_DISTRIBUTABLE_CASH_SHARE_DIFF" hidden="1">"c4284"</definedName>
    <definedName name="IQ_EST_DISTRIBUTABLE_CASH_SHARE_DIFF_CIQ_COL" hidden="1">"c11456"</definedName>
    <definedName name="IQ_EST_DISTRIBUTABLE_CASH_SHARE_GROWTH_1YR" hidden="1">"c4417"</definedName>
    <definedName name="IQ_EST_DISTRIBUTABLE_CASH_SHARE_GROWTH_1YR_CIQ_COL" hidden="1">"c11589"</definedName>
    <definedName name="IQ_EST_DISTRIBUTABLE_CASH_SHARE_GROWTH_2YR" hidden="1">"c4418"</definedName>
    <definedName name="IQ_EST_DISTRIBUTABLE_CASH_SHARE_GROWTH_2YR_CIQ_COL" hidden="1">"c11590"</definedName>
    <definedName name="IQ_EST_DISTRIBUTABLE_CASH_SHARE_GROWTH_Q_1YR" hidden="1">"c4419"</definedName>
    <definedName name="IQ_EST_DISTRIBUTABLE_CASH_SHARE_GROWTH_Q_1YR_CIQ_COL" hidden="1">"c11591"</definedName>
    <definedName name="IQ_EST_DISTRIBUTABLE_CASH_SHARE_SEQ_GROWTH_Q" hidden="1">"c4420"</definedName>
    <definedName name="IQ_EST_DISTRIBUTABLE_CASH_SHARE_SEQ_GROWTH_Q_CIQ_COL" hidden="1">"c11592"</definedName>
    <definedName name="IQ_EST_DISTRIBUTABLE_CASH_SHARE_SURPRISE_PERCENT" hidden="1">"c4293"</definedName>
    <definedName name="IQ_EST_DISTRIBUTABLE_CASH_SHARE_SURPRISE_PERCENT_CIQ_COL" hidden="1">"c11465"</definedName>
    <definedName name="IQ_EST_DISTRIBUTABLE_CASH_SURPRISE_PERCENT" hidden="1">"c4295"</definedName>
    <definedName name="IQ_EST_DISTRIBUTABLE_CASH_SURPRISE_PERCENT_CIQ_COL" hidden="1">"c11467"</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DIFF_CIQ_COL" hidden="1">"c11476"</definedName>
    <definedName name="IQ_EST_EBIT_GW_SURPRISE_PERCENT" hidden="1">"c4313"</definedName>
    <definedName name="IQ_EST_EBIT_GW_SURPRISE_PERCENT_CIQ_COL" hidden="1">"c11485"</definedName>
    <definedName name="IQ_EST_EBIT_SBC_DIFF" hidden="1">"c4314"</definedName>
    <definedName name="IQ_EST_EBIT_SBC_DIFF_CIQ_COL" hidden="1">"c11486"</definedName>
    <definedName name="IQ_EST_EBIT_SBC_GW_DIFF" hidden="1">"c4318"</definedName>
    <definedName name="IQ_EST_EBIT_SBC_GW_DIFF_CIQ_COL" hidden="1">"c11490"</definedName>
    <definedName name="IQ_EST_EBIT_SBC_GW_SURPRISE_PERCENT" hidden="1">"c4327"</definedName>
    <definedName name="IQ_EST_EBIT_SBC_GW_SURPRISE_PERCENT_CIQ_COL" hidden="1">"c11499"</definedName>
    <definedName name="IQ_EST_EBIT_SBC_SURPRISE_PERCENT" hidden="1">"c4333"</definedName>
    <definedName name="IQ_EST_EBIT_SBC_SURPRISE_PERCENT_CIQ_COL" hidden="1">"c11505"</definedName>
    <definedName name="IQ_EST_EBIT_SURPRISE_PERCENT" hidden="1">"c1876"</definedName>
    <definedName name="IQ_EST_EBIT_SURPRISE_PERCENT_REUT" hidden="1">"c5414"</definedName>
    <definedName name="IQ_EST_EBITDA_DIFF" hidden="1">"c1867"</definedName>
    <definedName name="IQ_EST_EBITDA_DIFF_CIQ" hidden="1">"c3719"</definedName>
    <definedName name="IQ_EST_EBITDA_DIFF_REUT" hidden="1">"c3888"</definedName>
    <definedName name="IQ_EST_EBITDA_GROWTH_1YR" hidden="1">"c1766"</definedName>
    <definedName name="IQ_EST_EBITDA_GROWTH_1YR_CIQ" hidden="1">"c3695"</definedName>
    <definedName name="IQ_EST_EBITDA_GROWTH_1YR_REUT" hidden="1">"c3864"</definedName>
    <definedName name="IQ_EST_EBITDA_GROWTH_2YR" hidden="1">"c1767"</definedName>
    <definedName name="IQ_EST_EBITDA_GROWTH_2YR_CIQ" hidden="1">"c3696"</definedName>
    <definedName name="IQ_EST_EBITDA_GROWTH_2YR_REUT" hidden="1">"c3865"</definedName>
    <definedName name="IQ_EST_EBITDA_GROWTH_Q_1YR" hidden="1">"c1768"</definedName>
    <definedName name="IQ_EST_EBITDA_GROWTH_Q_1YR_CIQ" hidden="1">"c3697"</definedName>
    <definedName name="IQ_EST_EBITDA_GROWTH_Q_1YR_REUT" hidden="1">"c3866"</definedName>
    <definedName name="IQ_EST_EBITDA_SBC_DIFF" hidden="1">"c4335"</definedName>
    <definedName name="IQ_EST_EBITDA_SBC_DIFF_CIQ_COL" hidden="1">"c11507"</definedName>
    <definedName name="IQ_EST_EBITDA_SBC_SURPRISE_PERCENT" hidden="1">"c4344"</definedName>
    <definedName name="IQ_EST_EBITDA_SBC_SURPRISE_PERCENT_CIQ_COL" hidden="1">"c11516"</definedName>
    <definedName name="IQ_EST_EBITDA_SEQ_GROWTH_Q" hidden="1">"c1769"</definedName>
    <definedName name="IQ_EST_EBITDA_SEQ_GROWTH_Q_CIQ" hidden="1">"c3698"</definedName>
    <definedName name="IQ_EST_EBITDA_SEQ_GROWTH_Q_REUT" hidden="1">"c3867"</definedName>
    <definedName name="IQ_EST_EBITDA_SURPRISE_PERCENT" hidden="1">"c1868"</definedName>
    <definedName name="IQ_EST_EBITDA_SURPRISE_PERCENT_CIQ" hidden="1">"c3720"</definedName>
    <definedName name="IQ_EST_EBITDA_SURPRISE_PERCENT_REUT" hidden="1">"c3889"</definedName>
    <definedName name="IQ_EST_EBT_SBC_DIFF" hidden="1">"c4348"</definedName>
    <definedName name="IQ_EST_EBT_SBC_DIFF_CIQ_COL" hidden="1">"c11520"</definedName>
    <definedName name="IQ_EST_EBT_SBC_GW_DIFF" hidden="1">"c4352"</definedName>
    <definedName name="IQ_EST_EBT_SBC_GW_DIFF_CIQ_COL" hidden="1">"c11524"</definedName>
    <definedName name="IQ_EST_EBT_SBC_GW_SURPRISE_PERCENT" hidden="1">"c4361"</definedName>
    <definedName name="IQ_EST_EBT_SBC_GW_SURPRISE_PERCENT_CIQ_COL" hidden="1">"c11533"</definedName>
    <definedName name="IQ_EST_EBT_SBC_SURPRISE_PERCENT" hidden="1">"c4367"</definedName>
    <definedName name="IQ_EST_EBT_SBC_SURPRISE_PERCENT_CIQ_COL" hidden="1">"c11539"</definedName>
    <definedName name="IQ_EST_EPS_DIFF" hidden="1">"c1864"</definedName>
    <definedName name="IQ_EST_EPS_DIFF_CIQ" hidden="1">"c4999"</definedName>
    <definedName name="IQ_EST_EPS_DIFF_REUT" hidden="1">"c5458"</definedName>
    <definedName name="IQ_EST_EPS_GROWTH_1YR" hidden="1">"c1636"</definedName>
    <definedName name="IQ_EST_EPS_GROWTH_1YR_CIQ" hidden="1">"c3628"</definedName>
    <definedName name="IQ_EST_EPS_GROWTH_1YR_REUT" hidden="1">"c3646"</definedName>
    <definedName name="IQ_EST_EPS_GROWTH_2YR" hidden="1">"c1637"</definedName>
    <definedName name="IQ_EST_EPS_GROWTH_2YR_CIQ" hidden="1">"c3689"</definedName>
    <definedName name="IQ_EST_EPS_GROWTH_2YR_REUT" hidden="1">"c3858"</definedName>
    <definedName name="IQ_EST_EPS_GROWTH_5YR" hidden="1">"c1655"</definedName>
    <definedName name="IQ_EST_EPS_GROWTH_5YR_BOTTOM_UP" hidden="1">"c5487"</definedName>
    <definedName name="IQ_EST_EPS_GROWTH_5YR_BOTTOM_UP_CIQ" hidden="1">"c12024"</definedName>
    <definedName name="IQ_EST_EPS_GROWTH_5YR_BOTTOM_UP_REUT" hidden="1">"c5495"</definedName>
    <definedName name="IQ_EST_EPS_GROWTH_5YR_CIQ" hidden="1">"c3615"</definedName>
    <definedName name="IQ_EST_EPS_GROWTH_5YR_HIGH" hidden="1">"c1657"</definedName>
    <definedName name="IQ_EST_EPS_GROWTH_5YR_HIGH_CIQ" hidden="1">"c4663"</definedName>
    <definedName name="IQ_EST_EPS_GROWTH_5YR_HIGH_REUT" hidden="1">"c5322"</definedName>
    <definedName name="IQ_EST_EPS_GROWTH_5YR_LOW" hidden="1">"c1658"</definedName>
    <definedName name="IQ_EST_EPS_GROWTH_5YR_LOW_CIQ" hidden="1">"c4664"</definedName>
    <definedName name="IQ_EST_EPS_GROWTH_5YR_LOW_REUT" hidden="1">"c5323"</definedName>
    <definedName name="IQ_EST_EPS_GROWTH_5YR_MEDIAN" hidden="1">"c1656"</definedName>
    <definedName name="IQ_EST_EPS_GROWTH_5YR_MEDIAN_CIQ" hidden="1">"c5480"</definedName>
    <definedName name="IQ_EST_EPS_GROWTH_5YR_MEDIAN_REUT" hidden="1">"c5321"</definedName>
    <definedName name="IQ_EST_EPS_GROWTH_5YR_NUM" hidden="1">"c1659"</definedName>
    <definedName name="IQ_EST_EPS_GROWTH_5YR_NUM_CIQ" hidden="1">"c4665"</definedName>
    <definedName name="IQ_EST_EPS_GROWTH_5YR_NUM_REUT" hidden="1">"c5324"</definedName>
    <definedName name="IQ_EST_EPS_GROWTH_5YR_REUT" hidden="1">"c3633"</definedName>
    <definedName name="IQ_EST_EPS_GROWTH_5YR_STDDEV" hidden="1">"c1660"</definedName>
    <definedName name="IQ_EST_EPS_GROWTH_5YR_STDDEV_CIQ" hidden="1">"c4666"</definedName>
    <definedName name="IQ_EST_EPS_GROWTH_5YR_STDDEV_REUT" hidden="1">"c5325"</definedName>
    <definedName name="IQ_EST_EPS_GROWTH_Q_1YR" hidden="1">"c1641"</definedName>
    <definedName name="IQ_EST_EPS_GROWTH_Q_1YR_CIQ" hidden="1">"c4744"</definedName>
    <definedName name="IQ_EST_EPS_GROWTH_Q_1YR_REUT" hidden="1">"c5410"</definedName>
    <definedName name="IQ_EST_EPS_GW_DIFF" hidden="1">"c1891"</definedName>
    <definedName name="IQ_EST_EPS_GW_DIFF_CIQ" hidden="1">"c4761"</definedName>
    <definedName name="IQ_EST_EPS_GW_DIFF_REUT" hidden="1">"c5429"</definedName>
    <definedName name="IQ_EST_EPS_GW_SURPRISE_PERCENT" hidden="1">"c1892"</definedName>
    <definedName name="IQ_EST_EPS_GW_SURPRISE_PERCENT_CIQ" hidden="1">"c4762"</definedName>
    <definedName name="IQ_EST_EPS_GW_SURPRISE_PERCENT_REUT" hidden="1">"c5430"</definedName>
    <definedName name="IQ_EST_EPS_NORM_DIFF" hidden="1">"c2247"</definedName>
    <definedName name="IQ_EST_EPS_NORM_DIFF_CIQ" hidden="1">"c4745"</definedName>
    <definedName name="IQ_EST_EPS_NORM_DIFF_REUT" hidden="1">"c5411"</definedName>
    <definedName name="IQ_EST_EPS_NORM_SURPRISE_PERCENT" hidden="1">"c2248"</definedName>
    <definedName name="IQ_EST_EPS_NORM_SURPRISE_PERCENT_CIQ" hidden="1">"c4746"</definedName>
    <definedName name="IQ_EST_EPS_NORM_SURPRISE_PERCENT_REUT" hidden="1">"c5412"</definedName>
    <definedName name="IQ_EST_EPS_REPORT_DIFF" hidden="1">"c1893"</definedName>
    <definedName name="IQ_EST_EPS_REPORT_DIFF_CIQ" hidden="1">"c4763"</definedName>
    <definedName name="IQ_EST_EPS_REPORT_DIFF_REUT" hidden="1">"c5431"</definedName>
    <definedName name="IQ_EST_EPS_REPORT_SURPRISE_PERCENT" hidden="1">"c1894"</definedName>
    <definedName name="IQ_EST_EPS_REPORT_SURPRISE_PERCENT_CIQ" hidden="1">"c4764"</definedName>
    <definedName name="IQ_EST_EPS_REPORT_SURPRISE_PERCENT_REUT" hidden="1">"c5432"</definedName>
    <definedName name="IQ_EST_EPS_SBC_DIFF" hidden="1">"c4374"</definedName>
    <definedName name="IQ_EST_EPS_SBC_DIFF_CIQ_COL" hidden="1">"c11546"</definedName>
    <definedName name="IQ_EST_EPS_SBC_GW_DIFF" hidden="1">"c4378"</definedName>
    <definedName name="IQ_EST_EPS_SBC_GW_DIFF_CIQ_COL" hidden="1">"c11550"</definedName>
    <definedName name="IQ_EST_EPS_SBC_GW_SURPRISE_PERCENT" hidden="1">"c4387"</definedName>
    <definedName name="IQ_EST_EPS_SBC_GW_SURPRISE_PERCENT_CIQ_COL" hidden="1">"c11559"</definedName>
    <definedName name="IQ_EST_EPS_SBC_SURPRISE_PERCENT" hidden="1">"c4393"</definedName>
    <definedName name="IQ_EST_EPS_SBC_SURPRISE_PERCENT_CIQ_COL" hidden="1">"c11565"</definedName>
    <definedName name="IQ_EST_EPS_SEQ_GROWTH_Q" hidden="1">"c1764"</definedName>
    <definedName name="IQ_EST_EPS_SEQ_GROWTH_Q_CIQ" hidden="1">"c3690"</definedName>
    <definedName name="IQ_EST_EPS_SEQ_GROWTH_Q_REUT" hidden="1">"c3859"</definedName>
    <definedName name="IQ_EST_EPS_SURPRISE_PERCENT" hidden="1">"c1635"</definedName>
    <definedName name="IQ_EST_EPS_SURPRISE_PERCENT_CIQ" hidden="1">"c5000"</definedName>
    <definedName name="IQ_EST_EPS_SURPRISE_PERCENT_REUT" hidden="1">"c5459"</definedName>
    <definedName name="IQ_EST_FAIR_VALUE_MORT_SERVICING_ASSETS_FFIEC" hidden="1">"c12956"</definedName>
    <definedName name="IQ_EST_FFO_ADJ_DIFF" hidden="1">"c4433"</definedName>
    <definedName name="IQ_EST_FFO_ADJ_DIFF_CIQ_COL" hidden="1">"c11605"</definedName>
    <definedName name="IQ_EST_FFO_ADJ_GROWTH_1YR" hidden="1">"c4421"</definedName>
    <definedName name="IQ_EST_FFO_ADJ_GROWTH_1YR_CIQ_COL" hidden="1">"c11593"</definedName>
    <definedName name="IQ_EST_FFO_ADJ_GROWTH_2YR" hidden="1">"c4422"</definedName>
    <definedName name="IQ_EST_FFO_ADJ_GROWTH_2YR_CIQ_COL" hidden="1">"c11594"</definedName>
    <definedName name="IQ_EST_FFO_ADJ_GROWTH_Q_1YR" hidden="1">"c4423"</definedName>
    <definedName name="IQ_EST_FFO_ADJ_GROWTH_Q_1YR_CIQ_COL" hidden="1">"c11595"</definedName>
    <definedName name="IQ_EST_FFO_ADJ_SEQ_GROWTH_Q" hidden="1">"c4424"</definedName>
    <definedName name="IQ_EST_FFO_ADJ_SEQ_GROWTH_Q_CIQ_COL" hidden="1">"c11596"</definedName>
    <definedName name="IQ_EST_FFO_ADJ_SURPRISE_PERCENT" hidden="1">"c4442"</definedName>
    <definedName name="IQ_EST_FFO_ADJ_SURPRISE_PERCENT_CIQ_COL" hidden="1">"c11614"</definedName>
    <definedName name="IQ_EST_FFO_DIFF" hidden="1">"c1869"</definedName>
    <definedName name="IQ_EST_FFO_DIFF_CIQ_COL" hidden="1">"c11616"</definedName>
    <definedName name="IQ_EST_FFO_DIFF_REUT" hidden="1">"c3890"</definedName>
    <definedName name="IQ_EST_FFO_GROWTH_1YR" hidden="1">"c1770"</definedName>
    <definedName name="IQ_EST_FFO_GROWTH_1YR_CIQ_COL" hidden="1">"c11597"</definedName>
    <definedName name="IQ_EST_FFO_GROWTH_1YR_REUT" hidden="1">"c3874"</definedName>
    <definedName name="IQ_EST_FFO_GROWTH_2YR" hidden="1">"c1771"</definedName>
    <definedName name="IQ_EST_FFO_GROWTH_2YR_CIQ_COL" hidden="1">"c11598"</definedName>
    <definedName name="IQ_EST_FFO_GROWTH_2YR_REUT" hidden="1">"c3875"</definedName>
    <definedName name="IQ_EST_FFO_GROWTH_Q_1YR" hidden="1">"c1772"</definedName>
    <definedName name="IQ_EST_FFO_GROWTH_Q_1YR_CIQ_COL" hidden="1">"c11599"</definedName>
    <definedName name="IQ_EST_FFO_GROWTH_Q_1YR_REUT" hidden="1">"c3876"</definedName>
    <definedName name="IQ_EST_FFO_SEQ_GROWTH_Q" hidden="1">"c1773"</definedName>
    <definedName name="IQ_EST_FFO_SEQ_GROWTH_Q_CIQ_COL" hidden="1">"c11600"</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CIQ_COL" hidden="1">"c11629"</definedName>
    <definedName name="IQ_EST_FFO_SURPRISE_PERCENT_REUT" hidden="1">"c3891"</definedName>
    <definedName name="IQ_EST_FOOTNOTE" hidden="1">"c4540"</definedName>
    <definedName name="IQ_EST_FOOTNOTE_CIQ" hidden="1">"c12022"</definedName>
    <definedName name="IQ_EST_FOOTNOTE_REUT" hidden="1">"c5478"</definedName>
    <definedName name="IQ_EST_MAINT_CAPEX_DIFF" hidden="1">"c4456"</definedName>
    <definedName name="IQ_EST_MAINT_CAPEX_DIFF_CIQ_COL" hidden="1">"c11632"</definedName>
    <definedName name="IQ_EST_MAINT_CAPEX_GROWTH_1YR" hidden="1">"c4429"</definedName>
    <definedName name="IQ_EST_MAINT_CAPEX_GROWTH_1YR_CIQ_COL" hidden="1">"c11601"</definedName>
    <definedName name="IQ_EST_MAINT_CAPEX_GROWTH_2YR" hidden="1">"c4430"</definedName>
    <definedName name="IQ_EST_MAINT_CAPEX_GROWTH_2YR_CIQ_COL" hidden="1">"c11602"</definedName>
    <definedName name="IQ_EST_MAINT_CAPEX_GROWTH_Q_1YR" hidden="1">"c4431"</definedName>
    <definedName name="IQ_EST_MAINT_CAPEX_GROWTH_Q_1YR_CIQ_COL" hidden="1">"c11603"</definedName>
    <definedName name="IQ_EST_MAINT_CAPEX_SEQ_GROWTH_Q" hidden="1">"c4432"</definedName>
    <definedName name="IQ_EST_MAINT_CAPEX_SEQ_GROWTH_Q_CIQ_COL" hidden="1">"c11604"</definedName>
    <definedName name="IQ_EST_MAINT_CAPEX_SURPRISE_PERCENT" hidden="1">"c4465"</definedName>
    <definedName name="IQ_EST_MAINT_CAPEX_SURPRISE_PERCENT_CIQ_COL" hidden="1">"c11650"</definedName>
    <definedName name="IQ_EST_NAV_DIFF" hidden="1">"c1895"</definedName>
    <definedName name="IQ_EST_NAV_SHARE_SURPRISE_PERCENT" hidden="1">"c1896"</definedName>
    <definedName name="IQ_EST_NAV_SURPRISE_PERCENT" hidden="1">"c12040"</definedName>
    <definedName name="IQ_EST_NET_DEBT_DIFF" hidden="1">"c4466"</definedName>
    <definedName name="IQ_EST_NET_DEBT_SURPRISE_PERCENT" hidden="1">"c4468"</definedName>
    <definedName name="IQ_EST_NEXT_EARNINGS_DATE" hidden="1">"c13591"</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DIFF_CIQ_COL" hidden="1">"c11657"</definedName>
    <definedName name="IQ_EST_NI_SBC_GW_DIFF" hidden="1">"c4476"</definedName>
    <definedName name="IQ_EST_NI_SBC_GW_DIFF_CIQ_COL" hidden="1">"c11661"</definedName>
    <definedName name="IQ_EST_NI_SBC_GW_SURPRISE_PERCENT" hidden="1">"c4485"</definedName>
    <definedName name="IQ_EST_NI_SBC_GW_SURPRISE_PERCENT_CIQ_COL" hidden="1">"c11670"</definedName>
    <definedName name="IQ_EST_NI_SBC_SURPRISE_PERCENT" hidden="1">"c4491"</definedName>
    <definedName name="IQ_EST_NI_SBC_SURPRISE_PERCENT_CIQ_COL" hidden="1">"c11676"</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CIQ" hidden="1">"c3701"</definedName>
    <definedName name="IQ_EST_NUM_HIGH_REC_REUT" hidden="1">"c3870"</definedName>
    <definedName name="IQ_EST_NUM_HIGHEST_REC" hidden="1">"c5648"</definedName>
    <definedName name="IQ_EST_NUM_HIGHEST_REC_CIQ" hidden="1">"c3700"</definedName>
    <definedName name="IQ_EST_NUM_HIGHEST_REC_REUT" hidden="1">"c3869"</definedName>
    <definedName name="IQ_EST_NUM_HOLD" hidden="1">"c1761"</definedName>
    <definedName name="IQ_EST_NUM_LOW_REC" hidden="1">"c5651"</definedName>
    <definedName name="IQ_EST_NUM_LOW_REC_CIQ" hidden="1">"c3703"</definedName>
    <definedName name="IQ_EST_NUM_LOW_REC_REUT" hidden="1">"c3872"</definedName>
    <definedName name="IQ_EST_NUM_LOWEST_REC" hidden="1">"c5652"</definedName>
    <definedName name="IQ_EST_NUM_LOWEST_REC_CIQ" hidden="1">"c3704"</definedName>
    <definedName name="IQ_EST_NUM_LOWEST_REC_REUT" hidden="1">"c3873"</definedName>
    <definedName name="IQ_EST_NUM_NEUTRAL_REC" hidden="1">"c5650"</definedName>
    <definedName name="IQ_EST_NUM_NEUTRAL_REC_CIQ" hidden="1">"c3702"</definedName>
    <definedName name="IQ_EST_NUM_NEUTRAL_REC_REUT" hidden="1">"c3871"</definedName>
    <definedName name="IQ_EST_NUM_NO_OPINION" hidden="1">"c1758"</definedName>
    <definedName name="IQ_EST_NUM_NO_OPINION_CIQ" hidden="1">"c3699"</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ERIOD_ID" hidden="1">"c13923"</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DIFF_CIQ_COL" hidden="1">"c11690"</definedName>
    <definedName name="IQ_EST_RECURRING_PROFIT_SHARE_SURPRISE_PERCENT" hidden="1">"c4515"</definedName>
    <definedName name="IQ_EST_RECURRING_PROFIT_SHARE_SURPRISE_PERCENT_CIQ_COL" hidden="1">"c11700"</definedName>
    <definedName name="IQ_EST_REV_DIFF" hidden="1">"c1865"</definedName>
    <definedName name="IQ_EST_REV_DIFF_CIQ" hidden="1">"c3717"</definedName>
    <definedName name="IQ_EST_REV_DIFF_REUT" hidden="1">"c3886"</definedName>
    <definedName name="IQ_EST_REV_GROWTH_1YR" hidden="1">"c1638"</definedName>
    <definedName name="IQ_EST_REV_GROWTH_1YR_CIQ" hidden="1">"c3691"</definedName>
    <definedName name="IQ_EST_REV_GROWTH_1YR_REUT" hidden="1">"c3860"</definedName>
    <definedName name="IQ_EST_REV_GROWTH_2YR" hidden="1">"c1639"</definedName>
    <definedName name="IQ_EST_REV_GROWTH_2YR_CIQ" hidden="1">"c3692"</definedName>
    <definedName name="IQ_EST_REV_GROWTH_2YR_REUT" hidden="1">"c3861"</definedName>
    <definedName name="IQ_EST_REV_GROWTH_Q_1YR" hidden="1">"c1640"</definedName>
    <definedName name="IQ_EST_REV_GROWTH_Q_1YR_CIQ" hidden="1">"c3693"</definedName>
    <definedName name="IQ_EST_REV_GROWTH_Q_1YR_REUT" hidden="1">"c3862"</definedName>
    <definedName name="IQ_EST_REV_SEQ_GROWTH_Q" hidden="1">"c1765"</definedName>
    <definedName name="IQ_EST_REV_SEQ_GROWTH_Q_CIQ" hidden="1">"c3694"</definedName>
    <definedName name="IQ_EST_REV_SEQ_GROWTH_Q_REUT" hidden="1">"c3863"</definedName>
    <definedName name="IQ_EST_REV_SURPRISE_PERCENT" hidden="1">"c1866"</definedName>
    <definedName name="IQ_EST_REV_SURPRISE_PERCENT_CIQ" hidden="1">"c3718"</definedName>
    <definedName name="IQ_EST_REV_SURPRISE_PERCENT_REUT" hidden="1">"c3887"</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VENT_ADDRESS" hidden="1">"c19167"</definedName>
    <definedName name="IQ_EVENT_ADVISORS" hidden="1">"c19147"</definedName>
    <definedName name="IQ_EVENT_AGENDA" hidden="1">"c19168"</definedName>
    <definedName name="IQ_EVENT_CALL_DESCRIPTION" hidden="1">"c19154"</definedName>
    <definedName name="IQ_EVENT_CONTACT" hidden="1">"c19160"</definedName>
    <definedName name="IQ_EVENT_DATE" hidden="1">"c13819"</definedName>
    <definedName name="IQ_EVENT_EMAIL" hidden="1">"c19162"</definedName>
    <definedName name="IQ_EVENT_ID" hidden="1">"c13818"</definedName>
    <definedName name="IQ_EVENT_LIVE_AUDIO_DETAILS_WEBCAST_URL" hidden="1">"c19153"</definedName>
    <definedName name="IQ_EVENT_LIVE_OTHER_PASSCODE" hidden="1">"c19152"</definedName>
    <definedName name="IQ_EVENT_LIVE_OTHER_PHONE_NUMBER" hidden="1">"c19151"</definedName>
    <definedName name="IQ_EVENT_LIVE_PASSCODE" hidden="1">"c19150"</definedName>
    <definedName name="IQ_EVENT_LIVE_PHONE_NUMBER" hidden="1">"c19149"</definedName>
    <definedName name="IQ_EVENT_MARKETINDICATOR" hidden="1">"c19166"</definedName>
    <definedName name="IQ_EVENT_OTHER_CONTACT" hidden="1">"c19163"</definedName>
    <definedName name="IQ_EVENT_OTHER_CONTACT_EMAIL" hidden="1">"c19165"</definedName>
    <definedName name="IQ_EVENT_OTHER_CONTACT_PHONE" hidden="1">"c19164"</definedName>
    <definedName name="IQ_EVENT_PHONE" hidden="1">"c19161"</definedName>
    <definedName name="IQ_EVENT_REPLAY_AUDIO_DETAILS_WEBCAST_URL" hidden="1">"c19159"</definedName>
    <definedName name="IQ_EVENT_REPLAY_BEGINS" hidden="1">"c19157"</definedName>
    <definedName name="IQ_EVENT_REPLAY_ENDS" hidden="1">"c19158"</definedName>
    <definedName name="IQ_EVENT_REPLAY_PASSCODE" hidden="1">"c19156"</definedName>
    <definedName name="IQ_EVENT_REPLAY_PHONE_NUMBER" hidden="1">"c19155"</definedName>
    <definedName name="IQ_EVENT_SITUATION" hidden="1">"c19148"</definedName>
    <definedName name="IQ_EVENT_SOURCE" hidden="1">"c19146"</definedName>
    <definedName name="IQ_EVENT_TIME" hidden="1">"c13820"</definedName>
    <definedName name="IQ_EVENT_TYPE" hidden="1">"c13821"</definedName>
    <definedName name="IQ_EXCEL_DATA_METHOD" hidden="1">"c16229"</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IMBURSE_RENTAL_REVENUE" hidden="1">"c16064"</definedName>
    <definedName name="IQ_EXP_RETURN_PENSION_DOMESTIC" hidden="1">"c407"</definedName>
    <definedName name="IQ_EXP_RETURN_PENSION_FOREIGN" hidden="1">"c408"</definedName>
    <definedName name="IQ_EXPENSE_REIMBURSEMENTS" hidden="1">"c16020"</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UNUSED" hidden="1">"c7632"</definedName>
    <definedName name="IQ_EXPORTS_GOODS_REAL_SAAR_FC_UNUSED" hidden="1">"c7852"</definedName>
    <definedName name="IQ_EXPORTS_GOODS_REAL_SAAR_POP" hidden="1">"c11931"</definedName>
    <definedName name="IQ_EXPORTS_GOODS_REAL_SAAR_POP_FC_UNUSED" hidden="1">"c8072"</definedName>
    <definedName name="IQ_EXPORTS_GOODS_REAL_SAAR_POP_UNUSED" hidden="1">"c7192"</definedName>
    <definedName name="IQ_EXPORTS_GOODS_REAL_SAAR_UNUSED" hidden="1">"c6972"</definedName>
    <definedName name="IQ_EXPORTS_GOODS_REAL_SAAR_YOY" hidden="1">"c11932"</definedName>
    <definedName name="IQ_EXPORTS_GOODS_REAL_SAAR_YOY_FC_UNUSED" hidden="1">"c8292"</definedName>
    <definedName name="IQ_EXPORTS_GOODS_REAL_SAAR_YOY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UNUSED" hidden="1">"c7636"</definedName>
    <definedName name="IQ_EXPORTS_SERVICES_REAL_SAAR_FC_UNUSED" hidden="1">"c7856"</definedName>
    <definedName name="IQ_EXPORTS_SERVICES_REAL_SAAR_POP" hidden="1">"c11935"</definedName>
    <definedName name="IQ_EXPORTS_SERVICES_REAL_SAAR_POP_FC_UNUSED" hidden="1">"c8076"</definedName>
    <definedName name="IQ_EXPORTS_SERVICES_REAL_SAAR_POP_UNUSED" hidden="1">"c7196"</definedName>
    <definedName name="IQ_EXPORTS_SERVICES_REAL_SAAR_UNUSED" hidden="1">"c6976"</definedName>
    <definedName name="IQ_EXPORTS_SERVICES_REAL_SAAR_YOY" hidden="1">"c11936"</definedName>
    <definedName name="IQ_EXPORTS_SERVICES_REAL_SAAR_YOY_FC_UNUSED" hidden="1">"c8296"</definedName>
    <definedName name="IQ_EXPORTS_SERVICES_REAL_SAAR_YOY_UNUSED" hidden="1">"c7416"</definedName>
    <definedName name="IQ_EXPORTS_SERVICES_REAL_YOY" hidden="1">"c7417"</definedName>
    <definedName name="IQ_EXPORTS_SERVICES_REAL_YOY_FC" hidden="1">"c8297"</definedName>
    <definedName name="IQ_EXPORTS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"c1459"</definedName>
    <definedName name="IQ_EXTRA_ITEMS_OTHER_ADJUSTMENTS_FOREIGN_FFIEC" hidden="1">"c15392"</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CHANGE_INCL_EARNINGS" hidden="1">"c13849"</definedName>
    <definedName name="IQ_FAIR_VALUE_DEBT" hidden="1">"c16007"</definedName>
    <definedName name="IQ_FAIR_VALUE_FDIC" hidden="1">"c6427"</definedName>
    <definedName name="IQ_FAIR_VALUE_FIN_INSTRUMENTS_NAV" hidden="1">"c16002"</definedName>
    <definedName name="IQ_FAIR_VALUE_FIN_INSTRUMENTS_NNAV" hidden="1">"c16006"</definedName>
    <definedName name="IQ_FAIR_VALUE_TRADING_PROP" hidden="1">"c16001"</definedName>
    <definedName name="IQ_FARM_LOANS_NET_FDIC" hidden="1">"c6316"</definedName>
    <definedName name="IQ_FARM_LOANS_TOT_LOANS_FFIEC" hidden="1">"c13870"</definedName>
    <definedName name="IQ_FARM_LOANS_TOTAL_LOANS_FOREIGN_FDIC" hidden="1">"c6450"</definedName>
    <definedName name="IQ_FARMLAND_DOM_FFIEC" hidden="1">"c15268"</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_PURCHASED_SEC_SOLD_REPURCHASE_FFIEC" hidden="1">"c15489"</definedName>
    <definedName name="IQ_FED_FUND_SOLD_SEC_PURCHASED_RESELL_FFIEC" hidden="1">"c15488"</definedName>
    <definedName name="IQ_FED_FUNDS_AVAIL" hidden="1">"c2523"</definedName>
    <definedName name="IQ_FED_FUNDS_PURCH_SEC_SOLD_FAIR_VALUE_TOT_FFIEC" hidden="1">"c15406"</definedName>
    <definedName name="IQ_FED_FUNDS_PURCH_SEC_SOLD_LEVEL_1_FFIEC" hidden="1">"c15428"</definedName>
    <definedName name="IQ_FED_FUNDS_PURCH_SEC_SOLD_LEVEL_2_FFIEC" hidden="1">"c15441"</definedName>
    <definedName name="IQ_FED_FUNDS_PURCH_SEC_SOLD_LEVEL_3_FFIEC" hidden="1">"c15454"</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_FUNDS_SOLD_SEC_PURCH_FAIR_VALUE_TOT_FFIEC" hidden="1">"c15402"</definedName>
    <definedName name="IQ_FED_FUNDS_SOLD_SEC_PURCH_LEVEL_1_FFIEC" hidden="1">"c15424"</definedName>
    <definedName name="IQ_FED_FUNDS_SOLD_SEC_PURCH_LEVEL_2_FFIEC" hidden="1">"c15437"</definedName>
    <definedName name="IQ_FED_FUNDS_SOLD_SEC_PURCH_LEVEL_3_FFIEC" hidden="1">"c15450"</definedName>
    <definedName name="IQ_FEDFUNDS_PURCHASED_RELATED" hidden="1">"c19132"</definedName>
    <definedName name="IQ_FEDFUNDS_SOLD" hidden="1">"c2256"</definedName>
    <definedName name="IQ_FEDFUNDS_SOLD_RELATED" hidden="1">"c19130"</definedName>
    <definedName name="IQ_FEES_COMMISSIONS_BROKERAGE_FFIEC" hidden="1">"c13005"</definedName>
    <definedName name="IQ_FEES_OTHER_INCOME" hidden="1">"c15257"</definedName>
    <definedName name="IQ_FFO" hidden="1">"c1574"</definedName>
    <definedName name="IQ_FFO_ACT_OR_EST" hidden="1">"c2216"</definedName>
    <definedName name="IQ_FFO_ADJ_ACT_OR_EST" hidden="1">"c4435"</definedName>
    <definedName name="IQ_FFO_ADJ_ACT_OR_EST_CIQ" hidden="1">"c4960"</definedName>
    <definedName name="IQ_FFO_ADJ_ACT_OR_EST_CIQ_COL" hidden="1">"c11607"</definedName>
    <definedName name="IQ_FFO_ADJ_EST" hidden="1">"c4434"</definedName>
    <definedName name="IQ_FFO_ADJ_GUIDANCE" hidden="1">"c4436"</definedName>
    <definedName name="IQ_FFO_ADJ_GUIDANCE_CIQ" hidden="1">"c4961"</definedName>
    <definedName name="IQ_FFO_ADJ_GUIDANCE_CIQ_COL" hidden="1">"c11608"</definedName>
    <definedName name="IQ_FFO_ADJ_HIGH_EST" hidden="1">"c4437"</definedName>
    <definedName name="IQ_FFO_ADJ_HIGH_GUIDANCE" hidden="1">"c4202"</definedName>
    <definedName name="IQ_FFO_ADJ_HIGH_GUIDANCE_CIQ" hidden="1">"c4614"</definedName>
    <definedName name="IQ_FFO_ADJ_HIGH_GUIDANCE_CIQ_COL" hidden="1">"c11263"</definedName>
    <definedName name="IQ_FFO_ADJ_LOW_EST" hidden="1">"c4438"</definedName>
    <definedName name="IQ_FFO_ADJ_LOW_GUIDANCE" hidden="1">"c4242"</definedName>
    <definedName name="IQ_FFO_ADJ_LOW_GUIDANCE_CIQ" hidden="1">"c4654"</definedName>
    <definedName name="IQ_FFO_ADJ_LOW_GUIDANCE_CIQ_COL" hidden="1">"c11303"</definedName>
    <definedName name="IQ_FFO_ADJ_MEDIAN_EST" hidden="1">"c4439"</definedName>
    <definedName name="IQ_FFO_ADJ_NUM_EST" hidden="1">"c4440"</definedName>
    <definedName name="IQ_FFO_ADJ_STDDEV_EST" hidden="1">"c4441"</definedName>
    <definedName name="IQ_FFO_DILUTED" hidden="1">"c16186"</definedName>
    <definedName name="IQ_FFO_EST" hidden="1">"c418"</definedName>
    <definedName name="IQ_FFO_EST_CIQ_COL" hidden="1">"c11617"</definedName>
    <definedName name="IQ_FFO_EST_REUT" hidden="1">"c3837"</definedName>
    <definedName name="IQ_FFO_GUIDANCE" hidden="1">"c4443"</definedName>
    <definedName name="IQ_FFO_GUIDANCE_CIQ" hidden="1">"c4968"</definedName>
    <definedName name="IQ_FFO_GUIDANCE_CIQ_COL" hidden="1">"c11615"</definedName>
    <definedName name="IQ_FFO_HIGH_EST" hidden="1">"c419"</definedName>
    <definedName name="IQ_FFO_HIGH_EST_CIQ_COL" hidden="1">"c11624"</definedName>
    <definedName name="IQ_FFO_HIGH_EST_REUT" hidden="1">"c3839"</definedName>
    <definedName name="IQ_FFO_HIGH_GUIDANCE" hidden="1">"c4184"</definedName>
    <definedName name="IQ_FFO_HIGH_GUIDANCE_CIQ" hidden="1">"c4596"</definedName>
    <definedName name="IQ_FFO_HIGH_GUIDANCE_CIQ_COL" hidden="1">"c11245"</definedName>
    <definedName name="IQ_FFO_LOW_EST" hidden="1">"c420"</definedName>
    <definedName name="IQ_FFO_LOW_EST_CIQ_COL" hidden="1">"c11625"</definedName>
    <definedName name="IQ_FFO_LOW_EST_REUT" hidden="1">"c3840"</definedName>
    <definedName name="IQ_FFO_LOW_GUIDANCE" hidden="1">"c4224"</definedName>
    <definedName name="IQ_FFO_LOW_GUIDANCE_CIQ" hidden="1">"c4636"</definedName>
    <definedName name="IQ_FFO_LOW_GUIDANCE_CIQ_COL" hidden="1">"c11285"</definedName>
    <definedName name="IQ_FFO_MEDIAN_EST" hidden="1">"c1665"</definedName>
    <definedName name="IQ_FFO_MEDIAN_EST_CIQ_COL" hidden="1">"c11626"</definedName>
    <definedName name="IQ_FFO_MEDIAN_EST_REUT" hidden="1">"c3838"</definedName>
    <definedName name="IQ_FFO_NUM_EST" hidden="1">"c421"</definedName>
    <definedName name="IQ_FFO_NUM_EST_CIQ_COL" hidden="1">"c11627"</definedName>
    <definedName name="IQ_FFO_NUM_EST_REUT" hidden="1">"c3841"</definedName>
    <definedName name="IQ_FFO_PAYOUT_RATIO" hidden="1">"c3492"</definedName>
    <definedName name="IQ_FFO_PER_SHARE_BASIC" hidden="1">"c8867"</definedName>
    <definedName name="IQ_FFO_PER_SHARE_DILUTED" hidden="1">"c8868"</definedName>
    <definedName name="IQ_FFO_SHARE_ACT_OR_EST" hidden="1">"c4446"</definedName>
    <definedName name="IQ_FFO_SHARE_ACT_OR_EST_CIQ" hidden="1">"c4971"</definedName>
    <definedName name="IQ_FFO_SHARE_ACT_OR_EST_CIQ_COL" hidden="1">"c11618"</definedName>
    <definedName name="IQ_FFO_SHARE_EST" hidden="1">"c4445"</definedName>
    <definedName name="IQ_FFO_SHARE_GUIDANCE" hidden="1">"c4447"</definedName>
    <definedName name="IQ_FFO_SHARE_GUIDANCE_CIQ" hidden="1">"c4976"</definedName>
    <definedName name="IQ_FFO_SHARE_GUIDANCE_CIQ_COL" hidden="1">"c11623"</definedName>
    <definedName name="IQ_FFO_SHARE_HIGH_EST" hidden="1">"c4448"</definedName>
    <definedName name="IQ_FFO_SHARE_HIGH_GUIDANCE" hidden="1">"c4203"</definedName>
    <definedName name="IQ_FFO_SHARE_HIGH_GUIDANCE_CIQ" hidden="1">"c4615"</definedName>
    <definedName name="IQ_FFO_SHARE_HIGH_GUIDANCE_CIQ_COL" hidden="1">"c11264"</definedName>
    <definedName name="IQ_FFO_SHARE_LOW_EST" hidden="1">"c4449"</definedName>
    <definedName name="IQ_FFO_SHARE_LOW_GUIDANCE" hidden="1">"c4243"</definedName>
    <definedName name="IQ_FFO_SHARE_LOW_GUIDANCE_CIQ" hidden="1">"c4655"</definedName>
    <definedName name="IQ_FFO_SHARE_LOW_GUIDANCE_CIQ_COL" hidden="1">"c11304"</definedName>
    <definedName name="IQ_FFO_SHARE_MEDIAN_EST" hidden="1">"c4450"</definedName>
    <definedName name="IQ_FFO_SHARE_NUM_EST" hidden="1">"c4451"</definedName>
    <definedName name="IQ_FFO_SHARE_STDDEV_EST" hidden="1">"c4452"</definedName>
    <definedName name="IQ_FFO_SHARES_BASIC" hidden="1">"c16185"</definedName>
    <definedName name="IQ_FFO_SHARES_DILUTED" hidden="1">"c16187"</definedName>
    <definedName name="IQ_FFO_STDDEV_EST" hidden="1">"c422"</definedName>
    <definedName name="IQ_FFO_STDDEV_EST_CIQ_COL" hidden="1">"c11628"</definedName>
    <definedName name="IQ_FFO_STDDEV_EST_REUT" hidden="1">"c3842"</definedName>
    <definedName name="IQ_FFO_TOTAL_REVENUE" hidden="1">"c16060"</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COLLECTION_ID" hidden="1">"c13922"</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_INSTANCE_ID" hidden="1">"c13921"</definedName>
    <definedName name="IQ_FIN_PERIOD_ID" hidden="1">"c13920"</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Q_EST_CIQ_COL" hidden="1">"c11741"</definedName>
    <definedName name="IQ_FISCAL_Q_EST_REUT" hidden="1">"c6798"</definedName>
    <definedName name="IQ_FISCAL_Y" hidden="1">"c441"</definedName>
    <definedName name="IQ_FISCAL_Y_EST" hidden="1">"c6795"</definedName>
    <definedName name="IQ_FISCAL_Y_EST_CIQ" hidden="1">"c6807"</definedName>
    <definedName name="IQ_FISCAL_Y_EST_CIQ_COL" hidden="1">"c11742"</definedName>
    <definedName name="IQ_FISCAL_Y_EST_REUT" hidden="1">"c6799"</definedName>
    <definedName name="IQ_FIVE_PERCENT_CIQID" hidden="1">"c19094"</definedName>
    <definedName name="IQ_FIVE_PERCENT_DERIVATIVES" hidden="1">"c19096"</definedName>
    <definedName name="IQ_FIVE_PERCENT_NAME" hidden="1">"c19093"</definedName>
    <definedName name="IQ_FIVE_PERCENT_OWNER" hidden="1">"c442"</definedName>
    <definedName name="IQ_FIVE_PERCENT_PERCENT" hidden="1">"c19097"</definedName>
    <definedName name="IQ_FIVE_PERCENT_POSITION_DATE" hidden="1">"c19099"</definedName>
    <definedName name="IQ_FIVE_PERCENT_SHARES" hidden="1">"c19095"</definedName>
    <definedName name="IQ_FIVE_PERCENT_VALUE" hidden="1">"c19098"</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UNUSED" hidden="1">"c7530"</definedName>
    <definedName name="IQ_FIXED_INVEST_FC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UNUSED" hidden="1">"c7090"</definedName>
    <definedName name="IQ_FIXED_INVEST_REAL_APR_FC_UNUSED" hidden="1">"c8518"</definedName>
    <definedName name="IQ_FIXED_INVEST_REAL_APR_UNUSED" hidden="1">"c7638"</definedName>
    <definedName name="IQ_FIXED_INVEST_REAL_FC_UNUSED" hidden="1">"c7858"</definedName>
    <definedName name="IQ_FIXED_INVEST_REAL_POP_FC_UNUSED" hidden="1">"c8078"</definedName>
    <definedName name="IQ_FIXED_INVEST_REAL_POP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UNUSED" hidden="1">"c7310"</definedName>
    <definedName name="IQ_FLOAT_PERCENT" hidden="1">"c1575"</definedName>
    <definedName name="IQ_FNMA_FHLMC_FDIC" hidden="1">"c6397"</definedName>
    <definedName name="IQ_FNMA_FHLMC_GNMA_FDIC" hidden="1">"c6399"</definedName>
    <definedName name="IQ_FORECLOSED_PROP_GNMA_LOANS_FFIEC" hidden="1">"c15272"</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OTAL_DEPOSITS" hidden="1">"c15719"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GOVT_OFFICIAL_INST_FOREIGN_DEP_FFIEC" hidden="1">"c15345"</definedName>
    <definedName name="IQ_FOREIGN_GOVT_OFFICIAL_INST_NON_TRANS_ACCTS_FFIEC" hidden="1">"c15327"</definedName>
    <definedName name="IQ_FOREIGN_GOVT_OFFICIAL_INST_TRANS_ACCTS_FFIEC" hidden="1">"c15319"</definedName>
    <definedName name="IQ_FOREIGN_LL_REC_FFIEC" hidden="1">"c12892"</definedName>
    <definedName name="IQ_FOREIGN_LOANS" hidden="1">"c448"</definedName>
    <definedName name="IQ_FOREIGN_LOANS_LEASES_FOREIGN_FFIEC" hidden="1">"c13478"</definedName>
    <definedName name="IQ_FOREIGN_LOANS_TOTAL_LOANS" hidden="1">"c15714"</definedName>
    <definedName name="IQ_FOUNDATION_OVER_TOTAL" hidden="1">"c13769"</definedName>
    <definedName name="IQ_FQ" hidden="1">500</definedName>
    <definedName name="IQ_FTOOL_CAPEX" hidden="1">"c16212"</definedName>
    <definedName name="IQ_FTOOL_CASH" hidden="1">"c16213"</definedName>
    <definedName name="IQ_FTOOL_CASH_INVEST" hidden="1">"c16214"</definedName>
    <definedName name="IQ_FTOOL_EBT" hidden="1">"c16215"</definedName>
    <definedName name="IQ_FTOOL_NI" hidden="1">"c16216"</definedName>
    <definedName name="IQ_FTOOL_NI_CF" hidden="1">"c16206"</definedName>
    <definedName name="IQ_FTOOL_NUMBER_SHAREHOLDERS" hidden="1">"c16207"</definedName>
    <definedName name="IQ_FTOOL_SHARES_PER_DR" hidden="1">"c16208"</definedName>
    <definedName name="IQ_FTOOL_TOTAL_ASSETS" hidden="1">"c16209"</definedName>
    <definedName name="IQ_FTOOL_TOTAL_LIAB_EQUITY" hidden="1">"c16210"</definedName>
    <definedName name="IQ_FTOOL_TOTAL_REV" hidden="1">"c16211"</definedName>
    <definedName name="IQ_FUEL" hidden="1">"c449"</definedName>
    <definedName name="IQ_FULL_TIME" hidden="1">"c450"</definedName>
    <definedName name="IQ_FULLY_INSURED_BROKERED_DEPOSITS_FFIEC" hidden="1">"c15305"</definedName>
    <definedName name="IQ_FULLY_INSURED_DEPOSITS_FDIC" hidden="1">"c6487"</definedName>
    <definedName name="IQ_FUND_ANALYSIS" hidden="1">"c19198"</definedName>
    <definedName name="IQ_FUND_AUTHORIZED_SALE" hidden="1">"c19199"</definedName>
    <definedName name="IQ_FUND_BENCHMARK" hidden="1">"c19200"</definedName>
    <definedName name="IQ_FUND_BENCHMARK_ID" hidden="1">"c19201"</definedName>
    <definedName name="IQ_FUND_DISCOUNT_OR_PREMIUM" hidden="1">"c19242"</definedName>
    <definedName name="IQ_FUND_FEE_INC_NON_INT_INC_FFIEC" hidden="1">"c13493"</definedName>
    <definedName name="IQ_FUND_GEOGRAPHIC_MANDATE" hidden="1">"c19195"</definedName>
    <definedName name="IQ_FUND_MARKET_CAP_EMPHASIS" hidden="1">"c19197"</definedName>
    <definedName name="IQ_FUND_NAV" hidden="1">"c15225"</definedName>
    <definedName name="IQ_FUND_PRIMARY_ADVISOR" hidden="1">"c19091"</definedName>
    <definedName name="IQ_FUND_SECTOR_EMPHASIS" hidden="1">"c19196"</definedName>
    <definedName name="IQ_FUND_VEHICLE_TYPE" hidden="1">"c19194"</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 hidden="1">1000</definedName>
    <definedName name="IQ_GA_EXP" hidden="1">"c2241"</definedName>
    <definedName name="IQ_GAAP_BS" hidden="1">"c6789"</definedName>
    <definedName name="IQ_GAAP_CF" hidden="1">"c6790"</definedName>
    <definedName name="IQ_GAAP_EST_CIQ" hidden="1">"c13924"</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LOSS_HTM_AFS_SECURITIES_FOREIGN_FFIEC" hidden="1">"c15384"</definedName>
    <definedName name="IQ_GAIN_SALE_ASSETS" hidden="1">"c1377"</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NERAL_ALLOWANCE" hidden="1">"c15248"</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ICS_CODE" hidden="1">"c16201"</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DD_BASIC" hidden="1">"c15776"</definedName>
    <definedName name="IQ_GROSS_ADD_BBAND" hidden="1">"c15779"</definedName>
    <definedName name="IQ_GROSS_ADD_DIG" hidden="1">"c15777"</definedName>
    <definedName name="IQ_GROSS_ADD_PHONE" hidden="1">"c15780"</definedName>
    <definedName name="IQ_GROSS_ADD_POSTPAID_WIRELESS" hidden="1">"c15750"</definedName>
    <definedName name="IQ_GROSS_ADD_PREPAID_WIRELESS" hidden="1">"c15751"</definedName>
    <definedName name="IQ_GROSS_ADD_RESELL_WHOLESALE_WIRELESS" hidden="1">"c15752"</definedName>
    <definedName name="IQ_GROSS_ADD_RGU" hidden="1">"c15781"</definedName>
    <definedName name="IQ_GROSS_ADD_SATELLITE" hidden="1">"c15778"</definedName>
    <definedName name="IQ_GROSS_ADD_TOTAL_WIRELESS" hidden="1">"c15753"</definedName>
    <definedName name="IQ_GROSS_AH_EARNED" hidden="1">"c2742"</definedName>
    <definedName name="IQ_GROSS_CLAIM_ADJ_EXP_RESERVE_BOP" hidden="1">"c15874"</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 hidden="1">"c15871"</definedName>
    <definedName name="IQ_GROSS_LOSSES_AVG_LOANS_FFIEC" hidden="1">"c13475"</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EMIUMS_WRITTEN_AVG_ASSETS" hidden="1">"c15893"</definedName>
    <definedName name="IQ_GROSS_PREMIUMS_WRITTEN_AVG_EQUITY" hidden="1">"c15892"</definedName>
    <definedName name="IQ_GROSS_PREMIUMS_WRITTEN_AVG_STATUTORY_SURPLUS" hidden="1">"c15894"</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VKEY" hidden="1">"c15590"</definedName>
    <definedName name="IQ_GVKEY_OTHER" hidden="1">"c15633"</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 hidden="1">"c19145"</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_EXP_DIRECT_OPERATING_EXP" hidden="1">"c15981"</definedName>
    <definedName name="IQ_HG_CASINO_GROSS_PROFIT" hidden="1">"c15974"</definedName>
    <definedName name="IQ_HG_CASINO_MARGIN" hidden="1">"c15976"</definedName>
    <definedName name="IQ_HG_CASINO_OPERATING_MARGIN" hidden="1">"c15977"</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CONFERENCE_SPACE" hidden="1">"c15971"</definedName>
    <definedName name="IQ_HG_EXP_CASINO" hidden="1">"c8733"</definedName>
    <definedName name="IQ_HG_EXP_DEVELOPMENT" hidden="1">"c8738"</definedName>
    <definedName name="IQ_HG_EXP_DIRECT_CASINO_GAMING" hidden="1">"c15994"</definedName>
    <definedName name="IQ_HG_EXP_ENTERTAINMENT" hidden="1">"c8736"</definedName>
    <definedName name="IQ_HG_EXP_FOOD_BEV" hidden="1">"c8734"</definedName>
    <definedName name="IQ_HG_EXP_FRANCHISE_MANAGEMENT" hidden="1">"c8744"</definedName>
    <definedName name="IQ_HG_EXP_OTHER_DIRECT_HOTEL_MOTEL" hidden="1">"c15995"</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BEV_EXP_DIRECT_OPERATING_EXP" hidden="1">"c15980"</definedName>
    <definedName name="IQ_HG_FOOD_BEV_REV_TOTAL_REV" hidden="1">"c15983"</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NUMBER_SUITES" hidden="1">"c15970"</definedName>
    <definedName name="IQ_HG_NUMBER_TABLES_AVG" hidden="1">"c15973"</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PROMO_ALLOW_GROSS_OPERATING_REV" hidden="1">"c15979"</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GROSS_OPERATING" hidden="1">"c15993"</definedName>
    <definedName name="IQ_HG_REV_INCENTIVE_MANAGEMENT_FEES" hidden="1">"c8727"</definedName>
    <definedName name="IQ_HG_REV_MANAGEMENT_FEES" hidden="1">"c8718"</definedName>
    <definedName name="IQ_HG_REV_OTHER_CASINO" hidden="1">"c15992"</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SLOT_MACHINE" hidden="1">"c15990"</definedName>
    <definedName name="IQ_HG_REV_TABLE" hidden="1">"c15991"</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EXP_DIRECT_OPERATING_EXP" hidden="1">"c15982"</definedName>
    <definedName name="IQ_HG_ROOM_GROSS_PROFIT" hidden="1">"c15975"</definedName>
    <definedName name="IQ_HG_ROOM_MARGIN" hidden="1">"c15978"</definedName>
    <definedName name="IQ_HG_ROOM_PROM_COSTS" hidden="1">"c8745"</definedName>
    <definedName name="IQ_HG_ROOM_REV_TOTAL_REV" hidden="1">"c15984"</definedName>
    <definedName name="IQ_HG_ROOMS_BEG" hidden="1">"c8600"</definedName>
    <definedName name="IQ_HG_SAME_PROPERTIES_CASINO_REV_CHANGE" hidden="1">"c15987"</definedName>
    <definedName name="IQ_HG_SAME_PROPERTIES_FOOD_BEV_REV_CHANGE" hidden="1">"c15989"</definedName>
    <definedName name="IQ_HG_SAME_PROPERTIES_ROOM_REV_CHANGE" hidden="1">"c15988"</definedName>
    <definedName name="IQ_HG_SAME_PROPERTIES_SLOT_MACHINE_REV_CHANGE" hidden="1">"c15985"</definedName>
    <definedName name="IQ_HG_SAME_PROPERTIES_TABLE_REV_CHANGE" hidden="1">"c15986"</definedName>
    <definedName name="IQ_HG_SLOT_MACHINES_AVG" hidden="1">"c15972"</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"c16124"</definedName>
    <definedName name="IQ_HG_TABLE_GAMES_MANAGED" hidden="1">"c16125"</definedName>
    <definedName name="IQ_HG_TABLE_GAMES_OWNED" hidden="1">"c16123"</definedName>
    <definedName name="IQ_HG_TABLE_GAMES_TOTAL" hidden="1">"c16126"</definedName>
    <definedName name="IQ_HG_TABLES_JV" hidden="1">"c8643"</definedName>
    <definedName name="IQ_HG_TABLES_MANAGED" hidden="1">"c8644"</definedName>
    <definedName name="IQ_HG_TABLES_OWNED" hidden="1">"c8642"</definedName>
    <definedName name="IQ_HG_TABL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SULFUR_CONTENT_RESERVES_COAL" hidden="1">"c15928"</definedName>
    <definedName name="IQ_HIGH_SULFURE_RESERVES_TO_TOTAL_RESERVES_COAL" hidden="1">"c15963"</definedName>
    <definedName name="IQ_HIGH_TARGET_PRICE" hidden="1">"c1651"</definedName>
    <definedName name="IQ_HIGH_TARGET_PRICE_CIQ" hidden="1">"c4659"</definedName>
    <definedName name="IQ_HIGH_TARGET_PRICE_REUT" hidden="1">"c5317"</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FUND_CIQID" hidden="1">"c19084"</definedName>
    <definedName name="IQ_HOLDER_FUND_DERIVATIVES" hidden="1">"c19115"</definedName>
    <definedName name="IQ_HOLDER_FUND_NAME" hidden="1">"c19083"</definedName>
    <definedName name="IQ_HOLDER_FUND_NUMBER" hidden="1">"c19090"</definedName>
    <definedName name="IQ_HOLDER_FUND_PERCENT" hidden="1">"c19085"</definedName>
    <definedName name="IQ_HOLDER_FUND_POSITION_DATE" hidden="1">"c19088"</definedName>
    <definedName name="IQ_HOLDER_FUND_PRIMARY_ADVISOR" hidden="1">"c19089"</definedName>
    <definedName name="IQ_HOLDER_FUND_SHARES" hidden="1">"c19086"</definedName>
    <definedName name="IQ_HOLDER_FUND_VALUE" hidden="1">"c19087"</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LDINGS_AFRICA_MIDEAST_PERCENT" hidden="1">"c19235"</definedName>
    <definedName name="IQ_HOLDINGS_AFRICA_MIDEAST_VALUE" hidden="1">"c19234"</definedName>
    <definedName name="IQ_HOLDINGS_ASIA_PERCENT" hidden="1">"c19233"</definedName>
    <definedName name="IQ_HOLDINGS_ASIA_VALUE" hidden="1">"c19232"</definedName>
    <definedName name="IQ_HOLDINGS_CONSUMER_DISCRETIONARY_PERCENT" hidden="1">"c19213"</definedName>
    <definedName name="IQ_HOLDINGS_CONSUMER_DISCRETIONARY_VALUE" hidden="1">"c19212"</definedName>
    <definedName name="IQ_HOLDINGS_CONSUMER_STAPLES_PERCENT" hidden="1">"c19219"</definedName>
    <definedName name="IQ_HOLDINGS_CONSUMER_STAPLES_VALUE" hidden="1">"c19218"</definedName>
    <definedName name="IQ_HOLDINGS_ENERGY_PERCENT" hidden="1">"c19215"</definedName>
    <definedName name="IQ_HOLDINGS_ENERGY_VALUE" hidden="1">"c19214"</definedName>
    <definedName name="IQ_HOLDINGS_EUROPE_PERCENT" hidden="1">"c19229"</definedName>
    <definedName name="IQ_HOLDINGS_EUROPE_VALUE" hidden="1">"c19228"</definedName>
    <definedName name="IQ_HOLDINGS_FINANCIALS_PERCENT" hidden="1">"c19209"</definedName>
    <definedName name="IQ_HOLDINGS_FINANCIALS_VALUE" hidden="1">"c19208"</definedName>
    <definedName name="IQ_HOLDINGS_HEALTHCARE_PERCENT" hidden="1">"c19211"</definedName>
    <definedName name="IQ_HOLDINGS_HEALTHCARE_VALUE" hidden="1">"c19210"</definedName>
    <definedName name="IQ_HOLDINGS_INDUSTRIALS_PERCENT" hidden="1">"c19217"</definedName>
    <definedName name="IQ_HOLDINGS_INDUSTRIALS_VALUE" hidden="1">"c19216"</definedName>
    <definedName name="IQ_HOLDINGS_IT_PERCENT" hidden="1">"c19207"</definedName>
    <definedName name="IQ_HOLDINGS_IT_VALUE" hidden="1">"c19206"</definedName>
    <definedName name="IQ_HOLDINGS_LATIN_CARIBBEAN_PERCENT" hidden="1">"c19231"</definedName>
    <definedName name="IQ_HOLDINGS_LATIN_CARIBBEAN_VALUE" hidden="1">"c19230"</definedName>
    <definedName name="IQ_HOLDINGS_MATERIALS_PERCENT" hidden="1">"c19223"</definedName>
    <definedName name="IQ_HOLDINGS_MATERIALS_VALUE" hidden="1">"c19222"</definedName>
    <definedName name="IQ_HOLDINGS_TELECOMM_PERCENT" hidden="1">"c19221"</definedName>
    <definedName name="IQ_HOLDINGS_TELECOMM_VALUE" hidden="1">"c19220"</definedName>
    <definedName name="IQ_HOLDINGS_US_CANADA_PERCENT" hidden="1">"c19227"</definedName>
    <definedName name="IQ_HOLDINGS_US_CANADA_VALUE" hidden="1">"c19226"</definedName>
    <definedName name="IQ_HOLDINGS_UTILITIES_PERCENT" hidden="1">"c19225"</definedName>
    <definedName name="IQ_HOLDINGS_UTILITIES_VALUE" hidden="1">"c19224"</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ANCELLATION_RATE" hidden="1">"c16192"</definedName>
    <definedName name="IQ_HOME_CANCELLATION_RATE_INCL_JV" hidden="1">"c16194"</definedName>
    <definedName name="IQ_HOME_CANCELLATION_RATE_JV" hidden="1">"c16193"</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BUILDING_COGS_SALES" hidden="1">"c15813"</definedName>
    <definedName name="IQ_HOMEBUILDING_INV_TURN" hidden="1">"c15819"</definedName>
    <definedName name="IQ_HOMEBUILDING_TURN" hidden="1">"c15820"</definedName>
    <definedName name="IQ_HOMEOWNERS_WRITTEN" hidden="1">"c546"</definedName>
    <definedName name="IQ_HOTEL_OPERATING_EXPENSE" hidden="1">"c16042"</definedName>
    <definedName name="IQ_HOTEL_OPERATING_REVENUE" hidden="1">"c16026"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UNUSED" hidden="1">"c7542"</definedName>
    <definedName name="IQ_HOUSING_COMPLETIONS_SINGLE_FAM_FC_UNUSED" hidden="1">"c7762"</definedName>
    <definedName name="IQ_HOUSING_COMPLETIONS_SINGLE_FAM_POP_FC_UNUSED" hidden="1">"c7982"</definedName>
    <definedName name="IQ_HOUSING_COMPLETIONS_SINGLE_FAM_POP_UNUSED" hidden="1">"c7102"</definedName>
    <definedName name="IQ_HOUSING_COMPLETIONS_SINGLE_FAM_UNUSED" hidden="1">"c6882"</definedName>
    <definedName name="IQ_HOUSING_COMPLETIONS_SINGLE_FAM_YOY_FC_UNUSED" hidden="1">"c8202"</definedName>
    <definedName name="IQ_HOUSING_COMPLETIONS_SINGLE_FAM_YOY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HYBRID_CAPITAL" hidden="1">"c15245"</definedName>
    <definedName name="IQ_HYBRID_STRUCTURED_PRODUCTS_AVAIL_SALE_FFIEC" hidden="1">"c15265"</definedName>
    <definedName name="IQ_HYBRID_STRUCTURED_PRODUCTS_FFIEC" hidden="1">"c15262"</definedName>
    <definedName name="IQ_IB_ADVISORY_UNDERWRITING_FEES_FOREIGN_FFIEC" hidden="1">"c15378"</definedName>
    <definedName name="IQ_IBF_COMM_INDUST_LOANS_FFIEC" hidden="1">"c15298"</definedName>
    <definedName name="IQ_IBF_DEPOSIT_LIABILITIES_DUE_TO_BANKS_FFIEC" hidden="1">"c15300"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CT_UNRECOG_TAX_BENEFIT_EFFECTIVE_TAX" hidden="1">"c15748"</definedName>
    <definedName name="IQ_IMPAIR_OIL" hidden="1">"c547"</definedName>
    <definedName name="IQ_IMPAIRED_LOANS" hidden="1">"c15250"</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UNUSED" hidden="1">"c7643"</definedName>
    <definedName name="IQ_IMPORTS_GOODS_REAL_SAAR_FC_UNUSED" hidden="1">"c7863"</definedName>
    <definedName name="IQ_IMPORTS_GOODS_REAL_SAAR_POP_FC_UNUSED" hidden="1">"c8083"</definedName>
    <definedName name="IQ_IMPORTS_GOODS_REAL_SAAR_POP_UNUSED" hidden="1">"c7203"</definedName>
    <definedName name="IQ_IMPORTS_GOODS_REAL_SAAR_UNUSED" hidden="1">"c6983"</definedName>
    <definedName name="IQ_IMPORTS_GOODS_REAL_SAAR_YOY_FC_UNUSED" hidden="1">"c8303"</definedName>
    <definedName name="IQ_IMPORTS_GOODS_REAL_SAAR_YOY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UNUSED" hidden="1">"c7549"</definedName>
    <definedName name="IQ_IMPORTS_GOODS_SERVICES_FC_UNUSED" hidden="1">"c7769"</definedName>
    <definedName name="IQ_IMPORTS_GOODS_SERVICES_POP_FC_UNUSED" hidden="1">"c7989"</definedName>
    <definedName name="IQ_IMPORTS_GOODS_SERVICES_POP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UNUSED" hidden="1">"c7644"</definedName>
    <definedName name="IQ_IMPORTS_GOODS_SERVICES_REAL_SAAR_FC_UNUSED" hidden="1">"c7864"</definedName>
    <definedName name="IQ_IMPORTS_GOODS_SERVICES_REAL_SAAR_POP" hidden="1">"c11959"</definedName>
    <definedName name="IQ_IMPORTS_GOODS_SERVICES_REAL_SAAR_POP_FC_UNUSED" hidden="1">"c8084"</definedName>
    <definedName name="IQ_IMPORTS_GOODS_SERVICES_REAL_SAAR_POP_UNUSED" hidden="1">"c7204"</definedName>
    <definedName name="IQ_IMPORTS_GOODS_SERVICES_REAL_SAAR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_FOREIGN_FFIEC" hidden="1">"c15391"</definedName>
    <definedName name="IQ_INCOME_TAXES_FDIC" hidden="1">"c6582"</definedName>
    <definedName name="IQ_INCOME_TAXES_FFIEC" hidden="1">"c13030"</definedName>
    <definedName name="IQ_INCREASE_INT_INCOME_FFIEC" hidden="1">"c13063"</definedName>
    <definedName name="IQ_INDEX_CURRENCY" hidden="1">"c15224"</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EX_SHARES" hidden="1">"c19193"</definedName>
    <definedName name="IQ_INDEX_TYPE" hidden="1">"c15223"</definedName>
    <definedName name="IQ_INDEXCONSTITUENT_CLOSEPRICE" hidden="1">"c19241"</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 hidden="1">"c15182"</definedName>
    <definedName name="IQ_INDIVIDUAL_ACTIVE_BOARD_MEMBERSHIPS" hidden="1">"c15201"</definedName>
    <definedName name="IQ_INDIVIDUAL_ACTIVE_PRO_AFFILIATIONS" hidden="1">"c15199"</definedName>
    <definedName name="IQ_INDIVIDUAL_AGE" hidden="1">"c15191"</definedName>
    <definedName name="IQ_INDIVIDUAL_ALL_OTHER_COMP" hidden="1">"c19040"</definedName>
    <definedName name="IQ_INDIVIDUAL_ANNUAL_CASH_COMP" hidden="1">"c19041"</definedName>
    <definedName name="IQ_INDIVIDUAL_AS_REPORTED_COMP" hidden="1">"c19045"</definedName>
    <definedName name="IQ_INDIVIDUAL_AS_REPORTED_DIRECTOR_COMP" hidden="1">"c19057"</definedName>
    <definedName name="IQ_INDIVIDUAL_ASSISTANT_EMAIL" hidden="1">"c15206"</definedName>
    <definedName name="IQ_INDIVIDUAL_ASSISTANT_FAX" hidden="1">"c15208"</definedName>
    <definedName name="IQ_INDIVIDUAL_ASSISTANT_NAME" hidden="1">"c15205"</definedName>
    <definedName name="IQ_INDIVIDUAL_ASSISTANT_PHONE" hidden="1">"c15207"</definedName>
    <definedName name="IQ_INDIVIDUAL_BACKGROUND" hidden="1">"c15184"</definedName>
    <definedName name="IQ_INDIVIDUAL_BONUS" hidden="1">"c19036"</definedName>
    <definedName name="IQ_INDIVIDUAL_CALCULATED_COMP" hidden="1">"c19043"</definedName>
    <definedName name="IQ_INDIVIDUAL_CHANGE_PENSION" hidden="1">"c19058"</definedName>
    <definedName name="IQ_INDIVIDUAL_DIRECT_FAX" hidden="1">"c15189"</definedName>
    <definedName name="IQ_INDIVIDUAL_DIRECT_PHONE" hidden="1">"c15188"</definedName>
    <definedName name="IQ_INDIVIDUAL_DIRECTOR_BONUS" hidden="1">"c19052"</definedName>
    <definedName name="IQ_INDIVIDUAL_DIRECTOR_CHANGE_PENSION" hidden="1">"c19053"</definedName>
    <definedName name="IQ_INDIVIDUAL_DIRECTOR_FEE" hidden="1">"c19049"</definedName>
    <definedName name="IQ_INDIVIDUAL_DIRECTOR_NON_EQUITY_COMP" hidden="1">"c19054"</definedName>
    <definedName name="IQ_INDIVIDUAL_DIRECTOR_OPTION_AWARDS" hidden="1">"c19050"</definedName>
    <definedName name="IQ_INDIVIDUAL_DIRECTOR_OTHER" hidden="1">"c19051"</definedName>
    <definedName name="IQ_INDIVIDUAL_DIRECTOR_STOCK_AWARDS" hidden="1">"c19055"</definedName>
    <definedName name="IQ_INDIVIDUAL_DIRECTOR_STOCK_GRANTS" hidden="1">"c19082"</definedName>
    <definedName name="IQ_INDIVIDUAL_DIRECTOR_STOCK_OPTIONS" hidden="1">"c19056"</definedName>
    <definedName name="IQ_INDIVIDUAL_EDUCATION" hidden="1">"c15203"</definedName>
    <definedName name="IQ_INDIVIDUAL_EMAIL" hidden="1">"c15193"</definedName>
    <definedName name="IQ_INDIVIDUAL_EQUITY_INCENTIVE" hidden="1">"c19078"</definedName>
    <definedName name="IQ_INDIVIDUAL_EST_PAYMENTS_CHANGE_CONTROL" hidden="1">"c19047"</definedName>
    <definedName name="IQ_INDIVIDUAL_EST_PAYMENTS_TERMINATION" hidden="1">"c19059"</definedName>
    <definedName name="IQ_INDIVIDUAL_EXERCISABLE_OPTIONS" hidden="1">"c19062"</definedName>
    <definedName name="IQ_INDIVIDUAL_EXERCISABLE_VALUES" hidden="1">"c19063"</definedName>
    <definedName name="IQ_INDIVIDUAL_EXERCISED_OPTIONS" hidden="1">"c19060"</definedName>
    <definedName name="IQ_INDIVIDUAL_EXERCISED_VALUES" hidden="1">"c19061"</definedName>
    <definedName name="IQ_INDIVIDUAL_FAMILY_LOAN_DOM_QUARTERLY_AVG_FFIEC" hidden="1">"c15479"</definedName>
    <definedName name="IQ_INDIVIDUAL_HOME_ADDRESS" hidden="1">"c15194"</definedName>
    <definedName name="IQ_INDIVIDUAL_HOME_FAX" hidden="1">"c15196"</definedName>
    <definedName name="IQ_INDIVIDUAL_HOME_PHONE" hidden="1">"c15195"</definedName>
    <definedName name="IQ_INDIVIDUAL_LT_INCENTIVE" hidden="1">"c19039"</definedName>
    <definedName name="IQ_INDIVIDUAL_MAIN_FAX" hidden="1">"c15187"</definedName>
    <definedName name="IQ_INDIVIDUAL_MAIN_PHONE" hidden="1">"c15186"</definedName>
    <definedName name="IQ_INDIVIDUAL_MARKET_VALUE_SHARES_NOT_VESTED" hidden="1">"c19077"</definedName>
    <definedName name="IQ_INDIVIDUAL_MOBILE" hidden="1">"c15198"</definedName>
    <definedName name="IQ_INDIVIDUAL_NICKNAME" hidden="1">"c15192"</definedName>
    <definedName name="IQ_INDIVIDUAL_NON_EQUITY_INCENTIVE" hidden="1">"c19048"</definedName>
    <definedName name="IQ_INDIVIDUAL_NOTES" hidden="1">"c15204"</definedName>
    <definedName name="IQ_INDIVIDUAL_NUM_SHARED_NOT_VESTED" hidden="1">"c19076"</definedName>
    <definedName name="IQ_INDIVIDUAL_NUM_SHARES_ACQUIRED" hidden="1">"c19074"</definedName>
    <definedName name="IQ_INDIVIDUAL_OFFICE_ADDRESS" hidden="1">"c15185"</definedName>
    <definedName name="IQ_INDIVIDUAL_OPTION_AWARDS" hidden="1">"c19044"</definedName>
    <definedName name="IQ_INDIVIDUAL_OPTION_MARKET_PRICE" hidden="1">"c19073"</definedName>
    <definedName name="IQ_INDIVIDUAL_OPTION_PRICE" hidden="1">"c19072"</definedName>
    <definedName name="IQ_INDIVIDUAL_OTHER_ANNUAL_COMP" hidden="1">"c19037"</definedName>
    <definedName name="IQ_INDIVIDUAL_OTHER_COMP" hidden="1">"c19046"</definedName>
    <definedName name="IQ_INDIVIDUAL_OTHER_PHONE" hidden="1">"c15197"</definedName>
    <definedName name="IQ_INDIVIDUAL_PARTNER_CORP_NON_TRANS_ACCTS_FFIEC" hidden="1">"c15322"</definedName>
    <definedName name="IQ_INDIVIDUAL_PARTNER_CORP_TRANS_ACCTS_FFIEC" hidden="1">"c15314"</definedName>
    <definedName name="IQ_INDIVIDUAL_PARTNER_CORPS_FOREIGN_DEP_FFIEC" hidden="1">"c15342"</definedName>
    <definedName name="IQ_INDIVIDUAL_PRIOR_BOARD_MEMBERSHIPS" hidden="1">"c15202"</definedName>
    <definedName name="IQ_INDIVIDUAL_PRIOR_PRO_AFFILIATIONS" hidden="1">"c15200"</definedName>
    <definedName name="IQ_INDIVIDUAL_RESTRICTED_STOCK_COMP" hidden="1">"c19038"</definedName>
    <definedName name="IQ_INDIVIDUAL_SALARY" hidden="1">"c19035"</definedName>
    <definedName name="IQ_INDIVIDUAL_SPECIALTY" hidden="1">"c15190"</definedName>
    <definedName name="IQ_INDIVIDUAL_ST_COMP" hidden="1">"c19042"</definedName>
    <definedName name="IQ_INDIVIDUAL_TITLE" hidden="1">"c15183"</definedName>
    <definedName name="IQ_INDIVIDUAL_TOTAL_NUM_STOCK_AWARDS" hidden="1">"c19081"</definedName>
    <definedName name="IQ_INDIVIDUAL_TOTAL_OPTIONS" hidden="1">"c19070"</definedName>
    <definedName name="IQ_INDIVIDUAL_TOTAL_STOCK_VALUE" hidden="1">"c19080"</definedName>
    <definedName name="IQ_INDIVIDUAL_TOTAL_VALUE_OPTIONS" hidden="1">"c19071"</definedName>
    <definedName name="IQ_INDIVIDUAL_UNCLASSIFIED_OPTIONS" hidden="1">"c19066"</definedName>
    <definedName name="IQ_INDIVIDUAL_UNCLASSIFIED_OPTIONS_VALUE" hidden="1">"c19067"</definedName>
    <definedName name="IQ_INDIVIDUAL_UNEARNED_STOCK_VALUE" hidden="1">"c19079"</definedName>
    <definedName name="IQ_INDIVIDUAL_UNEXERCISABLE_OPTIONS" hidden="1">"c19064"</definedName>
    <definedName name="IQ_INDIVIDUAL_UNEXERCISABLE_VALUES" hidden="1">"c19065"</definedName>
    <definedName name="IQ_INDIVIDUAL_UNEXERCISED_UNEARNED_OPTIONS" hidden="1">"c19068"</definedName>
    <definedName name="IQ_INDIVIDUAL_UNEXERCISED_UNEARNED_OPTIONS_VALUE" hidden="1">"c19069"</definedName>
    <definedName name="IQ_INDIVIDUAL_VALUE_VESTING" hidden="1">"c19075"</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ITIAL_TRANSACTION" hidden="1">"c18885"</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CIQID" hidden="1">"c19101"</definedName>
    <definedName name="IQ_INSIDER_DERIVATIVES" hidden="1">"c19102"</definedName>
    <definedName name="IQ_INSIDER_LOANS_FDIC" hidden="1">"c6365"</definedName>
    <definedName name="IQ_INSIDER_NAME" hidden="1">"c19100"</definedName>
    <definedName name="IQ_INSIDER_OVER_TOTAL" hidden="1">"c1581"</definedName>
    <definedName name="IQ_INSIDER_OWNER" hidden="1">"c577"</definedName>
    <definedName name="IQ_INSIDER_PERCENT" hidden="1">"c578"</definedName>
    <definedName name="IQ_INSIDER_POSITION_DATE" hidden="1">"c19104"</definedName>
    <definedName name="IQ_INSIDER_SHARES" hidden="1">"c579"</definedName>
    <definedName name="IQ_INSIDER_VALUE" hidden="1">"c19103"</definedName>
    <definedName name="IQ_INST_DEPOSITS" hidden="1">"c89"</definedName>
    <definedName name="IQ_INSTITUTIONAL_CIQID" hidden="1">"c19106"</definedName>
    <definedName name="IQ_INSTITUTIONAL_DERIVATIVES" hidden="1">"c19107"</definedName>
    <definedName name="IQ_INSTITUTIONAL_NAME" hidden="1">"c19105"</definedName>
    <definedName name="IQ_INSTITUTIONAL_OVER_TOTAL" hidden="1">"c1580"</definedName>
    <definedName name="IQ_INSTITUTIONAL_OWNER" hidden="1">"c580"</definedName>
    <definedName name="IQ_INSTITUTIONAL_PERCENT" hidden="1">"c581"</definedName>
    <definedName name="IQ_INSTITUTIONAL_POSITION_DATE" hidden="1">"c19109"</definedName>
    <definedName name="IQ_INSTITUTIONAL_SHARES" hidden="1">"c582"</definedName>
    <definedName name="IQ_INSTITUTIONAL_VALUE" hidden="1">"c19108"</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EXPENSE_AVG_ASSET" hidden="1">"c15705"</definedName>
    <definedName name="IQ_INT_FED_FUNDS_FDIC" hidden="1">"c6566"</definedName>
    <definedName name="IQ_INT_FEE_INC_ACCEPTANCE_OTHER_BANKS_DOM_FFIEC" hidden="1">"c15357"</definedName>
    <definedName name="IQ_INT_FEE_INC_AGRICULTURE_LOANS_FARMERS_DOM_FFIEC" hidden="1">"c15355"</definedName>
    <definedName name="IQ_INT_FEE_INC_COMM_IND_LOANS_DOM_FFIEC" hidden="1">"c15356"</definedName>
    <definedName name="IQ_INT_FEE_INC_CREDIT_CARDS_DOM_FFIEC" hidden="1">"c15358"</definedName>
    <definedName name="IQ_INT_FEE_INC_DEPOSITORY_LOANS_DOM_FFIEC" hidden="1">"c15354"</definedName>
    <definedName name="IQ_INT_FEE_INC_FOREIGN_GOVT_LOANS_DOM_FFIEC" hidden="1">"c15360"</definedName>
    <definedName name="IQ_INT_FEE_INC_INDIVIDUAL_LOANS_DOM_FFIEC" hidden="1">"c15359"</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RE_LOANS_DOM_FFIEC" hidden="1">"c15353"</definedName>
    <definedName name="IQ_INT_FEE_INC_SECURED_RE_DOM_FFIEC" hidden="1">"c12977"</definedName>
    <definedName name="IQ_INT_FEE_INC_TAX_EXEMPT_OBLIGATIONS_DOM_FFIEC" hidden="1">"c15362"</definedName>
    <definedName name="IQ_INT_FEE_INC_TAXABLE_OBLIGATIONS_DOM_FFIEC" hidden="1">"c15361"</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COME_AVG_ASSET" hidden="1">"c15704"</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AVINGS_DEPOSITS_MMDA_DOM_FFIEC" hidden="1">"c15364"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_TRANSACTION_ACCOUNTS_DOM_FFIEC" hidden="1">"c15363"</definedName>
    <definedName name="IQ_INTANGIBLES_NET" hidden="1">"c1407"</definedName>
    <definedName name="IQ_INTERBANK_RATIO" hidden="1">"c19134"</definedName>
    <definedName name="IQ_INTEREST_ACCRUED_ON_DEPOSITS_DOM_FFIEC" hidden="1">"c15277"</definedName>
    <definedName name="IQ_INTEREST_BEARING_BALANCES_FDIC" hidden="1">"c6371"</definedName>
    <definedName name="IQ_INTEREST_BEARING_BALANCES_QUARTERLY_AVG_FFIEC" hidden="1">"c15467"</definedName>
    <definedName name="IQ_INTEREST_BEARING_CASH_FFIEC" hidden="1">"c15259"</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BEARING_TRANS_DOM_QUARTERLY_AVG_FFIEC" hidden="1">"c15484"</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PENALTIES_RECOG_BS_AFTER_TAX" hidden="1">"c15745"</definedName>
    <definedName name="IQ_INTEREST_PENALTIES_RECOG_BS_PRE_TAX" hidden="1">"c15744"</definedName>
    <definedName name="IQ_INTEREST_PENALTIES_RECOG_IS_AFTER_TAX" hidden="1">"c15743"</definedName>
    <definedName name="IQ_INTEREST_PENALTIES_RECOG_IS_PRE_TAX" hidden="1">"c15742"</definedName>
    <definedName name="IQ_INTEREST_RATE_CONTRACTS_FDIC" hidden="1">"c6512"</definedName>
    <definedName name="IQ_INTEREST_RATE_EXPOSURES_FDIC" hidden="1">"c6662"</definedName>
    <definedName name="IQ_INTERNAL_ALLOCATIONS_INC_EXP_FOREIGN_FFIEC" hidden="1">"c15394"</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_REL_ID" hidden="1">"c15220"</definedName>
    <definedName name="IQ_INV_REL_NAME" hidden="1">"c15219"</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CRITERIA_EBITDA_MAX" hidden="1">"c18907"</definedName>
    <definedName name="IQ_INVEST_CRITERIA_EBITDA_MIN" hidden="1">"c18906"</definedName>
    <definedName name="IQ_INVEST_CRITERIA_EQUITY_MAX" hidden="1">"c18901"</definedName>
    <definedName name="IQ_INVEST_CRITERIA_EQUITY_MIN" hidden="1">"c18900"</definedName>
    <definedName name="IQ_INVEST_CRITERIA_EV_MAX" hidden="1">"c18903"</definedName>
    <definedName name="IQ_INVEST_CRITERIA_EV_MIN" hidden="1">"c18902"</definedName>
    <definedName name="IQ_INVEST_CRITERIA_GEOGRAPHY" hidden="1">"c18898"</definedName>
    <definedName name="IQ_INVEST_CRITERIA_INDUSTRY" hidden="1">"c18897"</definedName>
    <definedName name="IQ_INVEST_CRITERIA_STAGES" hidden="1">"c18899"</definedName>
    <definedName name="IQ_INVEST_CRITERIA_TOT_REV_MAX" hidden="1">"c18905"</definedName>
    <definedName name="IQ_INVEST_CRITERIA_TOT_REV_MIN" hidden="1">"c18904"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ADVISOR" hidden="1">"c19236"</definedName>
    <definedName name="IQ_INVESTMENT_ADVISOR_ID" hidden="1">"c19237"</definedName>
    <definedName name="IQ_INVESTMENT_ADVISOR_PRIMARY" hidden="1">"c19239"</definedName>
    <definedName name="IQ_INVESTMENT_ADVISOR_PRIMARY_ID" hidden="1">"c19240"</definedName>
    <definedName name="IQ_INVESTMENT_ADVISOR_REL" hidden="1">"c19238"</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NVESTMENT_PARTNERSHIP" hidden="1">"c16072"</definedName>
    <definedName name="IQ_INVESTMENTS_ALL" hidden="1">"c18891"</definedName>
    <definedName name="IQ_INVESTMENTS_ALL_COVER" hidden="1">"c19112"</definedName>
    <definedName name="IQ_INVESTMENTS_ALL_ID" hidden="1">"c18892"</definedName>
    <definedName name="IQ_INVESTMENTS_ALL_REL" hidden="1">"c18894"</definedName>
    <definedName name="IQ_INVESTMENTS_ALL_STAKE" hidden="1">"c18893"</definedName>
    <definedName name="IQ_INVESTMENTS_CURR" hidden="1">"c18881"</definedName>
    <definedName name="IQ_INVESTMENTS_CURR_COVER" hidden="1">"c19110"</definedName>
    <definedName name="IQ_INVESTMENTS_CURR_ID" hidden="1">"c18882"</definedName>
    <definedName name="IQ_INVESTMENTS_CURR_REL" hidden="1">"c18884"</definedName>
    <definedName name="IQ_INVESTMENTS_CURR_STAKE" hidden="1">"c18883"</definedName>
    <definedName name="IQ_INVESTMENTS_LP" hidden="1">"c18912"</definedName>
    <definedName name="IQ_INVESTMENTS_LP_ID" hidden="1">"c18913"</definedName>
    <definedName name="IQ_INVESTMENTS_LP_REL" hidden="1">"c18914"</definedName>
    <definedName name="IQ_INVESTMENTS_PENDING" hidden="1">"c18887"</definedName>
    <definedName name="IQ_INVESTMENTS_PENDING_COVER" hidden="1">"c19111"</definedName>
    <definedName name="IQ_INVESTMENTS_PENDING_ID" hidden="1">"c18888"</definedName>
    <definedName name="IQ_INVESTMENTS_PENDING_REL" hidden="1">"c18890"</definedName>
    <definedName name="IQ_INVESTMENTS_PENDING_STAKE" hidden="1">"c18889"</definedName>
    <definedName name="IQ_INVESTMENTS_PRIOR" hidden="1">"c18895"</definedName>
    <definedName name="IQ_INVESTMENTS_PRIOR_ID" hidden="1">"c18896"</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UNUSED" hidden="1">"c7563"</definedName>
    <definedName name="IQ_ISM_SERVICES_FC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UNUSED" hidden="1">"c7123"</definedName>
    <definedName name="IQ_ISM_SERVICES_UNUSED" hidden="1">"c6903"</definedName>
    <definedName name="IQ_ISM_SERVICES_YOY_FC_UNUSED" hidden="1">"c8223"</definedName>
    <definedName name="IQ_ISM_SERVICES_YOY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ND_MINERAL_RIGHTS_TO_PPE_GROSS_COAL" hidden="1">"c15949"</definedName>
    <definedName name="IQ_LAND_MINERAL_RIGHTS_TO_PPE_NET_COAL" hidden="1">"c15950"</definedName>
    <definedName name="IQ_LANDS_MINERAL_RIGHTS_GROSS_COAL" hidden="1">"c15938"</definedName>
    <definedName name="IQ_LANDS_MINERAL_RIGHTS_NET_COAL" hidden="1">"c15939"</definedName>
    <definedName name="IQ_LAPSE_STATUTE_LIMITATIONS" hidden="1">"c15738"</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_TRANSACTION" hidden="1">"c18886"</definedName>
    <definedName name="IQ_LATESTK" hidden="1">1000</definedName>
    <definedName name="IQ_LATESTQ" hidden="1">500</definedName>
    <definedName name="IQ_LEAD_UNDERWRITER" hidden="1">"c8957"</definedName>
    <definedName name="IQ_LEASE_EXPENSE" hidden="1">"c16039"</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E" hidden="1">"c5654"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QUARTERLY_AVG_FFIEC" hidden="1">"c15483"</definedName>
    <definedName name="IQ_LEASE_FINANCING_RECEIVABLES_RECOVERIES_FDIC" hidden="1">"c6621"</definedName>
    <definedName name="IQ_LEASE_FINANCING_RECEIVABLES_TOTAL_LOANS_FOREIGN_FDIC" hidden="1">"c6449"</definedName>
    <definedName name="IQ_LEASE_PMT_REC_AFTER_FIVE" hidden="1">"c16099"</definedName>
    <definedName name="IQ_LEASE_PMT_REC_CY" hidden="1">"c16093"</definedName>
    <definedName name="IQ_LEASE_PMT_REC_CY1" hidden="1">"c16094"</definedName>
    <definedName name="IQ_LEASE_PMT_REC_CY2" hidden="1">"c16095"</definedName>
    <definedName name="IQ_LEASE_PMT_REC_CY3" hidden="1">"c16096"</definedName>
    <definedName name="IQ_LEASE_PMT_REC_CY4" hidden="1">"c16097"</definedName>
    <definedName name="IQ_LEASE_PMT_REC_NEXT_FIVE" hidden="1">"c16098"</definedName>
    <definedName name="IQ_LEASE_PMT_REC_TOTAL" hidden="1">"c16100"</definedName>
    <definedName name="IQ_LEASE_RECEIVABLES_FOREIGN_FFIEC" hidden="1">"c13483"</definedName>
    <definedName name="IQ_LEASE_REVENUE" hidden="1">"c16023"</definedName>
    <definedName name="IQ_LEASE_TERMINATION_FEES" hidden="1">"c16182"</definedName>
    <definedName name="IQ_LEASED_RESERVES_COAL" hidden="1">"c15918"</definedName>
    <definedName name="IQ_LEASED_RESERVES_TO_TOTAL_RESERVES_COAL" hidden="1">"c15958"</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ABILITY_ACCEPTANCES_OUT_FFIEC" hidden="1">"c12866"</definedName>
    <definedName name="IQ_LIABILITY_SHORT_POSITIONS_DOM_FFIEC" hidden="1">"c12941"</definedName>
    <definedName name="IQ_LICENSED_POPS" hidden="1">"c16172"</definedName>
    <definedName name="IQ_LICENSED_WIRELESS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MITED_PARTNERS" hidden="1">"c18915"</definedName>
    <definedName name="IQ_LIMITED_PARTNERS_ID" hidden="1">"c18916"</definedName>
    <definedName name="IQ_LIMITED_PARTNERS_REL" hidden="1">"c19114"</definedName>
    <definedName name="IQ_LINE_EXTENSIONS_CABLE_INVEST" hidden="1">"c15803"</definedName>
    <definedName name="IQ_LIQUID_ASSETS_ASSETS_TOT_FFIEC" hidden="1">"c13439"</definedName>
    <definedName name="IQ_LIQUID_ASSETS_NONCORE_FUNDING_FFIEC" hidden="1">"c13339"</definedName>
    <definedName name="IQ_LIQUIDATION_VALUE_PREFERRED_CONVERT" hidden="1">"c13835"</definedName>
    <definedName name="IQ_LIQUIDATION_VALUE_PREFERRED_NON_REDEEM" hidden="1">"c13836"</definedName>
    <definedName name="IQ_LIQUIDATION_VALUE_PREFERRED_REDEEM" hidden="1">"c13837"</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_PERF_ASSETS_FFIEC" hidden="1">"c13912"</definedName>
    <definedName name="IQ_LOAN_LOSS_ALLOWANCE_NONCURRENT_LOANS_FDIC" hidden="1">"c6740"</definedName>
    <definedName name="IQ_LOAN_LOSS_PROVISION_FOREIGN_FFIEC" hidden="1">"c15382"</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HFI_FAIR_VALUE_TOT_FFIEC" hidden="1">"c15401"</definedName>
    <definedName name="IQ_LOANS_LEASES_HFI_LEVEL_1_FFIEC" hidden="1">"c15423"</definedName>
    <definedName name="IQ_LOANS_LEASES_HFI_LEVEL_2_FFIEC" hidden="1">"c15436"</definedName>
    <definedName name="IQ_LOANS_LEASES_HFI_LEVEL_3_FFIEC" hidden="1">"c15449"</definedName>
    <definedName name="IQ_LOANS_LEASES_HFS_FAIR_VALUE_TOT_FFIEC" hidden="1">"c15400"</definedName>
    <definedName name="IQ_LOANS_LEASES_HFS_LEVEL_1_FFIEC" hidden="1">"c15422"</definedName>
    <definedName name="IQ_LOANS_LEASES_HFS_LEVEL_2_FFIEC" hidden="1">"c15435"</definedName>
    <definedName name="IQ_LOANS_LEASES_HFS_LEVEL_3_FFIEC" hidden="1">"c15448"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SULFUR_CONTENT_RESERVES_COAL" hidden="1">"c15924"</definedName>
    <definedName name="IQ_LOW_SULFURE_RESERVES_TO_TOTAL_RESERVES_COAL" hidden="1">"c15961"</definedName>
    <definedName name="IQ_LOW_TARGET_PRICE" hidden="1">"c1652"</definedName>
    <definedName name="IQ_LOW_TARGET_PRICE_CIQ" hidden="1">"c4660"</definedName>
    <definedName name="IQ_LOW_TARGET_PRICE_REUT" hidden="1">"c5318"</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 hidden="1">"c4458"</definedName>
    <definedName name="IQ_MAINT_CAPEX_ACT_OR_EST_CIQ" hidden="1">"c4987"</definedName>
    <definedName name="IQ_MAINT_CAPEX_ACT_OR_EST_CIQ_COL" hidden="1">"c11634"</definedName>
    <definedName name="IQ_MAINT_CAPEX_EST" hidden="1">"c4457"</definedName>
    <definedName name="IQ_MAINT_CAPEX_GUIDANCE" hidden="1">"c4459"</definedName>
    <definedName name="IQ_MAINT_CAPEX_GUIDANCE_CIQ" hidden="1">"c4988"</definedName>
    <definedName name="IQ_MAINT_CAPEX_GUIDANCE_CIQ_COL" hidden="1">"c11635"</definedName>
    <definedName name="IQ_MAINT_CAPEX_HIGH_EST" hidden="1">"c4460"</definedName>
    <definedName name="IQ_MAINT_CAPEX_HIGH_GUIDANCE" hidden="1">"c4197"</definedName>
    <definedName name="IQ_MAINT_CAPEX_HIGH_GUIDANCE_CIQ" hidden="1">"c4609"</definedName>
    <definedName name="IQ_MAINT_CAPEX_HIGH_GUIDANCE_CIQ_COL" hidden="1">"c11258"</definedName>
    <definedName name="IQ_MAINT_CAPEX_LOW_EST" hidden="1">"c4461"</definedName>
    <definedName name="IQ_MAINT_CAPEX_LOW_GUIDANCE" hidden="1">"c4237"</definedName>
    <definedName name="IQ_MAINT_CAPEX_LOW_GUIDANCE_CIQ" hidden="1">"c4649"</definedName>
    <definedName name="IQ_MAINT_CAPEX_LOW_GUIDANCE_CIQ_COL" hidden="1">"c11298"</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RKETING_PROMOTION_EXPENSE" hidden="1">"c16035"</definedName>
    <definedName name="IQ_MATERIALS_SUPPLES_INVENTORY_COAL" hidden="1">"c15942"</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BS_QUARTERLY_AVG_FFIEC" hidden="1">"c15471"</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COMMERCIAL_ASO_FEES" hidden="1">"c15862"</definedName>
    <definedName name="IQ_MC_COMMERCIAL_NON_RISK_MEMBERS" hidden="1">"c15835"</definedName>
    <definedName name="IQ_MC_COMMERCIAL_PREMIUMS" hidden="1">"c15852"</definedName>
    <definedName name="IQ_MC_DAYS_CLAIMS_PAYABLE" hidden="1">"c9937"</definedName>
    <definedName name="IQ_MC_DAYS_CLAIMS_PAYABLE_EXCL_CAPITATION" hidden="1">"c9938"</definedName>
    <definedName name="IQ_MC_DENTAL_MEMBERS" hidden="1">"c15832"</definedName>
    <definedName name="IQ_MC_DENTAL_PREMIUMS" hidden="1">"c15858"</definedName>
    <definedName name="IQ_MC_HMO_MEMBERS" hidden="1">"c15824"</definedName>
    <definedName name="IQ_MC_HMO_PREMIUMS" hidden="1">"c15850"</definedName>
    <definedName name="IQ_MC_INDEMNITY_MEMBERS" hidden="1">"c15825"</definedName>
    <definedName name="IQ_MC_INDEMNITY_PREMIUMS" hidden="1">"c15851"</definedName>
    <definedName name="IQ_MC_MEDICAID_ASO_FEES" hidden="1">"c15865"</definedName>
    <definedName name="IQ_MC_MEDICAID_MEMBERS" hidden="1">"c15830"</definedName>
    <definedName name="IQ_MC_MEDICAID_NON_RISK_MEMBERS" hidden="1">"c15838"</definedName>
    <definedName name="IQ_MC_MEDICAID_PREMIUMS" hidden="1">"c15856"</definedName>
    <definedName name="IQ_MC_MEDICAL_COST" hidden="1">"c15847"</definedName>
    <definedName name="IQ_MC_MEDICAL_COSTS_PMPM" hidden="1">"c9925"</definedName>
    <definedName name="IQ_MC_MEDICARE_ASO_FEES" hidden="1">"c15864"</definedName>
    <definedName name="IQ_MC_MEDICARE_MEMBERS" hidden="1">"c15828"</definedName>
    <definedName name="IQ_MC_MEDICARE_NON_RISK_MEMBERS" hidden="1">"c15837"</definedName>
    <definedName name="IQ_MC_MEDICARE_PART_D_MEMBERS" hidden="1">"c15829"</definedName>
    <definedName name="IQ_MC_MEDICARE_PART_D_PREMIUMS" hidden="1">"c15855"</definedName>
    <definedName name="IQ_MC_MEDICARE_PREMIUMS" hidden="1">"c15854"</definedName>
    <definedName name="IQ_MC_MILITARY_ASO_FEES" hidden="1">"c15863"</definedName>
    <definedName name="IQ_MC_MILITARY_MEMBERS" hidden="1">"c15827"</definedName>
    <definedName name="IQ_MC_MILITARY_NON_RISK_MEMBERS" hidden="1">"c15836"</definedName>
    <definedName name="IQ_MC_MILITARY_PREMIUMS" hidden="1">"c15853"</definedName>
    <definedName name="IQ_MC_NET_INVESTMENT_INCOME" hidden="1">"c15845"</definedName>
    <definedName name="IQ_MC_OTHER_REV" hidden="1">"c15846"</definedName>
    <definedName name="IQ_MC_PARENT_CASH" hidden="1">"c9942"</definedName>
    <definedName name="IQ_MC_PPO_POS_MEMBERS" hidden="1">"c15823"</definedName>
    <definedName name="IQ_MC_PPO_POS_PREMIUMS" hidden="1">"c15849"</definedName>
    <definedName name="IQ_MC_PREMIUMS" hidden="1">"c15861"</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PECIALTY_ASO_FEES" hidden="1">"c15867"</definedName>
    <definedName name="IQ_MC_SPECIALTY_NON_RISK_MEMBERS" hidden="1">"c15840"</definedName>
    <definedName name="IQ_MC_STATUTORY_SURPLUS" hidden="1">"c2772"</definedName>
    <definedName name="IQ_MC_TANGIBLE_EQUITY_MEDICAL_COST" hidden="1">"c15848"</definedName>
    <definedName name="IQ_MC_TANGIBLE_EQUITY_PER_MEMBER" hidden="1">"c15843"</definedName>
    <definedName name="IQ_MC_TOTAL_ASO_FEES" hidden="1">"c15868"</definedName>
    <definedName name="IQ_MC_TOTAL_COMMERCIAL_MEMBERS" hidden="1">"c15826"</definedName>
    <definedName name="IQ_MC_TOTAL_COVERED_LIVES" hidden="1">"c9919"</definedName>
    <definedName name="IQ_MC_TOTAL_EQUITY_PER_MEMBER" hidden="1">"c15842"</definedName>
    <definedName name="IQ_MC_TOTAL_GOVT_ASO_FEES" hidden="1">"c15866"</definedName>
    <definedName name="IQ_MC_TOTAL_GOVT_MEMBERS" hidden="1">"c15831"</definedName>
    <definedName name="IQ_MC_TOTAL_GOVT_NON_RISK_MEMBERS" hidden="1">"c15839"</definedName>
    <definedName name="IQ_MC_TOTAL_GOVT_PREMIUMS" hidden="1">"c15857"</definedName>
    <definedName name="IQ_MC_TOTAL_MEMBERSHIP" hidden="1">"c9922"</definedName>
    <definedName name="IQ_MC_TOTAL_MEMBERSHIP_CAPITATION" hidden="1">"c9923"</definedName>
    <definedName name="IQ_MC_TOTAL_OTHER_MEMBERS" hidden="1">"c15833"</definedName>
    <definedName name="IQ_MC_TOTAL_OTHER_PREMIUMS" hidden="1">"c15859"</definedName>
    <definedName name="IQ_MC_TOTAL_RESERVES_PER_MEMBER" hidden="1">"c15844"</definedName>
    <definedName name="IQ_MC_TOTAL_SEPCIALTY_MEMBERS" hidden="1">"c15834"</definedName>
    <definedName name="IQ_MC_TOTAL_SEPCIALTY_PREMIUMS" hidden="1">"c15860"</definedName>
    <definedName name="IQ_MC_TOTAL_STATUTORY_CAPITAL_SURPLUS_PER_MEMBER" hidden="1">"c15841"</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UNUSED" hidden="1">"c7580"</definedName>
    <definedName name="IQ_MEDIAN_NEW_HOME_SALES_FC_UNUSED" hidden="1">"c7800"</definedName>
    <definedName name="IQ_MEDIAN_NEW_HOME_SALES_POP_FC_UNUSED" hidden="1">"c8020"</definedName>
    <definedName name="IQ_MEDIAN_NEW_HOME_SALES_POP_UNUSED" hidden="1">"c7140"</definedName>
    <definedName name="IQ_MEDIAN_NEW_HOME_SALES_UNUSED" hidden="1">"c6920"</definedName>
    <definedName name="IQ_MEDIAN_NEW_HOME_SALES_YOY_FC_UNUSED" hidden="1">"c8240"</definedName>
    <definedName name="IQ_MEDIAN_NEW_HOME_SALES_YOY_UNUSED" hidden="1">"c7360"</definedName>
    <definedName name="IQ_MEDIAN_TARGET_PRICE" hidden="1">"c1650"</definedName>
    <definedName name="IQ_MEDIAN_TARGET_PRICE_CIQ" hidden="1">"c4658"</definedName>
    <definedName name="IQ_MEDIAN_TARGET_PRICE_REUT" hidden="1">"c5316"</definedName>
    <definedName name="IQ_MEDIUM_SULFUR_CONTENT_RESERVES_COAL" hidden="1">"c15926"</definedName>
    <definedName name="IQ_MEDIUM_SULFURE_RESERVES_TO_TOTAL_RESERVES_COAL" hidden="1">"c15962"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LES_PASSED" hidden="1">"c2848"</definedName>
    <definedName name="IQ_MIN_USE_PER_SUB" hidden="1">"c15764"</definedName>
    <definedName name="IQ_MINE_DEVELOPMENT_GROSS_COAL" hidden="1">"c15940"</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NTUTES_USED_LOCAL" hidden="1">"c15808"</definedName>
    <definedName name="IQ_MINTUTES_USED_LONG_DIST" hidden="1">"c15809"</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KTCAP_TOTAL_REV_FWD_REUT" hidden="1">"c4048"</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NON_TRANS_ACCTS_FFIEC" hidden="1">"c15330"</definedName>
    <definedName name="IQ_MMDA_SAVINGS_TOT_DEPOSITS_FFIEC" hidden="1">"c13905"</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EY_MKT_DEPOSITS_TOTAL_DEPOSITS" hidden="1">"c15720"</definedName>
    <definedName name="IQ_MONEY_MKT_SAVINGS_ACCT_DEPOSITS_TOTAL_DEPOSITS" hidden="1">"c15722"</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DEBT_UNDER_CAPITAL_LEASES_FFIEC" hidden="1">"c15276"</definedName>
    <definedName name="IQ_MORTGAGE_SERV_RIGHTS" hidden="1">"c2242"</definedName>
    <definedName name="IQ_MORTGAGE_SERVICING_ASSETS_FFIEC" hidden="1">"c12838"</definedName>
    <definedName name="IQ_MORTGAGE_SERVICING_FDIC" hidden="1">"c6335"</definedName>
    <definedName name="IQ_MTM_ADJ" hidden="1">"c16000"</definedName>
    <definedName name="IQ_MULTI_RES_PROPERTIES_TRADING_DOM_FFIEC" hidden="1">"c12930"</definedName>
    <definedName name="IQ_MULTIFAM_5_LOANS_TOT_LOANS_FFIEC" hidden="1">"c13869"</definedName>
    <definedName name="IQ_MULTIFAMILY_LOANS_GROSS_LOANS_FFIEC" hidden="1">"c13404"</definedName>
    <definedName name="IQ_MULTIFAMILY_LOANS_RISK_BASED_FFIEC" hidden="1">"c13425"</definedName>
    <definedName name="IQ_MULTIFAMILY_RES_DOM_FFIEC" hidden="1">"c15270"</definedName>
    <definedName name="IQ_MULTIFAMILY_RESIDENTIAL_LOANS_FDIC" hidden="1">"c6311"</definedName>
    <definedName name="IQ_MUNI_ADVALOREM_TAX" hidden="1">"c15144"</definedName>
    <definedName name="IQ_MUNI_AMT_TAX" hidden="1">"c15146"</definedName>
    <definedName name="IQ_MUNI_BANK_QUALIFIED" hidden="1">"c15148"</definedName>
    <definedName name="IQ_MUNI_DEP_TRUST_ELIGIBLE" hidden="1">"c15149"</definedName>
    <definedName name="IQ_MUNI_ECONOMIC_DEFEASANCE" hidden="1">"c15151"</definedName>
    <definedName name="IQ_MUNI_ESCROW" hidden="1">"c15228"</definedName>
    <definedName name="IQ_MUNI_FED_TAX" hidden="1">"c15147"</definedName>
    <definedName name="IQ_MUNI_LEGAL_DEFEASANCE" hidden="1">"c15150"</definedName>
    <definedName name="IQ_MUNI_OFFERING_TYPE" hidden="1">"c15143"</definedName>
    <definedName name="IQ_MUNI_OPTIONAL_REDEMPTION_DEFEASANCE" hidden="1">"c15152"</definedName>
    <definedName name="IQ_MUNI_PRE_REFUNDED_DATE" hidden="1">"c15154"</definedName>
    <definedName name="IQ_MUNI_PRE_REFUNDED_DATED_DATE" hidden="1">"c15156"</definedName>
    <definedName name="IQ_MUNI_PRE_REFUNDED_PRICE" hidden="1">"c15155"</definedName>
    <definedName name="IQ_MUNI_PRE_REFUNDED_TYPE" hidden="1">"c15153"</definedName>
    <definedName name="IQ_MUNI_PURPOSE" hidden="1">"c15226"</definedName>
    <definedName name="IQ_MUNI_STATE_TAX" hidden="1">"c15145"</definedName>
    <definedName name="IQ_MUNI_TERRITORY" hidden="1">"c15142"</definedName>
    <definedName name="IQ_MUNI_TYPE" hidden="1">"c15227"</definedName>
    <definedName name="IQ_MUNICIPAL_INVEST_SECURITIES_FFIEC" hidden="1">"c13459"</definedName>
    <definedName name="IQ_MUTUAL_FUND_LIST" hidden="1">"c19092"</definedName>
    <definedName name="IQ_NAMES_REVISION_DATE_" hidden="1">40210.4806365741</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RE" hidden="1">"c15996"</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RE" hidden="1">"c16011"</definedName>
    <definedName name="IQ_NAV_SHARE_STDDEV_EST" hidden="1">"c5611"</definedName>
    <definedName name="IQ_NAV_SHARE_STDDEV_EST_REUT" hidden="1">"c5619"</definedName>
    <definedName name="IQ_NAV_STDDEV_EST" hidden="1">"c1756"</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GATIVE_FAIR_VALUE_DERIVATIVES_BENEFICIARY_FFIEC" hidden="1">"c13124"</definedName>
    <definedName name="IQ_NEGATIVE_FAIR_VALUE_DERIVATIVES_GUARANTOR_FFIEC" hidden="1">"c13117"</definedName>
    <definedName name="IQ_NET_ADD_BASIC" hidden="1">"c15782"</definedName>
    <definedName name="IQ_NET_ADD_BBAND" hidden="1">"c15785"</definedName>
    <definedName name="IQ_NET_ADD_DIG" hidden="1">"c15783"</definedName>
    <definedName name="IQ_NET_ADD_PHONE" hidden="1">"c15786"</definedName>
    <definedName name="IQ_NET_ADD_POSTPAID_WIRELESS" hidden="1">"c15754"</definedName>
    <definedName name="IQ_NET_ADD_PREPAID_WIRELESS" hidden="1">"c15755"</definedName>
    <definedName name="IQ_NET_ADD_RESELL_WHOLESALE_WIRELESS" hidden="1">"c15756"</definedName>
    <definedName name="IQ_NET_ADD_RGU" hidden="1">"c15787"</definedName>
    <definedName name="IQ_NET_ADD_SATELLITE" hidden="1">"c15784"</definedName>
    <definedName name="IQ_NET_ADD_TOTAL_WIRELESS" hidden="1">"c15757"</definedName>
    <definedName name="IQ_NET_BOOKING_LOCATION_ADJUSTMENT_FOREIGN_FFIEC" hidden="1">"c15385"</definedName>
    <definedName name="IQ_NET_CHANGE" hidden="1">"c749"</definedName>
    <definedName name="IQ_NET_CHARGE_OFFS_FDIC" hidden="1">"c6641"</definedName>
    <definedName name="IQ_NET_CHARGE_OFFS_LOANS_FDIC" hidden="1">"c6751"</definedName>
    <definedName name="IQ_NET_CLAIM_ADJ_EXP_RESERVE_BOP" hidden="1">"c15877"</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CIQ_COL" hidden="1">"c11717"</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GUIDANCE_CIQ" hidden="1">"c5005"</definedName>
    <definedName name="IQ_NET_DEBT_GUIDANCE_CIQ_COL" hidden="1">"c11652"</definedName>
    <definedName name="IQ_NET_DEBT_HIGH_EST" hidden="1">"c3518"</definedName>
    <definedName name="IQ_NET_DEBT_HIGH_EST_REUT" hidden="1">"c3978"</definedName>
    <definedName name="IQ_NET_DEBT_HIGH_GUIDANCE" hidden="1">"c4181"</definedName>
    <definedName name="IQ_NET_DEBT_HIGH_GUIDANCE_CIQ" hidden="1">"c4593"</definedName>
    <definedName name="IQ_NET_DEBT_HIGH_GUIDANCE_CIQ_COL" hidden="1">"c11242"</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LOW_GUIDANCE_CIQ" hidden="1">"c4633"</definedName>
    <definedName name="IQ_NET_DEBT_LOW_GUIDANCE_CIQ_COL" hidden="1">"c11282"</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FUNDS_PURCHASED_ASSETS_TOT_FFIEC" hidden="1">"c13448"</definedName>
    <definedName name="IQ_NET_GAIN_LOSS_OREO_EXP_FFIEC" hidden="1">"c15370"</definedName>
    <definedName name="IQ_NET_GAIN_LOSS_OREO_INC_FFIEC" hidden="1">"c15367"</definedName>
    <definedName name="IQ_NET_GAIN_LOSS_SALES_LOANS_EXP_FFIEC" hidden="1">"c15371"</definedName>
    <definedName name="IQ_NET_GAIN_LOSS_SALES_LOANS_INC_FFIEC" hidden="1">"c15368"</definedName>
    <definedName name="IQ_NET_GAIN_SALE_PREMISES_FIXED_ASSETS_EXP_FFIEC" hidden="1">"c15372"</definedName>
    <definedName name="IQ_NET_GAIN_SALE_PREMISES_FIXED_ASSETS_INC_FFIEC" hidden="1">"c15369"</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COME_HOMEBUILDING_SALES" hidden="1">"c15818"</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AVG_ASSET" hidden="1">"c15706"</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INC_INTERNATIONAL_OPS_FFIEC" hidden="1">"c15375"</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LOSSES" hidden="1">"c15873"</definedName>
    <definedName name="IQ_NET_NONINTEREST_INC_EXP_INTERNATIONAL_OPS_FFIEC" hidden="1">"c15387"</definedName>
    <definedName name="IQ_NET_OPERATING_INCOME_ASSETS_FDIC" hidden="1">"c6729"</definedName>
    <definedName name="IQ_NET_PREMIUM_WRITTEN_STATUTORY_SURPLUS" hidden="1">"c15880"</definedName>
    <definedName name="IQ_NET_PREMIUMS_WRITTEN_AVG_ASSETS" hidden="1">"c15888"</definedName>
    <definedName name="IQ_NET_PREMIUMS_WRITTEN_AVG_EQUITY" hidden="1">"c15891"</definedName>
    <definedName name="IQ_NET_PREMIUMS_WRITTEN_AVG_STATUTORY_SURPLUS" hidden="1">"c15890"</definedName>
    <definedName name="IQ_NET_PREMIUMS_WRITTEN_GROSS_PREMIUMS_WRITTEN" hidden="1">"c15889"</definedName>
    <definedName name="IQ_NET_RENTAL_EXP_FN" hidden="1">"c780"</definedName>
    <definedName name="IQ_NET_SECURITIZATION_INC_FOREIGN_FFIEC" hidden="1">"c15379"</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CIQ_COL" hidden="1">"c11712"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ANK_AND_NONCONTROLLING_INTEREST_FFIEC" hidden="1">"c15365"</definedName>
    <definedName name="IQ_NI_BEFORE_CAPITALIZED" hidden="1">"c792"</definedName>
    <definedName name="IQ_NI_BEFORE_INTERNAL_ALLOCATIONS_FOREIGN_FFIEC" hidden="1">"c15393"</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EST" hidden="1">"c1716"</definedName>
    <definedName name="IQ_NI_EST_REUT" hidden="1">"c5368"</definedName>
    <definedName name="IQ_NI_FFIEC" hidden="1">"c13034"</definedName>
    <definedName name="IQ_NI_GAAP_GUIDANCE" hidden="1">"c4470"</definedName>
    <definedName name="IQ_NI_GAAP_GUIDANCE_CIQ" hidden="1">"c5008"</definedName>
    <definedName name="IQ_NI_GAAP_GUIDANCE_CIQ_COL" hidden="1">"c11655"</definedName>
    <definedName name="IQ_NI_GAAP_HIGH_GUIDANCE" hidden="1">"c4177"</definedName>
    <definedName name="IQ_NI_GAAP_HIGH_GUIDANCE_CIQ" hidden="1">"c4589"</definedName>
    <definedName name="IQ_NI_GAAP_HIGH_GUIDANCE_CIQ_COL" hidden="1">"c11238"</definedName>
    <definedName name="IQ_NI_GAAP_LOW_GUIDANCE" hidden="1">"c4217"</definedName>
    <definedName name="IQ_NI_GAAP_LOW_GUIDANCE_CIQ" hidden="1">"c4629"</definedName>
    <definedName name="IQ_NI_GAAP_LOW_GUIDANCE_CIQ_COL" hidden="1">"c11278"</definedName>
    <definedName name="IQ_NI_GUIDANCE" hidden="1">"c4469"</definedName>
    <definedName name="IQ_NI_GUIDANCE_CIQ" hidden="1">"c5007"</definedName>
    <definedName name="IQ_NI_GUIDANCE_CIQ_COL" hidden="1">"c11654"</definedName>
    <definedName name="IQ_NI_GW_EST_REUT" hidden="1">"c5375"</definedName>
    <definedName name="IQ_NI_GW_GUIDANCE" hidden="1">"c4471"</definedName>
    <definedName name="IQ_NI_GW_GUIDANCE_CIQ" hidden="1">"c5009"</definedName>
    <definedName name="IQ_NI_GW_GUIDANCE_CIQ_COL" hidden="1">"c11656"</definedName>
    <definedName name="IQ_NI_GW_HIGH_EST_REUT" hidden="1">"c5377"</definedName>
    <definedName name="IQ_NI_GW_HIGH_GUIDANCE" hidden="1">"c4178"</definedName>
    <definedName name="IQ_NI_GW_HIGH_GUIDANCE_CIQ" hidden="1">"c4590"</definedName>
    <definedName name="IQ_NI_GW_HIGH_GUIDANCE_CIQ_COL" hidden="1">"c11239"</definedName>
    <definedName name="IQ_NI_GW_LOW_EST_REUT" hidden="1">"c5378"</definedName>
    <definedName name="IQ_NI_GW_LOW_GUIDANCE" hidden="1">"c4218"</definedName>
    <definedName name="IQ_NI_GW_LOW_GUIDANCE_CIQ" hidden="1">"c4630"</definedName>
    <definedName name="IQ_NI_GW_LOW_GUIDANCE_CIQ_COL" hidden="1">"c11279"</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HIGH_GUIDANCE_CIQ" hidden="1">"c4588"</definedName>
    <definedName name="IQ_NI_HIGH_GUIDANCE_CIQ_COL" hidden="1">"c11237"</definedName>
    <definedName name="IQ_NI_LOW_EST" hidden="1">"c1719"</definedName>
    <definedName name="IQ_NI_LOW_EST_REUT" hidden="1">"c5371"</definedName>
    <definedName name="IQ_NI_LOW_GUIDANCE" hidden="1">"c4216"</definedName>
    <definedName name="IQ_NI_LOW_GUIDANCE_CIQ" hidden="1">"c4628"</definedName>
    <definedName name="IQ_NI_LOW_GUIDANCE_CIQ_COL" hidden="1">"c11277"</definedName>
    <definedName name="IQ_NI_MARGIN" hidden="1">"c794"</definedName>
    <definedName name="IQ_NI_MEDIAN_EST" hidden="1">"c1717"</definedName>
    <definedName name="IQ_NI_MEDIAN_EST_REUT" hidden="1">"c5369"</definedName>
    <definedName name="IQ_NI_NON_CONTROLLING_INTERESTS_FFIEC" hidden="1">"c15366"</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ACT_OR_EST_CIQ" hidden="1">"c5012"</definedName>
    <definedName name="IQ_NI_SBC_ACT_OR_EST_CIQ_COL" hidden="1">"c11659"</definedName>
    <definedName name="IQ_NI_SBC_EST" hidden="1">"c4473"</definedName>
    <definedName name="IQ_NI_SBC_GUIDANCE" hidden="1">"c4475"</definedName>
    <definedName name="IQ_NI_SBC_GUIDANCE_CIQ" hidden="1">"c5013"</definedName>
    <definedName name="IQ_NI_SBC_GUIDANCE_CIQ_COL" hidden="1">"c11660"</definedName>
    <definedName name="IQ_NI_SBC_GW_ACT_OR_EST" hidden="1">"c4478"</definedName>
    <definedName name="IQ_NI_SBC_GW_ACT_OR_EST_CIQ" hidden="1">"c5016"</definedName>
    <definedName name="IQ_NI_SBC_GW_ACT_OR_EST_CIQ_COL" hidden="1">"c11663"</definedName>
    <definedName name="IQ_NI_SBC_GW_EST" hidden="1">"c4477"</definedName>
    <definedName name="IQ_NI_SBC_GW_GUIDANCE" hidden="1">"c4479"</definedName>
    <definedName name="IQ_NI_SBC_GW_GUIDANCE_CIQ" hidden="1">"c5017"</definedName>
    <definedName name="IQ_NI_SBC_GW_GUIDANCE_CIQ_COL" hidden="1">"c11664"</definedName>
    <definedName name="IQ_NI_SBC_GW_HIGH_EST" hidden="1">"c4480"</definedName>
    <definedName name="IQ_NI_SBC_GW_HIGH_GUIDANCE" hidden="1">"c4187"</definedName>
    <definedName name="IQ_NI_SBC_GW_HIGH_GUIDANCE_CIQ" hidden="1">"c4599"</definedName>
    <definedName name="IQ_NI_SBC_GW_HIGH_GUIDANCE_CIQ_COL" hidden="1">"c11248"</definedName>
    <definedName name="IQ_NI_SBC_GW_LOW_EST" hidden="1">"c4481"</definedName>
    <definedName name="IQ_NI_SBC_GW_LOW_GUIDANCE" hidden="1">"c4227"</definedName>
    <definedName name="IQ_NI_SBC_GW_LOW_GUIDANCE_CIQ" hidden="1">"c4639"</definedName>
    <definedName name="IQ_NI_SBC_GW_LOW_GUIDANCE_CIQ_COL" hidden="1">"c11288"</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HIGH_GUIDANCE_CIQ" hidden="1">"c4598"</definedName>
    <definedName name="IQ_NI_SBC_HIGH_GUIDANCE_CIQ_COL" hidden="1">"c11247"</definedName>
    <definedName name="IQ_NI_SBC_LOW_EST" hidden="1">"c4487"</definedName>
    <definedName name="IQ_NI_SBC_LOW_GUIDANCE" hidden="1">"c4226"</definedName>
    <definedName name="IQ_NI_SBC_LOW_GUIDANCE_CIQ" hidden="1">"c4638"</definedName>
    <definedName name="IQ_NI_SBC_LOW_GUIDANCE_CIQ_COL" hidden="1">"c11287"</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I_INCL_UNCONSOL" hidden="1">"c16068"</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ASSET_SOLD_DURING_QTR_FFIEC" hidden="1">"c15350"</definedName>
    <definedName name="IQ_NON_ACCRUAL_LOANS" hidden="1">"c796"</definedName>
    <definedName name="IQ_NON_CASH" hidden="1">"c1399"</definedName>
    <definedName name="IQ_NON_CASH_ITEMS" hidden="1">"c797"</definedName>
    <definedName name="IQ_NON_CD_DEPOSITS" hidden="1">"c15718"</definedName>
    <definedName name="IQ_NON_CD_DEPOSITS_TOTAL_DEPOSITS" hidden="1">"c15725"</definedName>
    <definedName name="IQ_NON_CURRENT_LOANS_FFIEC" hidden="1">"c13860"</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"c11750"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AVG_ASSETS_FFIEC" hidden="1">"c18878"</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AVG_ASSET" hidden="1">"c15708"</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AVG_ASSET" hidden="1">"c15707"</definedName>
    <definedName name="IQ_NON_INT_INCOME_FFIEC" hidden="1">"c13017"</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EQUITY" hidden="1">"c15702"</definedName>
    <definedName name="IQ_NON_PERF_ASSETS_LOANS_OREO" hidden="1">"c15701"</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RE_DA" hidden="1">"c16179"</definedName>
    <definedName name="IQ_NON_RENTAL_NOI" hidden="1">"c16066"</definedName>
    <definedName name="IQ_NON_RENTAL_OPERATING_EXPENSE" hidden="1">"c16046"</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DOM_FFIEC" hidden="1">"c15271"</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_FOREIGN_FFIEC" hidden="1">"c15376"</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UNUSED" hidden="1">"c7588"</definedName>
    <definedName name="IQ_NONRES_FIXED_INVEST_PRIV_FC_UNUSED" hidden="1">"c7808"</definedName>
    <definedName name="IQ_NONRES_FIXED_INVEST_PRIV_POP_FC_UNUSED" hidden="1">"c8028"</definedName>
    <definedName name="IQ_NONRES_FIXED_INVEST_PRIV_POP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_EPS_ACT_OR_EST" hidden="1">"c2249"</definedName>
    <definedName name="IQ_NORM_EPS_ACT_OR_EST_CIQ" hidden="1">"c5069"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BER_ADRHOLDERS" hidden="1">"c1970"</definedName>
    <definedName name="IQ_NUMBER_CELL_SITES" hidden="1">"c15762"</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NUMBER_WIRELESS_TOWERS" hidden="1">"c15766"</definedName>
    <definedName name="IQ_OBLIGATION_STATES_POLI_SUBD_US_LL_REC_DOM_FFIEC" hidden="1">"c15295"</definedName>
    <definedName name="IQ_OBLIGATION_STATES_POLI_SUBD_US_LL_REC_FFIEC" hidden="1">"c15294"</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PRODUCTIVE_WELLS_DRILLED_GAS" hidden="1">"c15907"</definedName>
    <definedName name="IQ_OG_GROSS_DEVELOPMENT_PRODUCTIVE_WELLS_DRILLED_OIL" hidden="1">"c15906"</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PRODUCTIVE_WELLS_DRILLED_GAS" hidden="1">"c15905"</definedName>
    <definedName name="IQ_OG_GROSS_EXPLORATORY_PRODUCTIVE_WELLS_DRILLED_OIL" hidden="1">"c15904"</definedName>
    <definedName name="IQ_OG_GROSS_EXPLORATORY_TOTAL_WELLS_DRILLED" hidden="1">"c10096"</definedName>
    <definedName name="IQ_OG_GROSS_OPERATED_WELLS" hidden="1">"c10092"</definedName>
    <definedName name="IQ_OG_GROSS_PRODUCING_WELLS_GAS" hidden="1">"c15897"</definedName>
    <definedName name="IQ_OG_GROSS_PRODUCING_WELLS_OIL" hidden="1">"c15896"</definedName>
    <definedName name="IQ_OG_GROSS_PRODUCTIVE_WELLS_DRILLED_GAS" hidden="1">"c15901"</definedName>
    <definedName name="IQ_OG_GROSS_PRODUCTIVE_WELLS_DRILLED_OIL" hidden="1">"c15900"</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PRODUCTIVE_WELLS_DRILLED_GAS" hidden="1">"c15911"</definedName>
    <definedName name="IQ_OG_NET_DEVELOPMENT_PRODUCTIVE_WELLS_DRILLED_OIL" hidden="1">"c15910"</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PRODUCTIVE_WELLS_DRILLED_GAS" hidden="1">"c15909"</definedName>
    <definedName name="IQ_OG_NET_EXPLORATORY_PRODUCTIVE_WELLS_DRILLED_OIL" hidden="1">"c15908"</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ING_WELLS_GAS" hidden="1">"c15899"</definedName>
    <definedName name="IQ_OG_NET_PRODUCING_WELLS_OIL" hidden="1">"c15898"</definedName>
    <definedName name="IQ_OG_NET_PRODUCTIVE_WELLS_DRILLED_GAS" hidden="1">"c15903"</definedName>
    <definedName name="IQ_OG_NET_PRODUCTIVE_WELLS_DRILLED_OIL" hidden="1">"c15902"</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NG_NOI_AVG_GROSS_PROP" hidden="1">"c16058"</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FOREIGN_FFIEC" hidden="1">"c15273"</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_CLAIM_ADJ_EXP_INCURRED" hidden="1">"c15878"</definedName>
    <definedName name="IQ_OTHER_ADJ_CLAIM_ADJ_EXP_PAID" hidden="1">"c15879"</definedName>
    <definedName name="IQ_OTHER_ADJ_RESERVE_BOP" hidden="1">"c15876"</definedName>
    <definedName name="IQ_OTHER_ADJ_RESERVES" hidden="1">"c15882"</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FFO" hidden="1">"c16180"</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AIR_VALUE_TOT_FFIEC" hidden="1">"c15409"</definedName>
    <definedName name="IQ_OTHER_BORROWED_MONEY_FFIEC" hidden="1">"c12862"</definedName>
    <definedName name="IQ_OTHER_BORROWED_MONEY_LEVEL_1_FFIEC" hidden="1">"c15431"</definedName>
    <definedName name="IQ_OTHER_BORROWED_MONEY_LEVEL_2_FFIEC" hidden="1">"c15444"</definedName>
    <definedName name="IQ_OTHER_BORROWED_MONEY_LEVEL_3_FFIEC" hidden="1">"c15457"</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"c1403"</definedName>
    <definedName name="IQ_OTHER_CURRENT_LIAB" hidden="1">"c1404"</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BT_SECURITIES_QUARTERLY_AVG_FFIEC" hidden="1">"c15473"</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POSITS_TOTAL_DEPOSITS" hidden="1">"c15724"</definedName>
    <definedName name="IQ_OTHER_DERIVATIVES_BENEFICIARY_FFIEC" hidden="1">"c13122"</definedName>
    <definedName name="IQ_OTHER_DERIVATIVES_GUARANTOR_FFIEC" hidden="1">"c13115"</definedName>
    <definedName name="IQ_OTHER_DEVELOPMENT_EXPENSE" hidden="1">"c16041"</definedName>
    <definedName name="IQ_OTHER_DEVELOPMENT_REVENUE" hidden="1">"c16025"</definedName>
    <definedName name="IQ_OTHER_DOMESTIC_DEBT_SECURITIES_FDIC" hidden="1">"c6302"</definedName>
    <definedName name="IQ_OTHER_EARNING" hidden="1">"c1609"</definedName>
    <definedName name="IQ_OTHER_EPRA_NAV_ADJ" hidden="1">"c16004"</definedName>
    <definedName name="IQ_OTHER_EPRA_NNAV_ADJ" hidden="1">"c16009"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AD" hidden="1">"c16184"</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BF_DEPOSIT_LIABILITIES_FFIEC" hidden="1">"c15301"</definedName>
    <definedName name="IQ_OTHER_INDIVIDUAL_FAMILY_DOM_QUARTERLY_AVG_FFIEC" hidden="1">"c15481"</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OTAL_LOANS" hidden="1">"c15716"</definedName>
    <definedName name="IQ_OTHER_LOANS_TRADING_DOM_FFIEC" hidden="1">"c12936"</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MINING_REVENUE_COAL" hidden="1">"c15931"</definedName>
    <definedName name="IQ_OTHER_NET" hidden="1">"c1453"</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NONINTEREST_INC_FOREIGN_FFIEC" hidden="1">"c15380"</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PROP_OPERATING_EXPENSE" hidden="1">"c16043"</definedName>
    <definedName name="IQ_OTHER_PROP_OPERATING_REVENUE" hidden="1">"c16027"</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AVINGS_DEPOSITS_NON_TRANS_ACCTS_FFIEC" hidden="1">"c15331"</definedName>
    <definedName name="IQ_OTHER_SECURITIES_QUARTERLY_AVG_FFIEC" hidden="1">"c15472"</definedName>
    <definedName name="IQ_OTHER_SQ_FT" hidden="1">"c8780"</definedName>
    <definedName name="IQ_OTHER_STRIKE_PRICE_GRANTED" hidden="1">"c2692"</definedName>
    <definedName name="IQ_OTHER_TAX_EQUIVALENT_ADJUSTMENTS_FFIEC" hidden="1">"c13855"</definedName>
    <definedName name="IQ_OTHER_TRADING_ASSETS_FAIR_VALUE_TOT_FFIEC" hidden="1">"c15404"</definedName>
    <definedName name="IQ_OTHER_TRADING_ASSETS_FFIEC" hidden="1">"c12826"</definedName>
    <definedName name="IQ_OTHER_TRADING_ASSETS_LEVEL_1_FFIEC" hidden="1">"c15426"</definedName>
    <definedName name="IQ_OTHER_TRADING_ASSETS_LEVEL_2_FFIEC" hidden="1">"c15439"</definedName>
    <definedName name="IQ_OTHER_TRADING_ASSETS_LEVEL_3_FFIEC" hidden="1">"c15452"</definedName>
    <definedName name="IQ_OTHER_TRADING_ASSETS_TOTAL_FFIEC" hidden="1">"c12937"</definedName>
    <definedName name="IQ_OTHER_TRADING_LIABILITIES_FAIR_VALUE_TOT_FFIEC" hidden="1">"c15408"</definedName>
    <definedName name="IQ_OTHER_TRADING_LIABILITIES_FFIEC" hidden="1">"c12860"</definedName>
    <definedName name="IQ_OTHER_TRADING_LIABILITIES_LEVEL_1_FFIEC" hidden="1">"c15430"</definedName>
    <definedName name="IQ_OTHER_TRADING_LIABILITIES_LEVEL_2_FFIEC" hidden="1">"c15443"</definedName>
    <definedName name="IQ_OTHER_TRADING_LIABILITIES_LEVEL_3_FFIEC" hidden="1">"c15456"</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D_RESERVES_COAL" hidden="1">"c15916"</definedName>
    <definedName name="IQ_OWNED_RESERVES_TO_TOTAL_RESERVES_COAL" hidden="1">"c15957"</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EXCL_FWD_REUT" hidden="1">"c4049"</definedName>
    <definedName name="IQ_PE_FUND_DATE_EST" hidden="1">"c19174"</definedName>
    <definedName name="IQ_PE_FUND_DATE_MONTH" hidden="1">"c19172"</definedName>
    <definedName name="IQ_PE_FUND_DATE_YEAR" hidden="1">"c18925"</definedName>
    <definedName name="IQ_PE_FUND_FAMILIES" hidden="1">"c18917"</definedName>
    <definedName name="IQ_PE_FUND_FAMILIES_ID" hidden="1">"c18918"</definedName>
    <definedName name="IQ_PE_FUND_FAMILIES_REL" hidden="1">"c18919"</definedName>
    <definedName name="IQ_PE_FUND_ID" hidden="1">"c18923"</definedName>
    <definedName name="IQ_PE_FUND_INVEST_AMOUNT" hidden="1">"c18933"</definedName>
    <definedName name="IQ_PE_FUND_INVEST_DATE_MONTH" hidden="1">"c19173"</definedName>
    <definedName name="IQ_PE_FUND_INVEST_DATE_YEAR" hidden="1">"c18934"</definedName>
    <definedName name="IQ_PE_FUND_NAME" hidden="1">"c18922"</definedName>
    <definedName name="IQ_PE_FUND_SIZE" hidden="1">"c18924"</definedName>
    <definedName name="IQ_PE_FUND_STAGE" hidden="1">"c18928"</definedName>
    <definedName name="IQ_PE_FUND_TARGET_MAX" hidden="1">"c18927"</definedName>
    <definedName name="IQ_PE_FUND_TARGET_MIN" hidden="1">"c18926"</definedName>
    <definedName name="IQ_PE_FUND_TRANSACTION_COMMENTS" hidden="1">"c18931"</definedName>
    <definedName name="IQ_PE_NORMALIZED" hidden="1">"c2207"</definedName>
    <definedName name="IQ_PE_RATIO" hidden="1">"c1610"</definedName>
    <definedName name="IQ_PEG_FWD" hidden="1">"c1863"</definedName>
    <definedName name="IQ_PEG_FWD_CIQ" hidden="1">"c4045"</definedName>
    <definedName name="IQ_PEG_FWD_REUT" hidden="1">"c4052"</definedName>
    <definedName name="IQ_PENETRATION_BASIC_CABLE" hidden="1">"c16204"</definedName>
    <definedName name="IQ_PENETRATION_BBAND" hidden="1">"c2852"</definedName>
    <definedName name="IQ_PENETRATION_BBAND_THP" hidden="1">"c2851"</definedName>
    <definedName name="IQ_PENETRATION_PHONE" hidden="1">"c2853"</definedName>
    <definedName name="IQ_PENETRATION_VIDEO" hidden="1">"c2850"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2MONTHS_REUT" hidden="1">"c3959"</definedName>
    <definedName name="IQ_PERCENT_CHANGE_EST_5YR_GROWTH_RATE_18MONTHS" hidden="1">"c1853"</definedName>
    <definedName name="IQ_PERCENT_CHANGE_EST_5YR_GROWTH_RATE_18MONTHS_CIQ" hidden="1">"c3791"</definedName>
    <definedName name="IQ_PERCENT_CHANGE_EST_5YR_GROWTH_RATE_18MONTHS_REUT" hidden="1">"c3960"</definedName>
    <definedName name="IQ_PERCENT_CHANGE_EST_5YR_GROWTH_RATE_3MONTHS" hidden="1">"c1849"</definedName>
    <definedName name="IQ_PERCENT_CHANGE_EST_5YR_GROWTH_RATE_3MONTHS_CIQ" hidden="1">"c3787"</definedName>
    <definedName name="IQ_PERCENT_CHANGE_EST_5YR_GROWTH_RATE_3MONTHS_REUT" hidden="1">"c3956"</definedName>
    <definedName name="IQ_PERCENT_CHANGE_EST_5YR_GROWTH_RATE_6MONTHS" hidden="1">"c1850"</definedName>
    <definedName name="IQ_PERCENT_CHANGE_EST_5YR_GROWTH_RATE_6MONTHS_CIQ" hidden="1">"c3788"</definedName>
    <definedName name="IQ_PERCENT_CHANGE_EST_5YR_GROWTH_RATE_6MONTHS_REUT" hidden="1">"c3957"</definedName>
    <definedName name="IQ_PERCENT_CHANGE_EST_5YR_GROWTH_RATE_9MONTHS" hidden="1">"c1851"</definedName>
    <definedName name="IQ_PERCENT_CHANGE_EST_5YR_GROWTH_RATE_9MONTHS_CIQ" hidden="1">"c3789"</definedName>
    <definedName name="IQ_PERCENT_CHANGE_EST_5YR_GROWTH_RATE_9MONTHS_REUT" hidden="1">"c3958"</definedName>
    <definedName name="IQ_PERCENT_CHANGE_EST_5YR_GROWTH_RATE_DAY" hidden="1">"c1846"</definedName>
    <definedName name="IQ_PERCENT_CHANGE_EST_5YR_GROWTH_RATE_DAY_CIQ" hidden="1">"c3785"</definedName>
    <definedName name="IQ_PERCENT_CHANGE_EST_5YR_GROWTH_RATE_DAY_REUT" hidden="1">"c3954"</definedName>
    <definedName name="IQ_PERCENT_CHANGE_EST_5YR_GROWTH_RATE_MONTH" hidden="1">"c1848"</definedName>
    <definedName name="IQ_PERCENT_CHANGE_EST_5YR_GROWTH_RATE_MONTH_CIQ" hidden="1">"c3786"</definedName>
    <definedName name="IQ_PERCENT_CHANGE_EST_5YR_GROWTH_RATE_MONTH_REUT" hidden="1">"c3955"</definedName>
    <definedName name="IQ_PERCENT_CHANGE_EST_5YR_GROWTH_RATE_WEEK" hidden="1">"c1847"</definedName>
    <definedName name="IQ_PERCENT_CHANGE_EST_5YR_GROWTH_RATE_WEEK_CIQ" hidden="1">"c3797"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CIQ" hidden="1">"c3748"</definedName>
    <definedName name="IQ_PERCENT_CHANGE_EST_EBITDA_12MONTHS_REUT" hidden="1">"c3917"</definedName>
    <definedName name="IQ_PERCENT_CHANGE_EST_EBITDA_18MONTHS" hidden="1">"c1805"</definedName>
    <definedName name="IQ_PERCENT_CHANGE_EST_EBITDA_18MONTHS_CIQ" hidden="1">"c3749"</definedName>
    <definedName name="IQ_PERCENT_CHANGE_EST_EBITDA_18MONTHS_REUT" hidden="1">"c3918"</definedName>
    <definedName name="IQ_PERCENT_CHANGE_EST_EBITDA_3MONTHS" hidden="1">"c1801"</definedName>
    <definedName name="IQ_PERCENT_CHANGE_EST_EBITDA_3MONTHS_CIQ" hidden="1">"c3745"</definedName>
    <definedName name="IQ_PERCENT_CHANGE_EST_EBITDA_3MONTHS_REUT" hidden="1">"c3914"</definedName>
    <definedName name="IQ_PERCENT_CHANGE_EST_EBITDA_6MONTHS" hidden="1">"c1802"</definedName>
    <definedName name="IQ_PERCENT_CHANGE_EST_EBITDA_6MONTHS_CIQ" hidden="1">"c3746"</definedName>
    <definedName name="IQ_PERCENT_CHANGE_EST_EBITDA_6MONTHS_REUT" hidden="1">"c3915"</definedName>
    <definedName name="IQ_PERCENT_CHANGE_EST_EBITDA_9MONTHS" hidden="1">"c1803"</definedName>
    <definedName name="IQ_PERCENT_CHANGE_EST_EBITDA_9MONTHS_CIQ" hidden="1">"c3747"</definedName>
    <definedName name="IQ_PERCENT_CHANGE_EST_EBITDA_9MONTHS_REUT" hidden="1">"c3916"</definedName>
    <definedName name="IQ_PERCENT_CHANGE_EST_EBITDA_DAY" hidden="1">"c1798"</definedName>
    <definedName name="IQ_PERCENT_CHANGE_EST_EBITDA_DAY_CIQ" hidden="1">"c3743"</definedName>
    <definedName name="IQ_PERCENT_CHANGE_EST_EBITDA_DAY_REUT" hidden="1">"c3912"</definedName>
    <definedName name="IQ_PERCENT_CHANGE_EST_EBITDA_MONTH" hidden="1">"c1800"</definedName>
    <definedName name="IQ_PERCENT_CHANGE_EST_EBITDA_MONTH_CIQ" hidden="1">"c3744"</definedName>
    <definedName name="IQ_PERCENT_CHANGE_EST_EBITDA_MONTH_REUT" hidden="1">"c3913"</definedName>
    <definedName name="IQ_PERCENT_CHANGE_EST_EBITDA_WEEK" hidden="1">"c1799"</definedName>
    <definedName name="IQ_PERCENT_CHANGE_EST_EBITDA_WEEK_CIQ" hidden="1">"c3792"</definedName>
    <definedName name="IQ_PERCENT_CHANGE_EST_EBITDA_WEEK_REUT" hidden="1">"c3961"</definedName>
    <definedName name="IQ_PERCENT_CHANGE_EST_EPS_12MONTHS" hidden="1">"c1788"</definedName>
    <definedName name="IQ_PERCENT_CHANGE_EST_EPS_12MONTHS_CIQ" hidden="1">"c3733"</definedName>
    <definedName name="IQ_PERCENT_CHANGE_EST_EPS_12MONTHS_REUT" hidden="1">"c3902"</definedName>
    <definedName name="IQ_PERCENT_CHANGE_EST_EPS_18MONTHS" hidden="1">"c1789"</definedName>
    <definedName name="IQ_PERCENT_CHANGE_EST_EPS_18MONTHS_CIQ" hidden="1">"c3734"</definedName>
    <definedName name="IQ_PERCENT_CHANGE_EST_EPS_18MONTHS_REUT" hidden="1">"c3903"</definedName>
    <definedName name="IQ_PERCENT_CHANGE_EST_EPS_3MONTHS" hidden="1">"c1785"</definedName>
    <definedName name="IQ_PERCENT_CHANGE_EST_EPS_3MONTHS_CIQ" hidden="1">"c3730"</definedName>
    <definedName name="IQ_PERCENT_CHANGE_EST_EPS_3MONTHS_REUT" hidden="1">"c3899"</definedName>
    <definedName name="IQ_PERCENT_CHANGE_EST_EPS_6MONTHS" hidden="1">"c1786"</definedName>
    <definedName name="IQ_PERCENT_CHANGE_EST_EPS_6MONTHS_CIQ" hidden="1">"c3731"</definedName>
    <definedName name="IQ_PERCENT_CHANGE_EST_EPS_6MONTHS_REUT" hidden="1">"c3900"</definedName>
    <definedName name="IQ_PERCENT_CHANGE_EST_EPS_9MONTHS" hidden="1">"c1787"</definedName>
    <definedName name="IQ_PERCENT_CHANGE_EST_EPS_9MONTHS_CIQ" hidden="1">"c3732"</definedName>
    <definedName name="IQ_PERCENT_CHANGE_EST_EPS_9MONTHS_REUT" hidden="1">"c3901"</definedName>
    <definedName name="IQ_PERCENT_CHANGE_EST_EPS_DAY" hidden="1">"c1782"</definedName>
    <definedName name="IQ_PERCENT_CHANGE_EST_EPS_DAY_CIQ" hidden="1">"c3727"</definedName>
    <definedName name="IQ_PERCENT_CHANGE_EST_EPS_DAY_REUT" hidden="1">"c3896"</definedName>
    <definedName name="IQ_PERCENT_CHANGE_EST_EPS_MONTH" hidden="1">"c1784"</definedName>
    <definedName name="IQ_PERCENT_CHANGE_EST_EPS_MONTH_CIQ" hidden="1">"c3729"</definedName>
    <definedName name="IQ_PERCENT_CHANGE_EST_EPS_MONTH_REUT" hidden="1">"c3898"</definedName>
    <definedName name="IQ_PERCENT_CHANGE_EST_EPS_WEEK" hidden="1">"c1783"</definedName>
    <definedName name="IQ_PERCENT_CHANGE_EST_EPS_WEEK_CIQ" hidden="1">"c3728"</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CIQ" hidden="1">"c3783"</definedName>
    <definedName name="IQ_PERCENT_CHANGE_EST_PRICE_TARGET_12MONTHS_REUT" hidden="1">"c3952"</definedName>
    <definedName name="IQ_PERCENT_CHANGE_EST_PRICE_TARGET_18MONTHS" hidden="1">"c1845"</definedName>
    <definedName name="IQ_PERCENT_CHANGE_EST_PRICE_TARGET_18MONTHS_CIQ" hidden="1">"c3784"</definedName>
    <definedName name="IQ_PERCENT_CHANGE_EST_PRICE_TARGET_18MONTHS_REUT" hidden="1">"c3953"</definedName>
    <definedName name="IQ_PERCENT_CHANGE_EST_PRICE_TARGET_3MONTHS" hidden="1">"c1841"</definedName>
    <definedName name="IQ_PERCENT_CHANGE_EST_PRICE_TARGET_3MONTHS_CIQ" hidden="1">"c3780"</definedName>
    <definedName name="IQ_PERCENT_CHANGE_EST_PRICE_TARGET_3MONTHS_REUT" hidden="1">"c3949"</definedName>
    <definedName name="IQ_PERCENT_CHANGE_EST_PRICE_TARGET_6MONTHS" hidden="1">"c1842"</definedName>
    <definedName name="IQ_PERCENT_CHANGE_EST_PRICE_TARGET_6MONTHS_CIQ" hidden="1">"c3781"</definedName>
    <definedName name="IQ_PERCENT_CHANGE_EST_PRICE_TARGET_6MONTHS_REUT" hidden="1">"c3950"</definedName>
    <definedName name="IQ_PERCENT_CHANGE_EST_PRICE_TARGET_9MONTHS" hidden="1">"c1843"</definedName>
    <definedName name="IQ_PERCENT_CHANGE_EST_PRICE_TARGET_9MONTHS_CIQ" hidden="1">"c3782"</definedName>
    <definedName name="IQ_PERCENT_CHANGE_EST_PRICE_TARGET_9MONTHS_REUT" hidden="1">"c3951"</definedName>
    <definedName name="IQ_PERCENT_CHANGE_EST_PRICE_TARGET_DAY" hidden="1">"c1838"</definedName>
    <definedName name="IQ_PERCENT_CHANGE_EST_PRICE_TARGET_DAY_CIQ" hidden="1">"c3778"</definedName>
    <definedName name="IQ_PERCENT_CHANGE_EST_PRICE_TARGET_DAY_REUT" hidden="1">"c3947"</definedName>
    <definedName name="IQ_PERCENT_CHANGE_EST_PRICE_TARGET_MONTH" hidden="1">"c1840"</definedName>
    <definedName name="IQ_PERCENT_CHANGE_EST_PRICE_TARGET_MONTH_CIQ" hidden="1">"c3779"</definedName>
    <definedName name="IQ_PERCENT_CHANGE_EST_PRICE_TARGET_MONTH_REUT" hidden="1">"c3948"</definedName>
    <definedName name="IQ_PERCENT_CHANGE_EST_PRICE_TARGET_WEEK" hidden="1">"c1839"</definedName>
    <definedName name="IQ_PERCENT_CHANGE_EST_PRICE_TARGET_WEEK_CIQ" hidden="1">"c3798"</definedName>
    <definedName name="IQ_PERCENT_CHANGE_EST_PRICE_TARGET_WEEK_REUT" hidden="1">"c3967"</definedName>
    <definedName name="IQ_PERCENT_CHANGE_EST_RECO_12MONTHS" hidden="1">"c1836"</definedName>
    <definedName name="IQ_PERCENT_CHANGE_EST_RECO_12MONTHS_CIQ" hidden="1">"c3776"</definedName>
    <definedName name="IQ_PERCENT_CHANGE_EST_RECO_12MONTHS_REUT" hidden="1">"c3945"</definedName>
    <definedName name="IQ_PERCENT_CHANGE_EST_RECO_18MONTHS" hidden="1">"c1837"</definedName>
    <definedName name="IQ_PERCENT_CHANGE_EST_RECO_18MONTHS_CIQ" hidden="1">"c3777"</definedName>
    <definedName name="IQ_PERCENT_CHANGE_EST_RECO_18MONTHS_REUT" hidden="1">"c3946"</definedName>
    <definedName name="IQ_PERCENT_CHANGE_EST_RECO_3MONTHS" hidden="1">"c1833"</definedName>
    <definedName name="IQ_PERCENT_CHANGE_EST_RECO_3MONTHS_CIQ" hidden="1">"c3773"</definedName>
    <definedName name="IQ_PERCENT_CHANGE_EST_RECO_3MONTHS_REUT" hidden="1">"c3942"</definedName>
    <definedName name="IQ_PERCENT_CHANGE_EST_RECO_6MONTHS" hidden="1">"c1834"</definedName>
    <definedName name="IQ_PERCENT_CHANGE_EST_RECO_6MONTHS_CIQ" hidden="1">"c3774"</definedName>
    <definedName name="IQ_PERCENT_CHANGE_EST_RECO_6MONTHS_REUT" hidden="1">"c3943"</definedName>
    <definedName name="IQ_PERCENT_CHANGE_EST_RECO_9MONTHS" hidden="1">"c1835"</definedName>
    <definedName name="IQ_PERCENT_CHANGE_EST_RECO_9MONTHS_CIQ" hidden="1">"c3775"</definedName>
    <definedName name="IQ_PERCENT_CHANGE_EST_RECO_9MONTHS_REUT" hidden="1">"c3944"</definedName>
    <definedName name="IQ_PERCENT_CHANGE_EST_RECO_DAY" hidden="1">"c1830"</definedName>
    <definedName name="IQ_PERCENT_CHANGE_EST_RECO_DAY_CIQ" hidden="1">"c3771"</definedName>
    <definedName name="IQ_PERCENT_CHANGE_EST_RECO_DAY_REUT" hidden="1">"c3940"</definedName>
    <definedName name="IQ_PERCENT_CHANGE_EST_RECO_MONTH" hidden="1">"c1832"</definedName>
    <definedName name="IQ_PERCENT_CHANGE_EST_RECO_MONTH_CIQ" hidden="1">"c3772"</definedName>
    <definedName name="IQ_PERCENT_CHANGE_EST_RECO_MONTH_REUT" hidden="1">"c3941"</definedName>
    <definedName name="IQ_PERCENT_CHANGE_EST_RECO_WEEK" hidden="1">"c1831"</definedName>
    <definedName name="IQ_PERCENT_CHANGE_EST_RECO_WEEK_CIQ" hidden="1">"c3796"</definedName>
    <definedName name="IQ_PERCENT_CHANGE_EST_RECO_WEEK_REUT" hidden="1">"c3966"</definedName>
    <definedName name="IQ_PERCENT_CHANGE_EST_REV_12MONTHS" hidden="1">"c1796"</definedName>
    <definedName name="IQ_PERCENT_CHANGE_EST_REV_12MONTHS_CIQ" hidden="1">"c3741"</definedName>
    <definedName name="IQ_PERCENT_CHANGE_EST_REV_12MONTHS_REUT" hidden="1">"c3910"</definedName>
    <definedName name="IQ_PERCENT_CHANGE_EST_REV_18MONTHS" hidden="1">"c1797"</definedName>
    <definedName name="IQ_PERCENT_CHANGE_EST_REV_18MONTHS_CIQ" hidden="1">"c3742"</definedName>
    <definedName name="IQ_PERCENT_CHANGE_EST_REV_18MONTHS_REUT" hidden="1">"c3911"</definedName>
    <definedName name="IQ_PERCENT_CHANGE_EST_REV_3MONTHS" hidden="1">"c1793"</definedName>
    <definedName name="IQ_PERCENT_CHANGE_EST_REV_3MONTHS_CIQ" hidden="1">"c3738"</definedName>
    <definedName name="IQ_PERCENT_CHANGE_EST_REV_3MONTHS_REUT" hidden="1">"c3907"</definedName>
    <definedName name="IQ_PERCENT_CHANGE_EST_REV_6MONTHS" hidden="1">"c1794"</definedName>
    <definedName name="IQ_PERCENT_CHANGE_EST_REV_6MONTHS_CIQ" hidden="1">"c3739"</definedName>
    <definedName name="IQ_PERCENT_CHANGE_EST_REV_6MONTHS_REUT" hidden="1">"c3908"</definedName>
    <definedName name="IQ_PERCENT_CHANGE_EST_REV_9MONTHS" hidden="1">"c1795"</definedName>
    <definedName name="IQ_PERCENT_CHANGE_EST_REV_9MONTHS_CIQ" hidden="1">"c3740"</definedName>
    <definedName name="IQ_PERCENT_CHANGE_EST_REV_9MONTHS_REUT" hidden="1">"c3909"</definedName>
    <definedName name="IQ_PERCENT_CHANGE_EST_REV_DAY" hidden="1">"c1790"</definedName>
    <definedName name="IQ_PERCENT_CHANGE_EST_REV_DAY_CIQ" hidden="1">"c3735"</definedName>
    <definedName name="IQ_PERCENT_CHANGE_EST_REV_DAY_REUT" hidden="1">"c3904"</definedName>
    <definedName name="IQ_PERCENT_CHANGE_EST_REV_MONTH" hidden="1">"c1792"</definedName>
    <definedName name="IQ_PERCENT_CHANGE_EST_REV_MONTH_CIQ" hidden="1">"c3737"</definedName>
    <definedName name="IQ_PERCENT_CHANGE_EST_REV_MONTH_REUT" hidden="1">"c3906"</definedName>
    <definedName name="IQ_PERCENT_CHANGE_EST_REV_WEEK" hidden="1">"c1791"</definedName>
    <definedName name="IQ_PERCENT_CHANGE_EST_REV_WEEK_CIQ" hidden="1">"c3736"</definedName>
    <definedName name="IQ_PERCENT_CHANGE_EST_REV_WEEK_REUT" hidden="1">"c3905"</definedName>
    <definedName name="IQ_PERCENT_INSURED_FDIC" hidden="1">"c6374"</definedName>
    <definedName name="IQ_PERCENTAGE_RENT" hidden="1">"c16018"</definedName>
    <definedName name="IQ_PERCENTAGE_RENT_RENTAL_REVENUE" hidden="1">"c16063"</definedName>
    <definedName name="IQ_PERFORMANCE_LOC_FOREIGN_GUARANTEES_FFIEC" hidden="1">"c13251"</definedName>
    <definedName name="IQ_PERIODDATE" hidden="1">"c1414"</definedName>
    <definedName name="IQ_PERIODDATE_AP" hidden="1">"c11745"</definedName>
    <definedName name="IQ_PERIODDATE_BS" hidden="1">"c1032"</definedName>
    <definedName name="IQ_PERIODDATE_CF" hidden="1">"c1033"</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RTFOLIO_SHARES" hidden="1">"c19116"</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"c16170"</definedName>
    <definedName name="IQ_POSTPAID_SUBS" hidden="1">"c16167"</definedName>
    <definedName name="IQ_POTENTIAL_UPSIDE" hidden="1">"c1855"</definedName>
    <definedName name="IQ_POTENTIAL_UPSIDE_CIQ" hidden="1">"c3799"</definedName>
    <definedName name="IQ_POTENTIAL_UPSIDE_REUT" hidden="1">"c3968"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 hidden="1">"c2221"</definedName>
    <definedName name="IQ_PRE_TAX_ACT_OR_EST_CIQ_COL" hidden="1">"c11711"</definedName>
    <definedName name="IQ_PRE_TAX_ACT_OR_EST_REUT" hidden="1">"c5467"</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STOCK_FFIEC" hidden="1">"c12875"</definedName>
    <definedName name="IQ_PREF_TOT" hidden="1">"c1415"</definedName>
    <definedName name="IQ_PREFERRED_DEPOSITS_FFIEC" hidden="1">"c15312"</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"c16169"</definedName>
    <definedName name="IQ_PREPAID_EXP" hidden="1">"c1068"</definedName>
    <definedName name="IQ_PREPAID_EXPEN" hidden="1">"c1418"</definedName>
    <definedName name="IQ_PREPAID_SUBS" hidden="1">"c16166"</definedName>
    <definedName name="IQ_PRESIDENT_ID" hidden="1">"c15216"</definedName>
    <definedName name="IQ_PRESIDENT_NAME" hidden="1">"c15215"</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AFTER_CAP_ALLOCATION_FOREIGN_FFIEC" hidden="1">"c15390"</definedName>
    <definedName name="IQ_PRETAX_INC_BEFORE_CAP_ALLOCATION_FOREIGN_FFIEC" hidden="1">"c15388"</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OPERATING_INC_AVG_ASSETS_FFIEC" hidden="1">"c13365"</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ETAX_RETURN_ASSETS_FDIC" hidden="1">"c6731"</definedName>
    <definedName name="IQ_PREV_MONTHLY_FACTOR" hidden="1">"c8973"</definedName>
    <definedName name="IQ_PREV_MONTHLY_FACTOR_DATE" hidden="1">"c8974"</definedName>
    <definedName name="IQ_PREVIOUS_TIME_RT" hidden="1">"PREVIOUSLASTTIME"</definedName>
    <definedName name="IQ_PRICE_CFPS_FWD" hidden="1">"c2237"</definedName>
    <definedName name="IQ_PRICE_CFPS_FWD_REUT" hidden="1">"c4053"</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BOTTOM_UP" hidden="1">"c5486"</definedName>
    <definedName name="IQ_PRICE_TARGET_BOTTOM_UP_CIQ" hidden="1">"c12023"</definedName>
    <definedName name="IQ_PRICE_TARGET_BOTTOM_UP_REUT" hidden="1">"c5494"</definedName>
    <definedName name="IQ_PRICE_TARGET_CIQ" hidden="1">"c3613"</definedName>
    <definedName name="IQ_PRICE_TARGET_REUT" hidden="1">"c3631"</definedName>
    <definedName name="IQ_PRICE_VOL_HIST_2YR" hidden="1">"c15637"</definedName>
    <definedName name="IQ_PRICE_VOL_HIST_3MTH" hidden="1">"c15634"</definedName>
    <definedName name="IQ_PRICE_VOL_HIST_5YR" hidden="1">"c15638"</definedName>
    <definedName name="IQ_PRICE_VOL_HIST_6MTH" hidden="1">"c15635"</definedName>
    <definedName name="IQ_PRICE_VOL_HIST_YR" hidden="1">"c15636"</definedName>
    <definedName name="IQ_PRICE_VOLATILITY_EST" hidden="1">"c4492"</definedName>
    <definedName name="IQ_PRICE_VOLATILITY_EST_CIQ_COL" hidden="1">"c11677"</definedName>
    <definedName name="IQ_PRICE_VOLATILITY_HIGH" hidden="1">"c4493"</definedName>
    <definedName name="IQ_PRICE_VOLATILITY_HIGH_CIQ_COL" hidden="1">"c11678"</definedName>
    <definedName name="IQ_PRICE_VOLATILITY_LOW" hidden="1">"c4494"</definedName>
    <definedName name="IQ_PRICE_VOLATILITY_LOW_CIQ_COL" hidden="1">"c11679"</definedName>
    <definedName name="IQ_PRICE_VOLATILITY_MEDIAN" hidden="1">"c4495"</definedName>
    <definedName name="IQ_PRICE_VOLATILITY_MEDIAN_CIQ_COL" hidden="1">"c11680"</definedName>
    <definedName name="IQ_PRICE_VOLATILITY_NUM" hidden="1">"c4496"</definedName>
    <definedName name="IQ_PRICE_VOLATILITY_NUM_CIQ_COL" hidden="1">"c11681"</definedName>
    <definedName name="IQ_PRICE_VOLATILITY_STDDEV" hidden="1">"c4497"</definedName>
    <definedName name="IQ_PRICE_VOLATILITY_STDDEV_CIQ_COL" hidden="1">"c11682"</definedName>
    <definedName name="IQ_PRICEDATE" hidden="1">"c1069"</definedName>
    <definedName name="IQ_PRICING_DATE" hidden="1">"c1613"</definedName>
    <definedName name="IQ_PRIMARY_EPS_TYPE" hidden="1">"c4498"</definedName>
    <definedName name="IQ_PRIMARY_EPS_TYPE_CIQ" hidden="1">"c5036"</definedName>
    <definedName name="IQ_PRIMARY_EPS_TYPE_REUT" hidden="1">"c5481"</definedName>
    <definedName name="IQ_PRIMARY_EST_CONSOLIDATION" hidden="1">"c16246"</definedName>
    <definedName name="IQ_PRIMARY_EST_CONSOLIDATION_CIQ" hidden="1">"c16247"</definedName>
    <definedName name="IQ_PRIMARY_INDUSTRY" hidden="1">"c1070"</definedName>
    <definedName name="IQ_PRIMARY_SIC_CODE" hidden="1">"c16218"</definedName>
    <definedName name="IQ_PRIMARY_SIC_INDUSTRY" hidden="1">"c16217"</definedName>
    <definedName name="IQ_PRINCIPAL_AMT" hidden="1">"c2157"</definedName>
    <definedName name="IQ_PRIVATE_CONST_TOTAL_APR_FC_UNUSED" hidden="1">"c8559"</definedName>
    <definedName name="IQ_PRIVATE_CONST_TOTAL_APR_UNUSED" hidden="1">"c7679"</definedName>
    <definedName name="IQ_PRIVATE_CONST_TOTAL_FC_UNUSED" hidden="1">"c7899"</definedName>
    <definedName name="IQ_PRIVATE_CONST_TOTAL_POP_FC_UNUSED" hidden="1">"c8119"</definedName>
    <definedName name="IQ_PRIVATE_CONST_TOTAL_POP_UNUSED" hidden="1">"c7239"</definedName>
    <definedName name="IQ_PRIVATE_CONST_TOTAL_UNUSED" hidden="1">"c7019"</definedName>
    <definedName name="IQ_PRIVATE_CONST_TOTAL_YOY_FC_UNUSED" hidden="1">"c8339"</definedName>
    <definedName name="IQ_PRIVATE_CONST_TOTAL_YOY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UNUSED" hidden="1">"c7655"</definedName>
    <definedName name="IQ_PRIVATE_RES_CONST_REAL_FC_UNUSED" hidden="1">"c7875"</definedName>
    <definedName name="IQ_PRIVATE_RES_CONST_REAL_POP_FC_UNUSED" hidden="1">"c8095"</definedName>
    <definedName name="IQ_PRIVATE_RES_CONST_REAL_POP_UNUSED" hidden="1">"c7215"</definedName>
    <definedName name="IQ_PRIVATE_RES_CONST_REAL_UNUSED" hidden="1">"c6995"</definedName>
    <definedName name="IQ_PRIVATE_RES_CONST_REAL_YOY_FC_UNUSED" hidden="1">"c8315"</definedName>
    <definedName name="IQ_PRIVATE_RES_CONST_REAL_YOY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BABLE_RESERVES_TO_TOTAL_RESERVES_COAL" hidden="1">"c15953"</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DUCTION_TO_SOLD_COAL" hidden="1">"c15945"</definedName>
    <definedName name="IQ_PROFESSIONAL" hidden="1">"c1071"</definedName>
    <definedName name="IQ_PROFESSIONAL_ALL_OTHER_COMP" hidden="1">"c18944"</definedName>
    <definedName name="IQ_PROFESSIONAL_ANNUAL_CASH_COMP" hidden="1">"c18945"</definedName>
    <definedName name="IQ_PROFESSIONAL_AS_REPORTED_COMP" hidden="1">"c18949"</definedName>
    <definedName name="IQ_PROFESSIONAL_AS_REPORTED_DIRECTOR_COMP" hidden="1">"c18961"</definedName>
    <definedName name="IQ_PROFESSIONAL_ASSISTANT_EMAIL" hidden="1">"c15169"</definedName>
    <definedName name="IQ_PROFESSIONAL_ASSISTANT_FAX" hidden="1">"c15171"</definedName>
    <definedName name="IQ_PROFESSIONAL_ASSISTANT_NAME" hidden="1">"c15168"</definedName>
    <definedName name="IQ_PROFESSIONAL_ASSISTANT_PHONE" hidden="1">"c15170"</definedName>
    <definedName name="IQ_PROFESSIONAL_BACKGROUND" hidden="1">"c15161"</definedName>
    <definedName name="IQ_PROFESSIONAL_BONUS" hidden="1">"c18940"</definedName>
    <definedName name="IQ_PROFESSIONAL_CALCULATED_COMP" hidden="1">"c18947"</definedName>
    <definedName name="IQ_PROFESSIONAL_CHANGE_PENSION" hidden="1">"c18962"</definedName>
    <definedName name="IQ_PROFESSIONAL_DIRECT_FAX" hidden="1">"c15166"</definedName>
    <definedName name="IQ_PROFESSIONAL_DIRECT_PHONE" hidden="1">"c15165"</definedName>
    <definedName name="IQ_PROFESSIONAL_DIRECTOR_BONUS" hidden="1">"c18956"</definedName>
    <definedName name="IQ_PROFESSIONAL_DIRECTOR_CHANGE_PENSION" hidden="1">"c18957"</definedName>
    <definedName name="IQ_PROFESSIONAL_DIRECTOR_FEE" hidden="1">"c18953"</definedName>
    <definedName name="IQ_PROFESSIONAL_DIRECTOR_NON_EQUITY_COMP" hidden="1">"c18958"</definedName>
    <definedName name="IQ_PROFESSIONAL_DIRECTOR_OPTION_AWARDS" hidden="1">"c18954"</definedName>
    <definedName name="IQ_PROFESSIONAL_DIRECTOR_OTHER" hidden="1">"c18955"</definedName>
    <definedName name="IQ_PROFESSIONAL_DIRECTOR_STOCK_AWARDS" hidden="1">"c18959"</definedName>
    <definedName name="IQ_PROFESSIONAL_DIRECTOR_STOCK_GRANTS" hidden="1">"c18986"</definedName>
    <definedName name="IQ_PROFESSIONAL_DIRECTOR_STOCK_OPTIONS" hidden="1">"c18960"</definedName>
    <definedName name="IQ_PROFESSIONAL_EMAIL" hidden="1">"c15167"</definedName>
    <definedName name="IQ_PROFESSIONAL_EQUITY_INCENTIVE" hidden="1">"c18982"</definedName>
    <definedName name="IQ_PROFESSIONAL_EST_PAYMENTS_CHANGE_CONTROL" hidden="1">"c18951"</definedName>
    <definedName name="IQ_PROFESSIONAL_EST_PAYMENTS_TERMINATION" hidden="1">"c18963"</definedName>
    <definedName name="IQ_PROFESSIONAL_EXERCISABLE_OPTIONS" hidden="1">"c18966"</definedName>
    <definedName name="IQ_PROFESSIONAL_EXERCISABLE_VALUES" hidden="1">"c18967"</definedName>
    <definedName name="IQ_PROFESSIONAL_EXERCISED_OPTIONS" hidden="1">"c18964"</definedName>
    <definedName name="IQ_PROFESSIONAL_EXERCISED_VALUES" hidden="1">"c18965"</definedName>
    <definedName name="IQ_PROFESSIONAL_ID" hidden="1">"c13755"</definedName>
    <definedName name="IQ_PROFESSIONAL_LT_INCENTIVE" hidden="1">"c18943"</definedName>
    <definedName name="IQ_PROFESSIONAL_MAIN_FAX" hidden="1">"c15164"</definedName>
    <definedName name="IQ_PROFESSIONAL_MAIN_PHONE" hidden="1">"c15163"</definedName>
    <definedName name="IQ_PROFESSIONAL_MARKET_VALUE_SHARES_NOT_VESTED" hidden="1">"c18981"</definedName>
    <definedName name="IQ_PROFESSIONAL_NON_EQUITY_INCENTIVE" hidden="1">"c18952"</definedName>
    <definedName name="IQ_PROFESSIONAL_NUM_SHARED_NOT_VESTED" hidden="1">"c18980"</definedName>
    <definedName name="IQ_PROFESSIONAL_NUM_SHARES_ACQUIRED" hidden="1">"c18978"</definedName>
    <definedName name="IQ_PROFESSIONAL_OFFICE_ADDRESS" hidden="1">"c15162"</definedName>
    <definedName name="IQ_PROFESSIONAL_OPTION_AWARDS" hidden="1">"c18948"</definedName>
    <definedName name="IQ_PROFESSIONAL_OPTION_MARKET_PRICE" hidden="1">"c18977"</definedName>
    <definedName name="IQ_PROFESSIONAL_OPTION_PRICE" hidden="1">"c18976"</definedName>
    <definedName name="IQ_PROFESSIONAL_OTHER_ANNUAL_COMP" hidden="1">"c18941"</definedName>
    <definedName name="IQ_PROFESSIONAL_OTHER_COMP" hidden="1">"c18950"</definedName>
    <definedName name="IQ_PROFESSIONAL_RESTRICTED_STOCK_COMP" hidden="1">"c18942"</definedName>
    <definedName name="IQ_PROFESSIONAL_SALARY" hidden="1">"c18939"</definedName>
    <definedName name="IQ_PROFESSIONAL_ST_COMP" hidden="1">"c18946"</definedName>
    <definedName name="IQ_PROFESSIONAL_TITLE" hidden="1">"c1072"</definedName>
    <definedName name="IQ_PROFESSIONAL_TOTAL_NUM_STOCK_AWARDS" hidden="1">"c18985"</definedName>
    <definedName name="IQ_PROFESSIONAL_TOTAL_OPTIONS" hidden="1">"c18974"</definedName>
    <definedName name="IQ_PROFESSIONAL_TOTAL_STOCK_VALUE" hidden="1">"c18984"</definedName>
    <definedName name="IQ_PROFESSIONAL_TOTAL_VALUE_OPTIONS" hidden="1">"c18975"</definedName>
    <definedName name="IQ_PROFESSIONAL_UNCLASSIFIED_OPTIONS" hidden="1">"c18970"</definedName>
    <definedName name="IQ_PROFESSIONAL_UNCLASSIFIED_OPTIONS_VALUE" hidden="1">"c18971"</definedName>
    <definedName name="IQ_PROFESSIONAL_UNEARNED_STOCK_VALUE" hidden="1">"c18983"</definedName>
    <definedName name="IQ_PROFESSIONAL_UNEXERCISABLE_OPTIONS" hidden="1">"c18968"</definedName>
    <definedName name="IQ_PROFESSIONAL_UNEXERCISABLE_VALUES" hidden="1">"c18969"</definedName>
    <definedName name="IQ_PROFESSIONAL_UNEXERCISED_UNEARNED_OPTIONS" hidden="1">"c18972"</definedName>
    <definedName name="IQ_PROFESSIONAL_UNEXERCISED_UNEARNED_OPTIONS_VALUE" hidden="1">"c18973"</definedName>
    <definedName name="IQ_PROFESSIONAL_VALUE_VESTING" hidden="1">"c18979"</definedName>
    <definedName name="IQ_PROFIT_AFTER_COST_CAPITAL_NEW_BUSINESS" hidden="1">"c9969"</definedName>
    <definedName name="IQ_PROFIT_BEFORE_COST_CAPITAL_NEW_BUSINESS" hidden="1">"c9967"</definedName>
    <definedName name="IQ_PROGRAMMING_COSTS" hidden="1">"c2884"</definedName>
    <definedName name="IQ_PROJECTED_PENSION_OBLIGATION" hidden="1">"c1292"</definedName>
    <definedName name="IQ_PROJECTED_PENSION_OBLIGATION_DOMESTIC" hidden="1">"c2656"</definedName>
    <definedName name="IQ_PROJECTED_PENSION_OBLIGATION_FOREIGN" hidden="1">"c2664"</definedName>
    <definedName name="IQ_PROP_MGMT_EXPENSE" hidden="1">"c16038"</definedName>
    <definedName name="IQ_PROP_MGMT_INCOME" hidden="1">"c16028"</definedName>
    <definedName name="IQ_PROP_OPERATING_EXPENSE" hidden="1">"c16037"</definedName>
    <definedName name="IQ_PROP_RENTAL_REVENUE" hidden="1">"c16019"</definedName>
    <definedName name="IQ_PROP_SALES_EXPENSE" hidden="1">"c16044"</definedName>
    <definedName name="IQ_PROPERTY_EXP" hidden="1">"c1073"</definedName>
    <definedName name="IQ_PROPERTY_GROSS" hidden="1">"c1379"</definedName>
    <definedName name="IQ_PROPERTY_MGMT_FEE" hidden="1">"c1074"</definedName>
    <definedName name="IQ_PROPERTY_NET" hidden="1">"c1402"</definedName>
    <definedName name="IQ_PROPERTY_TAX_INSURANCE" hidden="1">"c16033"</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EN_RESERVES_TO_TOTAL_RESERVES_COAL" hidden="1">"c15952"</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AVG_LOANS" hidden="1">"c15717"</definedName>
    <definedName name="IQ_PROVISION_CHARGE_OFFS" hidden="1">"c1083"</definedName>
    <definedName name="IQ_PROVISION_LL_FFIEC" hidden="1">"c13019"</definedName>
    <definedName name="IQ_PROVISION_LOAN_LOSS_AVG_ASSETS_FFIEC" hidden="1">"c18879"</definedName>
    <definedName name="IQ_PROVISION_LOSSES_AVG_ASSETS_FFIEC" hidden="1">"c13362"</definedName>
    <definedName name="IQ_PROVISION_LOSSES_AVG_LOANS_FFIEC" hidden="1">"c13470"</definedName>
    <definedName name="IQ_PROVISION_LOSSES_NET_LOSSES_FFIEC" hidden="1">"c13471"</definedName>
    <definedName name="IQ_PSGR_REV" hidden="1">"c19125"</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OAL" hidden="1">"c15934"</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D_PRODUCTION_TO_SOLD_COAL" hidden="1">"c15947"</definedName>
    <definedName name="IQ_PURCHASED_TO_PRODUCTION_COAL" hidden="1">"c15948"</definedName>
    <definedName name="IQ_PURCHASED_TO_SOLD_COAL" hidden="1">"c15946"</definedName>
    <definedName name="IQ_PURCHASES_EQUIP_NONRES_SAAR_APR_FC_UNUSED" hidden="1">"c8491"</definedName>
    <definedName name="IQ_PURCHASES_EQUIP_NONRES_SAAR_APR_UNUSED" hidden="1">"c7611"</definedName>
    <definedName name="IQ_PURCHASES_EQUIP_NONRES_SAAR_FC_UNUSED" hidden="1">"c7831"</definedName>
    <definedName name="IQ_PURCHASES_EQUIP_NONRES_SAAR_POP_FC_UNUSED" hidden="1">"c8051"</definedName>
    <definedName name="IQ_PURCHASES_EQUIP_NONRES_SAAR_POP_UNUSED" hidden="1">"c7171"</definedName>
    <definedName name="IQ_PURCHASES_EQUIP_NONRES_SAAR_UNUSED" hidden="1">"c6951"</definedName>
    <definedName name="IQ_PURCHASES_EQUIP_NONRES_SAAR_YOY_FC_UNUSED" hidden="1">"c8271"</definedName>
    <definedName name="IQ_PURCHASES_EQUIP_NONRES_SAAR_YOY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UALIFYING_MINORITY_INT_T1_FFIEC" hidden="1">"c13135"</definedName>
    <definedName name="IQ_QUALIFYING_SUB_DEBT_REDEEM_PREF_T2_FFIEC" hidden="1">"c13144"</definedName>
    <definedName name="IQ_QUALIFYING_TRUST_PREFERRED_T1_FFIEC" hidden="1">"c13136"</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AW_SALEABLE_INVENTORY_COAL" hidden="1">"c15941"</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ASSET_DEVELOPMENT_PROP" hidden="1">"c19136"</definedName>
    <definedName name="IQ_RE_ASSET_INVESTMENT_PROP" hidden="1">"c19135"</definedName>
    <definedName name="IQ_RE_ASSET_OTHER_PROP" hidden="1">"c19137"</definedName>
    <definedName name="IQ_RE_ASSET_TOTAL_PROP" hidden="1">"c19138"</definedName>
    <definedName name="IQ_RE_DEPR_AMORT" hidden="1">"c8750"</definedName>
    <definedName name="IQ_RE_DEPRECIATION" hidden="1">"c16045"</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_QUARTERLY_AVG_FFIEC" hidden="1">"c15476"</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ENTAL_EXPENSE" hidden="1">"c16036"</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ENT_FUNDS" hidden="1">"c18908"</definedName>
    <definedName name="IQ_RECENT_FUNDS_ID" hidden="1">"c18909"</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ACT_OR_EST_CIQ" hidden="1">"c5045"</definedName>
    <definedName name="IQ_RECURRING_PROFIT_ACT_OR_EST_CIQ_COL" hidden="1">"c11692"</definedName>
    <definedName name="IQ_RECURRING_PROFIT_EST" hidden="1">"c4499"</definedName>
    <definedName name="IQ_RECURRING_PROFIT_GUIDANCE" hidden="1">"c4500"</definedName>
    <definedName name="IQ_RECURRING_PROFIT_GUIDANCE_CIQ" hidden="1">"c5038"</definedName>
    <definedName name="IQ_RECURRING_PROFIT_GUIDANCE_CIQ_COL" hidden="1">"c11685"</definedName>
    <definedName name="IQ_RECURRING_PROFIT_HIGH_EST" hidden="1">"c4501"</definedName>
    <definedName name="IQ_RECURRING_PROFIT_HIGH_GUIDANCE" hidden="1">"c4179"</definedName>
    <definedName name="IQ_RECURRING_PROFIT_HIGH_GUIDANCE_CIQ" hidden="1">"c4591"</definedName>
    <definedName name="IQ_RECURRING_PROFIT_HIGH_GUIDANCE_CIQ_COL" hidden="1">"c11240"</definedName>
    <definedName name="IQ_RECURRING_PROFIT_LOW_EST" hidden="1">"c4502"</definedName>
    <definedName name="IQ_RECURRING_PROFIT_LOW_GUIDANCE" hidden="1">"c4219"</definedName>
    <definedName name="IQ_RECURRING_PROFIT_LOW_GUIDANCE_CIQ" hidden="1">"c4631"</definedName>
    <definedName name="IQ_RECURRING_PROFIT_LOW_GUIDANCE_CIQ_COL" hidden="1">"c11280"</definedName>
    <definedName name="IQ_RECURRING_PROFIT_MEDIAN_EST" hidden="1">"c4503"</definedName>
    <definedName name="IQ_RECURRING_PROFIT_NUM_EST" hidden="1">"c4504"</definedName>
    <definedName name="IQ_RECURRING_PROFIT_SHARE_ACT_OR_EST" hidden="1">"c4508"</definedName>
    <definedName name="IQ_RECURRING_PROFIT_SHARE_ACT_OR_EST_CIQ" hidden="1">"c5046"</definedName>
    <definedName name="IQ_RECURRING_PROFIT_SHARE_ACT_OR_EST_CIQ_COL" hidden="1">"c11693"</definedName>
    <definedName name="IQ_RECURRING_PROFIT_SHARE_EST" hidden="1">"c4506"</definedName>
    <definedName name="IQ_RECURRING_PROFIT_SHARE_GUIDANCE" hidden="1">"c4509"</definedName>
    <definedName name="IQ_RECURRING_PROFIT_SHARE_GUIDANCE_CIQ" hidden="1">"c5047"</definedName>
    <definedName name="IQ_RECURRING_PROFIT_SHARE_GUIDANCE_CIQ_COL" hidden="1">"c11694"</definedName>
    <definedName name="IQ_RECURRING_PROFIT_SHARE_HIGH_EST" hidden="1">"c4510"</definedName>
    <definedName name="IQ_RECURRING_PROFIT_SHARE_HIGH_GUIDANCE" hidden="1">"c4200"</definedName>
    <definedName name="IQ_RECURRING_PROFIT_SHARE_HIGH_GUIDANCE_CIQ" hidden="1">"c4612"</definedName>
    <definedName name="IQ_RECURRING_PROFIT_SHARE_HIGH_GUIDANCE_CIQ_COL" hidden="1">"c11261"</definedName>
    <definedName name="IQ_RECURRING_PROFIT_SHARE_LOW_EST" hidden="1">"c4511"</definedName>
    <definedName name="IQ_RECURRING_PROFIT_SHARE_LOW_GUIDANCE" hidden="1">"c4240"</definedName>
    <definedName name="IQ_RECURRING_PROFIT_SHARE_LOW_GUIDANCE_CIQ" hidden="1">"c4652"</definedName>
    <definedName name="IQ_RECURRING_PROFIT_SHARE_LOW_GUIDANCE_CIQ_COL" hidden="1">"c11301"</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DUCTION_TAX_POSITION_CURRENT_YR" hidden="1">"c15734"</definedName>
    <definedName name="IQ_REDUCTION_TAX_POSITION_PRIOR_YRS" hidden="1">"c15736"</definedName>
    <definedName name="IQ_REF_ENTITY" hidden="1">"c6033"</definedName>
    <definedName name="IQ_REF_ENTITY_CIQID" hidden="1">"c6024"</definedName>
    <definedName name="IQ_REF_ENTITY_TICKER" hidden="1">"c6023"</definedName>
    <definedName name="IQ_REG_ASSETS" hidden="1">"c1095"</definedName>
    <definedName name="IQ_REINSTATED" hidden="1">"c16221"</definedName>
    <definedName name="IQ_REINSTATEMENT_DATE" hidden="1">"c16222"</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AVG_PROP" hidden="1">"c16056"</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NOI" hidden="1">"c16065"</definedName>
    <definedName name="IQ_RENTAL_NOI_AVG_GROSS_PROP" hidden="1">"c16057"</definedName>
    <definedName name="IQ_RENTAL_NOI_TOTAL_RENT_REVENUE" hidden="1">"c16061"</definedName>
    <definedName name="IQ_RENTAL_REV" hidden="1">"c1101"</definedName>
    <definedName name="IQ_REPAIRS_MAINTENANCE" hidden="1">"c16032"</definedName>
    <definedName name="IQ_REPO" hidden="1">"c19133"</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UNUSED" hidden="1">"c7656"</definedName>
    <definedName name="IQ_RES_CONST_REAL_FC_UNUSED" hidden="1">"c7876"</definedName>
    <definedName name="IQ_RES_CONST_REAL_POP_FC_UNUSED" hidden="1">"c8096"</definedName>
    <definedName name="IQ_RES_CONST_REAL_POP_UNUSED" hidden="1">"c7216"</definedName>
    <definedName name="IQ_RES_CONST_REAL_SAAR_APR_FC_UNUSED" hidden="1">"c8537"</definedName>
    <definedName name="IQ_RES_CONST_REAL_SAAR_APR_UNUSED" hidden="1">"c7657"</definedName>
    <definedName name="IQ_RES_CONST_REAL_SAAR_FC_UNUSED" hidden="1">"c7877"</definedName>
    <definedName name="IQ_RES_CONST_REAL_SAAR_POP_FC_UNUSED" hidden="1">"c8097"</definedName>
    <definedName name="IQ_RES_CONST_REAL_SAAR_POP_UNUSED" hidden="1">"c7217"</definedName>
    <definedName name="IQ_RES_CONST_REAL_SAAR_UNUSED" hidden="1">"c6997"</definedName>
    <definedName name="IQ_RES_CONST_REAL_SAAR_YOY_FC_UNUSED" hidden="1">"c8317"</definedName>
    <definedName name="IQ_RES_CONST_REAL_SAAR_YOY_UNUSED" hidden="1">"c7437"</definedName>
    <definedName name="IQ_RES_CONST_REAL_UNUSED" hidden="1">"c6996"</definedName>
    <definedName name="IQ_RES_CONST_REAL_YOY_FC_UNUSED" hidden="1">"c8316"</definedName>
    <definedName name="IQ_RES_CONST_REAL_YOY_UNUSED" hidden="1">"c7436"</definedName>
    <definedName name="IQ_RES_CONST_SAAR_APR_FC_UNUSED" hidden="1">"c8540"</definedName>
    <definedName name="IQ_RES_CONST_SAAR_APR_UNUSED" hidden="1">"c7660"</definedName>
    <definedName name="IQ_RES_CONST_SAAR_FC_UNUSED" hidden="1">"c7880"</definedName>
    <definedName name="IQ_RES_CONST_SAAR_POP_FC_UNUSED" hidden="1">"c8100"</definedName>
    <definedName name="IQ_RES_CONST_SAAR_POP_UNUSED" hidden="1">"c7220"</definedName>
    <definedName name="IQ_RES_CONST_SAAR_UNUSED" hidden="1">"c7000"</definedName>
    <definedName name="IQ_RES_CONST_SAAR_YOY_FC_UNUSED" hidden="1">"c8320"</definedName>
    <definedName name="IQ_RES_CONST_SAAR_YOY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ATALOG_REVENUES" hidden="1">"c9903"</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NLINE_REVENUES" hidden="1">"c9904"</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REVENUES" hidden="1">"c9902"</definedName>
    <definedName name="IQ_RETAIL_SALES" hidden="1">"c7003"</definedName>
    <definedName name="IQ_RETAIL_SALES_APR" hidden="1">"c7663"</definedName>
    <definedName name="IQ_RETAIL_SALES_APR_FC" hidden="1">"c8543"</definedName>
    <definedName name="IQ_RETAIL_SALES_CATALOG" hidden="1">"c16128"</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"c16129"</definedName>
    <definedName name="IQ_RETAIL_SALES_POP" hidden="1">"c7223"</definedName>
    <definedName name="IQ_RETAIL_SALES_POP_FC" hidden="1">"c8103"</definedName>
    <definedName name="IQ_RETAIL_SALES_RETAIL" hidden="1">"c16127"</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L_WHOLESALE_REVENUES" hidden="1">"c15895"</definedName>
    <definedName name="IQ_RETAINED_EARN" hidden="1">"c1420"</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DIC" hidden="1">"c6730"</definedName>
    <definedName name="IQ_RETURN_ASSETS_FS" hidden="1">"c1116"</definedName>
    <definedName name="IQ_RETURN_ASSETS_GUIDANCE" hidden="1">"c4517"</definedName>
    <definedName name="IQ_RETURN_ASSETS_GUIDANCE_CIQ" hidden="1">"c5055"</definedName>
    <definedName name="IQ_RETURN_ASSETS_GUIDANCE_CIQ_COL" hidden="1">"c11702"</definedName>
    <definedName name="IQ_RETURN_ASSETS_HIGH_EST" hidden="1">"c3530"</definedName>
    <definedName name="IQ_RETURN_ASSETS_HIGH_EST_REUT" hidden="1">"c3992"</definedName>
    <definedName name="IQ_RETURN_ASSETS_HIGH_GUIDANCE" hidden="1">"c4183"</definedName>
    <definedName name="IQ_RETURN_ASSETS_HIGH_GUIDANCE_CIQ" hidden="1">"c4595"</definedName>
    <definedName name="IQ_RETURN_ASSETS_HIGH_GUIDANCE_CIQ_COL" hidden="1">"c11244"</definedName>
    <definedName name="IQ_RETURN_ASSETS_LOW_EST" hidden="1">"c3531"</definedName>
    <definedName name="IQ_RETURN_ASSETS_LOW_EST_REUT" hidden="1">"c3993"</definedName>
    <definedName name="IQ_RETURN_ASSETS_LOW_GUIDANCE" hidden="1">"c4223"</definedName>
    <definedName name="IQ_RETURN_ASSETS_LOW_GUIDANCE_CIQ" hidden="1">"c4635"</definedName>
    <definedName name="IQ_RETURN_ASSETS_LOW_GUIDANCE_CIQ_COL" hidden="1">"c11284"</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DIC" hidden="1">"c6732"</definedName>
    <definedName name="IQ_RETURN_EQUITY_FS" hidden="1">"c1121"</definedName>
    <definedName name="IQ_RETURN_EQUITY_GUIDANCE" hidden="1">"c4518"</definedName>
    <definedName name="IQ_RETURN_EQUITY_GUIDANCE_CIQ" hidden="1">"c5056"</definedName>
    <definedName name="IQ_RETURN_EQUITY_GUIDANCE_CIQ_COL" hidden="1">"c11703"</definedName>
    <definedName name="IQ_RETURN_EQUITY_HIGH_EST" hidden="1">"c3536"</definedName>
    <definedName name="IQ_RETURN_EQUITY_HIGH_EST_REUT" hidden="1">"c3985"</definedName>
    <definedName name="IQ_RETURN_EQUITY_HIGH_GUIDANCE" hidden="1">"c4182"</definedName>
    <definedName name="IQ_RETURN_EQUITY_HIGH_GUIDANCE_CIQ" hidden="1">"c4594"</definedName>
    <definedName name="IQ_RETURN_EQUITY_HIGH_GUIDANCE_CIQ_COL" hidden="1">"c11243"</definedName>
    <definedName name="IQ_RETURN_EQUITY_LOW_EST" hidden="1">"c3537"</definedName>
    <definedName name="IQ_RETURN_EQUITY_LOW_EST_REUT" hidden="1">"c3986"</definedName>
    <definedName name="IQ_RETURN_EQUITY_LOW_GUIDANCE" hidden="1">"c4222"</definedName>
    <definedName name="IQ_RETURN_EQUITY_LOW_GUIDANCE_CIQ" hidden="1">"c4634"</definedName>
    <definedName name="IQ_RETURN_EQUITY_LOW_GUIDANCE_CIQ_COL" hidden="1">"c11283"</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BEFORE_LOAN_LOSS_FOREIGN_FFIEC" hidden="1">"c15381"</definedName>
    <definedName name="IQ_REV_NAME_AP" hidden="1">"c8911"</definedName>
    <definedName name="IQ_REV_NAME_AP_ABS" hidden="1">"c8930"</definedName>
    <definedName name="IQ_REV_STDDEV_EST" hidden="1">"c1124"</definedName>
    <definedName name="IQ_REV_STDDEV_EST_CIQ" hidden="1">"c3621"</definedName>
    <definedName name="IQ_REV_STDDEV_EST_REUT" hidden="1">"c3639"</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ALUATION_NON_TRADING_PROP" hidden="1">"c15999"</definedName>
    <definedName name="IQ_REVENUE" hidden="1">"c1422"</definedName>
    <definedName name="IQ_REVENUE_ACT_OR_EST" hidden="1">"c2214"</definedName>
    <definedName name="IQ_REVENUE_ACT_OR_EST_CIQ" hidden="1">"c5059"</definedName>
    <definedName name="IQ_REVENUE_ACT_OR_EST_CIQ_COL" hidden="1">"c11706"</definedName>
    <definedName name="IQ_REVENUE_ACT_OR_EST_REUT" hidden="1">"c5461"</definedName>
    <definedName name="IQ_REVENUE_ADVERTISING" hidden="1">"c2880"</definedName>
    <definedName name="IQ_REVENUE_ANALOG_CABLE" hidden="1">"c2875"</definedName>
    <definedName name="IQ_REVENUE_BASIC_CABLE" hidden="1">"c2877"</definedName>
    <definedName name="IQ_REVENUE_BBAND" hidden="1">"c2878"</definedName>
    <definedName name="IQ_REVENUE_BEFORE_LL_FFIEC" hidden="1">"c13018"</definedName>
    <definedName name="IQ_REVENUE_COMMERCIAL" hidden="1">"c2881"</definedName>
    <definedName name="IQ_REVENUE_DIGITAL_CABLE" hidden="1">"c2876"</definedName>
    <definedName name="IQ_REVENUE_EST" hidden="1">"c1126"</definedName>
    <definedName name="IQ_REVENUE_EST_BOTTOM_UP" hidden="1">"c5488"</definedName>
    <definedName name="IQ_REVENUE_EST_BOTTOM_UP_CIQ" hidden="1">"c12025"</definedName>
    <definedName name="IQ_REVENUE_EST_BOTTOM_UP_REUT" hidden="1">"c5496"</definedName>
    <definedName name="IQ_REVENUE_EST_CIQ" hidden="1">"c3616"</definedName>
    <definedName name="IQ_REVENUE_EST_REUT" hidden="1">"c3634"</definedName>
    <definedName name="IQ_REVENUE_GUIDANCE" hidden="1">"c4519"</definedName>
    <definedName name="IQ_REVENUE_GUIDANCE_CIQ" hidden="1">"c5057"</definedName>
    <definedName name="IQ_REVENUE_GUIDANCE_CIQ_COL" hidden="1">"c11704"</definedName>
    <definedName name="IQ_REVENUE_HIGH_EST" hidden="1">"c1127"</definedName>
    <definedName name="IQ_REVENUE_HIGH_EST_CIQ" hidden="1">"c3618"</definedName>
    <definedName name="IQ_REVENUE_HIGH_EST_REUT" hidden="1">"c3636"</definedName>
    <definedName name="IQ_REVENUE_HIGH_GUIDANCE" hidden="1">"c4169"</definedName>
    <definedName name="IQ_REVENUE_HIGH_GUIDANCE_CIQ" hidden="1">"c4581"</definedName>
    <definedName name="IQ_REVENUE_HIGH_GUIDANCE_CIQ_COL" hidden="1">"c11230"</definedName>
    <definedName name="IQ_REVENUE_LOW_EST" hidden="1">"c1128"</definedName>
    <definedName name="IQ_REVENUE_LOW_EST_CIQ" hidden="1">"c3619"</definedName>
    <definedName name="IQ_REVENUE_LOW_EST_REUT" hidden="1">"c3637"</definedName>
    <definedName name="IQ_REVENUE_LOW_GUIDANCE" hidden="1">"c4209"</definedName>
    <definedName name="IQ_REVENUE_LOW_GUIDANCE_CIQ" hidden="1">"c4621"</definedName>
    <definedName name="IQ_REVENUE_LOW_GUIDANCE_CIQ_COL" hidden="1">"c11270"</definedName>
    <definedName name="IQ_REVENUE_MEDIAN_EST" hidden="1">"c1662"</definedName>
    <definedName name="IQ_REVENUE_MEDIAN_EST_CIQ" hidden="1">"c3617"</definedName>
    <definedName name="IQ_REVENUE_MEDIAN_EST_REUT" hidden="1">"c3635"</definedName>
    <definedName name="IQ_REVENUE_NUM_EST" hidden="1">"c1129"</definedName>
    <definedName name="IQ_REVENUE_NUM_EST_CIQ" hidden="1">"c3620"</definedName>
    <definedName name="IQ_REVENUE_NUM_EST_REUT" hidden="1">"c3638"</definedName>
    <definedName name="IQ_REVENUE_OTHER" hidden="1">"c2882"</definedName>
    <definedName name="IQ_REVENUE_PHONE" hidden="1">"c2879"</definedName>
    <definedName name="IQ_REVENUE_TOTAL" hidden="1">"c2883"</definedName>
    <definedName name="IQ_REVENUES_SATELLITE" hidden="1">"c15792"</definedName>
    <definedName name="IQ_REVENUES_WIRELESS" hidden="1">"c15793"</definedName>
    <definedName name="IQ_REVERSE_REPO" hidden="1">"c19131"</definedName>
    <definedName name="IQ_REVISION_DATE_" hidden="1">40287.6404976852</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EVOLVING_SECURED_1_4_NON_ACCRUAL_FFIEC" hidden="1">"c13314"</definedName>
    <definedName name="IQ_RGU" hidden="1">"c2863"</definedName>
    <definedName name="IQ_RISK_ADJ_BANK_ASSETS" hidden="1">"c2670"</definedName>
    <definedName name="IQ_RISK_WEIGHTED_ASSETS_0_PCT_FFIEC" hidden="1">"c18874"</definedName>
    <definedName name="IQ_RISK_WEIGHTED_ASSETS_100_PCT_FFIEC" hidden="1">"c18877"</definedName>
    <definedName name="IQ_RISK_WEIGHTED_ASSETS_20_PCT_FFIEC" hidden="1">"c18875"</definedName>
    <definedName name="IQ_RISK_WEIGHTED_ASSETS_50_PCT_FFIEC" hidden="1">"c18876"</definedName>
    <definedName name="IQ_RISK_WEIGHTED_ASSETS_FDIC" hidden="1">"c6370"</definedName>
    <definedName name="IQ_ROAM_MIN_USE_OTHER_CARRIERS" hidden="1">"c15765"</definedName>
    <definedName name="IQ_ROYALTIES_DUE_AFTER_FIVE" hidden="1">"c15969"</definedName>
    <definedName name="IQ_ROYALTIES_DUE_CY" hidden="1">"c15964"</definedName>
    <definedName name="IQ_ROYALTIES_DUE_CY1" hidden="1">"c15965"</definedName>
    <definedName name="IQ_ROYALTIES_DUE_CY2" hidden="1">"c15966"</definedName>
    <definedName name="IQ_ROYALTIES_DUE_CY3" hidden="1">"c15967"</definedName>
    <definedName name="IQ_ROYALTIES_DUE_CY4" hidden="1">"c15968"</definedName>
    <definedName name="IQ_ROYALTY_REVENUE_COAL" hidden="1">"c15932"</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IES_OTHER_BENEFITS" hidden="1">"c16176"</definedName>
    <definedName name="IQ_SALARY" hidden="1">"c1130"</definedName>
    <definedName name="IQ_SALARY_FDIC" hidden="1">"c6576"</definedName>
    <definedName name="IQ_SALE_COMMON_GROSS_FFIEC" hidden="1">"c12963"</definedName>
    <definedName name="IQ_SALE_CONVERSION_ACQUISITION_NET_COMMON_FFIEC" hidden="1">"c15351"</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PROP" hidden="1">"c16029"</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COAL" hidden="1">"c15930"</definedName>
    <definedName name="IQ_SALES_MARKETING" hidden="1">"c2240"</definedName>
    <definedName name="IQ_SALES_TO_TOTAL_REVENUE_COAL" hidden="1">"c15943"</definedName>
    <definedName name="IQ_SAME_PROP_AGG_GLA" hidden="1">"c16055"</definedName>
    <definedName name="IQ_SAME_PROP_AGG_UNITS" hidden="1">"c16053"</definedName>
    <definedName name="IQ_SAME_PROP_EXPENSE" hidden="1">"c16050"</definedName>
    <definedName name="IQ_SAME_PROP_EXPENSE_GROWTH" hidden="1">"c16051"</definedName>
    <definedName name="IQ_SAME_PROP_NUMBER_PROP" hidden="1">"c16052"</definedName>
    <definedName name="IQ_SAME_PROP_PORTFOLIO_AREA" hidden="1">"c16054"</definedName>
    <definedName name="IQ_SAME_PROP_REV_GROWTH" hidden="1">"c16049"</definedName>
    <definedName name="IQ_SAME_PROP_REVENUE" hidden="1">"c16048"</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ACCT_DEPOSITS_TOTAL_DEPOSITS" hidden="1">"c15721"</definedName>
    <definedName name="IQ_SAVINGS_DEPOSITS_NON_TRANS_ACCTS_FFIEC" hidden="1">"c15329"</definedName>
    <definedName name="IQ_SAVINGS_DEPOSITS_QUARTERLY_AVG_FFIEC" hidden="1">"c15485"</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CALABLE_INFRASTRUCTURE_CABLE_INVEST" hidden="1">"c15802"</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NON_ACCRUAL_FFIEC" hidden="1">"c15462"</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NON_ACCRUAL_FFIEC" hidden="1">"c15461"</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STATE_POLI_SUBD_QUARTERLY_AVG_FFIEC" hidden="1">"c15470"</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ACTIVE_STATUS" hidden="1">"c15160"</definedName>
    <definedName name="IQ_SECURITY_BORROW" hidden="1">"c1152"</definedName>
    <definedName name="IQ_SECURITY_LEVEL" hidden="1">"c2159"</definedName>
    <definedName name="IQ_SECURITY_NAME" hidden="1">"c15159"</definedName>
    <definedName name="IQ_SECURITY_NOTES" hidden="1">"c2202"</definedName>
    <definedName name="IQ_SECURITY_OWN" hidden="1">"c1153"</definedName>
    <definedName name="IQ_SECURITY_RESELL" hidden="1">"c1154"</definedName>
    <definedName name="IQ_SECURITY_TYPE" hidden="1">"c2158"</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ETTLEMENTS_TAX_AUTHORITIES" hidden="1">"c15737"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_PARTNERSHIP_ASSETS" hidden="1">"c16071"</definedName>
    <definedName name="IQ_SHARE_PARTNERSHIP_CONSOL_JV_DEBT" hidden="1">"c19139"</definedName>
    <definedName name="IQ_SHARE_PARTNERSHIP_CURRENT_ASSETS" hidden="1">"c16069"</definedName>
    <definedName name="IQ_SHARE_PARTNERSHIP_CURRENT_LIAB" hidden="1">"c16073"</definedName>
    <definedName name="IQ_SHARE_PARTNERSHIP_CURRENT_TAX" hidden="1">"c16091"</definedName>
    <definedName name="IQ_SHARE_PARTNERSHIP_DEBT" hidden="1">"c16078"</definedName>
    <definedName name="IQ_SHARE_PARTNERSHIP_DEFERRED_TAX" hidden="1">"c16092"</definedName>
    <definedName name="IQ_SHARE_PARTNERSHIP_DEPRECIATION" hidden="1">"c16089"</definedName>
    <definedName name="IQ_SHARE_PARTNERSHIP_FLOAT_DEBT" hidden="1">"c16077"</definedName>
    <definedName name="IQ_SHARE_PARTNERSHIP_FR_DEBT" hidden="1">"c16076"</definedName>
    <definedName name="IQ_SHARE_PARTNERSHIP_INT_EXPENSE" hidden="1">"c16088"</definedName>
    <definedName name="IQ_SHARE_PARTNERSHIP_INT_INCOME" hidden="1">"c16090"</definedName>
    <definedName name="IQ_SHARE_PARTNERSHIP_LIAB" hidden="1">"c16075"</definedName>
    <definedName name="IQ_SHARE_PARTNERSHIP_LT_ASSETS" hidden="1">"c16070"</definedName>
    <definedName name="IQ_SHARE_PARTNERSHIP_NOI" hidden="1">"c16084"</definedName>
    <definedName name="IQ_SHARE_PARTNERSHIP_NON_CURRENT_LIAB" hidden="1">"c16074"</definedName>
    <definedName name="IQ_SHARE_PARTNERSHIP_OPEX" hidden="1">"c16086"</definedName>
    <definedName name="IQ_SHARE_PARTNERSHIP_OTHER_EXPENSE" hidden="1">"c16087"</definedName>
    <definedName name="IQ_SHARE_PARTNERSHIP_OTHER_INCOME" hidden="1">"c16085"</definedName>
    <definedName name="IQ_SHARE_PARTNERSHIP_REVENUE" hidden="1">"c16083"</definedName>
    <definedName name="IQ_SHARE_RE_ASSET" hidden="1">"c16082"</definedName>
    <definedName name="IQ_SHARE_RE_ASSET_DEVELOP_PROP" hidden="1">"c16080"</definedName>
    <definedName name="IQ_SHARE_RE_ASSET_INV_PROP" hidden="1">"c16079"</definedName>
    <definedName name="IQ_SHARE_RE_ASSET_OTHER" hidden="1">"c16081"</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"c1425"</definedName>
    <definedName name="IQ_SMALL_INT_BEAR_CD" hidden="1">"c11748"</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LD_COAL" hidden="1">"c15936"</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PECIALTIES" hidden="1">"c18932"</definedName>
    <definedName name="IQ_SPECIFIC_ALLOWANCE" hidden="1">"c15247"</definedName>
    <definedName name="IQ_SPONSORS" hidden="1">"c18920"</definedName>
    <definedName name="IQ_SPONSORS_ID" hidden="1">"c18921"</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POLI_SUBD_US_NON_TRANS_ACCTS_FFIEC" hidden="1">"c15324"</definedName>
    <definedName name="IQ_STATES_POLI_SUBD_US_TRANS_ACCTS_FFIEC" hidden="1">"c15316"</definedName>
    <definedName name="IQ_STATES_TOTAL_DEPOSITS_FDIC" hidden="1">"c6473"</definedName>
    <definedName name="IQ_STATES_TRANSACTION_ACCOUNTS_FDIC" hidden="1">"c6539"</definedName>
    <definedName name="IQ_STATUTORY_SURPLUS" hidden="1">"c1201"</definedName>
    <definedName name="IQ_STATUTORY_SURPLUS_GAAP_EQUITY" hidden="1">"c15883"</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EXPLORE_DRILL" hidden="1">"c13851"</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IGHT_LINE_RENT_ADJ" hidden="1">"c16178"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TYLE_GROWTH_VALUE" hidden="1">"c19203"</definedName>
    <definedName name="IQ_STYLE_HIGH_YIELD" hidden="1">"c19204"</definedName>
    <definedName name="IQ_STYLE_MARKET_CAP" hidden="1">"c19202"</definedName>
    <definedName name="IQ_STYLE_REPORTED" hidden="1">"c19205"</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AIR_VALUE_TOT_FFIEC" hidden="1">"c15410"</definedName>
    <definedName name="IQ_SUB_NOTES_DEBENTURES_FFIEC" hidden="1">"c12867"</definedName>
    <definedName name="IQ_SUB_NOTES_DEBENTURES_LEVEL_1_FFIEC" hidden="1">"c15432"</definedName>
    <definedName name="IQ_SUB_NOTES_DEBENTURES_LEVEL_2_FFIEC" hidden="1">"c15445"</definedName>
    <definedName name="IQ_SUB_NOTES_DEBENTURES_LEVEL_3_FFIEC" hidden="1">"c15458"</definedName>
    <definedName name="IQ_SUB_NOTES_PAYABLE_UNCONSOLIDATED_TRUSTS_FFIEC" hidden="1">"c12868"</definedName>
    <definedName name="IQ_SUBS_ANALOG_CABLE" hidden="1">"c2855"</definedName>
    <definedName name="IQ_SUBS_BASIC_CABLE" hidden="1">"c16205"</definedName>
    <definedName name="IQ_SUBS_BBAND" hidden="1">"c2858"</definedName>
    <definedName name="IQ_SUBS_BUNDLED" hidden="1">"c2861"</definedName>
    <definedName name="IQ_SUBS_DIG_CABLE" hidden="1">"c2856"</definedName>
    <definedName name="IQ_SUBS_NON_VIDEO" hidden="1">"c2860"</definedName>
    <definedName name="IQ_SUBS_PHONE" hidden="1">"c2859"</definedName>
    <definedName name="IQ_SUBS_POSTPAID_WIRELESS" hidden="1">"c2118"</definedName>
    <definedName name="IQ_SUBS_PREPAID_WIRELESS" hidden="1">"c2117"</definedName>
    <definedName name="IQ_SUBS_RESELL_WHOLESALE_WIRELESS" hidden="1">"c15749"</definedName>
    <definedName name="IQ_SUBS_TOTAL" hidden="1">"c2862"</definedName>
    <definedName name="IQ_SUBS_TOTAL_WIRELESS" hidden="1">"c2119"</definedName>
    <definedName name="IQ_SUBS_VIDEO" hidden="1">"c2857"</definedName>
    <definedName name="IQ_SUPPLIES_FFIEC" hidden="1">"c13050"</definedName>
    <definedName name="IQ_SUPPORT_INFRASTRUCTURE_CABLE_INVEST" hidden="1">"c15805"</definedName>
    <definedName name="IQ_SURFACE_RESERVES_COAL" hidden="1">"c15920"</definedName>
    <definedName name="IQ_SURFACE_RESERVES_TO_TOTAL_RESERVES_COAL" hidden="1">"c15959"</definedName>
    <definedName name="IQ_SURPLUS_FDIC" hidden="1">"c6351"</definedName>
    <definedName name="IQ_SURPLUS_FFIEC" hidden="1">"c12877"</definedName>
    <definedName name="IQ_SVA" hidden="1">"c1214"</definedName>
    <definedName name="IQ_SYMBOL_RT" hidden="1">"SYMBOL"</definedName>
    <definedName name="IQ_SYNTHETIC_STRUCTURED_PRODUCTS_AVAIL_SALE_FFIEC" hidden="1">"c15264"</definedName>
    <definedName name="IQ_SYNTHETIC_STRUCTURED_PRODUCTS_FFIEC" hidden="1">"c15261"</definedName>
    <definedName name="IQ_TANGIBLE_ASSETS_FFIEC" hidden="1">"c13916"</definedName>
    <definedName name="IQ_TANGIBLE_COMMON_EQUITY_FFIEC" hidden="1">"c13914"</definedName>
    <definedName name="IQ_TANGIBLE_EQUITY_ASSETS_FFIEC" hidden="1">"c13346"</definedName>
    <definedName name="IQ_TANGIBLE_EQUITY_FFIEC" hidden="1">"c13915"</definedName>
    <definedName name="IQ_TANGIBLE_TIER_1_LEVERAGE_FFIEC" hidden="1">"c13345"</definedName>
    <definedName name="IQ_TARGET_PRICE_NUM" hidden="1">"c1653"</definedName>
    <definedName name="IQ_TARGET_PRICE_NUM_CIQ" hidden="1">"c4661"</definedName>
    <definedName name="IQ_TARGET_PRICE_NUM_REUT" hidden="1">"c5319"</definedName>
    <definedName name="IQ_TARGET_PRICE_STDDEV" hidden="1">"c1654"</definedName>
    <definedName name="IQ_TARGET_PRICE_STDDEV_CIQ" hidden="1">"c4662"</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BV_SHARE_REPORTED" hidden="1">"c19140"</definedName>
    <definedName name="IQ_TELECOM_FFIEC" hidden="1">"c13057"</definedName>
    <definedName name="IQ_TEMPLATE" hidden="1">"c1521"</definedName>
    <definedName name="IQ_TENANT" hidden="1">"c1218"</definedName>
    <definedName name="IQ_TENANT_LEASE_COMMISSION" hidden="1">"c16177"</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CIQ" hidden="1">"c4043"</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CIQ" hidden="1">"c4044"</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ER_TWO_CAPITAL_RATIO" hidden="1">"c15241"</definedName>
    <definedName name="IQ_TIME_DEP" hidden="1">"c1230"</definedName>
    <definedName name="IQ_TIME_DEPOSIT_LESS_100000_QUARTERLY_AVG_FFIEC" hidden="1">"c15487"</definedName>
    <definedName name="IQ_TIME_DEPOSIT_MORE_100000_QUARTERLY_AVG_FFIEC" hidden="1">"c15486"</definedName>
    <definedName name="IQ_TIME_DEPOSITS_LESS_100K_OTHER_INSTITUTIONS_FFIEC" hidden="1">"c12953"</definedName>
    <definedName name="IQ_TIME_DEPOSITS_LESS_100K_TOT_DEPOSITS_FFIEC" hidden="1">"c13907"</definedName>
    <definedName name="IQ_TIME_DEPOSITS_LESS_THAN_100K_FDIC" hidden="1">"c6465"</definedName>
    <definedName name="IQ_TIME_DEPOSITS_MORE_100K_OTHER_INSTITUTIONS_FFIEC" hidden="1">"c12954"</definedName>
    <definedName name="IQ_TIME_DEPOSITS_MORE_100K_TOT_DEPOSITS_FFIEC" hidden="1">"c13906"</definedName>
    <definedName name="IQ_TIME_DEPOSITS_MORE_THAN_100K_FDIC" hidden="1">"c6470"</definedName>
    <definedName name="IQ_TIME_DEPOSITS_TOTAL_DEPOSITS" hidden="1">"c15723"</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AIR_VALUE_TOT_FFIEC" hidden="1">"c15405"</definedName>
    <definedName name="IQ_TOTAL_ASSETS_FDIC" hidden="1">"c6339"</definedName>
    <definedName name="IQ_TOTAL_ASSETS_FFIEC" hidden="1">"c12849"</definedName>
    <definedName name="IQ_TOTAL_ASSETS_LEVEL_1_FFIEC" hidden="1">"c15427"</definedName>
    <definedName name="IQ_TOTAL_ASSETS_LEVEL_2_FFIEC" hidden="1">"c15440"</definedName>
    <definedName name="IQ_TOTAL_ASSETS_LEVEL_3_FFIEC" hidden="1">"c15453"</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BROKERED_DEPOSIT_FFIEC" hidden="1">"c15304"</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DUE_DEPOSITORY_INSTIT_DOM_FFIEC" hidden="1">"c15291"</definedName>
    <definedName name="IQ_TOTAL_CASH_DUE_DEPOSITORY_INSTIT_FFIEC" hidden="1">"c15285"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"c16171"</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OMMON_EQUITY_FFIEC" hidden="1">"c13913"</definedName>
    <definedName name="IQ_TOTAL_COMMON_EQUITY_TOTAL_ASSETS_FFIEC" hidden="1">"c13864"</definedName>
    <definedName name="IQ_TOTAL_COMMON_SHARES_OUT_FFIEC" hidden="1">"c12955"</definedName>
    <definedName name="IQ_TOTAL_CONSTRUCTION_LL_REC_DOM_FFIEC" hidden="1">"c13515"</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GUIDANCE_CIQ" hidden="1">"c5086"</definedName>
    <definedName name="IQ_TOTAL_DEBT_GUIDANCE_CIQ_COL" hidden="1">"c11733"</definedName>
    <definedName name="IQ_TOTAL_DEBT_HIGH_EST" hidden="1">"c4534"</definedName>
    <definedName name="IQ_TOTAL_DEBT_HIGH_GUIDANCE" hidden="1">"c4196"</definedName>
    <definedName name="IQ_TOTAL_DEBT_HIGH_GUIDANCE_CIQ" hidden="1">"c4608"</definedName>
    <definedName name="IQ_TOTAL_DEBT_HIGH_GUIDANCE_CIQ_COL" hidden="1">"c11257"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LOW_GUIDANCE_CIQ" hidden="1">"c4648"</definedName>
    <definedName name="IQ_TOTAL_DEBT_LOW_GUIDANCE_CIQ_COL" hidden="1">"c11297"</definedName>
    <definedName name="IQ_TOTAL_DEBT_MEDIAN_EST" hidden="1">"c4536"</definedName>
    <definedName name="IQ_TOTAL_DEBT_NON_CURRENT" hidden="1">"c6191"</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BT_STDDEV_EST" hidden="1">"c4538"</definedName>
    <definedName name="IQ_TOTAL_DEPOSITS" hidden="1">"c1265"</definedName>
    <definedName name="IQ_TOTAL_DEPOSITS_DOM_FFIEC" hidden="1">"c15313"</definedName>
    <definedName name="IQ_TOTAL_DEPOSITS_FDIC" hidden="1">"c6342"</definedName>
    <definedName name="IQ_TOTAL_DEPOSITS_FFIEC" hidden="1">"c13623"</definedName>
    <definedName name="IQ_TOTAL_DEPOSITS_SUPPLE" hidden="1">"c15253"</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INCL_MINORITY_INTEREST_FFIEC" hidden="1">"c15278"</definedName>
    <definedName name="IQ_TOTAL_EQUITY_LH_FFIEC" hidden="1">"c13109"</definedName>
    <definedName name="IQ_TOTAL_EQUITY_PC_FFIEC" hidden="1">"c13102"</definedName>
    <definedName name="IQ_TOTAL_EQUITY_SUBTOTAL_AP" hidden="1">"c8989"</definedName>
    <definedName name="IQ_TOTAL_EQUITY_TOTAL_ASSETS_FFIEC" hidden="1">"c13863"</definedName>
    <definedName name="IQ_TOTAL_FOREIGN_DEPOSITS_FFIEC" hidden="1">"c15348"</definedName>
    <definedName name="IQ_TOTAL_FOREIGN_LOANS_QUARTERLY_AVG_FFIEC" hidden="1">"c15482"</definedName>
    <definedName name="IQ_TOTAL_IBF_ASSETS_CONSOL_BANK_FFIEC" hidden="1">"c15299"</definedName>
    <definedName name="IQ_TOTAL_IBF_LIABILITIES_FFIEC" hidden="1">"c15302"</definedName>
    <definedName name="IQ_TOTAL_IBF_LL_REC_FFIEC" hidden="1">"c15297"</definedName>
    <definedName name="IQ_TOTAL_INT_EXPENSE_FFIEC" hidden="1">"c13000"</definedName>
    <definedName name="IQ_TOTAL_INT_INCOME_FFIEC" hidden="1">"c12989"</definedName>
    <definedName name="IQ_TOTAL_INTEREST_EXP" hidden="1">"c1382"</definedName>
    <definedName name="IQ_TOTAL_INTEREST_EXP_FOREIGN_FFIEC" hidden="1">"c15374"</definedName>
    <definedName name="IQ_TOTAL_INTEREST_INC_FOREIGN_FFIEC" hidden="1">"c15373"</definedName>
    <definedName name="IQ_TOTAL_INVENTORY" hidden="1">"c1385"</definedName>
    <definedName name="IQ_TOTAL_INVEST" hidden="1">"c1275"</definedName>
    <definedName name="IQ_TOTAL_IRA_KEOGH_PLAN_ACCOUNTS_FFIEC" hidden="1">"c15303"</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EQUITY_FFIEC" hidden="1">"c12882"</definedName>
    <definedName name="IQ_TOTAL_LIABILITIES_FAIR_VALUE_TOT_FFIEC" hidden="1">"c15411"</definedName>
    <definedName name="IQ_TOTAL_LIABILITIES_FDIC" hidden="1">"c6348"</definedName>
    <definedName name="IQ_TOTAL_LIABILITIES_FFIEC" hidden="1">"c12873"</definedName>
    <definedName name="IQ_TOTAL_LIABILITIES_LEVEL_1_FFIEC" hidden="1">"c15433"</definedName>
    <definedName name="IQ_TOTAL_LIABILITIES_LEVEL_2_FFIEC" hidden="1">"c15446"</definedName>
    <definedName name="IQ_TOTAL_LIABILITIES_LEVEL_3_FFIEC" hidden="1">"c15459"</definedName>
    <definedName name="IQ_TOTAL_LL_REC_DOM_FFIEC" hidden="1">"c12917"</definedName>
    <definedName name="IQ_TOTAL_LL_REC_FFIEC" hidden="1">"c12898"</definedName>
    <definedName name="IQ_TOTAL_LOANS" hidden="1">"c5653"</definedName>
    <definedName name="IQ_TOTAL_LOANS_DOM_QUARTERLY_AVG_FFIEC" hidden="1">"c15475"</definedName>
    <definedName name="IQ_TOTAL_LOANS_LEASES_AND_OTHER_DUE_30_89_FFIEC" hidden="1">"c15416"</definedName>
    <definedName name="IQ_TOTAL_LOANS_LEASES_AND_OTHER_DUE_90_FFIEC" hidden="1">"c15420"</definedName>
    <definedName name="IQ_TOTAL_LOANS_LEASES_AND_OTHER_NON_ACCRUAL_FFIEC" hidden="1">"c15466"</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NON_ACCRUAL_FFIEC" hidden="1">"c13757"</definedName>
    <definedName name="IQ_TOTAL_LOANS_LEASES_RECOV_FFIEC" hidden="1">"c13208"</definedName>
    <definedName name="IQ_TOTAL_LONG_DEBT" hidden="1">"c1617"</definedName>
    <definedName name="IQ_TOTAL_NON_REC" hidden="1">"c1444"</definedName>
    <definedName name="IQ_TOTAL_NON_TRANS_ACCTS_FFIEC" hidden="1">"c15328"</definedName>
    <definedName name="IQ_TOTAL_NONINTEREST_EXPENSE_FOREIGN_FFIEC" hidden="1">"c15386"</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ERATING_EXPENSE" hidden="1">"c16047"</definedName>
    <definedName name="IQ_TOTAL_OPERATING_REVENUE" hidden="1">"c16030"</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_LOANS_TOTAL_LOANS" hidden="1">"c15715"</definedName>
    <definedName name="IQ_TOTAL_RE_NOI_AVG_GROSS_PROP" hidden="1">"c16059"</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NTAL_REVENUE" hidden="1">"c16022"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EVENUE_FFIEC" hidden="1">"c13020"</definedName>
    <definedName name="IQ_TOTAL_REVENUE_FOREIGN_FFIEC" hidden="1">"c15383"</definedName>
    <definedName name="IQ_TOTAL_RISK_BASED_CAPITAL_FFIEC" hidden="1">"c13153"</definedName>
    <definedName name="IQ_TOTAL_RISK_BASED_CAPITAL_RATIO_FDIC" hidden="1">"c6747"</definedName>
    <definedName name="IQ_TOTAL_RISK_BASED_CAPITAL_RATIO_FFIEC" hidden="1">"c13162"</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"c16168"</definedName>
    <definedName name="IQ_TOTAL_TIME_DEPOSITS_FDIC" hidden="1">"c6497"</definedName>
    <definedName name="IQ_TOTAL_TIME_LESS_100000_1_TO_3_YEARS_FFIEC" hidden="1">"c15335"</definedName>
    <definedName name="IQ_TOTAL_TIME_LESS_100000_3_MONTHS_LESS_FFIEC" hidden="1">"c15333"</definedName>
    <definedName name="IQ_TOTAL_TIME_LESS_100000_3_TO_12_MONTHS_FFIEC" hidden="1">"c15334"</definedName>
    <definedName name="IQ_TOTAL_TIME_LESS_100000_FFIEC" hidden="1">"c15332"</definedName>
    <definedName name="IQ_TOTAL_TIME_LESS_100000_OVER_3_YEARS_FFIEC" hidden="1">"c15336"</definedName>
    <definedName name="IQ_TOTAL_TIME_MORE_100000_1_TO_3_YEARS_FFIEC" hidden="1">"c15340"</definedName>
    <definedName name="IQ_TOTAL_TIME_MORE_100000_3_MONTHS_LESS_FFIEC" hidden="1">"c15338"</definedName>
    <definedName name="IQ_TOTAL_TIME_MORE_100000_3_TO_12_MONTHS_FFIEC" hidden="1">"c15339"</definedName>
    <definedName name="IQ_TOTAL_TIME_MORE_100000_FFIEC" hidden="1">"c15337"</definedName>
    <definedName name="IQ_TOTAL_TIME_MORE_100000_OVER_3_YEARS_FFIEC" hidden="1">"c15341"</definedName>
    <definedName name="IQ_TOTAL_TIME_SAVINGS_DEPOSITS_FDIC" hidden="1">"c6498"</definedName>
    <definedName name="IQ_TOTAL_TRADING_ASSETS_FFIEC" hidden="1">"c12939"</definedName>
    <definedName name="IQ_TOTAL_TRADING_LIAB_DOM_FFIEC" hidden="1">"c12944"</definedName>
    <definedName name="IQ_TOTAL_TRADING_LIAB_FOREIGN_FFIEC" hidden="1">"c15296"</definedName>
    <definedName name="IQ_TOTAL_TRANS_ACCTS_FFIEC" hidden="1">"c15321"</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DJ_SIZE_FINAL" hidden="1">"c16265"</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CONSID_PCT_FINAL" hidden="1">"c16268"</definedName>
    <definedName name="IQ_TR_CASH_ST_INVEST" hidden="1">"c3025"</definedName>
    <definedName name="IQ_TR_CASH_ST_INVEST_FINAL" hidden="1">"c16266"</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BT_CONSID_PCT_FINAL" hidden="1">"c16274"</definedName>
    <definedName name="IQ_TR_DEF_AGRMT_DATE" hidden="1">"c2285"</definedName>
    <definedName name="IQ_TR_DISCLOSED_FEES_EXP" hidden="1">"c2288"</definedName>
    <definedName name="IQ_TR_EARNOUTS" hidden="1">"c3023"</definedName>
    <definedName name="IQ_TR_EARNOUTS_FINAL" hidden="1">"c16262"</definedName>
    <definedName name="IQ_TR_EXPIRED_DATE" hidden="1">"c2412"</definedName>
    <definedName name="IQ_TR_GROSS_OFFERING_AMT" hidden="1">"c2262"</definedName>
    <definedName name="IQ_TR_HYBRID_CONSID_PCT" hidden="1">"c2300"</definedName>
    <definedName name="IQ_TR_HYBRID_CONSID_PCT_FINAL" hidden="1">"c16276"</definedName>
    <definedName name="IQ_TR_IMPLIED_EQ" hidden="1">"c3018"</definedName>
    <definedName name="IQ_TR_IMPLIED_EQ_BV" hidden="1">"c3019"</definedName>
    <definedName name="IQ_TR_IMPLIED_EQ_BV_FINAL" hidden="1">"c16255"</definedName>
    <definedName name="IQ_TR_IMPLIED_EQ_FINAL" hidden="1">"c16253"</definedName>
    <definedName name="IQ_TR_IMPLIED_EQ_NI_LTM" hidden="1">"c3020"</definedName>
    <definedName name="IQ_TR_IMPLIED_EQ_NI_LTM_FINAL" hidden="1">"c16254"</definedName>
    <definedName name="IQ_TR_IMPLIED_EV" hidden="1">"c2301"</definedName>
    <definedName name="IQ_TR_IMPLIED_EV_BV" hidden="1">"c2306"</definedName>
    <definedName name="IQ_TR_IMPLIED_EV_EBIT" hidden="1">"c2302"</definedName>
    <definedName name="IQ_TR_IMPLIED_EV_EBIT_FINAL" hidden="1">"c16252"</definedName>
    <definedName name="IQ_TR_IMPLIED_EV_EBITDA" hidden="1">"c2303"</definedName>
    <definedName name="IQ_TR_IMPLIED_EV_EBITDA_FINAL" hidden="1">"c16251"</definedName>
    <definedName name="IQ_TR_IMPLIED_EV_FINAL" hidden="1">"c16249"</definedName>
    <definedName name="IQ_TR_IMPLIED_EV_NI_LTM" hidden="1">"c2307"</definedName>
    <definedName name="IQ_TR_IMPLIED_EV_REV" hidden="1">"c2304"</definedName>
    <definedName name="IQ_TR_IMPLIED_EV_REV_FINAL" hidden="1">"c16250"</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ASSUM_LIABILITIES_FINAL" hidden="1">"c16264"</definedName>
    <definedName name="IQ_TR_NET_PROCEEDS" hidden="1">"c2267"</definedName>
    <definedName name="IQ_TR_OFFER_DATE" hidden="1">"c2265"</definedName>
    <definedName name="IQ_TR_OFFER_DATE_MA" hidden="1">"c3035"</definedName>
    <definedName name="IQ_TR_OFFER_PER_SHARE" hidden="1">"c3017"</definedName>
    <definedName name="IQ_TR_OFFER_PER_SHARE_FINAL" hidden="1">"c16257"</definedName>
    <definedName name="IQ_TR_OPTIONS_CONSID_PCT" hidden="1">"c2311"</definedName>
    <definedName name="IQ_TR_OPTIONS_CONSID_PCT_FINAL" hidden="1">"c16278"</definedName>
    <definedName name="IQ_TR_OTHER_CONSID" hidden="1">"c3022"</definedName>
    <definedName name="IQ_TR_OTHER_CONSID_FINAL" hidden="1">"c16261"</definedName>
    <definedName name="IQ_TR_PCT_SOUGHT" hidden="1">"c2309"</definedName>
    <definedName name="IQ_TR_PCT_SOUGHT_ACQUIRED_FINAL" hidden="1">"c16256"</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_1D_PRICE" hidden="1">"c19180"</definedName>
    <definedName name="IQ_TR_PO_1D_RETURN" hidden="1">"c19179"</definedName>
    <definedName name="IQ_TR_PO_1M_PRICE" hidden="1">"c19184"</definedName>
    <definedName name="IQ_TR_PO_1M_RETURN" hidden="1">"c19183"</definedName>
    <definedName name="IQ_TR_PO_1W_PRICE" hidden="1">"c19182"</definedName>
    <definedName name="IQ_TR_PO_1W_RETURN" hidden="1">"c19181"</definedName>
    <definedName name="IQ_TR_PO_1Y_PRICE" hidden="1">"c19190"</definedName>
    <definedName name="IQ_TR_PO_1Y_RETURN" hidden="1">"c19189"</definedName>
    <definedName name="IQ_TR_PO_3M_PRICE" hidden="1">"c19186"</definedName>
    <definedName name="IQ_TR_PO_3M_RETURN" hidden="1">"c19185"</definedName>
    <definedName name="IQ_TR_PO_6M_PRICE" hidden="1">"c19188"</definedName>
    <definedName name="IQ_TR_PO_6M_RETURN" hidden="1">"c19187"</definedName>
    <definedName name="IQ_TR_POSTMONEY_VAL" hidden="1">"c2286"</definedName>
    <definedName name="IQ_TR_PREDEAL_SITUATION" hidden="1">"c2390"</definedName>
    <definedName name="IQ_TR_PREF_CONSID_PCT" hidden="1">"c2310"</definedName>
    <definedName name="IQ_TR_PREF_CONSID_PCT_FINAL" hidden="1">"c16272"</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OFFER_PER_SHARE" hidden="1">"c18872"</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"c13642"</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TOCK_CONSID_PCT_FINAL" hidden="1">"c16270"</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"c13640"</definedName>
    <definedName name="IQ_TR_TERM_FEE_PCT" hidden="1">"c13641"</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ASH_FINAL" hidden="1">"c16267"</definedName>
    <definedName name="IQ_TR_TOTAL_CONSID_SH" hidden="1">"c2316"</definedName>
    <definedName name="IQ_TR_TOTAL_CONSID_SH_FINAL" hidden="1">"c16260"</definedName>
    <definedName name="IQ_TR_TOTAL_DEBT" hidden="1">"c2317"</definedName>
    <definedName name="IQ_TR_TOTAL_DEBT_FINAL" hidden="1">"c16273"</definedName>
    <definedName name="IQ_TR_TOTAL_GROSS_TV" hidden="1">"c2318"</definedName>
    <definedName name="IQ_TR_TOTAL_GROSS_TV_FINAL" hidden="1">"c16259"</definedName>
    <definedName name="IQ_TR_TOTAL_HYBRID" hidden="1">"c2319"</definedName>
    <definedName name="IQ_TR_TOTAL_HYBRID_FINAL" hidden="1">"c16275"</definedName>
    <definedName name="IQ_TR_TOTAL_LEGAL_FEES" hidden="1">"c2272"</definedName>
    <definedName name="IQ_TR_TOTAL_NET_TV" hidden="1">"c2320"</definedName>
    <definedName name="IQ_TR_TOTAL_NET_TV_FINAL" hidden="1">"c16258"</definedName>
    <definedName name="IQ_TR_TOTAL_NEWMONEY" hidden="1">"c2289"</definedName>
    <definedName name="IQ_TR_TOTAL_OPTIONS" hidden="1">"c2322"</definedName>
    <definedName name="IQ_TR_TOTAL_OPTIONS_BUYER" hidden="1">"c3026"</definedName>
    <definedName name="IQ_TR_TOTAL_OPTIONS_BUYER_FINAL" hidden="1">"c16277"</definedName>
    <definedName name="IQ_TR_TOTAL_OPTIONS_FINAL" hidden="1">"c16263"</definedName>
    <definedName name="IQ_TR_TOTAL_PREFERRED" hidden="1">"c2321"</definedName>
    <definedName name="IQ_TR_TOTAL_PREFERRED_FINAL" hidden="1">"c16271"</definedName>
    <definedName name="IQ_TR_TOTAL_REG_AMT" hidden="1">"c2261"</definedName>
    <definedName name="IQ_TR_TOTAL_STOCK" hidden="1">"c2323"</definedName>
    <definedName name="IQ_TR_TOTAL_STOCK_FINAL" hidden="1">"c16269"</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FOREIGN_FFIEC" hidden="1">"c15377"</definedName>
    <definedName name="IQ_TRADING_REV_OPERATING_INC_FFIEC" hidden="1">"c13385"</definedName>
    <definedName name="IQ_TRADING_REVENUE_FFIEC" hidden="1">"c13004"</definedName>
    <definedName name="IQ_TRANS_ACCTS_TOT_DEPOSITS_FFIEC" hidden="1">"c13904"</definedName>
    <definedName name="IQ_TRANS_IMPACT_FIN_48_CURRENT_ASSETS" hidden="1">"c15727"</definedName>
    <definedName name="IQ_TRANS_IMPACT_FIN_48_CURRENT_LIABILITIES" hidden="1">"c15729"</definedName>
    <definedName name="IQ_TRANS_IMPACT_FIN_48_LT_ASSETS" hidden="1">"c15728"</definedName>
    <definedName name="IQ_TRANS_IMPACT_FIN_48_NON_CURRENT_LIABILITIES" hidden="1">"c15730"</definedName>
    <definedName name="IQ_TRANS_IMPACT_FIN_48_RETAINED_EARNINGS" hidden="1">"c15731"</definedName>
    <definedName name="IQ_TRANSACTION_ACCOUNTS_FDIC" hidden="1">"c6544"</definedName>
    <definedName name="IQ_TRANSACTION_LIST" hidden="1">"c15126"</definedName>
    <definedName name="IQ_TRANSACTION_LIST_BANKRUPTCY" hidden="1">"c15131"</definedName>
    <definedName name="IQ_TRANSACTION_LIST_BUYBACK" hidden="1">"c15129"</definedName>
    <definedName name="IQ_TRANSACTION_LIST_INCL_SUBS" hidden="1">"c15132"</definedName>
    <definedName name="IQ_TRANSACTION_LIST_INCL_SUBS_BANKRUPTCY" hidden="1">"c15137"</definedName>
    <definedName name="IQ_TRANSACTION_LIST_INCL_SUBS_BUYBACK" hidden="1">"c15135"</definedName>
    <definedName name="IQ_TRANSACTION_LIST_INCL_SUBS_MA" hidden="1">"c15133"</definedName>
    <definedName name="IQ_TRANSACTION_LIST_INCL_SUBS_PO" hidden="1">"c15136"</definedName>
    <definedName name="IQ_TRANSACTION_LIST_INCL_SUBS_PP" hidden="1">"c15134"</definedName>
    <definedName name="IQ_TRANSACTION_LIST_MA" hidden="1">"c15127"</definedName>
    <definedName name="IQ_TRANSACTION_LIST_PO" hidden="1">"c15130"</definedName>
    <definedName name="IQ_TRANSACTION_LIST_PP" hidden="1">"c15128"</definedName>
    <definedName name="IQ_TREASURER_ID" hidden="1">"c15214"</definedName>
    <definedName name="IQ_TREASURER_NAME" hidden="1">"c15213"</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EASURY_STOCK_TRANSACTIONS_FFIEC" hidden="1">"c15352"</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ASSIGNED_RESERVES_COAL" hidden="1">"c15914"</definedName>
    <definedName name="IQ_UNASSIGNED_RESERVES_TO_TOTAL_RESERVES_COAL" hidden="1">"c15956"</definedName>
    <definedName name="IQ_UNCLASSIFIED_PROPERTY_OPERATING_EXPENSE" hidden="1">"c16034"</definedName>
    <definedName name="IQ_UNCLASSIFIED_RENTAL_INCOME" hidden="1">"c16021"</definedName>
    <definedName name="IQ_UNCONSOL_BEDS" hidden="1">"c8783"</definedName>
    <definedName name="IQ_UNCONSOL_NOI" hidden="1">"c16067"</definedName>
    <definedName name="IQ_UNCONSOL_PROP" hidden="1">"c8762"</definedName>
    <definedName name="IQ_UNCONSOL_ROOMS" hidden="1">"c8787"</definedName>
    <definedName name="IQ_UNCONSOL_SQ_FT" hidden="1">"c8778"</definedName>
    <definedName name="IQ_UNCONSOL_UNITS" hidden="1">"c8770"</definedName>
    <definedName name="IQ_UNDERGROUND_RESERVES_COAL" hidden="1">"c15922"</definedName>
    <definedName name="IQ_UNDERGROUND_RESERVES_TO_TOTAL_RESERVES_COAL" hidden="1">"c15960"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FED_FUNDS" hidden="1">"c2524"</definedName>
    <definedName name="IQ_UNDRAWN_FHLB" hidden="1">"c2520"</definedName>
    <definedName name="IQ_UNDRAWN_LC" hidden="1">"c2521"</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RECOG_TAX_BENEFIT_BEG_PERIOD" hidden="1">"c15732"</definedName>
    <definedName name="IQ_UNRECOG_TAX_BENEFIT_END_PERIOD" hidden="1">"c15740"</definedName>
    <definedName name="IQ_UNRECOG_TAX_BENEFIT_OTHER_ADJ" hidden="1">"c15739"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PGRADE_REBUILD_CABLE_INVEST" hidden="1">"c15804"</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ANKS_OTHER_INST_FOREIGN_DEP_FFIEC" hidden="1">"c15343"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GOVT_NON_TRANS_ACCTS_FFIEC" hidden="1">"c15323"</definedName>
    <definedName name="IQ_US_GOVT_STATE_POLI_SUBD_IN_US_FOREIGN_DEP_FFIEC" hidden="1">"c15346"</definedName>
    <definedName name="IQ_US_GOVT_TRANS_ACCTS_FFIEC" hidden="1">"c15315"</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ST_SEC_GOVT_AGENCY_CORP_QUARTERLY_AVG_FFIEC" hidden="1">"c15469"</definedName>
    <definedName name="IQ_UST_SECURITIES_GOVT_AGENCY_QUARTERLY_AVG_FFIEC" hidden="1">"c15468"</definedName>
    <definedName name="IQ_UTIL_PPE_NET" hidden="1">"c1620"</definedName>
    <definedName name="IQ_UTIL_REV" hidden="1">"c2091"</definedName>
    <definedName name="IQ_UTILITY_EXPENSE" hidden="1">"c16031"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HICLE_LOANS" hidden="1">"c15249"</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ICE_SUB_BASIC_SUB" hidden="1">"c16203"</definedName>
    <definedName name="IQ_VOICE_SUB_TOTAL_HOMES_PASSED" hidden="1">"c15770"</definedName>
    <definedName name="IQ_VOICE_SUB_VIDEO_SUB" hidden="1">"c15789"</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IRELESS_PENETRATION" hidden="1">"c15767"</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WTD_AVG_IR_AFTER_FIVE" hidden="1">"c15700"</definedName>
    <definedName name="IQ_WTD_AVG_IR_CY" hidden="1">"c15695"</definedName>
    <definedName name="IQ_WTD_AVG_IR_CY1" hidden="1">"c15696"</definedName>
    <definedName name="IQ_WTD_AVG_IR_CY2" hidden="1">"c15697"</definedName>
    <definedName name="IQ_WTD_AVG_IR_CY3" hidden="1">"c15698"</definedName>
    <definedName name="IQ_WTD_AVG_IR_CY4" hidden="1">"c15699"</definedName>
    <definedName name="IQ_WTD_AVG_IR_LT_DEBT" hidden="1">"c15693"</definedName>
    <definedName name="IQ_WTD_AVG_IR_TOTAL_DEBT" hidden="1">"c15694"</definedName>
    <definedName name="IQ_XDIV_DATE" hidden="1">"c2104"</definedName>
    <definedName name="IQ_YEAR_FOUNDED" hidden="1">"c6793"</definedName>
    <definedName name="IQ_YEARHIGH" hidden="1">"c1337"</definedName>
    <definedName name="IQ_YEARHIGH_DATE" hidden="1">"c2250"</definedName>
    <definedName name="IQ_YEARHIGH_RT" hidden="1">"YEARHIGH"</definedName>
    <definedName name="IQ_YEARLOW" hidden="1">"c1338"</definedName>
    <definedName name="IQ_YEARLOW_DATE" hidden="1">"c2251"</definedName>
    <definedName name="IQ_YEARLOW_RT" hidden="1">"YEARLOW"</definedName>
    <definedName name="IQ_YIELD_FED_FUNDS_SOLD_FFIEC" hidden="1">"c13487"</definedName>
    <definedName name="IQ_YIELD_TRADING_ASSETS_FFIEC" hidden="1">"c13488"</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_xlnm.Print_Area" localSheetId="9">'Capital Structure'!$B$1:$Q$39</definedName>
    <definedName name="_xlnm.Print_Area" localSheetId="10">Financials!$B$2:$G$38</definedName>
    <definedName name="_xlnm.Print_Titles" localSheetId="13">'Balance Sheet'!$1:$3</definedName>
    <definedName name="_xlnm.Print_Titles" localSheetId="14">'Cash Flow'!$1:$3</definedName>
    <definedName name="_xlnm.Print_Titles" localSheetId="12">'Income Statement'!$1:$3</definedName>
    <definedName name="_xlnm.Print_Titles" localSheetId="11">'Key Stats'!$1:$3</definedName>
    <definedName name="_xlnm.Print_Titles" localSheetId="15">Ratios!$1:$3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2" i="6" l="1"/>
  <c r="P40" i="6"/>
  <c r="P47" i="6"/>
  <c r="Q24" i="9"/>
  <c r="Q25" i="9" s="1"/>
  <c r="Q23" i="9"/>
  <c r="M26" i="9"/>
  <c r="M22" i="9"/>
  <c r="K24" i="9"/>
  <c r="M24" i="9" s="1"/>
  <c r="K23" i="9"/>
  <c r="M23" i="9" s="1"/>
  <c r="K22" i="9"/>
  <c r="K21" i="9"/>
  <c r="M21" i="9" s="1"/>
  <c r="M25" i="9" s="1"/>
  <c r="M27" i="9" s="1"/>
  <c r="B55" i="4"/>
  <c r="M4" i="18"/>
  <c r="H17" i="3"/>
  <c r="N47" i="5"/>
  <c r="N46" i="5"/>
  <c r="N55" i="5"/>
  <c r="N54" i="5"/>
  <c r="N53" i="5"/>
  <c r="N49" i="5"/>
  <c r="H16" i="3"/>
  <c r="N43" i="5"/>
  <c r="N42" i="5"/>
  <c r="N40" i="5"/>
  <c r="K26" i="5"/>
  <c r="I37" i="5"/>
  <c r="I35" i="5"/>
  <c r="I36" i="5"/>
  <c r="R31" i="5"/>
  <c r="S31" i="5" s="1"/>
  <c r="R34" i="5"/>
  <c r="S34" i="5"/>
  <c r="R35" i="5"/>
  <c r="S35" i="5"/>
  <c r="O35" i="5"/>
  <c r="P35" i="5"/>
  <c r="Q35" i="5"/>
  <c r="N35" i="5"/>
  <c r="N36" i="5" s="1"/>
  <c r="O34" i="5"/>
  <c r="P34" i="5"/>
  <c r="Q34" i="5"/>
  <c r="O31" i="5"/>
  <c r="P31" i="5" s="1"/>
  <c r="Q31" i="5" s="1"/>
  <c r="O32" i="5"/>
  <c r="P32" i="5" s="1"/>
  <c r="M35" i="5"/>
  <c r="N34" i="5"/>
  <c r="M34" i="5"/>
  <c r="L34" i="5"/>
  <c r="L36" i="5" s="1"/>
  <c r="N31" i="5"/>
  <c r="N32" i="5"/>
  <c r="M32" i="5"/>
  <c r="F27" i="14"/>
  <c r="G27" i="14"/>
  <c r="H27" i="14"/>
  <c r="I27" i="14"/>
  <c r="J27" i="14"/>
  <c r="K27" i="14"/>
  <c r="L27" i="14"/>
  <c r="M27" i="14"/>
  <c r="N27" i="14"/>
  <c r="O27" i="14"/>
  <c r="P27" i="14"/>
  <c r="Q27" i="14"/>
  <c r="E27" i="14"/>
  <c r="D52" i="17"/>
  <c r="E52" i="17"/>
  <c r="F52" i="17"/>
  <c r="G52" i="17"/>
  <c r="H52" i="17"/>
  <c r="I52" i="17"/>
  <c r="J52" i="17"/>
  <c r="K52" i="17"/>
  <c r="L52" i="17"/>
  <c r="M52" i="17"/>
  <c r="N52" i="17"/>
  <c r="O52" i="17"/>
  <c r="P52" i="17"/>
  <c r="Q52" i="17"/>
  <c r="R52" i="17"/>
  <c r="S52" i="17"/>
  <c r="T52" i="17"/>
  <c r="U52" i="17"/>
  <c r="V52" i="17"/>
  <c r="W52" i="17"/>
  <c r="X52" i="17"/>
  <c r="Y52" i="17"/>
  <c r="Z52" i="17"/>
  <c r="AA52" i="17"/>
  <c r="AB52" i="17"/>
  <c r="AC52" i="17"/>
  <c r="AD52" i="17"/>
  <c r="AE52" i="17"/>
  <c r="AF52" i="17"/>
  <c r="AG52" i="17"/>
  <c r="C52" i="17"/>
  <c r="V15" i="3"/>
  <c r="S16" i="3"/>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AG13" i="17"/>
  <c r="C13"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AG7" i="17"/>
  <c r="D7" i="17"/>
  <c r="D3" i="17"/>
  <c r="E3" i="17" s="1"/>
  <c r="F3" i="17" s="1"/>
  <c r="G3" i="17" s="1"/>
  <c r="H3" i="17" s="1"/>
  <c r="I3" i="17" s="1"/>
  <c r="J3" i="17" s="1"/>
  <c r="K3" i="17" s="1"/>
  <c r="L3" i="17" s="1"/>
  <c r="M3" i="17" s="1"/>
  <c r="N3" i="17" s="1"/>
  <c r="O3" i="17" s="1"/>
  <c r="P3" i="17" s="1"/>
  <c r="Q3" i="17" s="1"/>
  <c r="R3" i="17" s="1"/>
  <c r="S3" i="17" s="1"/>
  <c r="T3" i="17" s="1"/>
  <c r="V3" i="17" s="1"/>
  <c r="W3" i="17" s="1"/>
  <c r="X3" i="17" s="1"/>
  <c r="Y3" i="17" s="1"/>
  <c r="Z3" i="17" s="1"/>
  <c r="AA3" i="17" s="1"/>
  <c r="AB3" i="17" s="1"/>
  <c r="AC3" i="17" s="1"/>
  <c r="AD3" i="17" s="1"/>
  <c r="AE3" i="17" s="1"/>
  <c r="AF3" i="17" s="1"/>
  <c r="AG3" i="17" s="1"/>
  <c r="R24" i="9" l="1"/>
  <c r="T24" i="9" s="1"/>
  <c r="R23" i="9"/>
  <c r="Q32" i="5"/>
  <c r="P36" i="5"/>
  <c r="O36" i="5"/>
  <c r="M36" i="5"/>
  <c r="M37" i="5" s="1"/>
  <c r="N37" i="5" s="1"/>
  <c r="E40" i="6"/>
  <c r="C40" i="6" s="1"/>
  <c r="E39" i="6"/>
  <c r="C39" i="6" s="1"/>
  <c r="C41" i="6" s="1"/>
  <c r="N25" i="12"/>
  <c r="N23" i="12"/>
  <c r="N24" i="12"/>
  <c r="N22" i="12"/>
  <c r="E26" i="12"/>
  <c r="D26" i="12" s="1"/>
  <c r="C26" i="12"/>
  <c r="D24" i="12"/>
  <c r="E23" i="12"/>
  <c r="E25" i="12" s="1"/>
  <c r="E27" i="12" s="1"/>
  <c r="D23" i="12"/>
  <c r="C23" i="12"/>
  <c r="C25" i="12" s="1"/>
  <c r="C27" i="12" s="1"/>
  <c r="D22" i="12"/>
  <c r="D25" i="12" s="1"/>
  <c r="F11" i="12"/>
  <c r="I16" i="12"/>
  <c r="F16" i="12"/>
  <c r="D16" i="12"/>
  <c r="M14" i="12"/>
  <c r="L14" i="12"/>
  <c r="I14" i="12"/>
  <c r="F14" i="12"/>
  <c r="D14" i="12"/>
  <c r="G13" i="12"/>
  <c r="N13" i="12" s="1"/>
  <c r="C13" i="12"/>
  <c r="C15" i="12" s="1"/>
  <c r="C17" i="12" s="1"/>
  <c r="I12" i="12"/>
  <c r="G12" i="12"/>
  <c r="E12" i="12"/>
  <c r="D12" i="12" s="1"/>
  <c r="D13" i="12" s="1"/>
  <c r="D15" i="12" s="1"/>
  <c r="D17" i="12" s="1"/>
  <c r="C12" i="12"/>
  <c r="L11" i="12"/>
  <c r="I11" i="12"/>
  <c r="M11" i="12" s="1"/>
  <c r="D11" i="12"/>
  <c r="I10" i="12"/>
  <c r="F10" i="12"/>
  <c r="D10" i="12"/>
  <c r="R25" i="9" l="1"/>
  <c r="T23" i="9"/>
  <c r="U23" i="9" s="1"/>
  <c r="F23" i="6" s="1"/>
  <c r="T25" i="9"/>
  <c r="U24" i="9"/>
  <c r="O37" i="5"/>
  <c r="P37" i="5" s="1"/>
  <c r="R32" i="5"/>
  <c r="Q36" i="5"/>
  <c r="C43" i="6"/>
  <c r="C42" i="6"/>
  <c r="I13" i="12"/>
  <c r="O13" i="12" s="1"/>
  <c r="D27" i="12"/>
  <c r="I15" i="12"/>
  <c r="O15" i="12" s="1"/>
  <c r="F12" i="12"/>
  <c r="F13" i="12" s="1"/>
  <c r="F15" i="12" s="1"/>
  <c r="F17" i="12" s="1"/>
  <c r="G15" i="12"/>
  <c r="E13" i="12"/>
  <c r="E15" i="12" s="1"/>
  <c r="P16" i="3"/>
  <c r="C32" i="6"/>
  <c r="C24" i="6"/>
  <c r="C48" i="6"/>
  <c r="Q37" i="5" l="1"/>
  <c r="R37" i="5" s="1"/>
  <c r="S37" i="5" s="1"/>
  <c r="S32" i="5"/>
  <c r="S36" i="5" s="1"/>
  <c r="R36" i="5"/>
  <c r="G17" i="12"/>
  <c r="N17" i="12" s="1"/>
  <c r="N15" i="12"/>
  <c r="I17" i="12"/>
  <c r="O17" i="12" s="1"/>
  <c r="E17" i="12"/>
  <c r="G32" i="9"/>
  <c r="G24" i="9"/>
  <c r="G22" i="9"/>
  <c r="G28" i="9" s="1"/>
  <c r="E48" i="6"/>
  <c r="E47" i="6"/>
  <c r="C47" i="6" s="1"/>
  <c r="E32" i="6"/>
  <c r="E31" i="6"/>
  <c r="C31" i="6" s="1"/>
  <c r="E24" i="6"/>
  <c r="E23" i="6"/>
  <c r="C8" i="6"/>
  <c r="D17" i="6" s="1"/>
  <c r="B16" i="6"/>
  <c r="B11" i="6"/>
  <c r="D12" i="6"/>
  <c r="H54" i="5"/>
  <c r="G55" i="5"/>
  <c r="G54" i="5"/>
  <c r="F55" i="5"/>
  <c r="H55" i="5" s="1"/>
  <c r="F56" i="5"/>
  <c r="H56" i="5" s="1"/>
  <c r="F54" i="5"/>
  <c r="G38" i="5"/>
  <c r="H38" i="5"/>
  <c r="F38" i="5"/>
  <c r="E31" i="5"/>
  <c r="H21" i="5"/>
  <c r="G21" i="5"/>
  <c r="F21" i="5"/>
  <c r="H20" i="5"/>
  <c r="G20" i="5"/>
  <c r="F20" i="5"/>
  <c r="H15" i="5"/>
  <c r="H17" i="5" s="1"/>
  <c r="G15" i="5"/>
  <c r="G17" i="5" s="1"/>
  <c r="F15" i="5"/>
  <c r="F17" i="5" s="1"/>
  <c r="G44" i="5"/>
  <c r="G45" i="5" s="1"/>
  <c r="G49" i="5" s="1"/>
  <c r="F44" i="5"/>
  <c r="F45" i="5" s="1"/>
  <c r="F46" i="5" s="1"/>
  <c r="G9" i="5"/>
  <c r="G10" i="5" s="1"/>
  <c r="H9" i="5"/>
  <c r="H13" i="5" s="1"/>
  <c r="F9" i="5"/>
  <c r="F13" i="5" s="1"/>
  <c r="H62" i="5" s="1"/>
  <c r="H63" i="5" s="1"/>
  <c r="C51" i="4" a="1"/>
  <c r="C51" i="4" s="1"/>
  <c r="C50" i="4" a="1"/>
  <c r="C50" i="4" s="1"/>
  <c r="C49" i="4" a="1"/>
  <c r="C49" i="4" s="1"/>
  <c r="C48" i="4" a="1"/>
  <c r="C48" i="4" s="1"/>
  <c r="C47" i="4" a="1"/>
  <c r="C47" i="4" s="1"/>
  <c r="C46" i="4" a="1"/>
  <c r="C46" i="4" s="1"/>
  <c r="C45" i="4" a="1"/>
  <c r="C45" i="4" s="1"/>
  <c r="C44" i="4" a="1"/>
  <c r="C44" i="4" s="1"/>
  <c r="C43" i="4" a="1"/>
  <c r="C43" i="4" s="1"/>
  <c r="C42" i="4" a="1"/>
  <c r="C42" i="4" s="1"/>
  <c r="C41" i="4" a="1"/>
  <c r="C41" i="4" s="1"/>
  <c r="C40" i="4" a="1"/>
  <c r="C40" i="4" s="1"/>
  <c r="C39" i="4" a="1"/>
  <c r="C39" i="4" s="1"/>
  <c r="C38" i="4" a="1"/>
  <c r="C38" i="4" s="1"/>
  <c r="C37" i="4" a="1"/>
  <c r="C37" i="4" s="1"/>
  <c r="C36" i="4" a="1"/>
  <c r="C36" i="4" s="1"/>
  <c r="C35" i="4" a="1"/>
  <c r="C35" i="4" s="1"/>
  <c r="C34" i="4" a="1"/>
  <c r="C34" i="4" s="1"/>
  <c r="C33" i="4" a="1"/>
  <c r="C33" i="4" s="1"/>
  <c r="C32" i="4" a="1"/>
  <c r="C32" i="4" s="1"/>
  <c r="C31" i="4" a="1"/>
  <c r="C31" i="4" s="1"/>
  <c r="C30" i="4" a="1"/>
  <c r="C30" i="4" s="1"/>
  <c r="C29" i="4" a="1"/>
  <c r="C29" i="4" s="1"/>
  <c r="C28" i="4" a="1"/>
  <c r="C28" i="4" s="1"/>
  <c r="C27" i="4" a="1"/>
  <c r="C27" i="4" s="1"/>
  <c r="C26" i="4" a="1"/>
  <c r="C26" i="4" s="1"/>
  <c r="C25" i="4" a="1"/>
  <c r="C25" i="4" s="1"/>
  <c r="C24" i="4" a="1"/>
  <c r="C24" i="4" s="1"/>
  <c r="C23" i="4" a="1"/>
  <c r="C23" i="4" s="1"/>
  <c r="C22" i="4" a="1"/>
  <c r="C22" i="4" s="1"/>
  <c r="C21" i="4" a="1"/>
  <c r="C21" i="4" s="1"/>
  <c r="C20" i="4" a="1"/>
  <c r="C20" i="4" s="1"/>
  <c r="C19" i="4" a="1"/>
  <c r="C19" i="4" s="1"/>
  <c r="C18" i="4" a="1"/>
  <c r="C18" i="4" s="1"/>
  <c r="C17" i="4" a="1"/>
  <c r="C17" i="4" s="1"/>
  <c r="C16" i="4" a="1"/>
  <c r="C16" i="4" s="1"/>
  <c r="C15" i="4" a="1"/>
  <c r="C15" i="4" s="1"/>
  <c r="C14" i="4" a="1"/>
  <c r="C14" i="4" s="1"/>
  <c r="C13" i="4" a="1"/>
  <c r="C13" i="4" s="1"/>
  <c r="C12" i="4" a="1"/>
  <c r="C12" i="4" s="1"/>
  <c r="C11" i="4" a="1"/>
  <c r="C11" i="4" s="1"/>
  <c r="C10" i="4" a="1"/>
  <c r="C10" i="4" s="1"/>
  <c r="C9" i="4" a="1"/>
  <c r="C9" i="4" s="1"/>
  <c r="C8" i="4" a="1"/>
  <c r="C8" i="4" s="1"/>
  <c r="C7" i="4" a="1"/>
  <c r="C7" i="4" s="1"/>
  <c r="C6" i="4" a="1"/>
  <c r="C6" i="4" s="1"/>
  <c r="C5" i="4" a="1"/>
  <c r="C5" i="4" s="1"/>
  <c r="C4" i="4" a="1"/>
  <c r="C4" i="4" s="1"/>
  <c r="C3" i="4" a="1"/>
  <c r="C3" i="4" s="1"/>
  <c r="C2" i="4" a="1"/>
  <c r="C2" i="4" s="1"/>
  <c r="C52" i="4" a="1"/>
  <c r="C52" i="4" s="1"/>
  <c r="B3" i="4" a="1"/>
  <c r="B3" i="4" s="1"/>
  <c r="B4" i="4" a="1"/>
  <c r="B4" i="4" s="1"/>
  <c r="B5" i="4" a="1"/>
  <c r="B5" i="4" s="1"/>
  <c r="B6" i="4" a="1"/>
  <c r="B6" i="4" s="1"/>
  <c r="B7" i="4" a="1"/>
  <c r="B7" i="4" s="1"/>
  <c r="B8" i="4" a="1"/>
  <c r="B8" i="4" s="1"/>
  <c r="B9" i="4" a="1"/>
  <c r="B9" i="4" s="1"/>
  <c r="B10" i="4" a="1"/>
  <c r="B10" i="4" s="1"/>
  <c r="B11" i="4" a="1"/>
  <c r="B11" i="4" s="1"/>
  <c r="B12" i="4" a="1"/>
  <c r="B12" i="4" s="1"/>
  <c r="B13" i="4" a="1"/>
  <c r="B13" i="4" s="1"/>
  <c r="B14" i="4" a="1"/>
  <c r="B14" i="4" s="1"/>
  <c r="B15" i="4" a="1"/>
  <c r="B15" i="4" s="1"/>
  <c r="B16" i="4" a="1"/>
  <c r="B16" i="4" s="1"/>
  <c r="B17" i="4" a="1"/>
  <c r="B17" i="4" s="1"/>
  <c r="B18" i="4" a="1"/>
  <c r="B18" i="4" s="1"/>
  <c r="B19" i="4" a="1"/>
  <c r="B19" i="4" s="1"/>
  <c r="B20" i="4" a="1"/>
  <c r="B20" i="4" s="1"/>
  <c r="B21" i="4" a="1"/>
  <c r="B21" i="4" s="1"/>
  <c r="B22" i="4" a="1"/>
  <c r="B22" i="4" s="1"/>
  <c r="B23" i="4" a="1"/>
  <c r="B23" i="4" s="1"/>
  <c r="B24" i="4" a="1"/>
  <c r="B24" i="4" s="1"/>
  <c r="B25" i="4" a="1"/>
  <c r="B25" i="4" s="1"/>
  <c r="B26" i="4" a="1"/>
  <c r="B26" i="4" s="1"/>
  <c r="B27" i="4" a="1"/>
  <c r="B27" i="4" s="1"/>
  <c r="B28" i="4" a="1"/>
  <c r="B28" i="4" s="1"/>
  <c r="B29" i="4" a="1"/>
  <c r="B29" i="4" s="1"/>
  <c r="B30" i="4" a="1"/>
  <c r="B30" i="4" s="1"/>
  <c r="B31" i="4" a="1"/>
  <c r="B31" i="4" s="1"/>
  <c r="B32" i="4" a="1"/>
  <c r="B32" i="4" s="1"/>
  <c r="B33" i="4" a="1"/>
  <c r="B33" i="4" s="1"/>
  <c r="B34" i="4" a="1"/>
  <c r="B34" i="4" s="1"/>
  <c r="B35" i="4" a="1"/>
  <c r="B35" i="4" s="1"/>
  <c r="B36" i="4" a="1"/>
  <c r="B36" i="4" s="1"/>
  <c r="B37" i="4" a="1"/>
  <c r="B37" i="4" s="1"/>
  <c r="B38" i="4" a="1"/>
  <c r="B38" i="4" s="1"/>
  <c r="B39" i="4" a="1"/>
  <c r="B39" i="4" s="1"/>
  <c r="B40" i="4" a="1"/>
  <c r="B40" i="4" s="1"/>
  <c r="B41" i="4" a="1"/>
  <c r="B41" i="4" s="1"/>
  <c r="B42" i="4" a="1"/>
  <c r="B42" i="4" s="1"/>
  <c r="B43" i="4" a="1"/>
  <c r="B43" i="4" s="1"/>
  <c r="B44" i="4" a="1"/>
  <c r="B44" i="4" s="1"/>
  <c r="B45" i="4" a="1"/>
  <c r="B45" i="4" s="1"/>
  <c r="B46" i="4" a="1"/>
  <c r="B46" i="4" s="1"/>
  <c r="B47" i="4" a="1"/>
  <c r="B47" i="4" s="1"/>
  <c r="B48" i="4" a="1"/>
  <c r="B48" i="4" s="1"/>
  <c r="B49" i="4" a="1"/>
  <c r="B49" i="4" s="1"/>
  <c r="B50" i="4" a="1"/>
  <c r="B50" i="4" s="1"/>
  <c r="B51" i="4" a="1"/>
  <c r="B51" i="4" s="1"/>
  <c r="B52" i="4" a="1"/>
  <c r="B52" i="4" s="1"/>
  <c r="B2" i="4" a="1"/>
  <c r="B2" i="4" s="1"/>
  <c r="M8" i="3"/>
  <c r="M11" i="3"/>
  <c r="O24" i="3"/>
  <c r="P24" i="3" s="1"/>
  <c r="O25" i="3"/>
  <c r="P25" i="3" s="1"/>
  <c r="L21" i="3"/>
  <c r="G34" i="9" l="1"/>
  <c r="S18" i="3" s="1"/>
  <c r="H57" i="5"/>
  <c r="C33" i="6"/>
  <c r="C23" i="6"/>
  <c r="C25" i="6" s="1"/>
  <c r="C49" i="6"/>
  <c r="D18" i="6" a="1"/>
  <c r="D18" i="6" s="1"/>
  <c r="D13" i="6" a="1"/>
  <c r="D13" i="6" s="1"/>
  <c r="F49" i="5"/>
  <c r="H58" i="5" s="1"/>
  <c r="G26" i="5"/>
  <c r="H28" i="5"/>
  <c r="H30" i="5" s="1"/>
  <c r="H26" i="5"/>
  <c r="F28" i="5"/>
  <c r="F26" i="5"/>
  <c r="G28" i="5"/>
  <c r="G13" i="5"/>
  <c r="F16" i="5"/>
  <c r="F10" i="5"/>
  <c r="H25" i="5"/>
  <c r="H16" i="5"/>
  <c r="G25" i="5"/>
  <c r="G16" i="5"/>
  <c r="H10" i="5"/>
  <c r="F18" i="5"/>
  <c r="F23" i="5"/>
  <c r="F25" i="5"/>
  <c r="G18" i="5"/>
  <c r="G23" i="5"/>
  <c r="H18" i="5"/>
  <c r="H23" i="5"/>
  <c r="G46" i="5"/>
  <c r="O23" i="3"/>
  <c r="P23" i="3" s="1"/>
  <c r="P26" i="3" s="1"/>
  <c r="O17" i="3"/>
  <c r="S8" i="3" l="1"/>
  <c r="S11" i="3"/>
  <c r="C27" i="6"/>
  <c r="C26" i="6"/>
  <c r="P24" i="6" s="1"/>
  <c r="S24" i="6" s="1"/>
  <c r="S25" i="6" s="1"/>
  <c r="H59" i="5"/>
  <c r="C35" i="6"/>
  <c r="C34" i="6"/>
  <c r="C51" i="6"/>
  <c r="C50" i="6"/>
  <c r="H29" i="5"/>
  <c r="F29" i="5"/>
  <c r="F30" i="5"/>
  <c r="G29" i="5"/>
  <c r="G30" i="5"/>
  <c r="G26" i="2"/>
  <c r="G24" i="2"/>
  <c r="G20" i="2"/>
  <c r="D21" i="2"/>
  <c r="E21" i="2"/>
  <c r="F21" i="2"/>
  <c r="G9" i="2"/>
  <c r="G11" i="2"/>
  <c r="G10" i="2"/>
  <c r="G12" i="2" s="1"/>
  <c r="G8" i="2"/>
  <c r="G23" i="2"/>
  <c r="G25" i="2" s="1"/>
  <c r="G27" i="2" s="1"/>
  <c r="H29" i="2" s="1"/>
  <c r="F20" i="3"/>
  <c r="J8" i="3"/>
  <c r="N8" i="3" s="1"/>
  <c r="J7" i="3"/>
  <c r="G7" i="3"/>
  <c r="G13" i="3"/>
  <c r="G11" i="3"/>
  <c r="H9" i="3"/>
  <c r="J9" i="3" s="1"/>
  <c r="H10" i="3" l="1"/>
  <c r="H12" i="3" s="1"/>
  <c r="H14" i="3" s="1"/>
  <c r="H39" i="2"/>
  <c r="O10" i="3"/>
  <c r="F9" i="3"/>
  <c r="F10" i="3" s="1"/>
  <c r="D9" i="3"/>
  <c r="D10" i="3" s="1"/>
  <c r="D12" i="3" s="1"/>
  <c r="E7" i="3"/>
  <c r="E8" i="3"/>
  <c r="E26" i="2"/>
  <c r="F26" i="2"/>
  <c r="D26" i="2"/>
  <c r="D30" i="2"/>
  <c r="E30" i="2"/>
  <c r="F30" i="2"/>
  <c r="E10" i="2"/>
  <c r="E12" i="2" s="1"/>
  <c r="F10" i="2"/>
  <c r="F12" i="2" s="1"/>
  <c r="D10" i="2"/>
  <c r="D12" i="2" s="1"/>
  <c r="G9" i="3" l="1"/>
  <c r="G10" i="3" s="1"/>
  <c r="G12" i="3" s="1"/>
  <c r="G14" i="3" s="1"/>
  <c r="E9" i="3"/>
  <c r="E10" i="3" s="1"/>
  <c r="J10" i="3"/>
  <c r="F12" i="3"/>
  <c r="D35" i="2"/>
  <c r="E22" i="2" l="1"/>
  <c r="F14" i="3"/>
  <c r="D14" i="3"/>
  <c r="E34" i="2"/>
  <c r="E35" i="2" s="1"/>
  <c r="F34" i="2"/>
  <c r="F35" i="2" s="1"/>
  <c r="J11" i="3"/>
  <c r="E11" i="3"/>
  <c r="E12" i="3" s="1"/>
  <c r="J13" i="3"/>
  <c r="P10" i="3"/>
  <c r="F22" i="2"/>
  <c r="E31" i="2"/>
  <c r="D31" i="2"/>
  <c r="E21" i="3"/>
  <c r="E19" i="3"/>
  <c r="E13" i="3"/>
  <c r="D23" i="3"/>
  <c r="F23" i="3"/>
  <c r="F22" i="3"/>
  <c r="D20" i="3"/>
  <c r="D22" i="3" s="1"/>
  <c r="J12" i="3" l="1"/>
  <c r="N11" i="3"/>
  <c r="E25" i="2"/>
  <c r="E27" i="2" s="1"/>
  <c r="F24" i="3"/>
  <c r="E14" i="3"/>
  <c r="J14" i="3"/>
  <c r="F25" i="2"/>
  <c r="F27" i="2" s="1"/>
  <c r="D22" i="2"/>
  <c r="D25" i="2" s="1"/>
  <c r="D27" i="2" s="1"/>
  <c r="E23" i="3"/>
  <c r="E20" i="3"/>
  <c r="E22" i="3" s="1"/>
  <c r="F31" i="2"/>
  <c r="O12" i="3"/>
  <c r="D24" i="3"/>
  <c r="E24" i="3" l="1"/>
  <c r="P14" i="3"/>
  <c r="P15" i="3" s="1"/>
  <c r="P12" i="3" l="1"/>
  <c r="O14"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Xipu Li</author>
  </authors>
  <commentList>
    <comment ref="AC7" authorId="0" shapeId="0" xr:uid="{1CFD3AB9-944B-47C4-BE02-BD67EB9A70A8}">
      <text>
        <r>
          <rPr>
            <b/>
            <sz val="9"/>
            <color indexed="81"/>
            <rFont val="Tahoma"/>
            <family val="2"/>
          </rPr>
          <t>Xipu Li:</t>
        </r>
        <r>
          <rPr>
            <sz val="9"/>
            <color indexed="81"/>
            <rFont val="Tahoma"/>
            <family val="2"/>
          </rPr>
          <t xml:space="preserve">
PPP contributed a large amount of revenue growth</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1">
    <bk>
      <extLst>
        <ext uri="{3e2802c4-a4d2-4d8b-9148-e3be6c30e623}">
          <xlrd:rvb i="6"/>
        </ext>
      </extLst>
    </bk>
    <bk>
      <extLst>
        <ext uri="{3e2802c4-a4d2-4d8b-9148-e3be6c30e623}">
          <xlrd:rvb i="13"/>
        </ext>
      </extLst>
    </bk>
    <bk>
      <extLst>
        <ext uri="{3e2802c4-a4d2-4d8b-9148-e3be6c30e623}">
          <xlrd:rvb i="19"/>
        </ext>
      </extLst>
    </bk>
    <bk>
      <extLst>
        <ext uri="{3e2802c4-a4d2-4d8b-9148-e3be6c30e623}">
          <xlrd:rvb i="25"/>
        </ext>
      </extLst>
    </bk>
    <bk>
      <extLst>
        <ext uri="{3e2802c4-a4d2-4d8b-9148-e3be6c30e623}">
          <xlrd:rvb i="31"/>
        </ext>
      </extLst>
    </bk>
    <bk>
      <extLst>
        <ext uri="{3e2802c4-a4d2-4d8b-9148-e3be6c30e623}">
          <xlrd:rvb i="37"/>
        </ext>
      </extLst>
    </bk>
    <bk>
      <extLst>
        <ext uri="{3e2802c4-a4d2-4d8b-9148-e3be6c30e623}">
          <xlrd:rvb i="43"/>
        </ext>
      </extLst>
    </bk>
    <bk>
      <extLst>
        <ext uri="{3e2802c4-a4d2-4d8b-9148-e3be6c30e623}">
          <xlrd:rvb i="49"/>
        </ext>
      </extLst>
    </bk>
    <bk>
      <extLst>
        <ext uri="{3e2802c4-a4d2-4d8b-9148-e3be6c30e623}">
          <xlrd:rvb i="56"/>
        </ext>
      </extLst>
    </bk>
    <bk>
      <extLst>
        <ext uri="{3e2802c4-a4d2-4d8b-9148-e3be6c30e623}">
          <xlrd:rvb i="62"/>
        </ext>
      </extLst>
    </bk>
    <bk>
      <extLst>
        <ext uri="{3e2802c4-a4d2-4d8b-9148-e3be6c30e623}">
          <xlrd:rvb i="68"/>
        </ext>
      </extLst>
    </bk>
    <bk>
      <extLst>
        <ext uri="{3e2802c4-a4d2-4d8b-9148-e3be6c30e623}">
          <xlrd:rvb i="74"/>
        </ext>
      </extLst>
    </bk>
    <bk>
      <extLst>
        <ext uri="{3e2802c4-a4d2-4d8b-9148-e3be6c30e623}">
          <xlrd:rvb i="80"/>
        </ext>
      </extLst>
    </bk>
    <bk>
      <extLst>
        <ext uri="{3e2802c4-a4d2-4d8b-9148-e3be6c30e623}">
          <xlrd:rvb i="86"/>
        </ext>
      </extLst>
    </bk>
    <bk>
      <extLst>
        <ext uri="{3e2802c4-a4d2-4d8b-9148-e3be6c30e623}">
          <xlrd:rvb i="92"/>
        </ext>
      </extLst>
    </bk>
    <bk>
      <extLst>
        <ext uri="{3e2802c4-a4d2-4d8b-9148-e3be6c30e623}">
          <xlrd:rvb i="98"/>
        </ext>
      </extLst>
    </bk>
    <bk>
      <extLst>
        <ext uri="{3e2802c4-a4d2-4d8b-9148-e3be6c30e623}">
          <xlrd:rvb i="104"/>
        </ext>
      </extLst>
    </bk>
    <bk>
      <extLst>
        <ext uri="{3e2802c4-a4d2-4d8b-9148-e3be6c30e623}">
          <xlrd:rvb i="110"/>
        </ext>
      </extLst>
    </bk>
    <bk>
      <extLst>
        <ext uri="{3e2802c4-a4d2-4d8b-9148-e3be6c30e623}">
          <xlrd:rvb i="116"/>
        </ext>
      </extLst>
    </bk>
    <bk>
      <extLst>
        <ext uri="{3e2802c4-a4d2-4d8b-9148-e3be6c30e623}">
          <xlrd:rvb i="122"/>
        </ext>
      </extLst>
    </bk>
    <bk>
      <extLst>
        <ext uri="{3e2802c4-a4d2-4d8b-9148-e3be6c30e623}">
          <xlrd:rvb i="128"/>
        </ext>
      </extLst>
    </bk>
    <bk>
      <extLst>
        <ext uri="{3e2802c4-a4d2-4d8b-9148-e3be6c30e623}">
          <xlrd:rvb i="134"/>
        </ext>
      </extLst>
    </bk>
    <bk>
      <extLst>
        <ext uri="{3e2802c4-a4d2-4d8b-9148-e3be6c30e623}">
          <xlrd:rvb i="140"/>
        </ext>
      </extLst>
    </bk>
    <bk>
      <extLst>
        <ext uri="{3e2802c4-a4d2-4d8b-9148-e3be6c30e623}">
          <xlrd:rvb i="146"/>
        </ext>
      </extLst>
    </bk>
    <bk>
      <extLst>
        <ext uri="{3e2802c4-a4d2-4d8b-9148-e3be6c30e623}">
          <xlrd:rvb i="152"/>
        </ext>
      </extLst>
    </bk>
    <bk>
      <extLst>
        <ext uri="{3e2802c4-a4d2-4d8b-9148-e3be6c30e623}">
          <xlrd:rvb i="159"/>
        </ext>
      </extLst>
    </bk>
    <bk>
      <extLst>
        <ext uri="{3e2802c4-a4d2-4d8b-9148-e3be6c30e623}">
          <xlrd:rvb i="165"/>
        </ext>
      </extLst>
    </bk>
    <bk>
      <extLst>
        <ext uri="{3e2802c4-a4d2-4d8b-9148-e3be6c30e623}">
          <xlrd:rvb i="171"/>
        </ext>
      </extLst>
    </bk>
    <bk>
      <extLst>
        <ext uri="{3e2802c4-a4d2-4d8b-9148-e3be6c30e623}">
          <xlrd:rvb i="177"/>
        </ext>
      </extLst>
    </bk>
    <bk>
      <extLst>
        <ext uri="{3e2802c4-a4d2-4d8b-9148-e3be6c30e623}">
          <xlrd:rvb i="183"/>
        </ext>
      </extLst>
    </bk>
    <bk>
      <extLst>
        <ext uri="{3e2802c4-a4d2-4d8b-9148-e3be6c30e623}">
          <xlrd:rvb i="189"/>
        </ext>
      </extLst>
    </bk>
    <bk>
      <extLst>
        <ext uri="{3e2802c4-a4d2-4d8b-9148-e3be6c30e623}">
          <xlrd:rvb i="195"/>
        </ext>
      </extLst>
    </bk>
    <bk>
      <extLst>
        <ext uri="{3e2802c4-a4d2-4d8b-9148-e3be6c30e623}">
          <xlrd:rvb i="201"/>
        </ext>
      </extLst>
    </bk>
    <bk>
      <extLst>
        <ext uri="{3e2802c4-a4d2-4d8b-9148-e3be6c30e623}">
          <xlrd:rvb i="207"/>
        </ext>
      </extLst>
    </bk>
    <bk>
      <extLst>
        <ext uri="{3e2802c4-a4d2-4d8b-9148-e3be6c30e623}">
          <xlrd:rvb i="213"/>
        </ext>
      </extLst>
    </bk>
    <bk>
      <extLst>
        <ext uri="{3e2802c4-a4d2-4d8b-9148-e3be6c30e623}">
          <xlrd:rvb i="219"/>
        </ext>
      </extLst>
    </bk>
    <bk>
      <extLst>
        <ext uri="{3e2802c4-a4d2-4d8b-9148-e3be6c30e623}">
          <xlrd:rvb i="225"/>
        </ext>
      </extLst>
    </bk>
    <bk>
      <extLst>
        <ext uri="{3e2802c4-a4d2-4d8b-9148-e3be6c30e623}">
          <xlrd:rvb i="231"/>
        </ext>
      </extLst>
    </bk>
    <bk>
      <extLst>
        <ext uri="{3e2802c4-a4d2-4d8b-9148-e3be6c30e623}">
          <xlrd:rvb i="237"/>
        </ext>
      </extLst>
    </bk>
    <bk>
      <extLst>
        <ext uri="{3e2802c4-a4d2-4d8b-9148-e3be6c30e623}">
          <xlrd:rvb i="243"/>
        </ext>
      </extLst>
    </bk>
    <bk>
      <extLst>
        <ext uri="{3e2802c4-a4d2-4d8b-9148-e3be6c30e623}">
          <xlrd:rvb i="249"/>
        </ext>
      </extLst>
    </bk>
    <bk>
      <extLst>
        <ext uri="{3e2802c4-a4d2-4d8b-9148-e3be6c30e623}">
          <xlrd:rvb i="255"/>
        </ext>
      </extLst>
    </bk>
    <bk>
      <extLst>
        <ext uri="{3e2802c4-a4d2-4d8b-9148-e3be6c30e623}">
          <xlrd:rvb i="261"/>
        </ext>
      </extLst>
    </bk>
    <bk>
      <extLst>
        <ext uri="{3e2802c4-a4d2-4d8b-9148-e3be6c30e623}">
          <xlrd:rvb i="267"/>
        </ext>
      </extLst>
    </bk>
    <bk>
      <extLst>
        <ext uri="{3e2802c4-a4d2-4d8b-9148-e3be6c30e623}">
          <xlrd:rvb i="273"/>
        </ext>
      </extLst>
    </bk>
    <bk>
      <extLst>
        <ext uri="{3e2802c4-a4d2-4d8b-9148-e3be6c30e623}">
          <xlrd:rvb i="279"/>
        </ext>
      </extLst>
    </bk>
    <bk>
      <extLst>
        <ext uri="{3e2802c4-a4d2-4d8b-9148-e3be6c30e623}">
          <xlrd:rvb i="285"/>
        </ext>
      </extLst>
    </bk>
    <bk>
      <extLst>
        <ext uri="{3e2802c4-a4d2-4d8b-9148-e3be6c30e623}">
          <xlrd:rvb i="291"/>
        </ext>
      </extLst>
    </bk>
    <bk>
      <extLst>
        <ext uri="{3e2802c4-a4d2-4d8b-9148-e3be6c30e623}">
          <xlrd:rvb i="297"/>
        </ext>
      </extLst>
    </bk>
    <bk>
      <extLst>
        <ext uri="{3e2802c4-a4d2-4d8b-9148-e3be6c30e623}">
          <xlrd:rvb i="303"/>
        </ext>
      </extLst>
    </bk>
    <bk>
      <extLst>
        <ext uri="{3e2802c4-a4d2-4d8b-9148-e3be6c30e623}">
          <xlrd:rvb i="309"/>
        </ext>
      </extLst>
    </bk>
  </futureMetadata>
  <cellMetadata count="1">
    <bk>
      <rc t="1" v="0"/>
    </bk>
  </cellMetadata>
  <valueMetadata count="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valueMetadata>
</metadata>
</file>

<file path=xl/sharedStrings.xml><?xml version="1.0" encoding="utf-8"?>
<sst xmlns="http://schemas.openxmlformats.org/spreadsheetml/2006/main" count="2852" uniqueCount="836">
  <si>
    <t>Capital Structure</t>
  </si>
  <si>
    <t>Reorg EBITDA Multiple</t>
  </si>
  <si>
    <t>($ in millions)</t>
  </si>
  <si>
    <t>Amount</t>
  </si>
  <si>
    <t>Adj.</t>
  </si>
  <si>
    <t>Mkt. Val.</t>
  </si>
  <si>
    <t>Maturity</t>
  </si>
  <si>
    <t>Rate</t>
  </si>
  <si>
    <t>Book</t>
  </si>
  <si>
    <t>Market</t>
  </si>
  <si>
    <t>Liquidity</t>
  </si>
  <si>
    <t>RCF Commitments</t>
  </si>
  <si>
    <t>Less: Borrowings</t>
  </si>
  <si>
    <t>Less: Letters of Credit</t>
  </si>
  <si>
    <t>RCF Availability</t>
  </si>
  <si>
    <t>Total Liquidity</t>
  </si>
  <si>
    <t>Fiscal Year Ended</t>
  </si>
  <si>
    <t>Revenue</t>
  </si>
  <si>
    <t>Net Debt</t>
  </si>
  <si>
    <t>Free Cash Flow</t>
  </si>
  <si>
    <t>Total Secured Debt</t>
  </si>
  <si>
    <t>Total Debt</t>
  </si>
  <si>
    <t>Operating Income</t>
  </si>
  <si>
    <t>CFFO</t>
  </si>
  <si>
    <t>Less: CapEx</t>
  </si>
  <si>
    <t>Est. FCF</t>
  </si>
  <si>
    <t>Total Revenue</t>
  </si>
  <si>
    <t>Plus: D&amp;A</t>
  </si>
  <si>
    <t>Plus: Share-Based Compensation</t>
  </si>
  <si>
    <t>Plus: Goodwill and Intangible Asset Impairment Charges</t>
  </si>
  <si>
    <t>Plus: Acquisition-Related Charges</t>
  </si>
  <si>
    <t>Plus: Fair Value Adjustments Related to Purchase Accounting</t>
  </si>
  <si>
    <r>
      <t>Price</t>
    </r>
    <r>
      <rPr>
        <b/>
        <vertAlign val="superscript"/>
        <sz val="10"/>
        <color theme="1"/>
        <rFont val="Arial"/>
        <family val="2"/>
      </rPr>
      <t>1</t>
    </r>
  </si>
  <si>
    <t>Less: Cash Interest</t>
  </si>
  <si>
    <t>Less: Cash Taxes</t>
  </si>
  <si>
    <t>Cash Flow Before W/C</t>
  </si>
  <si>
    <t>Increase in Working Capital</t>
  </si>
  <si>
    <t>CEC Entertainment, Inc. Capital Structure</t>
  </si>
  <si>
    <t>Food and Beverage Sales</t>
  </si>
  <si>
    <t>Entertainment and Merchandise Sales</t>
  </si>
  <si>
    <t>Total Company Venue Sales</t>
  </si>
  <si>
    <t>Franchise Fees and Royalties</t>
  </si>
  <si>
    <t>CEC Entertainment Select Financial and Operational Stats</t>
  </si>
  <si>
    <t>L+600-650</t>
  </si>
  <si>
    <t>L+650</t>
  </si>
  <si>
    <t>Memo: Q4'19 Company-Reported LTM Adjusted EBITDA</t>
  </si>
  <si>
    <t>Company-Reported Adj. EBITDA</t>
  </si>
  <si>
    <t>1. Excludes restricted cash.</t>
  </si>
  <si>
    <t>Finance Lease Obligations</t>
  </si>
  <si>
    <t xml:space="preserve">not to exceed 5.25x. The covenant will be tested quarterly if the RCF is more than 30% drawn (excluding outstanding letters of credit) and will be a condition to drawings </t>
  </si>
  <si>
    <t>under the RCF that would result in more than 30% being drawn thereunder.</t>
  </si>
  <si>
    <t xml:space="preserve">date will spring forward to such earlier date. Subject to mandatory excess cash flow sweep of varying percentages, depending on leverage, and other mandatory </t>
  </si>
  <si>
    <t>prepayment requirements.</t>
  </si>
  <si>
    <r>
      <rPr>
        <vertAlign val="superscript"/>
        <sz val="10"/>
        <color theme="1"/>
        <rFont val="Arial"/>
        <family val="2"/>
      </rPr>
      <t>2</t>
    </r>
    <r>
      <rPr>
        <sz val="10"/>
        <color theme="1"/>
        <rFont val="Arial"/>
        <family val="2"/>
      </rPr>
      <t>Subject to 100 basis point LIBOR floor.</t>
    </r>
  </si>
  <si>
    <r>
      <rPr>
        <vertAlign val="superscript"/>
        <sz val="10"/>
        <color theme="1"/>
        <rFont val="Arial"/>
        <family val="2"/>
      </rPr>
      <t>3</t>
    </r>
    <r>
      <rPr>
        <sz val="10"/>
        <color theme="1"/>
        <rFont val="Arial"/>
        <family val="2"/>
      </rPr>
      <t xml:space="preserve">Commitment fee of 0.375% to 0.5% depending on leverage. Includes a springing financial maintenance covenant that requires net first lien senior secured leverage ratio </t>
    </r>
  </si>
  <si>
    <r>
      <rPr>
        <vertAlign val="superscript"/>
        <sz val="10"/>
        <color theme="1"/>
        <rFont val="Arial"/>
        <family val="2"/>
      </rPr>
      <t>5</t>
    </r>
    <r>
      <rPr>
        <sz val="10"/>
        <color theme="1"/>
        <rFont val="Arial"/>
        <family val="2"/>
      </rPr>
      <t>Callable on or after Feb. 15, 2019.</t>
    </r>
  </si>
  <si>
    <r>
      <t>RCF</t>
    </r>
    <r>
      <rPr>
        <vertAlign val="superscript"/>
        <sz val="10"/>
        <color theme="1"/>
        <rFont val="Arial"/>
        <family val="2"/>
      </rPr>
      <t>2, 3</t>
    </r>
  </si>
  <si>
    <r>
      <t>Term Loan Facility</t>
    </r>
    <r>
      <rPr>
        <vertAlign val="superscript"/>
        <sz val="10"/>
        <color theme="1"/>
        <rFont val="Arial"/>
        <family val="2"/>
      </rPr>
      <t>2, 4</t>
    </r>
  </si>
  <si>
    <r>
      <t>8.0% Senior Notes</t>
    </r>
    <r>
      <rPr>
        <vertAlign val="superscript"/>
        <sz val="10"/>
        <color theme="1"/>
        <rFont val="Arial"/>
        <family val="2"/>
      </rPr>
      <t>5</t>
    </r>
  </si>
  <si>
    <r>
      <t>Less: Cash and Equivalents</t>
    </r>
    <r>
      <rPr>
        <vertAlign val="superscript"/>
        <sz val="10"/>
        <color theme="1"/>
        <rFont val="Arial"/>
        <family val="2"/>
      </rPr>
      <t>6</t>
    </r>
  </si>
  <si>
    <r>
      <t>Plus: Cash and Equivalents</t>
    </r>
    <r>
      <rPr>
        <vertAlign val="superscript"/>
        <sz val="10"/>
        <color theme="1"/>
        <rFont val="Arial"/>
        <family val="2"/>
      </rPr>
      <t>6</t>
    </r>
  </si>
  <si>
    <r>
      <rPr>
        <vertAlign val="superscript"/>
        <sz val="10"/>
        <color theme="1"/>
        <rFont val="Arial"/>
        <family val="2"/>
      </rPr>
      <t>6</t>
    </r>
    <r>
      <rPr>
        <sz val="10"/>
        <color theme="1"/>
        <rFont val="Arial"/>
        <family val="2"/>
      </rPr>
      <t xml:space="preserve">Excludes $18,000 and $151,000 of restricted cash at Dec. 29, 2019 and 2018, respectively, representing cash balances held by the International Association of CEC </t>
    </r>
  </si>
  <si>
    <t>Entertainment, Inc., a franchisee and company formed entity, restricted for use in advertising, entertainment and media programs.</t>
  </si>
  <si>
    <r>
      <rPr>
        <vertAlign val="superscript"/>
        <sz val="10"/>
        <color rgb="FF000000"/>
        <rFont val="Arial"/>
        <family val="2"/>
      </rPr>
      <t>4</t>
    </r>
    <r>
      <rPr>
        <sz val="10"/>
        <color rgb="FF000000"/>
        <rFont val="Arial"/>
        <family val="2"/>
      </rPr>
      <t xml:space="preserve">In the event more than $50 million of the Company’s 8.0% Senior Notes maturing February 15, 2022 remain outstanding on November 16, 2021, the term loan maturity </t>
    </r>
  </si>
  <si>
    <r>
      <rPr>
        <vertAlign val="superscript"/>
        <sz val="10"/>
        <color theme="1"/>
        <rFont val="Arial"/>
        <family val="2"/>
      </rPr>
      <t>1</t>
    </r>
    <r>
      <rPr>
        <sz val="10"/>
        <color theme="1"/>
        <rFont val="Arial"/>
        <family val="2"/>
      </rPr>
      <t>Prices per TRACE.</t>
    </r>
  </si>
  <si>
    <t xml:space="preserve">Note: The company reported operating lease liabilities of $574.5 million at Dec. 29, 2019. On March 18, the company borrowed $105 million that was available under the </t>
  </si>
  <si>
    <t xml:space="preserve">RCF. </t>
  </si>
  <si>
    <t>Senior Secured outstanding</t>
  </si>
  <si>
    <t>Peers</t>
  </si>
  <si>
    <t>Implied Recovery EV</t>
  </si>
  <si>
    <t>Current EV</t>
  </si>
  <si>
    <t>Upcoming Interst</t>
  </si>
  <si>
    <t>LIBOR</t>
  </si>
  <si>
    <t>TLB</t>
  </si>
  <si>
    <t>Senior Notes</t>
  </si>
  <si>
    <t>TLB Semi-due</t>
  </si>
  <si>
    <t>Senior Note Semi-due</t>
  </si>
  <si>
    <t>RCF Semi-due</t>
  </si>
  <si>
    <t>&gt;&gt; more than cash</t>
  </si>
  <si>
    <t>Current Yield</t>
  </si>
  <si>
    <t>YTM</t>
  </si>
  <si>
    <t>State</t>
  </si>
  <si>
    <t>x</t>
  </si>
  <si>
    <t>Income</t>
  </si>
  <si>
    <t>About 2/5 is gone</t>
  </si>
  <si>
    <t>Total Company Venue Sales ex. Franchise</t>
  </si>
  <si>
    <t>Total Company Venue OpEX</t>
  </si>
  <si>
    <t>EBITDA</t>
  </si>
  <si>
    <t>2m for a store</t>
  </si>
  <si>
    <t>Venue level EBITDA</t>
  </si>
  <si>
    <t>Margin</t>
  </si>
  <si>
    <t>CEC Entertainment</t>
  </si>
  <si>
    <t>EBITDA Margin</t>
  </si>
  <si>
    <t>Dave &amp; Buster's</t>
  </si>
  <si>
    <t>Total Company Store Sales ex. Franchise</t>
  </si>
  <si>
    <t>Total Company Store OpEX</t>
  </si>
  <si>
    <t>Store level EBITDA</t>
  </si>
  <si>
    <t>Company-Owned Stores</t>
  </si>
  <si>
    <t>Per Store EBITDA</t>
  </si>
  <si>
    <t>Fixed Cost (non corp)</t>
  </si>
  <si>
    <t>Variable Cost</t>
  </si>
  <si>
    <t>Break-Even Sales</t>
  </si>
  <si>
    <t>Operating Leverage</t>
  </si>
  <si>
    <t>Company-Owned Venues</t>
  </si>
  <si>
    <t>Per Venue EBITDA</t>
  </si>
  <si>
    <t>Corporate Level Break-Even Sales</t>
  </si>
  <si>
    <t>Fixed Cost (corp)</t>
  </si>
  <si>
    <t>Cash Fixed Cost COVID-19</t>
  </si>
  <si>
    <t>COVID-19 Break-Even Sales inc. IntEx</t>
  </si>
  <si>
    <t>COVID-19 Per Store Sales</t>
  </si>
  <si>
    <t>Est. COVID-19 Venues</t>
  </si>
  <si>
    <t>Reported Per Comp Venue Sales</t>
  </si>
  <si>
    <t>Food and Beverage Sales %</t>
  </si>
  <si>
    <t>Entertainment and Merch. Sales %</t>
  </si>
  <si>
    <t>Sales ex. Entmt and Merch. Sales</t>
  </si>
  <si>
    <t>Large Format</t>
  </si>
  <si>
    <t>Medium Format</t>
  </si>
  <si>
    <t>Small Format</t>
  </si>
  <si>
    <t>2019 Store Format Mix</t>
  </si>
  <si>
    <t>Stores</t>
  </si>
  <si>
    <t>%</t>
  </si>
  <si>
    <t>Avg Sqft</t>
  </si>
  <si>
    <t>Weighted</t>
  </si>
  <si>
    <t>Blended Total</t>
  </si>
  <si>
    <t>2019 Store EBITDA (000s)</t>
  </si>
  <si>
    <t>EBITDA/sqft (ones)</t>
  </si>
  <si>
    <t>CEC Avg spft</t>
  </si>
  <si>
    <t>Per Store Sales (000s)</t>
  </si>
  <si>
    <t>IRR</t>
  </si>
  <si>
    <t>Senior Secured</t>
  </si>
  <si>
    <t>Senior Unsecured</t>
  </si>
  <si>
    <t>Return</t>
  </si>
  <si>
    <t>unsecured</t>
  </si>
  <si>
    <t>secured</t>
  </si>
  <si>
    <t>PL</t>
  </si>
  <si>
    <t>Unsecured</t>
  </si>
  <si>
    <t>Secured</t>
  </si>
  <si>
    <t>Current</t>
  </si>
  <si>
    <t>Recovery</t>
  </si>
  <si>
    <t>Initial</t>
  </si>
  <si>
    <t>Investment</t>
  </si>
  <si>
    <t>CEC Entertainment, Inc. &gt; Financials &gt; Key Stats</t>
  </si>
  <si>
    <t>In Millions of the trading currency, except per share items.</t>
  </si>
  <si>
    <t>Currency:</t>
  </si>
  <si>
    <t>Trading Currency</t>
  </si>
  <si>
    <t> </t>
  </si>
  <si>
    <t>Conversion:</t>
  </si>
  <si>
    <t>Historical</t>
  </si>
  <si>
    <t>Order:</t>
  </si>
  <si>
    <t>Latest on Right</t>
  </si>
  <si>
    <t>Units:</t>
  </si>
  <si>
    <t>S&amp;P Capital IQ (Default)</t>
  </si>
  <si>
    <t>Decimals:</t>
  </si>
  <si>
    <t>Capital IQ (Default)</t>
  </si>
  <si>
    <t>Dilution:</t>
  </si>
  <si>
    <t>Basic</t>
  </si>
  <si>
    <t>Key Financials¹</t>
  </si>
  <si>
    <t xml:space="preserve">For the Fiscal Period Ending
</t>
  </si>
  <si>
    <t>12 months
Jan-03-2016A</t>
  </si>
  <si>
    <t>12 months
Jan-01-2017A</t>
  </si>
  <si>
    <t>12 months
Dec-31-2017A</t>
  </si>
  <si>
    <t>12 months
Dec-30-2018A</t>
  </si>
  <si>
    <t>12 months
Dec-29-2019A</t>
  </si>
  <si>
    <t>Currency</t>
  </si>
  <si>
    <t>USD</t>
  </si>
  <si>
    <t xml:space="preserve">  Growth Over Prior Year</t>
  </si>
  <si>
    <t>Gross Profit</t>
  </si>
  <si>
    <t xml:space="preserve">  Margin %</t>
  </si>
  <si>
    <t>EBIT</t>
  </si>
  <si>
    <t>Earnings from Cont. Ops.</t>
  </si>
  <si>
    <t>Net Income</t>
  </si>
  <si>
    <t>Diluted EPS Excl. Extra Items³</t>
  </si>
  <si>
    <t>NA</t>
  </si>
  <si>
    <t xml:space="preserve"> </t>
  </si>
  <si>
    <t>Exchange Rate</t>
  </si>
  <si>
    <t>Conversion Method</t>
  </si>
  <si>
    <t>H</t>
  </si>
  <si>
    <t>¹All results are taken from the most recently filed statement for each period. When there has been more than one, earlier filings can be viewed on the individual statement pages.</t>
  </si>
  <si>
    <t>Growth Rates are calculated in originally reported currency only and will not reflect any currency conversion selected above.</t>
  </si>
  <si>
    <t>Latest Capitalization (Millions of USD)</t>
  </si>
  <si>
    <t>Share Price</t>
  </si>
  <si>
    <t>-</t>
  </si>
  <si>
    <t>Shares Out.</t>
  </si>
  <si>
    <t>Market Capitalization</t>
  </si>
  <si>
    <t>- Cash &amp; Short Term Investments</t>
  </si>
  <si>
    <t>+ Total Debt</t>
  </si>
  <si>
    <t>+ Pref. Equity</t>
  </si>
  <si>
    <t>+ Total Minority Interest</t>
  </si>
  <si>
    <t>= Total Enterprise Value (TEV)</t>
  </si>
  <si>
    <t>Book Value of Common Equity</t>
  </si>
  <si>
    <t>= Total Capital</t>
  </si>
  <si>
    <t>**For companies that have multiple share classes that publicly trade, we are incorporating the different prices to calculate our company level market capitalization.  Please click on the value to see the detailed calculation. Prices shown on this page are the close price of the company’s primary stock class. Shares shown on this page are total company as-reported share values.</t>
  </si>
  <si>
    <t>Total Liability includes Total Debt, Minority Interest and Pref. Equity.</t>
  </si>
  <si>
    <t>Net Liability includes Total Liability, net of Cash and Short Term Investments.</t>
  </si>
  <si>
    <t>TEV includes Market Cap and Net Liability.</t>
  </si>
  <si>
    <t>Total Capital includes Common Equity and Total Liability.</t>
  </si>
  <si>
    <t>Valuation Multiples based on Current Capitalization</t>
  </si>
  <si>
    <t>TEV/Total Revenue</t>
  </si>
  <si>
    <t>TEV/EBITDA</t>
  </si>
  <si>
    <t>TEV/EBIT</t>
  </si>
  <si>
    <t>P/Diluted EPS Before Extra</t>
  </si>
  <si>
    <t>P/BV</t>
  </si>
  <si>
    <t>Price/Tang BV</t>
  </si>
  <si>
    <t xml:space="preserve">
               </t>
  </si>
  <si>
    <t>CEC Entertainment, Inc. &gt; Financials &gt; Income Statement</t>
  </si>
  <si>
    <t>In Millions of the reported currency, except per share items.</t>
  </si>
  <si>
    <t>Template:</t>
  </si>
  <si>
    <t>Standard</t>
  </si>
  <si>
    <t>Restatement:</t>
  </si>
  <si>
    <t>Latest Filings</t>
  </si>
  <si>
    <t>Period Type:</t>
  </si>
  <si>
    <t>Annual</t>
  </si>
  <si>
    <t>Reported Currency</t>
  </si>
  <si>
    <t>Income Statement</t>
  </si>
  <si>
    <t>Reclassified
12 months
Jan-03-2016</t>
  </si>
  <si>
    <t>Reclassified
12 months
Jan-01-2017</t>
  </si>
  <si>
    <t>12 months
Dec-31-2017</t>
  </si>
  <si>
    <t>12 months
Dec-30-2018</t>
  </si>
  <si>
    <t>12 months
Dec-29-2019</t>
  </si>
  <si>
    <t>Other Revenue</t>
  </si>
  <si>
    <t xml:space="preserve">  Total Revenue</t>
  </si>
  <si>
    <t>Cost Of Goods Sold</t>
  </si>
  <si>
    <t xml:space="preserve">  Gross Profit</t>
  </si>
  <si>
    <t>Selling General &amp; Admin Exp.</t>
  </si>
  <si>
    <t>R &amp; D Exp.</t>
  </si>
  <si>
    <t>Depreciation &amp; Amort.</t>
  </si>
  <si>
    <t>Other Operating Expense/(Income)</t>
  </si>
  <si>
    <t xml:space="preserve">  Other Operating Exp., Total</t>
  </si>
  <si>
    <t xml:space="preserve">  Operating Income</t>
  </si>
  <si>
    <t>Interest Expense</t>
  </si>
  <si>
    <t>Interest and Invest. Income</t>
  </si>
  <si>
    <t xml:space="preserve">  Net Interest Exp.</t>
  </si>
  <si>
    <t>Other Non-Operating Inc. (Exp.)</t>
  </si>
  <si>
    <t xml:space="preserve">  EBT Excl. Unusual Items</t>
  </si>
  <si>
    <t>Merger &amp; Related Restruct. Charges</t>
  </si>
  <si>
    <t>Impairment of Goodwill</t>
  </si>
  <si>
    <t>Asset Writedown</t>
  </si>
  <si>
    <t>Legal Settlements</t>
  </si>
  <si>
    <t>Other Unusual Items</t>
  </si>
  <si>
    <t xml:space="preserve">  EBT Incl. Unusual Items</t>
  </si>
  <si>
    <t>Income Tax Expense</t>
  </si>
  <si>
    <t xml:space="preserve">  Earnings from Cont. Ops.</t>
  </si>
  <si>
    <t>Earnings of Discontinued Ops.</t>
  </si>
  <si>
    <t>Extraord. Item &amp; Account. Change</t>
  </si>
  <si>
    <t xml:space="preserve">  Net Income to Company</t>
  </si>
  <si>
    <t>Minority Int. in Earnings</t>
  </si>
  <si>
    <t xml:space="preserve">  Net Income</t>
  </si>
  <si>
    <t>Pref. Dividends and Other Adj.</t>
  </si>
  <si>
    <t xml:space="preserve">  NI to Common Incl Extra Items</t>
  </si>
  <si>
    <t xml:space="preserve">  NI to Common Excl. Extra Items</t>
  </si>
  <si>
    <t>Per Share Items</t>
  </si>
  <si>
    <t>Basic EPS</t>
  </si>
  <si>
    <t>Basic EPS Excl. Extra Items</t>
  </si>
  <si>
    <t>Weighted Avg. Basic Shares Out.</t>
  </si>
  <si>
    <t>Diluted EPS</t>
  </si>
  <si>
    <t>Diluted EPS Excl. Extra Items</t>
  </si>
  <si>
    <t>Weighted Avg. Diluted Shares Out.</t>
  </si>
  <si>
    <t>Normalized Basic EPS</t>
  </si>
  <si>
    <t>Normalized Diluted EPS</t>
  </si>
  <si>
    <t>Dividends per Share</t>
  </si>
  <si>
    <t>Payout Ratio %</t>
  </si>
  <si>
    <t>NM</t>
  </si>
  <si>
    <t>Supplemental Items</t>
  </si>
  <si>
    <t>EBITA</t>
  </si>
  <si>
    <t>EBITDAR</t>
  </si>
  <si>
    <t>As Reported Total Revenue*</t>
  </si>
  <si>
    <t>Effective Tax Rate %</t>
  </si>
  <si>
    <t>Current Domestic Taxes</t>
  </si>
  <si>
    <t>Current Foreign Taxes</t>
  </si>
  <si>
    <t>Total Current Taxes</t>
  </si>
  <si>
    <t>Deferred Domestic Taxes</t>
  </si>
  <si>
    <t>Deferred Foreign Taxes</t>
  </si>
  <si>
    <t>Total Deferred Taxes</t>
  </si>
  <si>
    <t>Normalized Net Income</t>
  </si>
  <si>
    <t>Interest on Long Term Debt</t>
  </si>
  <si>
    <t>Filing Date</t>
  </si>
  <si>
    <t>Restatement Type</t>
  </si>
  <si>
    <t>RC</t>
  </si>
  <si>
    <t>NC</t>
  </si>
  <si>
    <t>O</t>
  </si>
  <si>
    <t>Calculation Type</t>
  </si>
  <si>
    <t>REP</t>
  </si>
  <si>
    <t>Supplemental Operating Expense Items</t>
  </si>
  <si>
    <t>Advertising Exp.</t>
  </si>
  <si>
    <t>General and Administrative Exp.</t>
  </si>
  <si>
    <t>Net Rental Exp.</t>
  </si>
  <si>
    <t>Imputed Oper. Lease Interest Exp.</t>
  </si>
  <si>
    <t>Imputed Oper. Lease Depreciation</t>
  </si>
  <si>
    <t>Stock-Based Comp., G&amp;A Exp.</t>
  </si>
  <si>
    <t xml:space="preserve">  Stock-Based Comp., Total</t>
  </si>
  <si>
    <t>* Occasionally, certain items classified as Revenue by the company will be re-classified as other income if it is deemed to be non-recurring and unrelated to the core business of the firm. This field shows Total Revenue exactly as reported by the firm on its consolidated statement of income.</t>
  </si>
  <si>
    <t>Note: For multiple class companies, per share items are primary class equivalent, and for foreign companies listed as primary ADRs, per share items are ADR-equivalent.</t>
  </si>
  <si>
    <t>CEC Entertainment, Inc. &gt; Financials &gt; Balance Sheet</t>
  </si>
  <si>
    <t>Balance Sheet</t>
  </si>
  <si>
    <t xml:space="preserve">Balance Sheet as of:
</t>
  </si>
  <si>
    <t>ASSETS</t>
  </si>
  <si>
    <t>Cash And Equivalents</t>
  </si>
  <si>
    <t xml:space="preserve">  Total Cash &amp; ST Investments</t>
  </si>
  <si>
    <t>Accounts Receivable</t>
  </si>
  <si>
    <t>Other Receivables</t>
  </si>
  <si>
    <t xml:space="preserve">  Total Receivables</t>
  </si>
  <si>
    <t>Inventory</t>
  </si>
  <si>
    <t>Prepaid Exp.</t>
  </si>
  <si>
    <t>Restricted Cash</t>
  </si>
  <si>
    <t>Other Current Assets</t>
  </si>
  <si>
    <t xml:space="preserve">  Total Current Assets</t>
  </si>
  <si>
    <t>Gross Property, Plant &amp; Equipment</t>
  </si>
  <si>
    <t>Accumulated Depreciation</t>
  </si>
  <si>
    <t xml:space="preserve">  Net Property, Plant &amp; Equipment</t>
  </si>
  <si>
    <t>Goodwill</t>
  </si>
  <si>
    <t>Other Intangibles</t>
  </si>
  <si>
    <t>Deferred Charges, LT</t>
  </si>
  <si>
    <t>Other Long-Term Assets</t>
  </si>
  <si>
    <t>Total Assets</t>
  </si>
  <si>
    <t>LIABILITIES</t>
  </si>
  <si>
    <t>Accounts Payable</t>
  </si>
  <si>
    <t>Accrued Exp.</t>
  </si>
  <si>
    <t>Curr. Port. of LT Debt</t>
  </si>
  <si>
    <t>Curr. Port. of Leases</t>
  </si>
  <si>
    <t>Unearned Revenue, Current</t>
  </si>
  <si>
    <t>Other Current Liabilities</t>
  </si>
  <si>
    <t xml:space="preserve">  Total Current Liabilities</t>
  </si>
  <si>
    <t>Long-Term Debt</t>
  </si>
  <si>
    <t>Long-Term Leases</t>
  </si>
  <si>
    <t>Def. Tax Liability, Non-Curr.</t>
  </si>
  <si>
    <t>Other Non-Current Liabilities</t>
  </si>
  <si>
    <t>Total Liabilities</t>
  </si>
  <si>
    <t>Common Stock</t>
  </si>
  <si>
    <t>Additional Paid In Capital</t>
  </si>
  <si>
    <t>Retained Earnings</t>
  </si>
  <si>
    <t>Treasury Stock</t>
  </si>
  <si>
    <t>Comprehensive Inc. and Other</t>
  </si>
  <si>
    <t xml:space="preserve">  Total Common Equity</t>
  </si>
  <si>
    <t>Total Equity</t>
  </si>
  <si>
    <t>Total Liabilities And Equity</t>
  </si>
  <si>
    <t>Total Shares Out. on Filing Date</t>
  </si>
  <si>
    <t>Total Shares Out. on Balance Sheet Date</t>
  </si>
  <si>
    <t>Book Value/Share</t>
  </si>
  <si>
    <t>Tangible Book Value</t>
  </si>
  <si>
    <t>Tangible Book Value/Share</t>
  </si>
  <si>
    <t>Debt Equivalent Oper. Leases</t>
  </si>
  <si>
    <t>Inventory Method</t>
  </si>
  <si>
    <t>FIFO</t>
  </si>
  <si>
    <t>Finished Goods Inventory</t>
  </si>
  <si>
    <t>Land</t>
  </si>
  <si>
    <t>Buildings</t>
  </si>
  <si>
    <t>Machinery</t>
  </si>
  <si>
    <t>Construction in Progress</t>
  </si>
  <si>
    <t>Leasehold Improvements</t>
  </si>
  <si>
    <t>Full Time Employees</t>
  </si>
  <si>
    <t>Assets under Cap. Lease, Gross</t>
  </si>
  <si>
    <t>Assets under Cap. Lease, Accum. Depr.</t>
  </si>
  <si>
    <t>RUP</t>
  </si>
  <si>
    <t>Note: For multiple class companies, total share counts are primary class equivalent, and for foreign companies listed as primary ADRs, total share counts are ADR-equivalent.</t>
  </si>
  <si>
    <t>CEC Entertainment, Inc. &gt; Financials &gt; Cash Flow</t>
  </si>
  <si>
    <t>Cash Flow</t>
  </si>
  <si>
    <t>12 months
Jan-03-2016</t>
  </si>
  <si>
    <t>Restated
12 months
Jan-01-2017</t>
  </si>
  <si>
    <t>Restated
12 months
Dec-31-2017</t>
  </si>
  <si>
    <t>Amort. of Goodwill and Intangibles</t>
  </si>
  <si>
    <t>Depreciation &amp; Amort., Total</t>
  </si>
  <si>
    <t>Other Amortization</t>
  </si>
  <si>
    <t>(Gain) Loss From Sale Of Assets</t>
  </si>
  <si>
    <t>Asset Writedown &amp; Restructuring Costs</t>
  </si>
  <si>
    <t>Stock-Based Compensation</t>
  </si>
  <si>
    <t>Other Operating Activities</t>
  </si>
  <si>
    <t>Change in Acc. Receivable</t>
  </si>
  <si>
    <t>Change In Inventories</t>
  </si>
  <si>
    <t>Change in Acc. Payable</t>
  </si>
  <si>
    <t>Change in Unearned Rev.</t>
  </si>
  <si>
    <t>Change in Inc. Taxes</t>
  </si>
  <si>
    <t>Change in Other Net Operating Assets</t>
  </si>
  <si>
    <t xml:space="preserve">  Cash from Ops.</t>
  </si>
  <si>
    <t>Capital Expenditure</t>
  </si>
  <si>
    <t>Sale of Property, Plant, and Equipment</t>
  </si>
  <si>
    <t>Cash Acquisitions</t>
  </si>
  <si>
    <t>Divestitures</t>
  </si>
  <si>
    <t>Sale (Purchase) of Intangible assets</t>
  </si>
  <si>
    <t>Invest. in Marketable &amp; Equity Securt.</t>
  </si>
  <si>
    <t>Net (Inc.) Dec. in Loans Originated/Sold</t>
  </si>
  <si>
    <t>Other Investing Activities</t>
  </si>
  <si>
    <t xml:space="preserve">  Cash from Investing</t>
  </si>
  <si>
    <t>Short Term Debt Issued</t>
  </si>
  <si>
    <t>Long-Term Debt Issued</t>
  </si>
  <si>
    <t>Total Debt Issued</t>
  </si>
  <si>
    <t>Short Term Debt Repaid</t>
  </si>
  <si>
    <t>Long-Term Debt Repaid</t>
  </si>
  <si>
    <t>Total Debt Repaid</t>
  </si>
  <si>
    <t>Common Dividends Paid</t>
  </si>
  <si>
    <t>Total Dividends Paid</t>
  </si>
  <si>
    <t>Special Dividend Paid</t>
  </si>
  <si>
    <t>Other Financing Activities</t>
  </si>
  <si>
    <t xml:space="preserve">  Cash from Financing</t>
  </si>
  <si>
    <t>Foreign Exchange Rate Adj.</t>
  </si>
  <si>
    <t xml:space="preserve">  Net Change in Cash</t>
  </si>
  <si>
    <t>Cash Interest Paid</t>
  </si>
  <si>
    <t>Cash Taxes Paid</t>
  </si>
  <si>
    <t>Levered Free Cash Flow</t>
  </si>
  <si>
    <t>Unlevered Free Cash Flow</t>
  </si>
  <si>
    <t>Change in Net Working Capital</t>
  </si>
  <si>
    <t>Net Debt Issued</t>
  </si>
  <si>
    <t>RS</t>
  </si>
  <si>
    <t>CEC Entertainment, Inc. &gt; Financials &gt; Ratios</t>
  </si>
  <si>
    <t>Ratios</t>
  </si>
  <si>
    <t>12 months
Jan-01-2017</t>
  </si>
  <si>
    <t>Profitability</t>
  </si>
  <si>
    <t xml:space="preserve">  Return on Assets %</t>
  </si>
  <si>
    <t xml:space="preserve">  Return on Capital %</t>
  </si>
  <si>
    <t xml:space="preserve">  Return on Equity %</t>
  </si>
  <si>
    <t xml:space="preserve">  Return on Common Equity %</t>
  </si>
  <si>
    <t>Margin Analysis</t>
  </si>
  <si>
    <t xml:space="preserve">  Gross Margin %</t>
  </si>
  <si>
    <t xml:space="preserve">  SG&amp;A Margin %</t>
  </si>
  <si>
    <t xml:space="preserve">  EBITDA Margin %</t>
  </si>
  <si>
    <t xml:space="preserve">  EBITA Margin %</t>
  </si>
  <si>
    <t xml:space="preserve">  EBIT Margin %</t>
  </si>
  <si>
    <t xml:space="preserve">  Earnings from Cont. Ops Margin %</t>
  </si>
  <si>
    <t xml:space="preserve">  Net Income Margin %</t>
  </si>
  <si>
    <t xml:space="preserve">  Net Income Avail. for Common Margin %</t>
  </si>
  <si>
    <t xml:space="preserve">  Normalized Net Income Margin %</t>
  </si>
  <si>
    <t xml:space="preserve">  Levered Free Cash Flow Margin %</t>
  </si>
  <si>
    <t xml:space="preserve">  Unlevered Free Cash Flow Margin %</t>
  </si>
  <si>
    <t>Asset Turnover</t>
  </si>
  <si>
    <t xml:space="preserve">  Total Asset Turnover</t>
  </si>
  <si>
    <t xml:space="preserve">  Fixed Asset Turnover</t>
  </si>
  <si>
    <t xml:space="preserve">  Accounts Receivable Turnover</t>
  </si>
  <si>
    <t xml:space="preserve">  Inventory Turnover</t>
  </si>
  <si>
    <t>Short Term Liquidity</t>
  </si>
  <si>
    <t xml:space="preserve">  Current Ratio</t>
  </si>
  <si>
    <t xml:space="preserve">  Quick Ratio</t>
  </si>
  <si>
    <t xml:space="preserve">  Cash from Ops. to Curr. Liab.</t>
  </si>
  <si>
    <t xml:space="preserve">  Avg. Days Sales Out.</t>
  </si>
  <si>
    <t xml:space="preserve">  Avg. Days Inventory Out.</t>
  </si>
  <si>
    <t xml:space="preserve">  Avg. Days Payable Out.</t>
  </si>
  <si>
    <t xml:space="preserve">  Avg. Cash Conversion Cycle</t>
  </si>
  <si>
    <t>Long Term Solvency</t>
  </si>
  <si>
    <t xml:space="preserve">  Total Debt/Equity</t>
  </si>
  <si>
    <t xml:space="preserve">  Total Debt/Capital</t>
  </si>
  <si>
    <t xml:space="preserve">  LT Debt/Equity</t>
  </si>
  <si>
    <t xml:space="preserve">  LT Debt/Capital</t>
  </si>
  <si>
    <t xml:space="preserve">  Total Liabilities/Total Assets</t>
  </si>
  <si>
    <t xml:space="preserve">  EBIT / Interest Exp.</t>
  </si>
  <si>
    <t xml:space="preserve">  EBITDA / Interest Exp.</t>
  </si>
  <si>
    <t xml:space="preserve">  (EBITDA-CAPEX) / Interest Exp.</t>
  </si>
  <si>
    <t xml:space="preserve">  Total Debt/EBITDA</t>
  </si>
  <si>
    <t xml:space="preserve">  Net Debt/EBITDA</t>
  </si>
  <si>
    <t xml:space="preserve">  Total Debt/(EBITDA-CAPEX)</t>
  </si>
  <si>
    <t xml:space="preserve">  Net Debt/(EBITDA-CAPEX)</t>
  </si>
  <si>
    <t xml:space="preserve">  Altman Z Score</t>
  </si>
  <si>
    <t>Growth Over Prior Year</t>
  </si>
  <si>
    <t xml:space="preserve">  EBITDA</t>
  </si>
  <si>
    <t xml:space="preserve">  EBITA</t>
  </si>
  <si>
    <t xml:space="preserve">  EBIT</t>
  </si>
  <si>
    <t xml:space="preserve">  Normalized Net Income</t>
  </si>
  <si>
    <t xml:space="preserve">  Diluted EPS before Extra</t>
  </si>
  <si>
    <t xml:space="preserve">  Accounts Receivable</t>
  </si>
  <si>
    <t xml:space="preserve">  Inventory</t>
  </si>
  <si>
    <t xml:space="preserve">  Net PP&amp;E</t>
  </si>
  <si>
    <t xml:space="preserve">  Total Assets</t>
  </si>
  <si>
    <t xml:space="preserve">  Tangible Book Value</t>
  </si>
  <si>
    <t xml:space="preserve">  Common Equity</t>
  </si>
  <si>
    <t xml:space="preserve">  Capital Expenditures</t>
  </si>
  <si>
    <t xml:space="preserve">  Levered Free Cash Flow</t>
  </si>
  <si>
    <t xml:space="preserve">  Unlevered Free Cash Flow</t>
  </si>
  <si>
    <t xml:space="preserve">  Dividend per Share</t>
  </si>
  <si>
    <t>Compound Annual Growth Rate Over Two Years</t>
  </si>
  <si>
    <t>Compound Annual Growth Rate Over Three Years</t>
  </si>
  <si>
    <t>Compound Annual Growth Rate Over Five Years</t>
  </si>
  <si>
    <t>Ending</t>
  </si>
  <si>
    <r>
      <t>Price</t>
    </r>
    <r>
      <rPr>
        <b/>
        <vertAlign val="superscript"/>
        <sz val="10"/>
        <color theme="1"/>
        <rFont val="Cambria"/>
        <family val="1"/>
      </rPr>
      <t>1</t>
    </r>
  </si>
  <si>
    <t>EBITDA Multiple</t>
  </si>
  <si>
    <t>RCF</t>
  </si>
  <si>
    <t>Term Loan Facility</t>
  </si>
  <si>
    <t>8.0% Senior Notes</t>
  </si>
  <si>
    <t>Less: Cash and Equivalents</t>
  </si>
  <si>
    <t>Plus: Cash and Equivalents</t>
  </si>
  <si>
    <t>Upcoming Interest Payment</t>
  </si>
  <si>
    <t>Total Due August</t>
  </si>
  <si>
    <t>Scenario - The company manages to refinances the senior unsecured before the springing maturity date though new senior unsecured notes. Assume the secured lenders view this as a favorable event due to the maturity priority they now have, 1st lien loan trades up to 50.</t>
  </si>
  <si>
    <t>Scenario - Failed to refinance the unsecured, coercive exchange to secured lenders @ 65. This is under the assumption that the offer price is higher or on par with the approximate liquidation value of the assets. Of course, the secured position might receive equities but the company is private, for the sake of simplicity, we'd exclude that.</t>
  </si>
  <si>
    <t>CEC Entertainment Inc (CEC US) - GAAP Highlights</t>
  </si>
  <si>
    <t>In Millions of USD except Per Share</t>
  </si>
  <si>
    <t>FY 2005</t>
  </si>
  <si>
    <t>FY 2006</t>
  </si>
  <si>
    <t>FY 2007</t>
  </si>
  <si>
    <t>FY 2008</t>
  </si>
  <si>
    <t>FY 2009</t>
  </si>
  <si>
    <t>FY 2010</t>
  </si>
  <si>
    <t>FY 2011</t>
  </si>
  <si>
    <t>FY 2012</t>
  </si>
  <si>
    <t>FY 2013</t>
  </si>
  <si>
    <t>FY 2014</t>
  </si>
  <si>
    <t>FY 2015</t>
  </si>
  <si>
    <t>FY 2016</t>
  </si>
  <si>
    <t>FY 2017</t>
  </si>
  <si>
    <t>FY 2018</t>
  </si>
  <si>
    <t>FY 2019</t>
  </si>
  <si>
    <t>12 Months Ending</t>
  </si>
  <si>
    <t>01/01/2006</t>
  </si>
  <si>
    <t>12/31/2006</t>
  </si>
  <si>
    <t>12/30/2007</t>
  </si>
  <si>
    <t>12/28/2008</t>
  </si>
  <si>
    <t>01/03/2010</t>
  </si>
  <si>
    <t>01/02/2011</t>
  </si>
  <si>
    <t>01/01/2012</t>
  </si>
  <si>
    <t>12/30/2012</t>
  </si>
  <si>
    <t>12/30/2013</t>
  </si>
  <si>
    <t>12/28/2014</t>
  </si>
  <si>
    <t>01/03/2016</t>
  </si>
  <si>
    <t>01/01/2017</t>
  </si>
  <si>
    <t>12/31/2017</t>
  </si>
  <si>
    <t>12/30/2018</t>
  </si>
  <si>
    <t>12/29/2019</t>
  </si>
  <si>
    <t>Total Revenues</t>
  </si>
  <si>
    <t>SALES_REV_TURN</t>
  </si>
  <si>
    <t>—</t>
  </si>
  <si>
    <t>IS_OPER_INC</t>
  </si>
  <si>
    <t>Net Income to Common</t>
  </si>
  <si>
    <t>EARN_FOR_COMMON</t>
  </si>
  <si>
    <t>Basic EPS, GAAP</t>
  </si>
  <si>
    <t>IS_EPS</t>
  </si>
  <si>
    <t>Diluted EPS, GAAP</t>
  </si>
  <si>
    <t>IS_DILUTED_EPS</t>
  </si>
  <si>
    <t xml:space="preserve">  Basic Weighted Avg Shares</t>
  </si>
  <si>
    <t>IS_AVG_NUM_SH_FOR_EPS</t>
  </si>
  <si>
    <t xml:space="preserve">  Diluted Weighted Avg Shares</t>
  </si>
  <si>
    <t>IS_SH_FOR_DILUTED_EPS</t>
  </si>
  <si>
    <t>Cash and Equivalents</t>
  </si>
  <si>
    <t>CASH_AND_MARKETABLE_SECURITIES</t>
  </si>
  <si>
    <t>Total Current Assets</t>
  </si>
  <si>
    <t>BS_CUR_ASSET_REPORT</t>
  </si>
  <si>
    <t>BS_TOT_ASSET</t>
  </si>
  <si>
    <t>Total Current Liabilities</t>
  </si>
  <si>
    <t>BS_CUR_LIAB</t>
  </si>
  <si>
    <t>BS_TOT_LIAB2</t>
  </si>
  <si>
    <t>TOTAL_EQUITY</t>
  </si>
  <si>
    <t xml:space="preserve">  Shares Out on Balance Sheet</t>
  </si>
  <si>
    <t>BS_SH_OUT</t>
  </si>
  <si>
    <t xml:space="preserve">  Shares Out on Filing Cover</t>
  </si>
  <si>
    <t>ARD_SHARE_OUT_FROM_FRONT_COVER</t>
  </si>
  <si>
    <t>Cash From Operations</t>
  </si>
  <si>
    <t>CF_CASH_FROM_OPER</t>
  </si>
  <si>
    <t>Cash From Investing</t>
  </si>
  <si>
    <t>CF_CASH_FROM_INV_ACT</t>
  </si>
  <si>
    <t>Cash From Financing</t>
  </si>
  <si>
    <t>CF_CASH_FROM_FNC_ACT</t>
  </si>
  <si>
    <t>Source: Bloomberg</t>
  </si>
  <si>
    <t>Right click to show data transparency (not supported for all values)</t>
  </si>
  <si>
    <t>CEC Entertainment Inc (CEC US) - Adj Highlights</t>
  </si>
  <si>
    <t>In Millions of USD</t>
  </si>
  <si>
    <t>HISTORICAL_MARKET_CAP</t>
  </si>
  <si>
    <t>- Cash &amp; Equivalents</t>
  </si>
  <si>
    <t>+ Preferred &amp; Other</t>
  </si>
  <si>
    <t>PREFERRED_EQUITY_&amp;_MINORITY_INT</t>
  </si>
  <si>
    <t>SHORT_AND_LONG_TERM_DEBT</t>
  </si>
  <si>
    <t>Enterprise Value</t>
  </si>
  <si>
    <t>ENTERPRISE_VALUE</t>
  </si>
  <si>
    <t>Revenue, Adj</t>
  </si>
  <si>
    <t xml:space="preserve">  Growth %, YoY</t>
  </si>
  <si>
    <t>SALES_GROWTH</t>
  </si>
  <si>
    <t>Gross Profit, Adj</t>
  </si>
  <si>
    <t>GROSS_PROFIT</t>
  </si>
  <si>
    <t>EBITDA, Adj</t>
  </si>
  <si>
    <t>Net Income, Adj</t>
  </si>
  <si>
    <t>EPS, Adj</t>
  </si>
  <si>
    <t>IS_DIL_EPS_CONT_OPS</t>
  </si>
  <si>
    <t>Cash from Operations</t>
  </si>
  <si>
    <t>Capital Expenditures</t>
  </si>
  <si>
    <t>CAPITAL_EXPEND</t>
  </si>
  <si>
    <t>CF_FREE_CASH_FLOW</t>
  </si>
  <si>
    <t>CEC Entertainment Inc (CEC US) - Earnings</t>
  </si>
  <si>
    <t>Consensus Estimate</t>
  </si>
  <si>
    <t>BEST_SALES</t>
  </si>
  <si>
    <t>Comparable Actual</t>
  </si>
  <si>
    <t>IS_COMP_SALES</t>
  </si>
  <si>
    <t xml:space="preserve">  Revenue Surprise %</t>
  </si>
  <si>
    <t xml:space="preserve">  GAAP Actual</t>
  </si>
  <si>
    <t xml:space="preserve">  Adjusted Actual</t>
  </si>
  <si>
    <t>Earnings Per Share</t>
  </si>
  <si>
    <t>IS_COMP_EPS_ADJUSTED</t>
  </si>
  <si>
    <t>BEST_OPP</t>
  </si>
  <si>
    <t>IS_COMPARABLE_EBIT</t>
  </si>
  <si>
    <t xml:space="preserve">  EBIT Surprise %</t>
  </si>
  <si>
    <t>BEST_EBITDA</t>
  </si>
  <si>
    <t>IS_COMPARABLE_EBITDA</t>
  </si>
  <si>
    <t xml:space="preserve">  EBITDA Surprise %</t>
  </si>
  <si>
    <t>Gross Margin %</t>
  </si>
  <si>
    <t>IS_COMP_GROSS_MARGIN_PERCENTAGE</t>
  </si>
  <si>
    <t>GROSS_MARGIN</t>
  </si>
  <si>
    <t>Pretax Income (Loss)</t>
  </si>
  <si>
    <t>BEST_PTP</t>
  </si>
  <si>
    <t>IS_COMP_PTP_EX_STK_BASED_COMP</t>
  </si>
  <si>
    <t xml:space="preserve">  Pretax Income (Loss) Surprise %</t>
  </si>
  <si>
    <t>PRETAX_INC</t>
  </si>
  <si>
    <t>IS_COMP_NET_INCOME_ADJUST</t>
  </si>
  <si>
    <t>CEC Entertainment Inc (CEC US) - Adjusted</t>
  </si>
  <si>
    <t>FY 1987</t>
  </si>
  <si>
    <t>FY 1988</t>
  </si>
  <si>
    <t>FY 1989</t>
  </si>
  <si>
    <t>FY 1990</t>
  </si>
  <si>
    <t>FY 1991</t>
  </si>
  <si>
    <t>FY 1992</t>
  </si>
  <si>
    <t>FY 1993</t>
  </si>
  <si>
    <t>FY 1994</t>
  </si>
  <si>
    <t>FY 1995</t>
  </si>
  <si>
    <t>FY 1996</t>
  </si>
  <si>
    <t>FY 1997</t>
  </si>
  <si>
    <t>FY 1998</t>
  </si>
  <si>
    <t>FY 1999</t>
  </si>
  <si>
    <t>FY 2000</t>
  </si>
  <si>
    <t>FY 2001</t>
  </si>
  <si>
    <t>FY 2002</t>
  </si>
  <si>
    <t>FY 2003</t>
  </si>
  <si>
    <t>Last 12M</t>
  </si>
  <si>
    <t>01/01/1988</t>
  </si>
  <si>
    <t>12/30/1988</t>
  </si>
  <si>
    <t>12/29/1989</t>
  </si>
  <si>
    <t>12/28/1990</t>
  </si>
  <si>
    <t>12/27/1991</t>
  </si>
  <si>
    <t>01/01/1993</t>
  </si>
  <si>
    <t>12/31/1993</t>
  </si>
  <si>
    <t>12/30/1994</t>
  </si>
  <si>
    <t>12/29/1995</t>
  </si>
  <si>
    <t>12/27/1996</t>
  </si>
  <si>
    <t>01/02/1998</t>
  </si>
  <si>
    <t>01/03/1999</t>
  </si>
  <si>
    <t>01/02/2000</t>
  </si>
  <si>
    <t>12/31/2000</t>
  </si>
  <si>
    <t>12/30/2001</t>
  </si>
  <si>
    <t>12/29/2002</t>
  </si>
  <si>
    <t>12/28/2003</t>
  </si>
  <si>
    <t xml:space="preserve">    + Sales &amp; Services Revenue</t>
  </si>
  <si>
    <t>IS_SALES_AND_SERVICES_REVENUES</t>
  </si>
  <si>
    <t xml:space="preserve">    + Other Revenue</t>
  </si>
  <si>
    <t>IS_OTHER_REVENUE</t>
  </si>
  <si>
    <t xml:space="preserve">  - Cost of Revenue</t>
  </si>
  <si>
    <t>IS_COGS_TO_FE_AND_PP_AND_G</t>
  </si>
  <si>
    <t xml:space="preserve">    + Cost of Goods &amp; Services</t>
  </si>
  <si>
    <t>IS_COG_AND_SERVICES_SOLD</t>
  </si>
  <si>
    <t xml:space="preserve">  + Other Operating Income</t>
  </si>
  <si>
    <t>IS_OTHER_OPER_INC</t>
  </si>
  <si>
    <t xml:space="preserve">  - Operating Expenses</t>
  </si>
  <si>
    <t>IS_OPERATING_EXPN</t>
  </si>
  <si>
    <t xml:space="preserve">    + Selling, General &amp; Admin</t>
  </si>
  <si>
    <t>IS_SG&amp;A_EXPENSE</t>
  </si>
  <si>
    <t xml:space="preserve">    + Selling &amp; Marketing</t>
  </si>
  <si>
    <t>IS_SELLING_EXPENSES</t>
  </si>
  <si>
    <t xml:space="preserve">    + General &amp; Administrative</t>
  </si>
  <si>
    <t>IS_GENERAL_AND_ADMINISTRATIVE</t>
  </si>
  <si>
    <t xml:space="preserve">    + Research &amp; Development</t>
  </si>
  <si>
    <t>IS_OPEX_R&amp;D</t>
  </si>
  <si>
    <t xml:space="preserve">    + Depreciation &amp; Amortization</t>
  </si>
  <si>
    <t>IS_DEPRECIATION_AND_AMORTIZATION</t>
  </si>
  <si>
    <t xml:space="preserve">    + Other Operating Expense</t>
  </si>
  <si>
    <t>IS_OTHER_OPERATING_EXPENSES</t>
  </si>
  <si>
    <t>Operating Income (Loss)</t>
  </si>
  <si>
    <t xml:space="preserve">  - Non-Operating (Income) Loss</t>
  </si>
  <si>
    <t>IS_NONOP_INCOME_LOSS</t>
  </si>
  <si>
    <t xml:space="preserve">    + Interest Expense, Net</t>
  </si>
  <si>
    <t>IS_NET_INTEREST_EXPENSE</t>
  </si>
  <si>
    <t xml:space="preserve">    + Interest Expense</t>
  </si>
  <si>
    <t>IS_INT_EXPENSE</t>
  </si>
  <si>
    <t xml:space="preserve">    - Interest Income</t>
  </si>
  <si>
    <t>IS_INT_INC</t>
  </si>
  <si>
    <t xml:space="preserve">    + Foreign Exch (Gain) Loss</t>
  </si>
  <si>
    <t>IS_FOREIGN_EXCH_LOSS</t>
  </si>
  <si>
    <t xml:space="preserve">    + (Income) Loss from Affiliates</t>
  </si>
  <si>
    <t>INCOME_LOSS_FROM_AFFILIATES</t>
  </si>
  <si>
    <t xml:space="preserve">    + Other Non-Op (Income) Loss</t>
  </si>
  <si>
    <t>IS_OTHER_NON_OPERATING_INC_LOSS</t>
  </si>
  <si>
    <t>Pretax Income (Loss), Adjusted</t>
  </si>
  <si>
    <t xml:space="preserve">  - Abnormal Losses (Gains)</t>
  </si>
  <si>
    <t>IS_ABNORMAL_ITEM</t>
  </si>
  <si>
    <t xml:space="preserve">    + Merger/Acquisition Expense</t>
  </si>
  <si>
    <t>IS_MERGER_ACQUISITION_EXPENSE</t>
  </si>
  <si>
    <t xml:space="preserve">    + Disposal of Assets</t>
  </si>
  <si>
    <t>IS_GAIN_LOSS_DISPOSAL_ASSETS</t>
  </si>
  <si>
    <t xml:space="preserve">    + Early Extinguishment of Debt</t>
  </si>
  <si>
    <t>IS_G_L_ON_EXT_DBT_OR_SETTLE_DBT</t>
  </si>
  <si>
    <t xml:space="preserve">    + Asset Write-Down</t>
  </si>
  <si>
    <t>IS_IMPAIRMENT_ASSETS</t>
  </si>
  <si>
    <t xml:space="preserve">    + Impairment of Goodwill</t>
  </si>
  <si>
    <t>IS_IMPAIRMENT_GOODWILL_INTANGIBL</t>
  </si>
  <si>
    <t xml:space="preserve">    + Legal Settlement</t>
  </si>
  <si>
    <t>IS_LEGAL_LITIGATION_SETTLEMENT</t>
  </si>
  <si>
    <t xml:space="preserve">    + Restructuring</t>
  </si>
  <si>
    <t>IS_RESTRUCTURING_EXPENSES</t>
  </si>
  <si>
    <t xml:space="preserve">    + Other Abnormal Items</t>
  </si>
  <si>
    <t>IS_OTHER_ONE_TIME_ITEMS</t>
  </si>
  <si>
    <t>Pretax Income (Loss), GAAP</t>
  </si>
  <si>
    <t xml:space="preserve">  - Income Tax Expense (Benefit)</t>
  </si>
  <si>
    <t>IS_INC_TAX_EXP</t>
  </si>
  <si>
    <t xml:space="preserve">    + Current Income Tax</t>
  </si>
  <si>
    <t>IS_CURRENT_INCOME_TAX_BENEFIT</t>
  </si>
  <si>
    <t xml:space="preserve">    + Deferred Income Tax</t>
  </si>
  <si>
    <t>IS_DEFERRED_INCOME_TAX_BENEFIT</t>
  </si>
  <si>
    <t xml:space="preserve">    + Tax Allowance/Credit</t>
  </si>
  <si>
    <t>IS_TAX_VALN_ALLOWNCE_CREDITS</t>
  </si>
  <si>
    <t>Income (Loss) from Cont Ops</t>
  </si>
  <si>
    <t>IS_INC_BEF_XO_ITEM</t>
  </si>
  <si>
    <t xml:space="preserve">  - Net Extraordinary Losses (Gains)</t>
  </si>
  <si>
    <t>XO_GL_NET_OF_TAX</t>
  </si>
  <si>
    <t xml:space="preserve">    + Discontinued Operations</t>
  </si>
  <si>
    <t>IS_DISCONTINUED_OPERATIONS</t>
  </si>
  <si>
    <t xml:space="preserve">    + XO &amp; Accounting Changes</t>
  </si>
  <si>
    <t>IS_EXTRAORD_ITEMS_&amp;_ACCTG_CHNG</t>
  </si>
  <si>
    <t>Income (Loss) Incl. MI</t>
  </si>
  <si>
    <t>NI_INCLUDING_MINORITY_INT_RATIO</t>
  </si>
  <si>
    <t xml:space="preserve">  - Minority Interest</t>
  </si>
  <si>
    <t>MIN_NONCONTROL_INTEREST_CREDITS</t>
  </si>
  <si>
    <t>Net Income, GAAP</t>
  </si>
  <si>
    <t>NET_INCOME</t>
  </si>
  <si>
    <t xml:space="preserve">  - Preferred Dividends</t>
  </si>
  <si>
    <t>IS_TOT_CASH_PFD_DVD</t>
  </si>
  <si>
    <t xml:space="preserve">  - Other Adjustments</t>
  </si>
  <si>
    <t>OTHER_ADJUSTMENTS</t>
  </si>
  <si>
    <t>Net Income Avail to Common, GAAP</t>
  </si>
  <si>
    <t>Net Income Avail to Common, Adj</t>
  </si>
  <si>
    <t xml:space="preserve">  Net Abnormal Losses (Gains)</t>
  </si>
  <si>
    <t>IS_NET_ABNORMAL_ITEMS</t>
  </si>
  <si>
    <t xml:space="preserve">  Net Extraordinary Losses (Gains)</t>
  </si>
  <si>
    <t>Basic Weighted Avg Shares</t>
  </si>
  <si>
    <t>Basic EPS from Cont Ops</t>
  </si>
  <si>
    <t>IS_EARN_BEF_XO_ITEMS_PER_SH</t>
  </si>
  <si>
    <t>Basic EPS from Cont Ops, Adjusted</t>
  </si>
  <si>
    <t>IS_BASIC_EPS_CONT_OPS</t>
  </si>
  <si>
    <t>Diluted Weighted Avg Shares</t>
  </si>
  <si>
    <t>Diluted EPS from Cont Ops</t>
  </si>
  <si>
    <t>IS_DIL_EPS_BEF_XO</t>
  </si>
  <si>
    <t>Diluted EPS from Cont Ops, Adjusted</t>
  </si>
  <si>
    <t>Reference Items</t>
  </si>
  <si>
    <t>Accounting Standard</t>
  </si>
  <si>
    <t>ACCOUNTING_STANDARD</t>
  </si>
  <si>
    <t>US GAAP</t>
  </si>
  <si>
    <t>EBITDA Margin (T12M)</t>
  </si>
  <si>
    <t>EBITDA_MARGIN</t>
  </si>
  <si>
    <t>Gross Margin</t>
  </si>
  <si>
    <t>Operating Margin</t>
  </si>
  <si>
    <t>OPER_MARGIN</t>
  </si>
  <si>
    <t>Profit Margin</t>
  </si>
  <si>
    <t>PROF_MARGIN</t>
  </si>
  <si>
    <t>Sales per Employee</t>
  </si>
  <si>
    <t>ACTUAL_SALES_PER_EMPL</t>
  </si>
  <si>
    <t>EQY_DPS</t>
  </si>
  <si>
    <t>Total Cash Common Dividends</t>
  </si>
  <si>
    <t>IS_TOT_CASH_COM_DVD</t>
  </si>
  <si>
    <t>Capitalized Interest Expense</t>
  </si>
  <si>
    <t>IS_CAP_INT_EXP</t>
  </si>
  <si>
    <t>Personnel Expenses</t>
  </si>
  <si>
    <t>IS_PERSONNEL_EXP</t>
  </si>
  <si>
    <t>Export Sales</t>
  </si>
  <si>
    <t>IS_EXPORT_SALES</t>
  </si>
  <si>
    <t>Depreciation Expense</t>
  </si>
  <si>
    <t>IS_DEPR_EXP</t>
  </si>
  <si>
    <t>Rental Expense</t>
  </si>
  <si>
    <t>BS_CURR_RENTAL_EXPENSE</t>
  </si>
  <si>
    <t>800k to franchise</t>
  </si>
  <si>
    <t>fixed</t>
  </si>
  <si>
    <t>variable</t>
  </si>
  <si>
    <t>Incremental</t>
  </si>
  <si>
    <t>Total</t>
  </si>
  <si>
    <t>Growth rate</t>
  </si>
  <si>
    <t>CAPEX</t>
  </si>
  <si>
    <t>Revolver left</t>
  </si>
  <si>
    <t>CF to Repay revolver</t>
  </si>
  <si>
    <t>FCF</t>
  </si>
  <si>
    <r>
      <t>Cash</t>
    </r>
    <r>
      <rPr>
        <vertAlign val="superscript"/>
        <sz val="10"/>
        <color theme="1"/>
        <rFont val="Cambria"/>
        <family val="1"/>
      </rPr>
      <t>1</t>
    </r>
  </si>
  <si>
    <t>EBITDA Margin @ 20%</t>
  </si>
  <si>
    <r>
      <t xml:space="preserve">Scenario - Through secured financing, the company refinances the senior unsecured </t>
    </r>
    <r>
      <rPr>
        <b/>
        <i/>
        <sz val="11"/>
        <color theme="1"/>
        <rFont val="Cambria"/>
        <family val="1"/>
      </rPr>
      <t>before the springing maturity date</t>
    </r>
    <r>
      <rPr>
        <i/>
        <sz val="11"/>
        <color theme="1"/>
        <rFont val="Cambria"/>
        <family val="1"/>
      </rPr>
      <t xml:space="preserve">. Assuming spring maturity is triggered.  But due to poor cash generation to service debt, assume the secured only trades up to 55. </t>
    </r>
    <r>
      <rPr>
        <i/>
        <sz val="11"/>
        <color rgb="FFFF0000"/>
        <rFont val="Cambria"/>
        <family val="1"/>
      </rPr>
      <t>Most likely case</t>
    </r>
  </si>
  <si>
    <t>Holder Name</t>
  </si>
  <si>
    <t>Prudential Financial Inc</t>
  </si>
  <si>
    <t>Octagon Investment Partners Ltd</t>
  </si>
  <si>
    <t>Dryden Senior Loan Fund</t>
  </si>
  <si>
    <t>ICG US CLO Ltd</t>
  </si>
  <si>
    <t>FMR LLC</t>
  </si>
  <si>
    <t>Waddell &amp; Read Financial Inc</t>
  </si>
  <si>
    <t>Putnam Investments LLC</t>
  </si>
  <si>
    <t>Trinitas CLO Ltd</t>
  </si>
  <si>
    <t>LCM LTD PARTNERSHIP</t>
  </si>
  <si>
    <t>Weschester Capital Management Inc</t>
  </si>
  <si>
    <t>Benefit Street Partners CLO Ltd</t>
  </si>
  <si>
    <t>FS KKR Capital Corp</t>
  </si>
  <si>
    <t>ZAIS Group LLC</t>
  </si>
  <si>
    <t>Octagon Credit Investors</t>
  </si>
  <si>
    <t>OCT</t>
  </si>
  <si>
    <t>Blackstone Group</t>
  </si>
  <si>
    <t>BlueMountain CLO Ltd</t>
  </si>
  <si>
    <t>Resource America Inc</t>
  </si>
  <si>
    <t>Legg Mason Inc</t>
  </si>
  <si>
    <t>GSO/Blackstone</t>
  </si>
  <si>
    <t>bx</t>
  </si>
  <si>
    <t>Macquarie Group</t>
  </si>
  <si>
    <t>Victory Capital Mgmt</t>
  </si>
  <si>
    <t>Goldman Sachs</t>
  </si>
  <si>
    <t>FDF I Limited</t>
  </si>
  <si>
    <t>ELLINGTON CLO I LTD</t>
  </si>
  <si>
    <t>Jamestown CLO LTD</t>
  </si>
  <si>
    <t>Skandinaviska Enskilda Banken AB</t>
  </si>
  <si>
    <t>Ballyrock Ltd</t>
  </si>
  <si>
    <t>Tralee CLO Ltd</t>
  </si>
  <si>
    <t>Westcott Park CLO Ltd</t>
  </si>
  <si>
    <t>American Money Management Corp</t>
  </si>
  <si>
    <t>Canaras Management</t>
  </si>
  <si>
    <t>Investcorp Credit Management</t>
  </si>
  <si>
    <t>Crestline Denali CLO XIV</t>
  </si>
  <si>
    <t>james</t>
  </si>
  <si>
    <t>ZAIS CLO 6</t>
  </si>
  <si>
    <t>ZAIS CLO 7</t>
  </si>
  <si>
    <t>ZAIS CLO 11</t>
  </si>
  <si>
    <t>Driehaus Capital Management</t>
  </si>
  <si>
    <t>Taconic Park CLO</t>
  </si>
  <si>
    <t>Grippen Park CLO</t>
  </si>
  <si>
    <t>Fortress Credit</t>
  </si>
  <si>
    <t>1st Lien</t>
  </si>
  <si>
    <t>Sr Unsecured</t>
  </si>
  <si>
    <t>Total Held</t>
  </si>
  <si>
    <t>% Out</t>
  </si>
  <si>
    <t>Total Out</t>
  </si>
  <si>
    <t>Cash</t>
  </si>
  <si>
    <t>AR</t>
  </si>
  <si>
    <t>Net PPE</t>
  </si>
  <si>
    <t>% Available</t>
  </si>
  <si>
    <t>$ Available</t>
  </si>
  <si>
    <t>Reported</t>
  </si>
  <si>
    <t>Claims</t>
  </si>
  <si>
    <t>Term Loan B</t>
  </si>
  <si>
    <r>
      <t xml:space="preserve">Scenario - The company is unable to find a way to leaseback its properties or get anything refinanced. Lenders accelerate, asset sales case. Exit date would be around early 2022 if lenders accelerate </t>
    </r>
    <r>
      <rPr>
        <b/>
        <i/>
        <sz val="11"/>
        <color theme="1"/>
        <rFont val="Cambria"/>
        <family val="1"/>
      </rPr>
      <t>around the springing maturity date (11/30/2021).</t>
    </r>
    <r>
      <rPr>
        <i/>
        <sz val="11"/>
        <color theme="1"/>
        <rFont val="Cambria"/>
        <family val="1"/>
      </rPr>
      <t xml:space="preserve"> </t>
    </r>
    <r>
      <rPr>
        <sz val="11"/>
        <color theme="1"/>
        <rFont val="Cambria"/>
        <family val="1"/>
      </rPr>
      <t>This excludes equitization!</t>
    </r>
  </si>
  <si>
    <t xml:space="preserve">Sr Unsecured </t>
  </si>
  <si>
    <t>Implied Recovery</t>
  </si>
  <si>
    <t>Outstanding</t>
  </si>
  <si>
    <t>Pro Rata</t>
  </si>
  <si>
    <t>Effect of</t>
  </si>
  <si>
    <t>Collateral</t>
  </si>
  <si>
    <t>Adjusted</t>
  </si>
  <si>
    <t>Assets</t>
  </si>
  <si>
    <t>Total Claims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</si>
</sst>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0.0%"/>
    <numFmt numFmtId="165" formatCode="_([$$-409]* #,##0_);_([$$-409]* \(#,##0\);_([$$-409]* &quot;-&quot;_);_(@_)"/>
    <numFmt numFmtId="166" formatCode="m/d/yy;@"/>
    <numFmt numFmtId="167" formatCode="&quot;$&quot;#,##0"/>
    <numFmt numFmtId="168" formatCode="0.000%"/>
    <numFmt numFmtId="169" formatCode="_(* #,##0.0\x;_(* \(#,##0.0\)\x;_(* &quot;   -&quot;?_)"/>
    <numFmt numFmtId="170" formatCode="#,##0.0_);\(#,##0.0\)"/>
    <numFmt numFmtId="171" formatCode="yyyy\-mm\-dd;@"/>
    <numFmt numFmtId="172" formatCode="&quot;$&quot;#,##0.0_);\(&quot;$&quot;#,##0.0\)"/>
    <numFmt numFmtId="174" formatCode="&quot;$&quot;#,##0.0_);[Red]\(&quot;$&quot;#,##0.0\)"/>
    <numFmt numFmtId="175" formatCode="0.0%_);\(0.0%\);&quot;–&quot;_)"/>
    <numFmt numFmtId="176" formatCode="&quot;$&quot;#,##0.0_);\(&quot;$&quot;#,##0.0\);\–_);&quot;–&quot;_)"/>
    <numFmt numFmtId="177" formatCode="0.00%_);\(0.00%\);&quot;–&quot;_)"/>
    <numFmt numFmtId="178" formatCode="#,##0.0_);\(#,##0.0\);\–_);&quot;–&quot;_)"/>
    <numFmt numFmtId="179" formatCode="#,##0_);\(#,##0\);\–_);&quot;–&quot;_)"/>
    <numFmt numFmtId="180" formatCode="0.0\x_);\(0.0\x\);&quot;–&quot;_)"/>
    <numFmt numFmtId="181" formatCode="0.00\x_);\(0.00\x\);&quot;–&quot;_)"/>
    <numFmt numFmtId="182" formatCode="&quot;$&quot;#,##0_);\(&quot;$&quot;#,##0\);\–_);&quot;–&quot;_)"/>
    <numFmt numFmtId="183" formatCode="#,##0.00_);\(#,##0.00\);\–_);&quot;–&quot;_)"/>
    <numFmt numFmtId="184" formatCode="_(* #,##0.0_);_(* \(#,##0.0\)_)\ ;_(* 0_)"/>
    <numFmt numFmtId="185" formatCode="_(#,##0.0%_);_(\(#,##0.0%\)_);_(#,##0.0%_)"/>
    <numFmt numFmtId="186" formatCode="_(* #,##0.0#_);_(* \(#,##0.0#\)_)\ ;_(* 0_)"/>
    <numFmt numFmtId="187" formatCode="mmm\-dd\-yyyy"/>
    <numFmt numFmtId="188" formatCode="_(* #,##0_);_(* \(#,##0\)_)\ ;_(* 0_)"/>
    <numFmt numFmtId="189" formatCode="#,##0.0\x"/>
    <numFmt numFmtId="192" formatCode="#,##0.0"/>
    <numFmt numFmtId="198" formatCode="&quot;Year &quot;0"/>
  </numFmts>
  <fonts count="84">
    <font>
      <sz val="11"/>
      <color theme="1"/>
      <name val="Calibri"/>
      <family val="2"/>
      <scheme val="minor"/>
    </font>
    <font>
      <sz val="11"/>
      <color theme="1"/>
      <name val="Calibri"/>
      <family val="2"/>
      <scheme val="minor"/>
    </font>
    <font>
      <sz val="14"/>
      <color theme="1"/>
      <name val="Georgia"/>
      <family val="1"/>
    </font>
    <font>
      <i/>
      <sz val="11"/>
      <color theme="1"/>
      <name val="Arial"/>
      <family val="2"/>
    </font>
    <font>
      <sz val="11"/>
      <name val="Arial"/>
      <family val="2"/>
    </font>
    <font>
      <b/>
      <sz val="10"/>
      <color theme="0"/>
      <name val="Arial"/>
      <family val="2"/>
    </font>
    <font>
      <i/>
      <sz val="10"/>
      <color theme="1"/>
      <name val="Arial"/>
      <family val="2"/>
    </font>
    <font>
      <b/>
      <sz val="10"/>
      <color theme="1"/>
      <name val="Arial"/>
      <family val="2"/>
    </font>
    <font>
      <b/>
      <sz val="11"/>
      <color theme="1"/>
      <name val="Calibri"/>
      <family val="2"/>
      <scheme val="minor"/>
    </font>
    <font>
      <b/>
      <vertAlign val="superscript"/>
      <sz val="10"/>
      <color theme="1"/>
      <name val="Arial"/>
      <family val="2"/>
    </font>
    <font>
      <b/>
      <u/>
      <sz val="10"/>
      <color theme="1"/>
      <name val="Arial"/>
      <family val="2"/>
    </font>
    <font>
      <sz val="10"/>
      <color theme="1"/>
      <name val="Arial"/>
      <family val="2"/>
    </font>
    <font>
      <sz val="10"/>
      <color theme="4"/>
      <name val="Arial"/>
      <family val="2"/>
    </font>
    <font>
      <vertAlign val="superscript"/>
      <sz val="10"/>
      <color theme="1"/>
      <name val="Arial"/>
      <family val="2"/>
    </font>
    <font>
      <sz val="10"/>
      <color rgb="FF000000"/>
      <name val="Inherit"/>
    </font>
    <font>
      <sz val="10"/>
      <color theme="1"/>
      <name val="Inherit"/>
    </font>
    <font>
      <sz val="11"/>
      <color theme="1"/>
      <name val="Arial"/>
      <family val="2"/>
    </font>
    <font>
      <b/>
      <sz val="11"/>
      <color theme="1"/>
      <name val="Arial"/>
      <family val="2"/>
    </font>
    <font>
      <sz val="10"/>
      <name val="Arial"/>
      <family val="2"/>
    </font>
    <font>
      <sz val="10"/>
      <color rgb="FF000000"/>
      <name val="Arial"/>
      <family val="2"/>
    </font>
    <font>
      <vertAlign val="superscript"/>
      <sz val="10"/>
      <color rgb="FF000000"/>
      <name val="Arial"/>
      <family val="2"/>
    </font>
    <font>
      <b/>
      <sz val="10"/>
      <name val="Arial"/>
      <family val="2"/>
    </font>
    <font>
      <i/>
      <sz val="10"/>
      <color rgb="FF0000FF"/>
      <name val="Arial"/>
      <family val="2"/>
    </font>
    <font>
      <sz val="10"/>
      <color rgb="FF0000FF"/>
      <name val="Arial"/>
      <family val="2"/>
    </font>
    <font>
      <sz val="14"/>
      <color rgb="FF000000"/>
      <name val="Arial"/>
      <family val="2"/>
    </font>
    <font>
      <i/>
      <sz val="11"/>
      <color theme="1"/>
      <name val="Calibri"/>
      <family val="2"/>
      <scheme val="minor"/>
    </font>
    <font>
      <sz val="11"/>
      <color theme="1"/>
      <name val="Cambria"/>
      <family val="1"/>
    </font>
    <font>
      <b/>
      <sz val="11"/>
      <color theme="1"/>
      <name val="Cambria"/>
      <family val="1"/>
    </font>
    <font>
      <sz val="11"/>
      <color rgb="FF0000FF"/>
      <name val="Cambria"/>
      <family val="1"/>
    </font>
    <font>
      <i/>
      <sz val="11"/>
      <color theme="1"/>
      <name val="Cambria"/>
      <family val="1"/>
    </font>
    <font>
      <sz val="11"/>
      <color rgb="FF000000"/>
      <name val="Cambria"/>
      <family val="1"/>
    </font>
    <font>
      <i/>
      <sz val="11"/>
      <color rgb="FF000000"/>
      <name val="Cambria"/>
      <family val="1"/>
    </font>
    <font>
      <b/>
      <sz val="11"/>
      <color rgb="FF0000FF"/>
      <name val="Cambria"/>
      <family val="1"/>
    </font>
    <font>
      <i/>
      <sz val="11"/>
      <color rgb="FF0000FF"/>
      <name val="Cambria"/>
      <family val="1"/>
    </font>
    <font>
      <b/>
      <sz val="13"/>
      <color indexed="8"/>
      <name val="Verdana"/>
      <family val="2"/>
    </font>
    <font>
      <sz val="8"/>
      <name val="Arial"/>
      <family val="2"/>
    </font>
    <font>
      <i/>
      <sz val="8"/>
      <name val="Arial"/>
      <family val="2"/>
    </font>
    <font>
      <b/>
      <sz val="8"/>
      <name val="Arial"/>
      <family val="2"/>
    </font>
    <font>
      <sz val="8"/>
      <color indexed="8"/>
      <name val="Arial"/>
      <family val="2"/>
    </font>
    <font>
      <b/>
      <sz val="8"/>
      <color indexed="9"/>
      <name val="Verdana"/>
      <family val="2"/>
    </font>
    <font>
      <sz val="1"/>
      <color indexed="9"/>
      <name val="Symbol"/>
      <family val="1"/>
      <charset val="2"/>
    </font>
    <font>
      <b/>
      <sz val="8"/>
      <color indexed="8"/>
      <name val="Arial"/>
      <family val="2"/>
    </font>
    <font>
      <b/>
      <i/>
      <sz val="8"/>
      <color indexed="8"/>
      <name val="Arial"/>
      <family val="2"/>
    </font>
    <font>
      <i/>
      <sz val="8"/>
      <color indexed="8"/>
      <name val="Arial"/>
      <family val="2"/>
    </font>
    <font>
      <b/>
      <u val="double"/>
      <sz val="8"/>
      <color indexed="8"/>
      <name val="Arial"/>
      <family val="2"/>
    </font>
    <font>
      <b/>
      <sz val="10"/>
      <color theme="0"/>
      <name val="Cambria"/>
      <family val="1"/>
    </font>
    <font>
      <i/>
      <sz val="10"/>
      <color theme="1"/>
      <name val="Cambria"/>
      <family val="1"/>
    </font>
    <font>
      <b/>
      <sz val="10"/>
      <color theme="1"/>
      <name val="Cambria"/>
      <family val="1"/>
    </font>
    <font>
      <b/>
      <vertAlign val="superscript"/>
      <sz val="10"/>
      <color theme="1"/>
      <name val="Cambria"/>
      <family val="1"/>
    </font>
    <font>
      <b/>
      <u/>
      <sz val="10"/>
      <color theme="1"/>
      <name val="Cambria"/>
      <family val="1"/>
    </font>
    <font>
      <sz val="10"/>
      <color theme="1"/>
      <name val="Cambria"/>
      <family val="1"/>
    </font>
    <font>
      <vertAlign val="superscript"/>
      <sz val="10"/>
      <color theme="1"/>
      <name val="Cambria"/>
      <family val="1"/>
    </font>
    <font>
      <sz val="10"/>
      <color theme="4"/>
      <name val="Cambria"/>
      <family val="1"/>
    </font>
    <font>
      <sz val="10"/>
      <name val="Cambria"/>
      <family val="1"/>
    </font>
    <font>
      <b/>
      <sz val="10"/>
      <name val="Cambria"/>
      <family val="1"/>
    </font>
    <font>
      <sz val="10"/>
      <color rgb="FF0000FF"/>
      <name val="Cambria"/>
      <family val="1"/>
    </font>
    <font>
      <b/>
      <i/>
      <sz val="11"/>
      <color theme="1"/>
      <name val="Cambria"/>
      <family val="1"/>
    </font>
    <font>
      <i/>
      <sz val="11"/>
      <color rgb="FFFF0000"/>
      <name val="Cambria"/>
      <family val="1"/>
    </font>
    <font>
      <b/>
      <sz val="11"/>
      <color indexed="9"/>
      <name val="Calibri"/>
      <family val="2"/>
    </font>
    <font>
      <b/>
      <sz val="16"/>
      <color indexed="9"/>
      <name val="Arial"/>
      <family val="2"/>
    </font>
    <font>
      <sz val="10"/>
      <name val="Calibri"/>
      <family val="2"/>
    </font>
    <font>
      <b/>
      <sz val="10"/>
      <color indexed="9"/>
      <name val="Arial"/>
      <family val="2"/>
    </font>
    <font>
      <sz val="10"/>
      <color indexed="63"/>
      <name val="Arial"/>
      <family val="2"/>
    </font>
    <font>
      <sz val="10"/>
      <color indexed="8"/>
      <name val="Arial"/>
      <family val="2"/>
    </font>
    <font>
      <i/>
      <sz val="10"/>
      <color indexed="8"/>
      <name val="Arial"/>
      <family val="2"/>
    </font>
    <font>
      <b/>
      <sz val="10"/>
      <color indexed="8"/>
      <name val="Arial"/>
      <family val="2"/>
    </font>
    <font>
      <i/>
      <sz val="10"/>
      <color indexed="63"/>
      <name val="Arial"/>
      <family val="2"/>
    </font>
    <font>
      <b/>
      <i/>
      <sz val="10"/>
      <color indexed="8"/>
      <name val="Arial"/>
      <family val="2"/>
    </font>
    <font>
      <sz val="9"/>
      <color indexed="81"/>
      <name val="Tahoma"/>
      <family val="2"/>
    </font>
    <font>
      <b/>
      <sz val="9"/>
      <color indexed="81"/>
      <name val="Tahoma"/>
      <family val="2"/>
    </font>
    <font>
      <b/>
      <u val="singleAccounting"/>
      <sz val="10"/>
      <color theme="1"/>
      <name val="Cambria"/>
      <family val="1"/>
    </font>
    <font>
      <i/>
      <sz val="10"/>
      <color rgb="FF000000"/>
      <name val="Cambria"/>
      <family val="1"/>
    </font>
    <font>
      <b/>
      <i/>
      <sz val="10"/>
      <color theme="1"/>
      <name val="Arial"/>
      <family val="2"/>
    </font>
    <font>
      <sz val="8"/>
      <name val="Cambria"/>
      <family val="1"/>
    </font>
    <font>
      <i/>
      <sz val="8"/>
      <name val="Cambria"/>
      <family val="1"/>
    </font>
    <font>
      <b/>
      <sz val="8"/>
      <name val="Cambria"/>
      <family val="1"/>
    </font>
    <font>
      <b/>
      <sz val="13"/>
      <color indexed="8"/>
      <name val="Cambria"/>
      <family val="1"/>
    </font>
    <font>
      <sz val="8"/>
      <color indexed="8"/>
      <name val="Cambria"/>
      <family val="1"/>
    </font>
    <font>
      <b/>
      <sz val="8"/>
      <color indexed="9"/>
      <name val="Cambria"/>
      <family val="1"/>
    </font>
    <font>
      <sz val="1"/>
      <color indexed="9"/>
      <name val="Cambria"/>
      <family val="1"/>
    </font>
    <font>
      <b/>
      <sz val="8"/>
      <color indexed="8"/>
      <name val="Cambria"/>
      <family val="1"/>
    </font>
    <font>
      <b/>
      <i/>
      <sz val="8"/>
      <color indexed="8"/>
      <name val="Cambria"/>
      <family val="1"/>
    </font>
    <font>
      <b/>
      <u val="double"/>
      <sz val="8"/>
      <color indexed="8"/>
      <name val="Cambria"/>
      <family val="1"/>
    </font>
    <font>
      <b/>
      <u/>
      <sz val="8"/>
      <color indexed="8"/>
      <name val="Cambria"/>
      <family val="1"/>
    </font>
  </fonts>
  <fills count="12">
    <fill>
      <patternFill patternType="none"/>
    </fill>
    <fill>
      <patternFill patternType="gray125"/>
    </fill>
    <fill>
      <patternFill patternType="solid">
        <fgColor rgb="FF334967"/>
        <bgColor indexed="64"/>
      </patternFill>
    </fill>
    <fill>
      <patternFill patternType="solid">
        <fgColor rgb="FFF2F2F2"/>
        <bgColor indexed="64"/>
      </patternFill>
    </fill>
    <fill>
      <patternFill patternType="solid">
        <fgColor rgb="FFE9FBE5"/>
        <bgColor indexed="64"/>
      </patternFill>
    </fill>
    <fill>
      <patternFill patternType="solid">
        <fgColor rgb="FFF3F4F5"/>
        <bgColor indexed="64"/>
      </patternFill>
    </fill>
    <fill>
      <patternFill patternType="solid">
        <fgColor rgb="FFFFFF99"/>
        <bgColor indexed="64"/>
      </patternFill>
    </fill>
    <fill>
      <patternFill patternType="solid">
        <fgColor indexed="56"/>
        <bgColor indexed="64"/>
      </patternFill>
    </fill>
    <fill>
      <patternFill patternType="solid">
        <fgColor indexed="60"/>
        <bgColor indexed="64"/>
      </patternFill>
    </fill>
    <fill>
      <patternFill patternType="solid">
        <fgColor rgb="FF4F81BD"/>
        <bgColor indexed="64"/>
      </patternFill>
    </fill>
    <fill>
      <patternFill patternType="solid">
        <fgColor rgb="FFFFFFFF"/>
        <bgColor indexed="64"/>
      </patternFill>
    </fill>
    <fill>
      <patternFill patternType="solid">
        <fgColor rgb="FFD8D8D8"/>
        <bgColor indexed="64"/>
      </patternFill>
    </fill>
  </fills>
  <borders count="26">
    <border>
      <left/>
      <right/>
      <top/>
      <bottom/>
      <diagonal/>
    </border>
    <border>
      <left/>
      <right/>
      <top style="thin">
        <color indexed="64"/>
      </top>
      <bottom/>
      <diagonal/>
    </border>
    <border>
      <left/>
      <right/>
      <top/>
      <bottom style="thin">
        <color auto="1"/>
      </bottom>
      <diagonal/>
    </border>
    <border>
      <left style="dotted">
        <color auto="1"/>
      </left>
      <right/>
      <top style="dotted">
        <color auto="1"/>
      </top>
      <bottom style="dotted">
        <color auto="1"/>
      </bottom>
      <diagonal/>
    </border>
    <border>
      <left/>
      <right/>
      <top style="dotted">
        <color auto="1"/>
      </top>
      <bottom style="dotted">
        <color auto="1"/>
      </bottom>
      <diagonal/>
    </border>
    <border>
      <left/>
      <right style="dotted">
        <color auto="1"/>
      </right>
      <top style="dotted">
        <color auto="1"/>
      </top>
      <bottom style="dotted">
        <color auto="1"/>
      </bottom>
      <diagonal/>
    </border>
    <border>
      <left/>
      <right/>
      <top style="thin">
        <color rgb="FF000000"/>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medium">
        <color rgb="FF000000"/>
      </top>
      <bottom/>
      <diagonal/>
    </border>
    <border>
      <left/>
      <right/>
      <top style="thin">
        <color indexed="8"/>
      </top>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n">
        <color rgb="FF000000"/>
      </bottom>
      <diagonal/>
    </border>
  </borders>
  <cellStyleXfs count="30">
    <xf numFmtId="0" fontId="0" fillId="0" borderId="0"/>
    <xf numFmtId="9" fontId="1" fillId="0" borderId="0" applyFont="0" applyFill="0" applyBorder="0" applyAlignment="0" applyProtection="0"/>
    <xf numFmtId="0" fontId="4" fillId="0" borderId="0"/>
    <xf numFmtId="0" fontId="18" fillId="0" borderId="0"/>
    <xf numFmtId="0" fontId="40" fillId="0" borderId="0" applyAlignment="0"/>
    <xf numFmtId="0" fontId="58" fillId="9" borderId="0"/>
    <xf numFmtId="0" fontId="59" fillId="9" borderId="20" applyNumberFormat="0" applyProtection="0">
      <alignment horizontal="left" vertical="center" readingOrder="1"/>
    </xf>
    <xf numFmtId="0" fontId="60" fillId="10" borderId="0" applyNumberFormat="0" applyBorder="0" applyProtection="0">
      <alignment horizontal="center"/>
    </xf>
    <xf numFmtId="0" fontId="61" fillId="9" borderId="21">
      <alignment horizontal="left"/>
    </xf>
    <xf numFmtId="0" fontId="61" fillId="9" borderId="21">
      <alignment horizontal="right"/>
    </xf>
    <xf numFmtId="0" fontId="61" fillId="9" borderId="22">
      <alignment horizontal="left"/>
    </xf>
    <xf numFmtId="0" fontId="61" fillId="9" borderId="22">
      <alignment horizontal="right"/>
    </xf>
    <xf numFmtId="0" fontId="62" fillId="10" borderId="23"/>
    <xf numFmtId="192" fontId="63" fillId="10" borderId="24">
      <alignment horizontal="right"/>
    </xf>
    <xf numFmtId="4" fontId="63" fillId="10" borderId="24">
      <alignment horizontal="right"/>
    </xf>
    <xf numFmtId="3" fontId="63" fillId="10" borderId="24">
      <alignment horizontal="right"/>
    </xf>
    <xf numFmtId="0" fontId="64" fillId="3" borderId="1" applyNumberFormat="0" applyAlignment="0" applyProtection="0"/>
    <xf numFmtId="0" fontId="65" fillId="10" borderId="23"/>
    <xf numFmtId="192" fontId="65" fillId="10" borderId="24">
      <alignment horizontal="right"/>
    </xf>
    <xf numFmtId="3" fontId="65" fillId="10" borderId="24">
      <alignment horizontal="right"/>
    </xf>
    <xf numFmtId="0" fontId="66" fillId="10" borderId="23"/>
    <xf numFmtId="192" fontId="64" fillId="10" borderId="24">
      <alignment horizontal="right"/>
    </xf>
    <xf numFmtId="4" fontId="65" fillId="10" borderId="24">
      <alignment horizontal="right"/>
    </xf>
    <xf numFmtId="192" fontId="65" fillId="11" borderId="24">
      <alignment horizontal="right"/>
    </xf>
    <xf numFmtId="192" fontId="63" fillId="11" borderId="24">
      <alignment horizontal="right"/>
    </xf>
    <xf numFmtId="192" fontId="64" fillId="11" borderId="24">
      <alignment horizontal="right"/>
    </xf>
    <xf numFmtId="3" fontId="65" fillId="11" borderId="24">
      <alignment horizontal="right"/>
    </xf>
    <xf numFmtId="4" fontId="65" fillId="11" borderId="24">
      <alignment horizontal="right"/>
    </xf>
    <xf numFmtId="3" fontId="63" fillId="11" borderId="24">
      <alignment horizontal="right"/>
    </xf>
    <xf numFmtId="4" fontId="63" fillId="11" borderId="24">
      <alignment horizontal="right"/>
    </xf>
  </cellStyleXfs>
  <cellXfs count="374">
    <xf numFmtId="0" fontId="0" fillId="0" borderId="0" xfId="0"/>
    <xf numFmtId="0" fontId="2" fillId="0" borderId="0" xfId="0" applyFont="1"/>
    <xf numFmtId="0" fontId="3" fillId="0" borderId="1" xfId="0" applyFont="1" applyBorder="1"/>
    <xf numFmtId="0" fontId="5" fillId="2" borderId="0" xfId="2" applyFont="1" applyFill="1" applyAlignment="1">
      <alignment horizontal="centerContinuous" vertical="center"/>
    </xf>
    <xf numFmtId="0" fontId="6" fillId="0" borderId="0" xfId="0" applyFont="1"/>
    <xf numFmtId="166" fontId="7" fillId="0" borderId="0" xfId="0" applyNumberFormat="1" applyFont="1" applyAlignment="1">
      <alignment horizontal="center"/>
    </xf>
    <xf numFmtId="0" fontId="7" fillId="0" borderId="0" xfId="0" applyFont="1"/>
    <xf numFmtId="166" fontId="7" fillId="0" borderId="2" xfId="0" applyNumberFormat="1" applyFont="1" applyBorder="1" applyAlignment="1">
      <alignment horizontal="centerContinuous"/>
    </xf>
    <xf numFmtId="0" fontId="7" fillId="0" borderId="2" xfId="0" applyFont="1" applyBorder="1" applyAlignment="1">
      <alignment horizontal="centerContinuous"/>
    </xf>
    <xf numFmtId="0" fontId="6" fillId="0" borderId="2" xfId="0" applyFont="1" applyBorder="1"/>
    <xf numFmtId="0" fontId="7" fillId="0" borderId="2" xfId="0" applyFont="1" applyBorder="1" applyAlignment="1">
      <alignment horizontal="center"/>
    </xf>
    <xf numFmtId="0" fontId="10" fillId="0" borderId="0" xfId="0" applyFont="1"/>
    <xf numFmtId="0" fontId="11" fillId="0" borderId="0" xfId="0" applyFont="1"/>
    <xf numFmtId="5" fontId="11" fillId="0" borderId="0" xfId="0" applyNumberFormat="1" applyFont="1"/>
    <xf numFmtId="168" fontId="11" fillId="0" borderId="0" xfId="1" applyNumberFormat="1" applyFont="1" applyAlignment="1">
      <alignment horizontal="center"/>
    </xf>
    <xf numFmtId="169" fontId="11" fillId="0" borderId="0" xfId="0" applyNumberFormat="1" applyFont="1"/>
    <xf numFmtId="0" fontId="7" fillId="0" borderId="1" xfId="0" applyFont="1" applyBorder="1" applyAlignment="1">
      <alignment horizontal="left" indent="1"/>
    </xf>
    <xf numFmtId="0" fontId="7" fillId="0" borderId="1" xfId="0" applyFont="1" applyBorder="1" applyAlignment="1">
      <alignment horizontal="center"/>
    </xf>
    <xf numFmtId="169" fontId="7" fillId="0" borderId="1" xfId="0" applyNumberFormat="1" applyFont="1" applyBorder="1"/>
    <xf numFmtId="0" fontId="8" fillId="0" borderId="0" xfId="0" applyFont="1"/>
    <xf numFmtId="43" fontId="11" fillId="0" borderId="0" xfId="0" applyNumberFormat="1" applyFont="1"/>
    <xf numFmtId="5" fontId="7" fillId="0" borderId="1" xfId="0" applyNumberFormat="1" applyFont="1" applyBorder="1"/>
    <xf numFmtId="0" fontId="7" fillId="0" borderId="1" xfId="0" applyFont="1" applyBorder="1"/>
    <xf numFmtId="41" fontId="11" fillId="0" borderId="0" xfId="0" applyNumberFormat="1" applyFont="1"/>
    <xf numFmtId="0" fontId="7" fillId="0" borderId="0" xfId="0" applyFont="1" applyAlignment="1">
      <alignment horizontal="center"/>
    </xf>
    <xf numFmtId="0" fontId="11" fillId="0" borderId="0" xfId="0" applyFont="1" applyAlignment="1">
      <alignment horizontal="center"/>
    </xf>
    <xf numFmtId="167" fontId="7" fillId="0" borderId="0" xfId="0" applyNumberFormat="1" applyFont="1"/>
    <xf numFmtId="6" fontId="7" fillId="0" borderId="0" xfId="0" applyNumberFormat="1" applyFont="1"/>
    <xf numFmtId="169" fontId="7" fillId="0" borderId="0" xfId="0" applyNumberFormat="1" applyFont="1"/>
    <xf numFmtId="7" fontId="11" fillId="0" borderId="0" xfId="0" applyNumberFormat="1" applyFont="1"/>
    <xf numFmtId="37" fontId="11" fillId="0" borderId="0" xfId="0" applyNumberFormat="1" applyFont="1"/>
    <xf numFmtId="0" fontId="11" fillId="0" borderId="1" xfId="0" applyFont="1" applyBorder="1"/>
    <xf numFmtId="171" fontId="7" fillId="0" borderId="1" xfId="0" applyNumberFormat="1" applyFont="1" applyBorder="1" applyAlignment="1">
      <alignment horizontal="center"/>
    </xf>
    <xf numFmtId="171" fontId="11" fillId="0" borderId="0" xfId="0" quotePrefix="1" applyNumberFormat="1" applyFont="1" applyAlignment="1">
      <alignment horizontal="center"/>
    </xf>
    <xf numFmtId="0" fontId="7" fillId="0" borderId="0" xfId="0" applyFont="1" applyBorder="1" applyAlignment="1">
      <alignment horizontal="left" indent="1"/>
    </xf>
    <xf numFmtId="3" fontId="0" fillId="0" borderId="0" xfId="0" applyNumberFormat="1"/>
    <xf numFmtId="0" fontId="14" fillId="0" borderId="0" xfId="0" applyFont="1"/>
    <xf numFmtId="0" fontId="15" fillId="0" borderId="0" xfId="0" applyFont="1"/>
    <xf numFmtId="0" fontId="11" fillId="0" borderId="0" xfId="0" applyFont="1" applyBorder="1"/>
    <xf numFmtId="0" fontId="11" fillId="0" borderId="0" xfId="0" quotePrefix="1" applyFont="1"/>
    <xf numFmtId="0" fontId="16" fillId="0" borderId="0" xfId="0" applyFont="1"/>
    <xf numFmtId="170" fontId="11" fillId="0" borderId="0" xfId="0" applyNumberFormat="1" applyFont="1" applyFill="1"/>
    <xf numFmtId="172" fontId="11" fillId="0" borderId="0" xfId="0" applyNumberFormat="1" applyFont="1" applyFill="1"/>
    <xf numFmtId="170" fontId="11" fillId="0" borderId="2" xfId="0" applyNumberFormat="1" applyFont="1" applyFill="1" applyBorder="1"/>
    <xf numFmtId="170" fontId="11" fillId="0" borderId="0" xfId="0" applyNumberFormat="1" applyFont="1"/>
    <xf numFmtId="0" fontId="11" fillId="3" borderId="3" xfId="0" applyFont="1" applyFill="1" applyBorder="1"/>
    <xf numFmtId="0" fontId="11" fillId="3" borderId="4" xfId="0" applyFont="1" applyFill="1" applyBorder="1"/>
    <xf numFmtId="0" fontId="7" fillId="0" borderId="0" xfId="0" applyFont="1" applyBorder="1" applyAlignment="1">
      <alignment horizontal="center"/>
    </xf>
    <xf numFmtId="169" fontId="7" fillId="0" borderId="0" xfId="0" applyNumberFormat="1" applyFont="1" applyBorder="1"/>
    <xf numFmtId="0" fontId="11" fillId="0" borderId="2" xfId="0" applyFont="1" applyBorder="1"/>
    <xf numFmtId="171" fontId="11" fillId="0" borderId="2" xfId="0" quotePrefix="1" applyNumberFormat="1" applyFont="1" applyBorder="1" applyAlignment="1">
      <alignment horizontal="center"/>
    </xf>
    <xf numFmtId="170" fontId="12" fillId="0" borderId="2" xfId="0" applyNumberFormat="1" applyFont="1" applyBorder="1"/>
    <xf numFmtId="172" fontId="11" fillId="0" borderId="0" xfId="0" applyNumberFormat="1" applyFont="1" applyFill="1" applyBorder="1"/>
    <xf numFmtId="172" fontId="12" fillId="0" borderId="0" xfId="0" applyNumberFormat="1" applyFont="1" applyFill="1"/>
    <xf numFmtId="170" fontId="12" fillId="0" borderId="0" xfId="0" applyNumberFormat="1" applyFont="1" applyFill="1"/>
    <xf numFmtId="170" fontId="12" fillId="0" borderId="2" xfId="0" applyNumberFormat="1" applyFont="1" applyFill="1" applyBorder="1"/>
    <xf numFmtId="172" fontId="18" fillId="0" borderId="0" xfId="0" applyNumberFormat="1" applyFont="1" applyFill="1"/>
    <xf numFmtId="172" fontId="12" fillId="0" borderId="0" xfId="0" applyNumberFormat="1" applyFont="1" applyBorder="1"/>
    <xf numFmtId="172" fontId="11" fillId="0" borderId="0" xfId="0" applyNumberFormat="1" applyFont="1" applyBorder="1"/>
    <xf numFmtId="172" fontId="7" fillId="0" borderId="0" xfId="0" applyNumberFormat="1" applyFont="1"/>
    <xf numFmtId="172" fontId="7" fillId="0" borderId="1" xfId="0" applyNumberFormat="1" applyFont="1" applyBorder="1"/>
    <xf numFmtId="172" fontId="11" fillId="0" borderId="0" xfId="0" applyNumberFormat="1" applyFont="1"/>
    <xf numFmtId="172" fontId="12" fillId="0" borderId="0" xfId="0" applyNumberFormat="1" applyFont="1"/>
    <xf numFmtId="170" fontId="12" fillId="0" borderId="0" xfId="0" applyNumberFormat="1" applyFont="1"/>
    <xf numFmtId="172" fontId="11" fillId="0" borderId="1" xfId="0" applyNumberFormat="1" applyFont="1" applyBorder="1"/>
    <xf numFmtId="170" fontId="11" fillId="0" borderId="2" xfId="0" applyNumberFormat="1" applyFont="1" applyBorder="1"/>
    <xf numFmtId="170" fontId="12" fillId="0" borderId="0" xfId="0" applyNumberFormat="1" applyFont="1" applyBorder="1"/>
    <xf numFmtId="170" fontId="11" fillId="0" borderId="0" xfId="0" applyNumberFormat="1" applyFont="1" applyBorder="1"/>
    <xf numFmtId="171" fontId="11" fillId="0" borderId="0" xfId="0" quotePrefix="1" applyNumberFormat="1" applyFont="1" applyBorder="1" applyAlignment="1">
      <alignment horizontal="center"/>
    </xf>
    <xf numFmtId="171" fontId="7" fillId="0" borderId="0" xfId="0" applyNumberFormat="1" applyFont="1" applyBorder="1" applyAlignment="1">
      <alignment horizontal="center"/>
    </xf>
    <xf numFmtId="168" fontId="11" fillId="0" borderId="0" xfId="1" applyNumberFormat="1" applyFont="1" applyBorder="1" applyAlignment="1">
      <alignment horizontal="center"/>
    </xf>
    <xf numFmtId="169" fontId="11" fillId="0" borderId="0" xfId="0" applyNumberFormat="1" applyFont="1" applyBorder="1"/>
    <xf numFmtId="168" fontId="11" fillId="0" borderId="2" xfId="1" applyNumberFormat="1" applyFont="1" applyBorder="1" applyAlignment="1">
      <alignment horizontal="center"/>
    </xf>
    <xf numFmtId="169" fontId="11" fillId="0" borderId="2" xfId="0" applyNumberFormat="1" applyFont="1" applyBorder="1"/>
    <xf numFmtId="174" fontId="11" fillId="0" borderId="5" xfId="0" applyNumberFormat="1" applyFont="1" applyFill="1" applyBorder="1"/>
    <xf numFmtId="0" fontId="17" fillId="0" borderId="0" xfId="0" applyFont="1"/>
    <xf numFmtId="0" fontId="19" fillId="0" borderId="0" xfId="0" applyFont="1"/>
    <xf numFmtId="172" fontId="18" fillId="0" borderId="0" xfId="0" applyNumberFormat="1" applyFont="1" applyBorder="1"/>
    <xf numFmtId="170" fontId="18" fillId="0" borderId="0" xfId="0" applyNumberFormat="1" applyFont="1" applyBorder="1"/>
    <xf numFmtId="170" fontId="18" fillId="0" borderId="2" xfId="0" applyNumberFormat="1" applyFont="1" applyBorder="1"/>
    <xf numFmtId="172" fontId="21" fillId="0" borderId="0" xfId="0" applyNumberFormat="1" applyFont="1"/>
    <xf numFmtId="172" fontId="21" fillId="0" borderId="1" xfId="0" applyNumberFormat="1" applyFont="1" applyBorder="1"/>
    <xf numFmtId="174" fontId="11" fillId="0" borderId="0" xfId="0" applyNumberFormat="1" applyFont="1" applyFill="1" applyBorder="1"/>
    <xf numFmtId="172" fontId="7" fillId="0" borderId="0" xfId="0" applyNumberFormat="1" applyFont="1" applyBorder="1"/>
    <xf numFmtId="175" fontId="22" fillId="0" borderId="0" xfId="0" applyNumberFormat="1" applyFont="1" applyFill="1"/>
    <xf numFmtId="170" fontId="23" fillId="0" borderId="0" xfId="0" applyNumberFormat="1" applyFont="1" applyFill="1"/>
    <xf numFmtId="176" fontId="17" fillId="0" borderId="0" xfId="0" applyNumberFormat="1" applyFont="1"/>
    <xf numFmtId="176" fontId="7" fillId="0" borderId="0" xfId="0" applyNumberFormat="1" applyFont="1"/>
    <xf numFmtId="10" fontId="11" fillId="0" borderId="0" xfId="0" applyNumberFormat="1" applyFont="1" applyAlignment="1">
      <alignment horizontal="center"/>
    </xf>
    <xf numFmtId="9" fontId="11" fillId="0" borderId="0" xfId="0" applyNumberFormat="1" applyFont="1" applyAlignment="1">
      <alignment horizontal="center"/>
    </xf>
    <xf numFmtId="177" fontId="6" fillId="0" borderId="0" xfId="0" applyNumberFormat="1" applyFont="1"/>
    <xf numFmtId="7" fontId="7" fillId="0" borderId="0" xfId="0" applyNumberFormat="1" applyFont="1"/>
    <xf numFmtId="0" fontId="24" fillId="4" borderId="0" xfId="0" applyFont="1" applyFill="1" applyAlignment="1">
      <alignment horizontal="left" vertical="center" wrapText="1"/>
    </xf>
    <xf numFmtId="0" fontId="24" fillId="5" borderId="0" xfId="0" applyFont="1" applyFill="1" applyAlignment="1">
      <alignment horizontal="left" vertical="center" wrapText="1"/>
    </xf>
    <xf numFmtId="165" fontId="0" fillId="0" borderId="0" xfId="0" applyNumberFormat="1"/>
    <xf numFmtId="164" fontId="0" fillId="0" borderId="0" xfId="0" applyNumberFormat="1"/>
    <xf numFmtId="7" fontId="0" fillId="0" borderId="0" xfId="0" applyNumberFormat="1"/>
    <xf numFmtId="175" fontId="25" fillId="0" borderId="0" xfId="0" applyNumberFormat="1" applyFont="1"/>
    <xf numFmtId="0" fontId="26" fillId="0" borderId="0" xfId="0" applyFont="1"/>
    <xf numFmtId="176" fontId="28" fillId="0" borderId="0" xfId="0" applyNumberFormat="1" applyFont="1"/>
    <xf numFmtId="0" fontId="26" fillId="0" borderId="0" xfId="0" applyFont="1" applyBorder="1"/>
    <xf numFmtId="178" fontId="28" fillId="0" borderId="0" xfId="0" applyNumberFormat="1" applyFont="1" applyBorder="1"/>
    <xf numFmtId="0" fontId="26" fillId="0" borderId="6" xfId="0" applyFont="1" applyFill="1" applyBorder="1"/>
    <xf numFmtId="7" fontId="26" fillId="0" borderId="6" xfId="0" applyNumberFormat="1" applyFont="1" applyFill="1" applyBorder="1"/>
    <xf numFmtId="0" fontId="29" fillId="0" borderId="0" xfId="0" applyFont="1"/>
    <xf numFmtId="175" fontId="29" fillId="0" borderId="0" xfId="0" applyNumberFormat="1" applyFont="1"/>
    <xf numFmtId="0" fontId="26" fillId="0" borderId="0" xfId="0" applyFont="1" applyAlignment="1">
      <alignment horizontal="left" indent="1"/>
    </xf>
    <xf numFmtId="176" fontId="28" fillId="0" borderId="0" xfId="0" applyNumberFormat="1" applyFont="1" applyBorder="1"/>
    <xf numFmtId="0" fontId="27" fillId="0" borderId="7" xfId="0" applyFont="1" applyFill="1" applyBorder="1"/>
    <xf numFmtId="0" fontId="26" fillId="0" borderId="7" xfId="0" applyFont="1" applyFill="1" applyBorder="1"/>
    <xf numFmtId="0" fontId="27" fillId="0" borderId="7" xfId="0" applyFont="1" applyFill="1" applyBorder="1" applyAlignment="1">
      <alignment horizontal="center"/>
    </xf>
    <xf numFmtId="7" fontId="26" fillId="0" borderId="0" xfId="0" applyNumberFormat="1" applyFont="1"/>
    <xf numFmtId="179" fontId="28" fillId="0" borderId="0" xfId="0" applyNumberFormat="1" applyFont="1"/>
    <xf numFmtId="176" fontId="26" fillId="0" borderId="0" xfId="0" applyNumberFormat="1" applyFont="1"/>
    <xf numFmtId="176" fontId="30" fillId="0" borderId="0" xfId="0" applyNumberFormat="1" applyFont="1"/>
    <xf numFmtId="181" fontId="26" fillId="0" borderId="0" xfId="0" applyNumberFormat="1" applyFont="1"/>
    <xf numFmtId="175" fontId="31" fillId="0" borderId="0" xfId="0" applyNumberFormat="1" applyFont="1"/>
    <xf numFmtId="0" fontId="27" fillId="0" borderId="9" xfId="0" applyFont="1" applyBorder="1"/>
    <xf numFmtId="0" fontId="27" fillId="0" borderId="10" xfId="0" applyFont="1" applyBorder="1"/>
    <xf numFmtId="176" fontId="27" fillId="0" borderId="10" xfId="0" applyNumberFormat="1" applyFont="1" applyBorder="1"/>
    <xf numFmtId="176" fontId="27" fillId="0" borderId="11" xfId="0" applyNumberFormat="1" applyFont="1" applyBorder="1"/>
    <xf numFmtId="0" fontId="32" fillId="6" borderId="8" xfId="0" applyFont="1" applyFill="1" applyBorder="1" applyAlignment="1">
      <alignment horizontal="center"/>
    </xf>
    <xf numFmtId="179" fontId="26" fillId="0" borderId="0" xfId="0" applyNumberFormat="1" applyFont="1"/>
    <xf numFmtId="176" fontId="26" fillId="0" borderId="0" xfId="0" applyNumberFormat="1" applyFont="1" applyAlignment="1">
      <alignment horizontal="right" indent="1"/>
    </xf>
    <xf numFmtId="176" fontId="26" fillId="0" borderId="0" xfId="0" applyNumberFormat="1" applyFont="1" applyAlignment="1">
      <alignment horizontal="right"/>
    </xf>
    <xf numFmtId="175" fontId="33" fillId="0" borderId="0" xfId="0" applyNumberFormat="1" applyFont="1" applyAlignment="1"/>
    <xf numFmtId="172" fontId="26" fillId="0" borderId="0" xfId="0" applyNumberFormat="1" applyFont="1" applyAlignment="1"/>
    <xf numFmtId="11" fontId="26" fillId="0" borderId="0" xfId="0" applyNumberFormat="1" applyFont="1"/>
    <xf numFmtId="0" fontId="27" fillId="0" borderId="7" xfId="0" applyFont="1" applyFill="1" applyBorder="1" applyAlignment="1"/>
    <xf numFmtId="0" fontId="26" fillId="0" borderId="7" xfId="0" applyFont="1" applyFill="1" applyBorder="1" applyAlignment="1"/>
    <xf numFmtId="5" fontId="26" fillId="0" borderId="0" xfId="0" applyNumberFormat="1" applyFont="1" applyAlignment="1">
      <alignment horizontal="right"/>
    </xf>
    <xf numFmtId="179" fontId="26" fillId="0" borderId="0" xfId="0" applyNumberFormat="1" applyFont="1" applyBorder="1"/>
    <xf numFmtId="179" fontId="26" fillId="0" borderId="6" xfId="0" applyNumberFormat="1" applyFont="1" applyFill="1" applyBorder="1"/>
    <xf numFmtId="7" fontId="27" fillId="0" borderId="11" xfId="0" applyNumberFormat="1" applyFont="1" applyBorder="1"/>
    <xf numFmtId="14" fontId="0" fillId="0" borderId="0" xfId="0" applyNumberFormat="1"/>
    <xf numFmtId="182" fontId="0" fillId="0" borderId="0" xfId="0" applyNumberFormat="1" applyFont="1"/>
    <xf numFmtId="182" fontId="0" fillId="0" borderId="0" xfId="0" applyNumberFormat="1"/>
    <xf numFmtId="39" fontId="0" fillId="0" borderId="0" xfId="0" applyNumberFormat="1"/>
    <xf numFmtId="8" fontId="0" fillId="0" borderId="0" xfId="0" applyNumberFormat="1"/>
    <xf numFmtId="180" fontId="0" fillId="0" borderId="0" xfId="0" applyNumberFormat="1"/>
    <xf numFmtId="0" fontId="34" fillId="0" borderId="0" xfId="3" applyFont="1"/>
    <xf numFmtId="0" fontId="35" fillId="0" borderId="0" xfId="3" applyFont="1"/>
    <xf numFmtId="0" fontId="36" fillId="0" borderId="0" xfId="3" applyFont="1" applyAlignment="1">
      <alignment wrapText="1"/>
    </xf>
    <xf numFmtId="0" fontId="37" fillId="0" borderId="0" xfId="3" applyFont="1"/>
    <xf numFmtId="0" fontId="38" fillId="0" borderId="0" xfId="3" applyFont="1" applyAlignment="1">
      <alignment horizontal="left" vertical="top"/>
    </xf>
    <xf numFmtId="49" fontId="35" fillId="0" borderId="0" xfId="3" applyNumberFormat="1" applyFont="1"/>
    <xf numFmtId="0" fontId="39" fillId="7" borderId="0" xfId="3" applyFont="1" applyFill="1"/>
    <xf numFmtId="0" fontId="40" fillId="0" borderId="0" xfId="4" applyAlignment="1"/>
    <xf numFmtId="0" fontId="41" fillId="8" borderId="0" xfId="3" applyFont="1" applyFill="1" applyAlignment="1">
      <alignment wrapText="1"/>
    </xf>
    <xf numFmtId="0" fontId="41" fillId="8" borderId="0" xfId="3" applyFont="1" applyFill="1" applyAlignment="1">
      <alignment horizontal="right" wrapText="1"/>
    </xf>
    <xf numFmtId="0" fontId="42" fillId="8" borderId="0" xfId="3" applyFont="1" applyFill="1" applyAlignment="1">
      <alignment wrapText="1"/>
    </xf>
    <xf numFmtId="0" fontId="42" fillId="8" borderId="0" xfId="3" applyFont="1" applyFill="1" applyAlignment="1">
      <alignment horizontal="right" wrapText="1"/>
    </xf>
    <xf numFmtId="0" fontId="41" fillId="0" borderId="0" xfId="3" applyFont="1" applyAlignment="1">
      <alignment horizontal="left" vertical="top"/>
    </xf>
    <xf numFmtId="184" fontId="41" fillId="0" borderId="0" xfId="3" applyNumberFormat="1" applyFont="1" applyAlignment="1">
      <alignment horizontal="right" vertical="top" wrapText="1"/>
    </xf>
    <xf numFmtId="0" fontId="43" fillId="0" borderId="0" xfId="3" applyFont="1" applyAlignment="1">
      <alignment horizontal="left" vertical="top"/>
    </xf>
    <xf numFmtId="185" fontId="43" fillId="0" borderId="0" xfId="3" applyNumberFormat="1" applyFont="1" applyAlignment="1">
      <alignment horizontal="right" vertical="top" wrapText="1"/>
    </xf>
    <xf numFmtId="186" fontId="41" fillId="0" borderId="0" xfId="3" applyNumberFormat="1" applyFont="1" applyAlignment="1">
      <alignment horizontal="right" vertical="top" wrapText="1"/>
    </xf>
    <xf numFmtId="49" fontId="43" fillId="0" borderId="0" xfId="3" applyNumberFormat="1" applyFont="1" applyAlignment="1">
      <alignment horizontal="right" vertical="top" wrapText="1"/>
    </xf>
    <xf numFmtId="49" fontId="38" fillId="0" borderId="0" xfId="3" applyNumberFormat="1" applyFont="1" applyAlignment="1">
      <alignment horizontal="right" vertical="top" wrapText="1"/>
    </xf>
    <xf numFmtId="184" fontId="38" fillId="0" borderId="0" xfId="3" applyNumberFormat="1" applyFont="1" applyAlignment="1">
      <alignment horizontal="right" vertical="top" wrapText="1"/>
    </xf>
    <xf numFmtId="0" fontId="35" fillId="0" borderId="0" xfId="3" applyFont="1" applyAlignment="1">
      <alignment vertical="top" wrapText="1"/>
    </xf>
    <xf numFmtId="186" fontId="38" fillId="0" borderId="0" xfId="3" applyNumberFormat="1" applyFont="1" applyAlignment="1">
      <alignment horizontal="right" vertical="top" wrapText="1"/>
    </xf>
    <xf numFmtId="184" fontId="41" fillId="0" borderId="19" xfId="3" applyNumberFormat="1" applyFont="1" applyBorder="1" applyAlignment="1">
      <alignment horizontal="right" vertical="top" wrapText="1"/>
    </xf>
    <xf numFmtId="0" fontId="35" fillId="0" borderId="0" xfId="3" applyFont="1" applyAlignment="1">
      <alignment horizontal="center" vertical="top" wrapText="1"/>
    </xf>
    <xf numFmtId="0" fontId="38" fillId="0" borderId="0" xfId="3" applyFont="1" applyAlignment="1">
      <alignment horizontal="center" vertical="center"/>
    </xf>
    <xf numFmtId="184" fontId="44" fillId="0" borderId="19" xfId="3" applyNumberFormat="1" applyFont="1" applyBorder="1" applyAlignment="1">
      <alignment horizontal="right" vertical="top" wrapText="1"/>
    </xf>
    <xf numFmtId="185" fontId="38" fillId="0" borderId="0" xfId="3" applyNumberFormat="1" applyFont="1" applyAlignment="1">
      <alignment horizontal="right" vertical="top" wrapText="1"/>
    </xf>
    <xf numFmtId="187" fontId="38" fillId="0" borderId="0" xfId="3" applyNumberFormat="1" applyFont="1" applyAlignment="1">
      <alignment horizontal="right" vertical="top" wrapText="1"/>
    </xf>
    <xf numFmtId="0" fontId="35" fillId="0" borderId="0" xfId="3" applyFont="1" applyAlignment="1">
      <alignment vertical="top"/>
    </xf>
    <xf numFmtId="0" fontId="38" fillId="0" borderId="0" xfId="3" applyFont="1" applyAlignment="1">
      <alignment horizontal="center" vertical="center" wrapText="1"/>
    </xf>
    <xf numFmtId="189" fontId="38" fillId="0" borderId="0" xfId="3" applyNumberFormat="1" applyFont="1" applyAlignment="1">
      <alignment horizontal="right" vertical="top" wrapText="1"/>
    </xf>
    <xf numFmtId="9" fontId="0" fillId="0" borderId="0" xfId="0" applyNumberFormat="1"/>
    <xf numFmtId="179" fontId="28" fillId="0" borderId="0" xfId="0" applyNumberFormat="1" applyFont="1" applyAlignment="1">
      <alignment horizontal="center"/>
    </xf>
    <xf numFmtId="175" fontId="29" fillId="0" borderId="0" xfId="0" applyNumberFormat="1" applyFont="1" applyAlignment="1">
      <alignment horizontal="center"/>
    </xf>
    <xf numFmtId="179" fontId="28" fillId="0" borderId="0" xfId="0" applyNumberFormat="1" applyFont="1" applyBorder="1"/>
    <xf numFmtId="178" fontId="11" fillId="0" borderId="0" xfId="0" applyNumberFormat="1" applyFont="1" applyBorder="1"/>
    <xf numFmtId="178" fontId="11" fillId="0" borderId="2" xfId="0" applyNumberFormat="1" applyFont="1" applyBorder="1"/>
    <xf numFmtId="178" fontId="7" fillId="0" borderId="0" xfId="0" applyNumberFormat="1" applyFont="1" applyBorder="1"/>
    <xf numFmtId="0" fontId="45" fillId="2" borderId="0" xfId="2" applyFont="1" applyFill="1" applyAlignment="1">
      <alignment horizontal="centerContinuous" vertical="center"/>
    </xf>
    <xf numFmtId="0" fontId="46" fillId="0" borderId="0" xfId="0" applyFont="1"/>
    <xf numFmtId="166" fontId="47" fillId="0" borderId="0" xfId="0" applyNumberFormat="1" applyFont="1" applyAlignment="1">
      <alignment horizontal="center"/>
    </xf>
    <xf numFmtId="0" fontId="47" fillId="0" borderId="0" xfId="0" applyFont="1"/>
    <xf numFmtId="166" fontId="47" fillId="0" borderId="2" xfId="0" applyNumberFormat="1" applyFont="1" applyBorder="1" applyAlignment="1">
      <alignment horizontal="centerContinuous"/>
    </xf>
    <xf numFmtId="0" fontId="47" fillId="0" borderId="2" xfId="0" applyFont="1" applyBorder="1" applyAlignment="1">
      <alignment horizontal="centerContinuous"/>
    </xf>
    <xf numFmtId="0" fontId="46" fillId="0" borderId="2" xfId="0" applyFont="1" applyBorder="1"/>
    <xf numFmtId="0" fontId="47" fillId="0" borderId="2" xfId="0" applyFont="1" applyBorder="1" applyAlignment="1">
      <alignment horizontal="center"/>
    </xf>
    <xf numFmtId="0" fontId="49" fillId="0" borderId="0" xfId="0" applyFont="1"/>
    <xf numFmtId="0" fontId="50" fillId="0" borderId="0" xfId="0" applyFont="1"/>
    <xf numFmtId="172" fontId="52" fillId="0" borderId="0" xfId="0" applyNumberFormat="1" applyFont="1" applyBorder="1"/>
    <xf numFmtId="172" fontId="50" fillId="0" borderId="0" xfId="0" applyNumberFormat="1" applyFont="1" applyBorder="1"/>
    <xf numFmtId="170" fontId="50" fillId="0" borderId="0" xfId="0" applyNumberFormat="1" applyFont="1" applyBorder="1"/>
    <xf numFmtId="43" fontId="50" fillId="0" borderId="0" xfId="0" applyNumberFormat="1" applyFont="1"/>
    <xf numFmtId="172" fontId="53" fillId="0" borderId="0" xfId="0" applyNumberFormat="1" applyFont="1" applyBorder="1"/>
    <xf numFmtId="171" fontId="50" fillId="0" borderId="0" xfId="0" quotePrefix="1" applyNumberFormat="1" applyFont="1" applyAlignment="1">
      <alignment horizontal="center"/>
    </xf>
    <xf numFmtId="168" fontId="50" fillId="0" borderId="0" xfId="1" applyNumberFormat="1" applyFont="1" applyAlignment="1">
      <alignment horizontal="center"/>
    </xf>
    <xf numFmtId="169" fontId="50" fillId="0" borderId="0" xfId="0" applyNumberFormat="1" applyFont="1"/>
    <xf numFmtId="0" fontId="50" fillId="0" borderId="0" xfId="0" applyFont="1" applyBorder="1"/>
    <xf numFmtId="170" fontId="52" fillId="0" borderId="0" xfId="0" applyNumberFormat="1" applyFont="1" applyBorder="1"/>
    <xf numFmtId="170" fontId="53" fillId="0" borderId="0" xfId="0" applyNumberFormat="1" applyFont="1" applyBorder="1"/>
    <xf numFmtId="171" fontId="50" fillId="0" borderId="0" xfId="0" quotePrefix="1" applyNumberFormat="1" applyFont="1" applyBorder="1" applyAlignment="1">
      <alignment horizontal="center"/>
    </xf>
    <xf numFmtId="168" fontId="50" fillId="0" borderId="0" xfId="1" applyNumberFormat="1" applyFont="1" applyBorder="1" applyAlignment="1">
      <alignment horizontal="center"/>
    </xf>
    <xf numFmtId="169" fontId="50" fillId="0" borderId="0" xfId="0" applyNumberFormat="1" applyFont="1" applyBorder="1"/>
    <xf numFmtId="0" fontId="50" fillId="0" borderId="2" xfId="0" applyFont="1" applyBorder="1"/>
    <xf numFmtId="170" fontId="52" fillId="0" borderId="2" xfId="0" applyNumberFormat="1" applyFont="1" applyBorder="1"/>
    <xf numFmtId="170" fontId="50" fillId="0" borderId="2" xfId="0" applyNumberFormat="1" applyFont="1" applyBorder="1"/>
    <xf numFmtId="178" fontId="50" fillId="0" borderId="2" xfId="0" applyNumberFormat="1" applyFont="1" applyBorder="1"/>
    <xf numFmtId="170" fontId="53" fillId="0" borderId="2" xfId="0" applyNumberFormat="1" applyFont="1" applyBorder="1"/>
    <xf numFmtId="171" fontId="50" fillId="0" borderId="2" xfId="0" quotePrefix="1" applyNumberFormat="1" applyFont="1" applyBorder="1" applyAlignment="1">
      <alignment horizontal="center"/>
    </xf>
    <xf numFmtId="168" fontId="50" fillId="0" borderId="2" xfId="1" applyNumberFormat="1" applyFont="1" applyBorder="1" applyAlignment="1">
      <alignment horizontal="center"/>
    </xf>
    <xf numFmtId="169" fontId="50" fillId="0" borderId="2" xfId="0" applyNumberFormat="1" applyFont="1" applyBorder="1"/>
    <xf numFmtId="0" fontId="47" fillId="0" borderId="0" xfId="0" applyFont="1" applyBorder="1" applyAlignment="1">
      <alignment horizontal="left" indent="1"/>
    </xf>
    <xf numFmtId="172" fontId="47" fillId="0" borderId="0" xfId="0" applyNumberFormat="1" applyFont="1"/>
    <xf numFmtId="178" fontId="47" fillId="0" borderId="0" xfId="0" applyNumberFormat="1" applyFont="1" applyBorder="1"/>
    <xf numFmtId="172" fontId="54" fillId="0" borderId="0" xfId="0" applyNumberFormat="1" applyFont="1"/>
    <xf numFmtId="171" fontId="47" fillId="0" borderId="0" xfId="0" applyNumberFormat="1" applyFont="1" applyBorder="1" applyAlignment="1">
      <alignment horizontal="center"/>
    </xf>
    <xf numFmtId="0" fontId="47" fillId="0" borderId="0" xfId="0" applyFont="1" applyBorder="1" applyAlignment="1">
      <alignment horizontal="center"/>
    </xf>
    <xf numFmtId="169" fontId="47" fillId="0" borderId="0" xfId="0" applyNumberFormat="1" applyFont="1" applyBorder="1"/>
    <xf numFmtId="0" fontId="47" fillId="0" borderId="1" xfId="0" applyFont="1" applyBorder="1" applyAlignment="1">
      <alignment horizontal="left" indent="1"/>
    </xf>
    <xf numFmtId="5" fontId="47" fillId="0" borderId="1" xfId="0" applyNumberFormat="1" applyFont="1" applyBorder="1"/>
    <xf numFmtId="171" fontId="47" fillId="0" borderId="1" xfId="0" applyNumberFormat="1" applyFont="1" applyBorder="1" applyAlignment="1">
      <alignment horizontal="center"/>
    </xf>
    <xf numFmtId="0" fontId="47" fillId="0" borderId="1" xfId="0" applyFont="1" applyBorder="1" applyAlignment="1">
      <alignment horizontal="center"/>
    </xf>
    <xf numFmtId="41" fontId="50" fillId="0" borderId="0" xfId="0" applyNumberFormat="1" applyFont="1"/>
    <xf numFmtId="0" fontId="47" fillId="0" borderId="0" xfId="0" applyFont="1" applyAlignment="1">
      <alignment horizontal="center"/>
    </xf>
    <xf numFmtId="0" fontId="50" fillId="0" borderId="0" xfId="0" applyFont="1" applyAlignment="1">
      <alignment horizontal="center"/>
    </xf>
    <xf numFmtId="172" fontId="47" fillId="0" borderId="1" xfId="0" applyNumberFormat="1" applyFont="1" applyBorder="1"/>
    <xf numFmtId="172" fontId="54" fillId="0" borderId="1" xfId="0" applyNumberFormat="1" applyFont="1" applyBorder="1"/>
    <xf numFmtId="0" fontId="47" fillId="0" borderId="1" xfId="0" applyFont="1" applyBorder="1"/>
    <xf numFmtId="169" fontId="47" fillId="0" borderId="6" xfId="0" applyNumberFormat="1" applyFont="1" applyFill="1" applyBorder="1"/>
    <xf numFmtId="178" fontId="55" fillId="0" borderId="0" xfId="0" applyNumberFormat="1" applyFont="1" applyBorder="1"/>
    <xf numFmtId="178" fontId="55" fillId="0" borderId="2" xfId="0" applyNumberFormat="1" applyFont="1" applyBorder="1"/>
    <xf numFmtId="172" fontId="55" fillId="0" borderId="0" xfId="0" applyNumberFormat="1" applyFont="1" applyBorder="1"/>
    <xf numFmtId="170" fontId="55" fillId="0" borderId="0" xfId="0" applyNumberFormat="1" applyFont="1" applyBorder="1"/>
    <xf numFmtId="170" fontId="55" fillId="0" borderId="2" xfId="0" applyNumberFormat="1" applyFont="1" applyBorder="1"/>
    <xf numFmtId="7" fontId="50" fillId="0" borderId="0" xfId="0" applyNumberFormat="1" applyFont="1"/>
    <xf numFmtId="37" fontId="50" fillId="0" borderId="0" xfId="0" applyNumberFormat="1" applyFont="1"/>
    <xf numFmtId="172" fontId="52" fillId="0" borderId="0" xfId="0" applyNumberFormat="1" applyFont="1"/>
    <xf numFmtId="172" fontId="50" fillId="0" borderId="0" xfId="0" applyNumberFormat="1" applyFont="1"/>
    <xf numFmtId="170" fontId="50" fillId="0" borderId="0" xfId="0" applyNumberFormat="1" applyFont="1"/>
    <xf numFmtId="170" fontId="52" fillId="0" borderId="0" xfId="0" applyNumberFormat="1" applyFont="1"/>
    <xf numFmtId="0" fontId="50" fillId="0" borderId="1" xfId="0" applyFont="1" applyBorder="1"/>
    <xf numFmtId="172" fontId="50" fillId="0" borderId="1" xfId="0" applyNumberFormat="1" applyFont="1" applyBorder="1"/>
    <xf numFmtId="178" fontId="50" fillId="0" borderId="0" xfId="0" applyNumberFormat="1" applyFont="1"/>
    <xf numFmtId="178" fontId="52" fillId="0" borderId="0" xfId="0" applyNumberFormat="1" applyFont="1"/>
    <xf numFmtId="0" fontId="27" fillId="0" borderId="0" xfId="0" applyFont="1"/>
    <xf numFmtId="0" fontId="27" fillId="0" borderId="6" xfId="0" applyFont="1" applyFill="1" applyBorder="1"/>
    <xf numFmtId="178" fontId="26" fillId="0" borderId="0" xfId="0" applyNumberFormat="1" applyFont="1"/>
    <xf numFmtId="172" fontId="26" fillId="0" borderId="0" xfId="0" applyNumberFormat="1" applyFont="1"/>
    <xf numFmtId="172" fontId="27" fillId="0" borderId="6" xfId="0" applyNumberFormat="1" applyFont="1" applyFill="1" applyBorder="1"/>
    <xf numFmtId="5" fontId="26" fillId="0" borderId="0" xfId="0" applyNumberFormat="1" applyFont="1"/>
    <xf numFmtId="167" fontId="47" fillId="0" borderId="0" xfId="0" applyNumberFormat="1" applyFont="1"/>
    <xf numFmtId="0" fontId="50" fillId="3" borderId="3" xfId="0" applyFont="1" applyFill="1" applyBorder="1"/>
    <xf numFmtId="174" fontId="50" fillId="0" borderId="5" xfId="0" applyNumberFormat="1" applyFont="1" applyFill="1" applyBorder="1"/>
    <xf numFmtId="0" fontId="29" fillId="0" borderId="0" xfId="0" applyFont="1" applyAlignment="1">
      <alignment vertical="top" wrapText="1"/>
    </xf>
    <xf numFmtId="14" fontId="26" fillId="0" borderId="12" xfId="0" applyNumberFormat="1" applyFont="1" applyFill="1" applyBorder="1"/>
    <xf numFmtId="182" fontId="26" fillId="0" borderId="13" xfId="0" applyNumberFormat="1" applyFont="1" applyFill="1" applyBorder="1"/>
    <xf numFmtId="0" fontId="27" fillId="0" borderId="7" xfId="0" applyFont="1" applyFill="1" applyBorder="1" applyAlignment="1">
      <alignment horizontal="right"/>
    </xf>
    <xf numFmtId="14" fontId="26" fillId="0" borderId="17" xfId="0" applyNumberFormat="1" applyFont="1" applyBorder="1" applyAlignment="1">
      <alignment horizontal="left"/>
    </xf>
    <xf numFmtId="179" fontId="26" fillId="0" borderId="16" xfId="0" applyNumberFormat="1" applyFont="1" applyFill="1" applyBorder="1"/>
    <xf numFmtId="183" fontId="26" fillId="0" borderId="0" xfId="0" applyNumberFormat="1" applyFont="1" applyBorder="1"/>
    <xf numFmtId="183" fontId="28" fillId="0" borderId="0" xfId="0" applyNumberFormat="1" applyFont="1" applyBorder="1"/>
    <xf numFmtId="183" fontId="26" fillId="0" borderId="0" xfId="0" applyNumberFormat="1" applyFont="1"/>
    <xf numFmtId="183" fontId="28" fillId="0" borderId="0" xfId="0" applyNumberFormat="1" applyFont="1"/>
    <xf numFmtId="0" fontId="27" fillId="0" borderId="17" xfId="0" applyFont="1" applyFill="1" applyBorder="1"/>
    <xf numFmtId="182" fontId="27" fillId="0" borderId="18" xfId="0" applyNumberFormat="1" applyFont="1" applyFill="1" applyBorder="1"/>
    <xf numFmtId="0" fontId="26" fillId="0" borderId="17" xfId="0" applyFont="1" applyFill="1" applyBorder="1"/>
    <xf numFmtId="182" fontId="26" fillId="0" borderId="16" xfId="0" applyNumberFormat="1" applyFont="1" applyFill="1" applyBorder="1"/>
    <xf numFmtId="9" fontId="26" fillId="0" borderId="0" xfId="0" applyNumberFormat="1" applyFont="1"/>
    <xf numFmtId="0" fontId="27" fillId="0" borderId="14" xfId="0" applyFont="1" applyBorder="1"/>
    <xf numFmtId="175" fontId="56" fillId="0" borderId="15" xfId="0" applyNumberFormat="1" applyFont="1" applyBorder="1"/>
    <xf numFmtId="0" fontId="58" fillId="9" borderId="0" xfId="5"/>
    <xf numFmtId="0" fontId="59" fillId="9" borderId="20" xfId="6">
      <alignment horizontal="left" vertical="center" readingOrder="1"/>
    </xf>
    <xf numFmtId="0" fontId="60" fillId="10" borderId="0" xfId="7">
      <alignment horizontal="center"/>
    </xf>
    <xf numFmtId="0" fontId="61" fillId="9" borderId="21" xfId="8">
      <alignment horizontal="left"/>
    </xf>
    <xf numFmtId="0" fontId="61" fillId="9" borderId="21" xfId="9">
      <alignment horizontal="right"/>
    </xf>
    <xf numFmtId="0" fontId="61" fillId="9" borderId="22" xfId="10">
      <alignment horizontal="left"/>
    </xf>
    <xf numFmtId="0" fontId="61" fillId="9" borderId="22" xfId="11">
      <alignment horizontal="right"/>
    </xf>
    <xf numFmtId="0" fontId="62" fillId="10" borderId="23" xfId="12"/>
    <xf numFmtId="192" fontId="63" fillId="10" borderId="24" xfId="13">
      <alignment horizontal="right"/>
    </xf>
    <xf numFmtId="4" fontId="63" fillId="10" borderId="24" xfId="14">
      <alignment horizontal="right"/>
    </xf>
    <xf numFmtId="3" fontId="63" fillId="10" borderId="24" xfId="15">
      <alignment horizontal="right"/>
    </xf>
    <xf numFmtId="0" fontId="64" fillId="3" borderId="1" xfId="16"/>
    <xf numFmtId="0" fontId="65" fillId="10" borderId="23" xfId="17"/>
    <xf numFmtId="192" fontId="65" fillId="10" borderId="24" xfId="18">
      <alignment horizontal="right"/>
    </xf>
    <xf numFmtId="3" fontId="65" fillId="10" borderId="24" xfId="19">
      <alignment horizontal="right"/>
    </xf>
    <xf numFmtId="0" fontId="66" fillId="10" borderId="23" xfId="20"/>
    <xf numFmtId="192" fontId="64" fillId="10" borderId="24" xfId="21">
      <alignment horizontal="right"/>
    </xf>
    <xf numFmtId="4" fontId="65" fillId="10" borderId="24" xfId="22">
      <alignment horizontal="right"/>
    </xf>
    <xf numFmtId="192" fontId="65" fillId="11" borderId="24" xfId="23">
      <alignment horizontal="right"/>
    </xf>
    <xf numFmtId="192" fontId="63" fillId="11" borderId="24" xfId="24">
      <alignment horizontal="right"/>
    </xf>
    <xf numFmtId="192" fontId="64" fillId="11" borderId="24" xfId="25">
      <alignment horizontal="right"/>
    </xf>
    <xf numFmtId="3" fontId="65" fillId="11" borderId="24" xfId="26">
      <alignment horizontal="right"/>
    </xf>
    <xf numFmtId="4" fontId="65" fillId="11" borderId="24" xfId="27">
      <alignment horizontal="right"/>
    </xf>
    <xf numFmtId="3" fontId="63" fillId="11" borderId="24" xfId="28">
      <alignment horizontal="right"/>
    </xf>
    <xf numFmtId="4" fontId="63" fillId="11" borderId="24" xfId="29">
      <alignment horizontal="right"/>
    </xf>
    <xf numFmtId="175" fontId="67" fillId="10" borderId="24" xfId="18" applyNumberFormat="1" applyFont="1">
      <alignment horizontal="right"/>
    </xf>
    <xf numFmtId="7" fontId="8" fillId="0" borderId="0" xfId="0" applyNumberFormat="1" applyFont="1"/>
    <xf numFmtId="176" fontId="28" fillId="0" borderId="0" xfId="0" applyNumberFormat="1" applyFont="1" applyAlignment="1"/>
    <xf numFmtId="176" fontId="28" fillId="0" borderId="0" xfId="0" applyNumberFormat="1" applyFont="1" applyAlignment="1">
      <alignment horizontal="right"/>
    </xf>
    <xf numFmtId="10" fontId="26" fillId="0" borderId="0" xfId="0" applyNumberFormat="1" applyFont="1"/>
    <xf numFmtId="182" fontId="26" fillId="0" borderId="0" xfId="0" applyNumberFormat="1" applyFont="1"/>
    <xf numFmtId="182" fontId="27" fillId="0" borderId="6" xfId="0" applyNumberFormat="1" applyFont="1" applyFill="1" applyBorder="1"/>
    <xf numFmtId="178" fontId="28" fillId="0" borderId="0" xfId="0" applyNumberFormat="1" applyFont="1"/>
    <xf numFmtId="179" fontId="29" fillId="0" borderId="0" xfId="0" applyNumberFormat="1" applyFont="1"/>
    <xf numFmtId="198" fontId="27" fillId="0" borderId="0" xfId="0" applyNumberFormat="1" applyFont="1"/>
    <xf numFmtId="175" fontId="33" fillId="6" borderId="8" xfId="0" applyNumberFormat="1" applyFont="1" applyFill="1" applyBorder="1"/>
    <xf numFmtId="175" fontId="6" fillId="0" borderId="0" xfId="0" applyNumberFormat="1" applyFont="1" applyFill="1" applyBorder="1"/>
    <xf numFmtId="0" fontId="46" fillId="0" borderId="0" xfId="0" applyFont="1" applyFill="1"/>
    <xf numFmtId="0" fontId="50" fillId="0" borderId="0" xfId="0" applyFont="1" applyFill="1"/>
    <xf numFmtId="0" fontId="70" fillId="0" borderId="0" xfId="0" applyFont="1" applyFill="1" applyAlignment="1">
      <alignment horizontal="centerContinuous"/>
    </xf>
    <xf numFmtId="0" fontId="47" fillId="0" borderId="0" xfId="0" applyFont="1" applyFill="1" applyAlignment="1">
      <alignment horizontal="centerContinuous"/>
    </xf>
    <xf numFmtId="0" fontId="50" fillId="0" borderId="2" xfId="0" applyFont="1" applyFill="1" applyBorder="1"/>
    <xf numFmtId="0" fontId="47" fillId="0" borderId="2" xfId="0" applyFont="1" applyFill="1" applyBorder="1"/>
    <xf numFmtId="0" fontId="47" fillId="0" borderId="0" xfId="0" applyFont="1" applyFill="1"/>
    <xf numFmtId="170" fontId="50" fillId="0" borderId="0" xfId="0" applyNumberFormat="1" applyFont="1" applyFill="1"/>
    <xf numFmtId="172" fontId="52" fillId="0" borderId="0" xfId="0" applyNumberFormat="1" applyFont="1" applyFill="1"/>
    <xf numFmtId="170" fontId="52" fillId="0" borderId="2" xfId="0" applyNumberFormat="1" applyFont="1" applyFill="1" applyBorder="1"/>
    <xf numFmtId="172" fontId="53" fillId="0" borderId="0" xfId="0" applyNumberFormat="1" applyFont="1" applyFill="1"/>
    <xf numFmtId="172" fontId="50" fillId="0" borderId="0" xfId="0" applyNumberFormat="1" applyFont="1" applyFill="1"/>
    <xf numFmtId="170" fontId="52" fillId="0" borderId="0" xfId="0" applyNumberFormat="1" applyFont="1" applyFill="1"/>
    <xf numFmtId="175" fontId="71" fillId="0" borderId="0" xfId="0" applyNumberFormat="1" applyFont="1" applyFill="1"/>
    <xf numFmtId="0" fontId="50" fillId="0" borderId="0" xfId="0" applyFont="1" applyFill="1" applyBorder="1"/>
    <xf numFmtId="172" fontId="50" fillId="0" borderId="0" xfId="0" applyNumberFormat="1" applyFont="1" applyFill="1" applyBorder="1"/>
    <xf numFmtId="170" fontId="50" fillId="0" borderId="2" xfId="0" applyNumberFormat="1" applyFont="1" applyFill="1" applyBorder="1"/>
    <xf numFmtId="0" fontId="26" fillId="0" borderId="12" xfId="0" applyFont="1" applyBorder="1"/>
    <xf numFmtId="0" fontId="26" fillId="0" borderId="6" xfId="0" applyFont="1" applyBorder="1"/>
    <xf numFmtId="5" fontId="26" fillId="0" borderId="13" xfId="0" applyNumberFormat="1" applyFont="1" applyBorder="1"/>
    <xf numFmtId="0" fontId="26" fillId="0" borderId="17" xfId="0" applyFont="1" applyBorder="1"/>
    <xf numFmtId="179" fontId="26" fillId="0" borderId="16" xfId="0" applyNumberFormat="1" applyFont="1" applyBorder="1"/>
    <xf numFmtId="0" fontId="26" fillId="0" borderId="12" xfId="0" applyFont="1" applyFill="1" applyBorder="1"/>
    <xf numFmtId="5" fontId="26" fillId="0" borderId="13" xfId="0" applyNumberFormat="1" applyFont="1" applyFill="1" applyBorder="1"/>
    <xf numFmtId="5" fontId="26" fillId="0" borderId="16" xfId="0" applyNumberFormat="1" applyFont="1" applyBorder="1"/>
    <xf numFmtId="178" fontId="26" fillId="0" borderId="16" xfId="0" applyNumberFormat="1" applyFont="1" applyBorder="1"/>
    <xf numFmtId="0" fontId="26" fillId="0" borderId="16" xfId="0" applyFont="1" applyBorder="1"/>
    <xf numFmtId="0" fontId="26" fillId="0" borderId="14" xfId="0" applyFont="1" applyBorder="1"/>
    <xf numFmtId="0" fontId="26" fillId="0" borderId="25" xfId="0" applyFont="1" applyBorder="1"/>
    <xf numFmtId="5" fontId="26" fillId="0" borderId="15" xfId="0" applyNumberFormat="1" applyFont="1" applyBorder="1"/>
    <xf numFmtId="175" fontId="72" fillId="0" borderId="0" xfId="0" applyNumberFormat="1" applyFont="1"/>
    <xf numFmtId="0" fontId="27" fillId="0" borderId="0" xfId="0" applyFont="1" applyAlignment="1">
      <alignment horizontal="right"/>
    </xf>
    <xf numFmtId="0" fontId="73" fillId="0" borderId="0" xfId="3" applyFont="1"/>
    <xf numFmtId="178" fontId="73" fillId="0" borderId="0" xfId="3" applyNumberFormat="1" applyFont="1"/>
    <xf numFmtId="0" fontId="74" fillId="0" borderId="0" xfId="3" applyFont="1" applyAlignment="1">
      <alignment horizontal="center"/>
    </xf>
    <xf numFmtId="0" fontId="75" fillId="0" borderId="0" xfId="3" applyFont="1"/>
    <xf numFmtId="0" fontId="75" fillId="0" borderId="0" xfId="3" applyFont="1" applyAlignment="1">
      <alignment horizontal="center"/>
    </xf>
    <xf numFmtId="0" fontId="73" fillId="0" borderId="0" xfId="3" applyFont="1" applyBorder="1"/>
    <xf numFmtId="178" fontId="73" fillId="0" borderId="0" xfId="3" applyNumberFormat="1" applyFont="1" applyBorder="1"/>
    <xf numFmtId="0" fontId="74" fillId="0" borderId="0" xfId="3" applyFont="1" applyBorder="1" applyAlignment="1">
      <alignment horizontal="center"/>
    </xf>
    <xf numFmtId="0" fontId="75" fillId="0" borderId="6" xfId="3" applyFont="1" applyFill="1" applyBorder="1"/>
    <xf numFmtId="176" fontId="75" fillId="0" borderId="6" xfId="3" applyNumberFormat="1" applyFont="1" applyFill="1" applyBorder="1"/>
    <xf numFmtId="175" fontId="74" fillId="0" borderId="0" xfId="3" applyNumberFormat="1" applyFont="1"/>
    <xf numFmtId="0" fontId="73" fillId="0" borderId="6" xfId="3" applyFont="1" applyFill="1" applyBorder="1"/>
    <xf numFmtId="0" fontId="76" fillId="0" borderId="0" xfId="3" applyFont="1"/>
    <xf numFmtId="0" fontId="74" fillId="0" borderId="0" xfId="3" applyFont="1" applyAlignment="1">
      <alignment wrapText="1"/>
    </xf>
    <xf numFmtId="0" fontId="77" fillId="0" borderId="0" xfId="3" applyFont="1" applyAlignment="1">
      <alignment horizontal="left" vertical="top"/>
    </xf>
    <xf numFmtId="49" fontId="73" fillId="0" borderId="0" xfId="3" applyNumberFormat="1" applyFont="1"/>
    <xf numFmtId="0" fontId="78" fillId="7" borderId="0" xfId="3" applyFont="1" applyFill="1"/>
    <xf numFmtId="0" fontId="79" fillId="0" borderId="0" xfId="4" applyFont="1" applyAlignment="1"/>
    <xf numFmtId="0" fontId="80" fillId="8" borderId="0" xfId="3" applyFont="1" applyFill="1" applyAlignment="1">
      <alignment wrapText="1"/>
    </xf>
    <xf numFmtId="187" fontId="80" fillId="8" borderId="0" xfId="3" applyNumberFormat="1" applyFont="1" applyFill="1" applyAlignment="1">
      <alignment horizontal="right" wrapText="1"/>
    </xf>
    <xf numFmtId="0" fontId="81" fillId="8" borderId="0" xfId="3" applyFont="1" applyFill="1" applyAlignment="1">
      <alignment wrapText="1"/>
    </xf>
    <xf numFmtId="0" fontId="81" fillId="8" borderId="0" xfId="3" applyFont="1" applyFill="1" applyAlignment="1">
      <alignment horizontal="right" wrapText="1"/>
    </xf>
    <xf numFmtId="0" fontId="80" fillId="0" borderId="0" xfId="3" applyFont="1" applyAlignment="1">
      <alignment horizontal="left" vertical="top"/>
    </xf>
    <xf numFmtId="184" fontId="77" fillId="0" borderId="0" xfId="3" applyNumberFormat="1" applyFont="1" applyAlignment="1">
      <alignment horizontal="right" vertical="top" wrapText="1"/>
    </xf>
    <xf numFmtId="184" fontId="80" fillId="0" borderId="19" xfId="3" applyNumberFormat="1" applyFont="1" applyBorder="1" applyAlignment="1">
      <alignment horizontal="right" vertical="top" wrapText="1"/>
    </xf>
    <xf numFmtId="43" fontId="73" fillId="0" borderId="0" xfId="3" applyNumberFormat="1" applyFont="1"/>
    <xf numFmtId="184" fontId="73" fillId="0" borderId="0" xfId="3" applyNumberFormat="1" applyFont="1"/>
    <xf numFmtId="184" fontId="82" fillId="0" borderId="19" xfId="3" applyNumberFormat="1" applyFont="1" applyBorder="1" applyAlignment="1">
      <alignment horizontal="right" vertical="top" wrapText="1"/>
    </xf>
    <xf numFmtId="184" fontId="83" fillId="0" borderId="0" xfId="3" applyNumberFormat="1" applyFont="1" applyAlignment="1">
      <alignment horizontal="right" vertical="top" wrapText="1"/>
    </xf>
    <xf numFmtId="184" fontId="82" fillId="0" borderId="0" xfId="3" applyNumberFormat="1" applyFont="1" applyAlignment="1">
      <alignment horizontal="right" vertical="top" wrapText="1"/>
    </xf>
    <xf numFmtId="186" fontId="77" fillId="0" borderId="0" xfId="3" applyNumberFormat="1" applyFont="1" applyAlignment="1">
      <alignment horizontal="right" vertical="top" wrapText="1"/>
    </xf>
    <xf numFmtId="49" fontId="77" fillId="0" borderId="0" xfId="3" applyNumberFormat="1" applyFont="1" applyAlignment="1">
      <alignment horizontal="right" vertical="top" wrapText="1"/>
    </xf>
    <xf numFmtId="188" fontId="77" fillId="0" borderId="0" xfId="3" applyNumberFormat="1" applyFont="1" applyAlignment="1">
      <alignment horizontal="right" vertical="top" wrapText="1"/>
    </xf>
    <xf numFmtId="187" fontId="77" fillId="0" borderId="0" xfId="3" applyNumberFormat="1" applyFont="1" applyAlignment="1">
      <alignment horizontal="right" vertical="top" wrapText="1"/>
    </xf>
    <xf numFmtId="0" fontId="73" fillId="0" borderId="0" xfId="3" applyFont="1" applyAlignment="1">
      <alignment vertical="top" wrapText="1"/>
    </xf>
    <xf numFmtId="0" fontId="77" fillId="0" borderId="0" xfId="3" applyFont="1" applyAlignment="1">
      <alignment horizontal="center" vertical="center"/>
    </xf>
  </cellXfs>
  <cellStyles count="30">
    <cellStyle name="blp_column_header" xfId="5" xr:uid="{B1387F84-7D09-46C9-9350-EA0B6084F38B}"/>
    <cellStyle name="blp_title_header_row_left" xfId="6" xr:uid="{43902762-E302-424D-837A-E1B4FE8E1B05}"/>
    <cellStyle name="fa_column_header_bottom" xfId="11" xr:uid="{7E58E8A3-6A5D-4148-8183-6E6751FC6AED}"/>
    <cellStyle name="fa_column_header_bottom_left" xfId="10" xr:uid="{9E5CA68E-F954-4302-9984-014B7B4C1FDD}"/>
    <cellStyle name="fa_column_header_empty" xfId="7" xr:uid="{5A03B1BA-1B45-4A76-979C-EFFAA9C46DD3}"/>
    <cellStyle name="fa_column_header_top" xfId="9" xr:uid="{E0D6EA85-6D58-4E34-A431-E137BD33675C}"/>
    <cellStyle name="fa_column_header_top_left" xfId="8" xr:uid="{BE1C7F1B-6D8A-4BF7-8A3D-A5E895855690}"/>
    <cellStyle name="fa_data_bold_0_grouped" xfId="19" xr:uid="{0B68B348-0659-438C-AA38-D07261AD45D0}"/>
    <cellStyle name="fa_data_bold_1_grouped" xfId="18" xr:uid="{4AB20851-88B2-49C7-869B-DBF5B0B673E7}"/>
    <cellStyle name="fa_data_bold_2_grouped" xfId="22" xr:uid="{6E6E9EEE-66F7-426F-9FF8-3FCCAB77E234}"/>
    <cellStyle name="fa_data_current_bold_0_grouped" xfId="26" xr:uid="{55FB889F-C723-46E1-AF7F-6201A867798A}"/>
    <cellStyle name="fa_data_current_bold_1_grouped" xfId="23" xr:uid="{40DE4AA8-2363-406A-9BC2-247768C229C5}"/>
    <cellStyle name="fa_data_current_bold_2_grouped" xfId="27" xr:uid="{F44280EC-1623-4EA7-B547-A713FF2502F5}"/>
    <cellStyle name="fa_data_current_italic_1_grouped" xfId="25" xr:uid="{FC3B0BBF-83DA-40C2-A413-24BE1EF66B9D}"/>
    <cellStyle name="fa_data_current_standard_0_grouped" xfId="28" xr:uid="{04344AEB-EADA-432E-ADE0-241010BCBCFA}"/>
    <cellStyle name="fa_data_current_standard_1_grouped" xfId="24" xr:uid="{B5AD9D0F-9F91-4900-9804-10E6C7DF5BE3}"/>
    <cellStyle name="fa_data_current_standard_2_grouped" xfId="29" xr:uid="{69825C8A-4EDA-4C35-94F3-2EABB3780AD1}"/>
    <cellStyle name="fa_data_italic_1_grouped" xfId="21" xr:uid="{45258777-BC2D-464C-B835-54D591D51824}"/>
    <cellStyle name="fa_data_standard_0_grouped" xfId="15" xr:uid="{AF68646E-F671-45FB-9A6C-4A744F135962}"/>
    <cellStyle name="fa_data_standard_1_grouped" xfId="13" xr:uid="{EAE03EB3-9DA2-4D88-89EF-FC472CBBA5D2}"/>
    <cellStyle name="fa_data_standard_2_grouped" xfId="14" xr:uid="{0B44F7E4-0911-4280-B0D2-894B0BE83FCB}"/>
    <cellStyle name="fa_footer_italic" xfId="16" xr:uid="{5080E613-CE06-4C57-A881-17C8940429FD}"/>
    <cellStyle name="fa_row_header_bold" xfId="17" xr:uid="{07E3D160-DCE6-41E5-BDD6-5D5DCE99B765}"/>
    <cellStyle name="fa_row_header_italic" xfId="20" xr:uid="{C3561B2B-7B79-41C8-BB8A-9D2AE9D0D18A}"/>
    <cellStyle name="fa_row_header_standard" xfId="12" xr:uid="{27C46773-7331-4CC8-B0A9-2D77E9EE21F8}"/>
    <cellStyle name="Invisible" xfId="4" xr:uid="{5CB8054D-AF5A-4BBB-B940-E9B33C267E01}"/>
    <cellStyle name="Normal" xfId="0" builtinId="0"/>
    <cellStyle name="Normal 2" xfId="2" xr:uid="{959DA864-C160-DF4E-8979-7E34680A961F}"/>
    <cellStyle name="Normal 3" xfId="3" xr:uid="{BC7C90E9-1496-455D-A6AF-E7B51F9F9868}"/>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from 1988 to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'Income - Adjusted'!$D$5:$AG$5</c:f>
              <c:strCache>
                <c:ptCount val="30"/>
                <c:pt idx="0">
                  <c:v>12/30/1988</c:v>
                </c:pt>
                <c:pt idx="1">
                  <c:v>12/29/1989</c:v>
                </c:pt>
                <c:pt idx="2">
                  <c:v>12/28/1990</c:v>
                </c:pt>
                <c:pt idx="3">
                  <c:v>12/27/1991</c:v>
                </c:pt>
                <c:pt idx="4">
                  <c:v>01/01/1993</c:v>
                </c:pt>
                <c:pt idx="5">
                  <c:v>12/31/1993</c:v>
                </c:pt>
                <c:pt idx="6">
                  <c:v>12/30/1994</c:v>
                </c:pt>
                <c:pt idx="7">
                  <c:v>12/29/1995</c:v>
                </c:pt>
                <c:pt idx="8">
                  <c:v>12/27/1996</c:v>
                </c:pt>
                <c:pt idx="9">
                  <c:v>01/02/1998</c:v>
                </c:pt>
                <c:pt idx="10">
                  <c:v>01/03/1999</c:v>
                </c:pt>
                <c:pt idx="11">
                  <c:v>01/02/2000</c:v>
                </c:pt>
                <c:pt idx="12">
                  <c:v>12/31/2000</c:v>
                </c:pt>
                <c:pt idx="13">
                  <c:v>12/30/2001</c:v>
                </c:pt>
                <c:pt idx="14">
                  <c:v>12/29/2002</c:v>
                </c:pt>
                <c:pt idx="15">
                  <c:v>12/28/2003</c:v>
                </c:pt>
                <c:pt idx="16">
                  <c:v>01/01/2006</c:v>
                </c:pt>
                <c:pt idx="17">
                  <c:v>12/30/2007</c:v>
                </c:pt>
                <c:pt idx="18">
                  <c:v>12/28/2008</c:v>
                </c:pt>
                <c:pt idx="19">
                  <c:v>01/03/2010</c:v>
                </c:pt>
                <c:pt idx="20">
                  <c:v>01/02/2011</c:v>
                </c:pt>
                <c:pt idx="21">
                  <c:v>01/01/2012</c:v>
                </c:pt>
                <c:pt idx="22">
                  <c:v>12/30/2012</c:v>
                </c:pt>
                <c:pt idx="23">
                  <c:v>12/30/2013</c:v>
                </c:pt>
                <c:pt idx="24">
                  <c:v>12/28/2014</c:v>
                </c:pt>
                <c:pt idx="25">
                  <c:v>01/03/2016</c:v>
                </c:pt>
                <c:pt idx="26">
                  <c:v>01/01/2017</c:v>
                </c:pt>
                <c:pt idx="27">
                  <c:v>12/31/2017</c:v>
                </c:pt>
                <c:pt idx="28">
                  <c:v>12/30/2018</c:v>
                </c:pt>
                <c:pt idx="29">
                  <c:v>12/29/2019</c:v>
                </c:pt>
              </c:strCache>
            </c:strRef>
          </c:cat>
          <c:val>
            <c:numRef>
              <c:f>'Income - Adjusted'!$D$6:$AG$6</c:f>
              <c:numCache>
                <c:formatCode>#,##0.0</c:formatCode>
                <c:ptCount val="30"/>
                <c:pt idx="0">
                  <c:v>151.364</c:v>
                </c:pt>
                <c:pt idx="1">
                  <c:v>167.47499999999999</c:v>
                </c:pt>
                <c:pt idx="2">
                  <c:v>181.58500000000001</c:v>
                </c:pt>
                <c:pt idx="3">
                  <c:v>207.95699999999999</c:v>
                </c:pt>
                <c:pt idx="4">
                  <c:v>252.69399999999999</c:v>
                </c:pt>
                <c:pt idx="5">
                  <c:v>271.65300000000002</c:v>
                </c:pt>
                <c:pt idx="6">
                  <c:v>267.666</c:v>
                </c:pt>
                <c:pt idx="7">
                  <c:v>262.80900000000003</c:v>
                </c:pt>
                <c:pt idx="8">
                  <c:v>292.74299999999999</c:v>
                </c:pt>
                <c:pt idx="9">
                  <c:v>348.64299999999997</c:v>
                </c:pt>
                <c:pt idx="10">
                  <c:v>378.86399999999998</c:v>
                </c:pt>
                <c:pt idx="11">
                  <c:v>440.745</c:v>
                </c:pt>
                <c:pt idx="12">
                  <c:v>505.88</c:v>
                </c:pt>
                <c:pt idx="13">
                  <c:v>561.95299999999997</c:v>
                </c:pt>
                <c:pt idx="14">
                  <c:v>601.77300000000002</c:v>
                </c:pt>
                <c:pt idx="15">
                  <c:v>654.548</c:v>
                </c:pt>
                <c:pt idx="16">
                  <c:v>726.08699999999999</c:v>
                </c:pt>
                <c:pt idx="17">
                  <c:v>785.322</c:v>
                </c:pt>
                <c:pt idx="18">
                  <c:v>814.50900000000001</c:v>
                </c:pt>
                <c:pt idx="19">
                  <c:v>818.346</c:v>
                </c:pt>
                <c:pt idx="20">
                  <c:v>817.24800000000005</c:v>
                </c:pt>
                <c:pt idx="21">
                  <c:v>821.178</c:v>
                </c:pt>
                <c:pt idx="22">
                  <c:v>803.48</c:v>
                </c:pt>
                <c:pt idx="23">
                  <c:v>821.721</c:v>
                </c:pt>
                <c:pt idx="24">
                  <c:v>832.82399999999996</c:v>
                </c:pt>
                <c:pt idx="25">
                  <c:v>922.58900000000006</c:v>
                </c:pt>
                <c:pt idx="26">
                  <c:v>923.65300000000002</c:v>
                </c:pt>
                <c:pt idx="27">
                  <c:v>886.77099999999996</c:v>
                </c:pt>
                <c:pt idx="28">
                  <c:v>896.06600000000003</c:v>
                </c:pt>
                <c:pt idx="29">
                  <c:v>912.86500000000001</c:v>
                </c:pt>
              </c:numCache>
            </c:numRef>
          </c:val>
          <c:smooth val="0"/>
          <c:extLst>
            <c:ext xmlns:c16="http://schemas.microsoft.com/office/drawing/2014/chart" uri="{C3380CC4-5D6E-409C-BE32-E72D297353CC}">
              <c16:uniqueId val="{00000000-C024-4232-9901-9D69E976C5E6}"/>
            </c:ext>
          </c:extLst>
        </c:ser>
        <c:dLbls>
          <c:showLegendKey val="0"/>
          <c:showVal val="0"/>
          <c:showCatName val="0"/>
          <c:showSerName val="0"/>
          <c:showPercent val="0"/>
          <c:showBubbleSize val="0"/>
        </c:dLbls>
        <c:smooth val="0"/>
        <c:axId val="1738876240"/>
        <c:axId val="1743015568"/>
      </c:lineChart>
      <c:dateAx>
        <c:axId val="1738876240"/>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015568"/>
        <c:crosses val="autoZero"/>
        <c:auto val="0"/>
        <c:lblOffset val="100"/>
        <c:baseTimeUnit val="days"/>
      </c:dateAx>
      <c:valAx>
        <c:axId val="1743015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87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21">
          <cx:pt idx="0">1040</cx:pt>
          <cx:pt idx="1">5599</cx:pt>
          <cx:pt idx="2">7636</cx:pt>
          <cx:pt idx="3">7798</cx:pt>
          <cx:pt idx="4">8831</cx:pt>
          <cx:pt idx="5">9130</cx:pt>
          <cx:pt idx="6">13656</cx:pt>
          <cx:pt idx="7">14808</cx:pt>
          <cx:pt idx="8">20487</cx:pt>
          <cx:pt idx="9">20543</cx:pt>
          <cx:pt idx="10">21412</cx:pt>
          <cx:pt idx="11">23097</cx:pt>
          <cx:pt idx="12">23117</cx:pt>
          <cx:pt idx="13">23161</cx:pt>
          <cx:pt idx="14">23624</cx:pt>
          <cx:pt idx="15">27664</cx:pt>
          <cx:pt idx="16">34626</cx:pt>
          <cx:pt idx="17">35022</cx:pt>
          <cx:pt idx="18">35364</cx:pt>
          <cx:pt idx="19">35841</cx:pt>
          <cx:pt idx="20">36927</cx:pt>
        </cx:lvl>
      </cx:strDim>
      <cx:strDim type="cat">
        <cx:f>_xlchart.v6.1</cx:f>
        <cx:nf>_xlchart.v6.0</cx:nf>
      </cx:strDim>
      <cx:numDim type="colorVal">
        <cx:f>_xlchart.v6.2</cx:f>
      </cx:numDim>
    </cx:data>
  </cx:chartData>
  <cx:chart>
    <cx:title pos="t" align="ctr" overlay="0">
      <cx:tx>
        <cx:txData>
          <cx:v>Median Household Income 2019</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Median Household Income 2019</a:t>
          </a:r>
        </a:p>
      </cx:txPr>
    </cx:title>
    <cx:plotArea>
      <cx:plotAreaRegion>
        <cx:series layoutId="regionMap" uniqueId="{AF7E9096-7E1F-4B39-A127-0E09806088AE}">
          <cx:dataId val="0"/>
          <cx:layoutPr>
            <cx:geography cultureLanguage="en-US" cultureRegion="US" attribution="Powered by Bing">
              <cx:geoCache provider="{E9337A44-BEBE-4D9F-B70C-5C5E7DAFC167}">
                <cx:binary>fHrHkuvIluSvlNV68ApaPOuaRQgoajKZzOQGloIJrQPy68eZXdbTi+mxvAYDATIQiDjHj7uf+x9f
87+/isdH98dcFlX/76/57z8TIZp///VX/5U8yo/+X2X61dV9/SP+9VWXf9U/P+nX46/v7mNKq/gv
VVb0v76Sj0485j//939gtPhRsw/xwSuRiuU0PLrl/OiHQvT/37v/w80/Hr/DvCzN4+8/P77LtGJp
L7r0S/z5z63g++8/Fd1StD//+Ou/D/LP7f1HiV8G3x9J/f/4xeOjF3//KSmK8i9Z1/Cn6Jpsmrry
5x/T459b1r9UTVMMXXVM2zL+/KOqO5H8/afu/EuWZUe2bMdydEdVnD//6Ovh95byL8cxHFNWNcNw
DEvW/mtljnWxxHX1X2vxz+c/qqE81mkl+r//tBRV/fOP5j+/+Hw7Q34OIWNejq0puqLZMu5/fZyx
/vi+8r9yJWoHw4rMvbJko59XNZ2SNA4GdVUL0qSFVpAiUUX4e2hSMbpmnJxNyerDQkl7lf+e/h6y
XrNIn/U2HVqjC38Pq5T04fw8/H6s52wqSFUkbjGpqa91Uhv+Hoa47sJUU//5+J/XpKr04qjbVHlc
FyQfijZMn4ffM7WfcVHv7IZGVtRSZe6asMmsoiC/p1GrlnQaLYvq9W1tzY4kUlfyNu6KjWXYvlkn
x0h3Zu6Idj87U+o5SekQ29Yt2lsNhtGdtAlNJ55cYZe7pC9pNc85UZwyczUxyGyoTJk0jhX0S/7p
VGbPiqodw8TUh3CZkjGURkVxW7U/SgYudaIaQl2yjILEbXNeYm10JQtzijP7OixOYKkmSVu5DjR1
VUjeGykzDLsJ59UpC/J72nc9TtVCbkJNmVmeSp3/O0+pMevw9yxNayuIhNsW8Rr+HpS1TTx5Sg/z
2Nd+2i1+nEVlmHekzec4bOMo9Wd15EVjjq5iBrb4yNJ8k+QjkUVvBWoz0SaamiCOJ4L1mQM91i9l
mbYsF2UopLYKhz6tQmXSdCrNk020wq7C/3uIjbz+bx+XZa1CVk3ZabaVwc1jtQ5/D3JVNf95Zq3R
P9dUWzX9Qo+Io5RV+Dvz34P1/Ph7TVpNos6lbpJsLAbyOx+RZaMb554q+cVlJZlCxpxacU3ijLYn
bav0TLFJe1WNi5XT+buTmT6TxaG1cCvZFSMZJVdhoyCFG3kJlWjZUHv5EMJvpUurVmQYzjhzBs/R
aPk6VmRVWW+6i3wQ40Sm3o3MTW9tcmXXIuTf8h+FraS71bsk5ZnBNY32eTAmrJ5V2q8Hbb7ozXdt
uHbud3pCunxgy0KahCkiTEYy0XYzT7SXyVASlSr+Mgbrp3xNGjKsVM9JepZzYo3EIUklk9LamHKQ
p1Q2XUdlUsfWfGvp27hiI6Kw4uYjOzoOiVqitqTViUjILEh1qS5a5pqv5sDU+bls7UqMnK46HWaW
6mExeVmJdxU8cfx2JkVOhU2mmbQW7eJ943w23yUfsXyH8SU9ma+SQ5yYi624jCPFSlgs7sk6eHpL
VYfn6m6xaaSTdFOfmpz2Z1xv3mdi8Y88yEizkfblTHWdNO9DzbWaFDqtRmLPTF1IplOZ5yuNkaxh
b5J59Jb02PS0SsjyGEwydV9ZSS2H4JlmHtQtXb9km+biHOUEqytUgp+VDpU/moE4grQF7/dz4nU6
nVUSq6FIyXDW5k11VK/areyoYgBDSJKRLGb9SZNJHNPmEoVrMHZcrrhmkzx2TeTmubH9piZNRtKC
yCWbZF5czG1VEXGrPq1r9erw4pBNxJy4NWyc7t1JieUvNZWwiwNdI69eyWAxG4g0flkqdfKr7aW7
YqHycWlZKVjlMPtF20pvZkLxMghb/UN/zC+pQeKNGTaBCOyVjimXVDaqrPiuezdGOkRe9lW2RNZI
mrFyp2pACl9/zTdTS6SYDKe8vozb9nU+qne79Lu3LiWTQxFs49Zu9tjU4ccsQn2lVk2cniOgjMJV
VzoUiISNaIht0vjebXgayCavX8yUpNgJOttsSIlScoWLk56w9ccJCzr2RHXtnls0D80f5yt50Tb9
Q//WQuMj/XZOwJ2l5+Yl5k1DDJWU6zUq/Hkk6sTketMce82bBVVuESta6oTGwqeSmg7RD5UfBeNh
qXiDcmCSZSX9h/pR1rwufBvxULpNypPvtnenjjTse9wNGht3zczNm75NUtqW7rhzmMnVkvVcy5lV
kOgtjUjGi93UUNMi7Uaw7qXdiXWTOsAMaji+/VOt7vIqr2AzXBNvvfYO7IgWYhdkNr/1khXW2Ug4
TrqtnAXqx7LSOkyRUii5GG6uMVnevSsy0fzsW8SeSZWU5H59VhKGNe8/1pfMVT7rhwMIJZLtL6Y7
zXi+33Y0e1uuxjaOCWBx8mKuB5M74/1HalzT97Wlk1t7QMvpPmbuGjTHTPjKSLrIw14mPYuivSwH
zUsUKpFXCb84Sl9t+9zfSeLYeuRe9TInDA9UU4rnzNvhNVqDuWPyQpaJOZJr4z1qInekL4g0b4yB
qrlfodABd5SweMkQlB2LJR5/2DlJHKJ0PKmJJjw58/OImyek96ncZZ9JRp2v+Cyi0DhYOgBEe9hq
7qoGSayIzG/1eM3aXa54zkVq2Sy5GCZqaDbQRdpa0r1fKtACt+633ZdyEW/RzlGItRzzhYwxi18n
2SvrV8PMSdP5dUdy3a1LTyivS0Nl+dTPB0v+SQa8PosTCvBISx7pG7PgZfEoM18emaYQ9TS/NSmx
E4rXti7rJRrvav/oAbLI3nZhquVqSKGGFL1DsqohZnnEGHrsEHnm+eACLKzkCRmxIFNMMof0DnaG
FdE9GW/6yMosjGZS/xQB/kYyu9HM8WLAf9kDNwuTr3ihCnmRuH6Ki7dc36n7CtMVdN1NAY3eurBM
SIrSt5Fbt5BIXflz/DWa26ygeRlUgqWDW2FpS3+VXbXmSnKsu42UckXsxsnD9LqK9gtLy0Cpd7lF
1gMmqwyBYC0ZYnJtq2Cu3QwwxvT+ZOUzUZpN/u6EWpidzc3i63vtsB6iqx0iokuibKQ3S/AWEJMr
K5Fp84Yp9CXp+oOUskRxK23f9AUrMq5E/pjuK/WiOkw3QqWi0bng00vtGkxzHZSHQKnctOFV+pqK
fT5vJ323ZHTZVDx3X0VNsIPGt5J86Ykbqf4sEU0jdc30jtod6NcUkVgma7oxz85E0n4TybT9FHFG
pIpKDUikPxs0r/0s81qF2zHKpzdlL2vtDsZOGf1RZ3axMyOK76sNj4tTlfN4ILlEO0TXGUB0fQ41
kfKQdMQGuyVO0DzqlnVX6ai3nmLSAqXXpNilqCTZI81PakZxmsykWjyR80bdqD2dWm4MLDc9SWd5
y9uWZ9rGyV+tyVdVWlckVkj6pd+anfNe2qQ64erSedEm2czS3gbToPatbRimdFY340qW7ezZn/qt
ZvK2OC89W55wKn4ki3X72AlMt/PEwEZPZY6n8eouTpI3nlYeHyUlHIL+MG2099Y/mTGpHt193ouV
24cGY6w82eh+5Zk1SwaWTbuS5W+yn0YvXU1lhdobrFFbkUUmlkTSy1jTPmIq6KoDrRBUNh/zV+3Y
CtLFdFB5lbOpIp0nfzrv8m3ob+PEu+uYs/FUukXO+suyAVfCLDxwdmPxBtOTE1KExa4yaXbSN8Vp
uU237or1x8PSYdOcJJN0exSOcea0DvqX6cWsCCK2YWvjipmuxb4KrVfluj6SmWupX1a79dqFkAFT
wwRyUOXx13BsPnS361FaiakihpiskjwiVu4n5yGIL9KL9Y3A6TzlKoubk1LjVdE8ZQbbphARpnyz
14sAKcFMPhTomdcCgzWkFX43nqfEM2rPoFq7sTRXcWieu9FIth1FkMojEJ5E1T07CZ20kdsPvPAH
2a0HLufn1OTD6Jkj6Ut3Kl1hutpHEZNaI8oH79tD/Y067RRkKV3ttSNq4tXfK5c8sR9EMDpUja5Q
Ve1BXOXPkq3Om+2msptXrgLqOdO+3zUxiVa3nMBuj+O5O3fqTknpeNZqz8mD/D2dyJAg6tvjotLB
cdtL/oWXbzU+HfCAxUTGUCcN26M6UjHz3uQSfm/tVZlJaTjYpD+sPcFXa5M3il+ddREUFq0KbssM
AZ/dl55G+/wQ3TCjYZmQzLSKD2PtjRXLhAvZ5PwYoOdSiHdp9FM+eV16sZrPufSH77Zy6+mt6Giu
sSFYVhdsQjlMAda8bIi+nVatZ5XQwDkTu+pIp606gyyzQ2PI7FCbljZshiCrFTv8PVhJ5YSSlEFa
dvdIK8ZwTJwhXIfhn7Pfa7+HWMddR9bBMOwuJoWo+00zmFQTUca6Xp3IrOUt2D7kcpikDRTf82xS
5n/OSknCvLLnnULvMy8vxs3syKnMf784G5qo/P/x13rTDMwwJ/BIw7cym7a59NZ28cjVCkzR6OuG
STV05vB8oGpDHqcaltpJe69UlrAaC+Hr68L6qOpCp2pR9n9PtQY6fynKiapHE3ArmKhvMHseqbrJ
kf47SLQe8EjTmIrOMzqvjGk9stQiQ09mPBWZXD1VyvSwg2rT+ZoejFZoN6T6NBVib6F4MkGkvQwl
oRP53UCloKq1rVW3z5g9EYjJ3SiTeqZS5jqmh0F1cz/sRmJR9WJetN2iuHW2kWzXsMgsE9Xi5aO6
LUeJC3BRpyR4BvjnzU5ItE1ovBve1XcIpHWDt99nTFqJRIVvEue0JGxw9fdh196hOuOJ2zpLVpbm
pLQ5+FhTkfHWZsx8j0P5qNzNi/iUFhY/hHhScv299qzJVXOGvV9aUhhczYn6GL+zI0RqU5yNT5sZ
pxlCa/Xz5GzsC6i3z8qtAhAPpaDNVmz1BSyJ9j+SSsVb7i+PxFXuGXjfu3XSmYmls8myz75BiqH0
JpNG7/2jvrcxlXqaCZpYnrLB4rUPkMsEP4vhfYxPMaW+dpcxYjMKUsNqoOtW+1RR/069hx0R4MO7
kk8LWGziYrsbQZbjkpHKN04ijHfTRLT9osAq4pVFtB41jcjfU0aGjDg5KLvI/HmDp5kZII85NV8q
Fz/CUOu5Zf1b5DYRFTUTqkVEQ+uCZguZ3HiLqGwyWn1myVNTjbcEyzlhqSX+NdMZOJZuoxeLpjQP
zGCVSb6L3G7hvZuGmt8NRIOq98Snii34xqitRteFVr7YOD11PiuFSBeR8BK/93HhLJ3bHGPoDYHx
lUtn6GdtAx9F2SgAlkt2iHUyKtRYWT3xzMa+9hqxzvJEEStWiYc0fnHrIih8cCqCb+SqW6CQX2ud
KEwP443O41MVsboFh2/PCahh6iKMbJ3gkjlRzdM6ArB1dnKgZmT2h2t2MGpm3dpQ2dizVxzqe3LJ
W6LVbPm2qHaKRm5lNL6KCJFJsS8OHz/nnmrY5dsyQVqaKVe/dYhvKCqJQuHjPbqSlKDUFzXo/PmG
3Wg9x20OEQyhd1Un+bVReLmDehmeJNBP73rjOhACOTC4diUtUM4g56em5H3MsO1NzYqetgaN/DyF
t0Wq3NcV+F1E9O68EFM/D7CfUDhLCsNMUk7DQKNLnfDsw9pBDpT2z6xTTdoZXSBBu3+B/EGeml4T
PM0yhRgD6RJuQKG0v44BPIKUQpD92KU3bqEj5ZhO93UbjR9JRBKdpqgTPSbhmS2tQUtRSnt3+DA+
S98q6QrTA+5k5loqj+JLVbwYN1d+nYPmkMJmmkFi/DkhicymmFYamZHj8MFu1buWkHj1hpw1Mltb
Pn8qDVM2i/7rt/S0vz+j6G4/4CLoMGAQGHlOkIYwgLDhwwmugPQG8W18IkiSt1WQWaLtXVuZ8dkv
p7LYJ5lbwJB4Gx6AuOS9aZmZs7oAV9uMx34vqeBUbLw1qp91AEnMC+ZEYJ4mk8Hlyo7T3VEorAwz
pvCxFuOWN3AmSdVy+VF0vL8vjTtg0aZdhlVA+Y6pmVL7p4f/VbhWSsq7HcoJ1UtPgu0Tp+G0cyCm
LdZ/RrYrI9R32kDK15UNXnawBMkGst7Ku3NejH2Z82lgikKL4lTkLxGQ6RbXNMnp2HnxtOvnp80C
CDWz/Ryh9sIcireR5KoX2aBtRs41QA/CAaYDfIIWHup2vY3HOhz96LIwge2syXqCrUVnwbG73Xd+
QpLE2sUyUEJ3q+ZrtlsuXpmETuoCoTXWX1UO9QInzW97slzLk5IA2JrpFa4XKlFkHBMHVIGj5HSf
Frf2cNDSjXZD7gqZLLvmYB6XY+0QMyEOUGnbgyzUxAw1V2OIpudwp7Q5Yx/bKViuT6TIaHLBziPl
pNuwK+xTmmUECGsjGT9RNfrFyzLAjUKXAci7qa/5bjpad50NDi1iJj9m3R+QcvlG+hwMlmuunPhL
EpaNa8MJTd3ZIjVohHOMwGIsAuyCj1hLj9/1xsboXD6NAAH7nckyTYRXktrYQGdHXnPoG9dQaDpT
gI9jEQskpPbLmnYqVyA+9Z61SygvHiws+4FSa080XTypeDOzDSoUUBSBlU47S4HUJOJlOqsPgW2+
IN1Mk5YThyUO7y6TmKq6kcHUieOBus4Uizior0gUlQDsk30drND+JukHpDWpPpKSNOgEvPUIxrfl
Pu2QaQBsGV7XgFFJquyK7Cobm0KjRdAFGmuWmFgIpzqAQsVaSdoVbGGy+OojayUaZZ4unccn0GvQ
t5g71lu/9JOPvDDrbSHgTmp3Y+ZWxYqSN2vQDjS3vXZ27fIwIBq/Uw557Bq5q8Q8L7mpvJgLtzp/
MVD3eDdQeWJAkMvznYEsLYfXiXAkCLEEH3zjswBP0Z8bHo27pPFj65in4SIQClCVKNv5kxhJEU1r
qk+0UHlq0meg6LBTXFGcBACmR1mbdigbXctT6OSImpXr7AG/ZOLm6wjUAodSN4XjIu+mh9JfHNvt
R6jLvXxFUYQpOEAlfdenPg5qL3NT44hN0W76NT7FV/3bAP3fj5tRwNqcSU/B2mLfOShP75cpX9kx
3vQzHeugzD3kqI4C25Dagy8SmUS+1kjMDFYcfj09wL3algg0h6iA63PWY9odlM9l5DAm188ZSwE6
dxIvRk3s14WnE1tjFp16AMnTjs6hFusga5g7nfurGZYf+Vnm5r2tmZm4EPfdr6E/TIFyM9zpx+n8
eKWKm1C0dapAmr+a2u+92Lc/AL86wvKKIrnqrnzBwkbDM3f7B7j4mFEBFdegM7CTPlDS87Cnemjv
mjdFIfGPaUFtu6t9FWIimUZt2YNjk2MPaRTmMMJwSX8aqzIsywGeTrmH5r9bFjpuYHvqwLqGtQOb
rhOPX0tkAAjehMLnlpWvGLTcVCoxfxIgsEMKDGMQeKRgah2+SdRw3qo/QF25IOlKpUO8QZSJS/Wt
8yoiVcdmRAJptstJWDx6JBggoWZDG/hAWbii+TE9NLaE2bE9xz6i9QuTjFq3F1uYpU1zwCa3YRTo
oG6eke9UyPa7/drudT5vUq9wq4H0K9FUhCdMneEHZdkpaPGiXkG9jE0OURIWW+VgrMdlobgrU42B
nJ+BUZ3mq4pboEFWs9l40oxI2cT2Nmmge1yhULneQtqNn84nklMqQfIQLOq3KhjWj/S76TUKqwOy
t7/OtyVjSCiG5fu+Fy/rtrv0V4BiBv8E/s1LCprA1UB/Xz+d29p7yzWPaXlHXTL0QzHsk+ULhQb0
P9pq96hlibmxv8BOpIRWlddlQXIuQR9ejFMDQ+eSq5gyKRBuW/XFQkzeRn94FNA9YXHId/NJfjM6
UgfFSspttdEtPkfonZA6JaIgokO/hahBw51dfGxBavyZ64e6AgM3ePaquhpH7mxTrvmOWx2dzezP
5+lN8extB0iCWNov4skcxAGWOBoViYvd6EikgkhxsIvEJsqnAXpyAUb2T9wgxafS0WX0Qd9jCfIJ
nrPdkh5qDMgHNtnwrvUQ4XpF063hOR5sgulFThnEtCw4TH3NZvbq2nB4B1rPm8XtJJ47XmkHdeHa
l2Eg1cbWiFlRPCDXqDWywmHqYaW2P1jhol0bAGsOLwpuQziAIqt+oXAQxIZPX0rYheI+vYy9a0xM
fZupybDpYMyD6hoQhweoPhDTc61R5W5wM6ivUHwbNAQCCAvr2gKJdsW+SYJCpvD5VuRITvp3GU4r
QD/2a4hcwaSPyJ/e5h8Zr1cTade+ScIdvsRrpBJn8otTK+hQkTwhxqu9kT9hXBkj129S2Clecp5f
p44bwoV1UX9nYEiYFdx8E4JM9oUWmqubrURN0QCAuYkN540JO4THDenRxqtIM1N1K2QIfNgpdyOh
8ha+z3JZ1q3GLc++tG8xHCW0oEDGrYWXMGNgk5z1/D7ijdJgekuni6G7zkIXhA68+S2c9C+/l+B5
iTO2rY0IHQsYb2SIiK2wBRY5YMRf4XB+C2r9aK9oekQxL2PPQItN8dOjtu6UgvUICxoPtLWv/eA1
vbsi8iGDC6pkfoPO3oICzSRP96ecyhUpKragterZXw1RaPxWwB/T6QpnWn2uf9qxvCbzWVlYEoFp
EGQBNPx6Xg7FXphPU6o+2l9T5+PL0AXFQqyC5zugdgG1A733vbg6khq9xWO7jzdWTBquuk1YInlA
lVFI4p3BG7f+GF6NT7HNRlKWLP6QYSV3T/jNf+qFlD/i3Z6fhQq9PtPrw36T7NBjjX+0l8xzXvpw
oiME/3LXf+YUu0fX9NkbTeiQ+IbtItPGID9H0nGF7G+fPc41Cjv5uK57jJgM4fwWVZtZJWhIKtg2
OP+DJ0WhnYf1Sg19q8PuWamWkmKkyuqisZk+a9ZV+ZRXWtm+4nhoWmqxF1lsKplke2v/pudBu6Lp
RtEm6sg8eFXsqU8egZ6oTeeBGtjrsw5Sbjyf6rxpY4iuaRm79cx6iaMs9DOzP0COo725kG4kRjCF
IAToF0L4sREJ8FW9l/DWJAa0rJyTYXhp8Wr43UVx3MUGgSHZV1KRZ8liuV9+CLjnHSlklqMbXBzQ
4JgcmNLofvoQLi2PkIv7zO0gvnbxXQWOgd1ztUeHC7sHBpyf0pytynMGq03Kk8qxOIpKktJFOePD
Ljlkxq4fA4t3KIgWHeHEeIDsPV4XzDh7A1sum201o0dU++Bozod1LTVavebfsckR6uU2pw633+EE
WGQBGN1hM5WneRvv0T4VL9lIbYs5jje+QMOjoei8dxMiA4Pf2nyPlJ5qvAGXHtOX/Y4ipxrsWZBG
3wHZuK/Rs3yjwpUmA7iOl2mvP8pTC4oTWF+1SVqeJ+6iBlG0FRAHnvGmMcREhQqLTMpd9PrnxU0r
LjpWLS6C9onV2HzQ3hfWdi66yeiXWdRSiPhCAdVo9r1ca5tLCog/lrTMmfw68fkgAY5UdKZWcJt2
Io7GM4lYGquhw5BpiGuJJNfU7S+5TWSF5/3GrvzkXjS0PTbXuvYtyUdzAR0HJYNn5zpjoGTHZXp1
Mh7V4M4ACpANTMUdPnP4PJ4Je4ehLYhY13m/W3ZVYBDJh3WEWACza9h4hS+7pKwBYbpYRwNYelBD
lEf9VXM7t79ptdtIft3T8aoqtMvg225TmMY5bKmRC3CxS/y6XhSNDNo9tV2BCaINgVaWb8MnL7kl
aGbQVKqfnSrLDOLEXTs+4T+kJHdzb/I+zLFSGe3eUvxng+zaPueafswFjWiEf5q/6N64HNEwR8No
GlzTYrAsQTd0NH31LZqn6yucC4421tuANuVVOUpBeWhfijOKutOhZyCxzNO+0TDKoEc7ogVoOKQU
WHyR9UMWTgdTEDyreEQ3+bZA+4J4B+175WWhylYOV0f7gNkt7vD/m7CW6KBQddPdKx5xKRDX9ILX
0VmkcHQ5tCD5P3Sc15LjMJOlnwgRdKC5FZ1cSaVS+RtEmW4QJEEDggZ8+j3Svzs9MTF7UyFDqUQS
SGSe8yV2AoABwjWNiwd+Xh6a3JE3P6W8OXSiiDFokNvVz+oZU3N5xiBDwHP6jF7d9xCB+7yMG3sX
6dh1jlP7YUHCePUhxuh8XtKlyeoFnmwc6AR2d/encQ+qSkNoQvDKsETj2iPdkdvBbAvUVxqeS2ZY
ShFe5iSosrbal+Eu6B5snhTBbuzyIkhHL18XeBkZKDLJMr/C6N+wu/+wOHk4xnWTRtVb3SGVCQ4T
OdkPWFiU2cP6wtUL7n5cSROLb6oAfvTG/VB/xFV+L03c/IEhfMHXY8TcbsJ+KDbBjFAXi7fhoP4o
C0MES/omOJYvnbcJn0LrdnbudHeWIG31G1iAU4mgtCHPuDs4xwH1B9KwN+cwJsGDfwYmFFuH8Ane
4aLS4JeWacKgQ6g4gFHobWh58A/Tl/mpbMzBTfkXPsdOn9Sy0f1mKfN5fuXjyXZTF0lalTYX/j71
mxbKbvAQ5Ba8EQu5rQejM1/HxB0TpBsSnp1GNbsx3+INRQWTuSoSkBADzJN03FPMUyA93+Gh43Fx
6V5quREZ2SE6WJlb5qo9Rm22ztu+2NgppkGf9C5yYO+R/7GfDPzmn7COdQws4qX+Q6DetpAlEucN
/2/KcO5ghB6GN2vrvsBSJEl7JR/+0/LBy629c2iuY+dnQIryOyZYKSDEvRC+03GUw1t8CUyOkDFc
1b5YNt4bvyIo+NYNRKNe2o23IuUUPsxb+AydH0flBvO/z8Sjnc8/1aOG+UYeR2uDEd+9uB8eTB5x
rb2kewm/jd5QiD+H8RnmydrfrqfKQ7Exz/gOfVEX69s7VOcI56riAQbnnUdZXtdPlbv8ZrUOEBqg
i15hMtMNZSnoN+fdSeS1+MSw41cLYnMcnmH5dCaRx68vlNUVFIbtklfIwf4E80a/9BCF4gL/CL9R
XD0EvGv5sl7BBjTIahHB200z7sgUG8zO7wifiY5/a1zQ6FjnPOYInGAX4I1eJUtgK8O4BTeV1n/M
1c+Ky3C4ZcgLFl6AABsgJC8QLA/6JM/+iSS4peVnh4l1EJl66i7Rjj5WSf+45N63C8Nw3gALOThb
+hhGqX4Xb5i6xV4kzaU+zQncRbMcLJGCe4Esj7Tzkti7JhdT7GQESEewBYcHmQXC/JOL4NHdTmJ8
05/TycfZwr79vUm2HLcaLuWaFAdCNwbXGeV6sWlevG395PP0SP/2xQHzy996LbS6He7zL7SYgqdk
yEe6Ad4B0A3DF+ANVAeYiMF+vbjOzj8jxaz652hvHSTCJ5ae/ohx2e3rl1YkwZf/jddGe+P+QYjA
QLE/SuA0yOzf1IOT2MjYBDKipHceZ52WcGrMpgFhJWOEbJyhx3MXlW0fQ3aei9sQsZ7VBdwngeWG
ilpCLf9C9t65zxOSpDW1ndxF7U431k9/xDcBlg3d2Bpj9TpffZAvmAjNzQkOD96BFQn9Gp/lc3nA
+IR53Y4bAmUbIOZVP5B99TzuQFH5d5cfVeOTcyxMMu+QqXcIffiJWDFRIBbb8A0Wdl/FzYP9AV33
z4Ks6shfm+MNEeNJuHwys4vO/Vexw9Raoae+gwmBb9PF07ipjwTLPfC5tIvODEQseLhX9T6gBJ8T
r04Qt5f3Hu4u1Kk9fwXRQY7+BaqAhgD/iZXuuar24QVg2QWY60V/9G9WopBH11n3hYhNNoAVJhfD
xz1jBcFK4+9BDXk9MDQI4TESTbt/4H0MwltugkfbxEsRt0iP1cU8D1f6OB9UXlc74cUBMttXlSPA
nEcvI4foueY7/2QBIMHKDPlj/SEi5wmgmEO5xIh8JAPzCJkFWa8pYjfMTR4liATvKkiWV3jd6rV8
jV5QlOoQiv8meuEog5B+pTwZ9+81e2iKJEBeC8UYr0Yb5CewVM1fEcXRe/mMgkHjRvK8RtGU9o/q
VCLnQFnTx2xIWweZcip/9RcqVTHl5Sn6ZFeFVNvBsrDTMimsbY/iUmzYfGi6U2lt/R//p3I2CDoF
LuIxCBJabWGji3fUVOO7Z2CHpD6MK+scINmVcfU4/1p6217LbXNyMTHHOPgij1jppHuW/KMHw+Ji
cHmop+atZY563kbNk6gvs7tlRdbDakVi+qeH//eGHEJgff20W8hYSQ9t5YX/LFXqMMgcMaYPInUd
prLdzl3a2/FS5aN6qxr4NQmWph5ymg1adotRplqoy/BdIV7Ba+IbiGDOQ3vQeVx/4rsM0iq8jtAy
pb6/Dz6knXb5/C2a3TBABfAP1I+L5VZQuw2shFtAXskto+EylVisi9sCzK9mi36B3DkIzKDp5i3Q
5+GtAqLKt0V7DFlMoX54Setu2/pBgMzgG0Q+AlsfEF+Aoi22f8y+OHbQMtZbCovqBrolj4c+LbBW
9QBlSojm8+uiz8EuhG06bV0XGOoR6zRs6Ywj4PDtbJ74mrjLvgcE4e+dMUNGgh8s63ebARntNoQg
EZ12Y5vYWFRgRiC3dm6Xv3fS6tzNO0kO03LR7ZOozo58kN3WbQGyx4AMV/JK5t08PTZmH8LtggfZ
wpjYL9ODW38bf++FgMVeTQi5ptkiLUFehlwISYKH2wsxBCk70m4nDUWGWInbsZZg9Y4RyRmgOhM7
ZsumxPcTYHf1u/cUPQJPGjXY2FjDsG63hGyQGDVdZrdf3NsNy5EuYDheEZiFv5te/O/p8W7sjze3
/5/Pf39qu4jqvrTJf1iA+3FFyG/qiAIPhw8sPq+sWCo259QpdvfXDPO9LNDB48RktAtDK5UjhLFy
wEzoCEQ5f2V6L/g8QkrBo6ADUT8bm+56dQyJh1rx/tL9TWdtAGxqSNv31+y1wdvR7RP355HysrDv
o1x7QOxl6QyptYhfe76x9vfX1O2NvgJqf/9jBrQe3B/9e+N+3H8+Enpjg2guJp1MHuyt+0GyDl1E
vNsX3Q/VvEVhUjrVfqK1OvNpt3Soxj0DUGVkWxc/1vZFmKt5aDPGdW7AADml1vEy+ybxm1S8VKN5
UNxcFjbohIe4a6106dlvxLmui6/IlU+uR74ca9KZV3teHMHeEJXZCVKmCvN1ZOelWdy8aO0Sau87
I9GwCcp6yWrwdBWflnzVA89k2aLIg4IQNbAaa2Cxxi2tJCA2SpowQJk8ghOt3fJERPUup3beTQL5
KTpOsPT5WDf9UcC4GsZlK30422L+aq3WOXgMWNTAtyb0UtyVXdngGlFrygY7pBiDkEbnR6kd+xBR
uA/omPgNLXjxoZt1AfzJakhCZT7RFTJs6hUJxzj5csOApBGOxKgWsCwF+E4K2mKYep6aEVjjMGMh
rAaIzbO17Oq2eJ9KZ9+CTr01kjDYA2PUdVuLaghz5ZjhgjQxbXkD5LsHeBn144YKQF6rVwKmm6YH
7jt/Bgs4s1+A8B/sbF3hl3fFbMXOGvyWkn41EfSMWlAWt7RKaAAyYQnBvijINyVoCi+AtTe5tp3Y
JEXAI1YXbnwyN6hYz7IAbAcg0DS/4dKU6TzAexNPHeqHAbSYmlAGlIYni7fOCe1vHy+i+iCKV6Gm
5om1FYCnwrnYFhYO6lJzDIq2yRu5Qokbarkf6PditrQh+5UgBpq2FAkueTosQNxtUa+pkOM7s4pu
18m/VgnygSkA68FSz5u1ovsIXsCEpgdhQ3NQWpSnUst01LdYUzdfoke3hX0qux6QQhsCWlg1KvIq
+CyCQOcO87+jYn0wTg1RKrRBHls0MwJ4bYUz4h60Tafwl5OkPaiWlm1pESLpxVTbBe6YttOybLVZ
QXMXEfRgeIqu3772GImpPdvQIfsdOqIAR1YIZmVY/1VzoQ5daM7rCk0kFAYBusH8YHNhgdPwYPLU
yF2DT4TA7q8n+W/pK0hrNda2yoZE5WDIamhoTk+m4xqafbC6mCUlsgGvHD5IiLWgg4LWaxhEyvNJ
6ow+goFTf9FeQupS5XsgHCRyDKxz0F2tCiXBRBroyhNcVQu6IS+xtJVudB09Dtmvq2iiEMrKTtKz
jerfmR8ZBlLCJogRDg+TvuOgc2vQ383fmVTj0a4QuT3HTaKxR0YupMj9CFb3iJSmZHzJ2dpWcQ/o
tnU8cIZWA3q+tvI1ZhQLajvVbWaof/BxAaYe6qEcMcymFSo4nwtvGzpA/FdVHkeBREUOyPqarrrM
/EsMy972wH1ZgAwQYvnWo2FsPNgQopp/ZT3BIhX8vWhhKbdBbW9ap8qNO4yxUNWaO6PXZENoME1A
qvKpgfivVk+gAK7e1Lq+etXj0sGa0vAQl8oAfh4xggsVbmoCEauF8SkiksjKWJfAk/rcOihhquXH
CqyPZcG9bmlkUmKqFFj299Citt+zwsGtNe459CA5Eu+18W2s1XcEyMBwKS3AtrIBg0vV0yKJ91FB
bnRceJUBtGBeTFntkf2MJMJZfCw4Q6j31SQ+6zEsUzTRHdyhCEBFrnCtJxikC0dbAgMlIkx/iWy9
CceyPrQubOKyR+agbddKpr5VWUPM2dEmdfyAJ1XIUPYo91qPdQP4HZphsLQBUgaxZuOq0H4TFOfG
5s7JcsZ35YwvrcI8Gdc21YuFMj6APlHwoTjJDgUohWm/UmvjWRXEdlRzwdx1+F7EN4ewJ8I4fIqe
VHuwiL2mh4IivygjmOTRkSFEtuG7VUGmZLKEgY8OBbs0ejssc0r8+iVabu0K/vipw4LtrADp8Ox/
1778Y7Qf5XSZp9i3oMHLtPADJ6kY0BLHkUWC9jf7PLZAzSO7rZLQQ700zpC0HO7nKx8vohuKNCqi
V6+1aijN0CkwzUDKDQtAkXBNOEY5SL944OjvgeM8N6W/q8Ns4uANG2toYqxGr9b4ZObhdWifbj9x
z4ICg6rwSe4atrFLl2Kc1K8icousaKi9dwQ8GtWYGTYOGA87gjISakzFujU6i0Yk0w2Mj8knIxBo
Kx5sQ+K14CybJnquGLLRgHptGql1N9pFl/pDfZFSmm0Dm2cOhzzwnDWxihVgwzrXsCsMA2hfQ2MM
DM1kNaBBBF+yoMIZy8SW6oxGTg+r9zAl5iZTD0jEPYF7Gllaoi0B7Arp7I2vIC536xTGxED7cpgF
E0LTt9qCaCDD46rJmno96Il2HjTIpXXbdVO5b5duzyiv07ZBChlJtPaVHCp/R9m4mVjIM4YqrCJC
wEFDCQPwZAaywEOohq5RVRaoi2t3JC2oBZNwQWFfelA9Bh+134QVdhPAeCqCyKADsYaHScBigxzp
zTRten/oct4A4Qt8ejILNON2H5kJXuwIf18EXuwg9GeFQqNMRdoh4QEttwJGu73UmWAA5FXhvNkh
1GWC8Z1qCGptaQSKRPIS1UOYsFDC5Jwp5A9PXp2mfCU939oLAjIfhxk6PIoRq3GSkaPppRlK9C1h
MZEqeBsq6rxK72RcRbGQd1syQsA0VoWOLd3+4oqjZA+jNz+k87sZwx9Wy+vi6PUkx2k4zHznLvAD
HF/MB+pwkOYRivpJQoVSUXiMGvlFGSviyYKL35aPSxEGe3cdXwxGIAYr0hpkd9085OhshfQKp7Fk
VhBL5F7guFb03sB/kr73LiWMLAKIrQwYCl8BDcu16ho0mv3rVvS1Vb2dLJ2VLrM5Cgboc0L9ktBJ
10lne3lTAV0ohqc1CHbC7xNbAGpw7D4Pew6pkKPnx+X+pzvMPaovndZigYhFmlNHFwy9FQ1jMA86
6WQRscl5xO9PNOXq1Bp1YqT4MEtYbP0ZakxiSuldPG1tuYGaJJ1ozftgSicF/sca4Gx7Vp0vy1Du
mFj33jA/9nUr8sYt8kJAvbILUPxt2aMNSYxoVryVQETVaYFcYJiwTIvoxGfb7IIR6osq26QiU5RZ
HUz6uiiTxnvwiSxjn8NepT4aGS37L531T2hpHMYfgUGbA/I7XLDuhck13PXHaNHedXV89N3am06i
JW1FcpKvr0UpvAwd4Os2svedgJnjMYxae6XHuaAwU3qysQOwQoGjdoJCpV8Gp0ed89hxiYZbg1bS
gcZBqA3YWlnE6xqAu5oflgirxAzvZ+h9O44MaMh5fHVdt9zVtXwEiLA4Cg2XAOp7G7da6MVNLaLS
Bt2+mynog50J+oO3ePypK6uEO0U8KKCKoev5mdfrzyDq5qOMooOJUK5EtMun5bOhD04njgNahVMS
hLCAjEAdHbwVNr3qepHxiN+Ky1SCJpSsQgJZPRsefgs60a1r3CgbGv1k64kfpYdQ1pjqg1bkT6Vx
QSl00ohOu4J2H6oHYkzk8C4dAV/Dak+C9RQQ8LKfMXMT6auNwW4DGy0oQVFSo6XJvVrSSjoxnXkH
bc/Oex5aWdhOcaSROfXNepxp8RvMkqHL8ZtVUHZYZWiKZCxrdGdObmCfZEG8DdGgFDLP7oAcdxDV
RlS9CP5Rf7EiOCpatEPe3cjesh93UdCTmLvgv9CwSdcJIgZH7jmgQ6Sn5tXD/gjbJRQazceDnUa0
P/SWTNsh/GgdrMNzTfLKhnbUNhVIoQHimzHkUaG14NmCaTaL4UMu5RAX7gxucq6CnALMrw7+5KCE
dqaD72L90IWDJpNG4pEBO2dxVyWBAJ9GXZUKAVRDCQ8B5sda1zImusGZXnSPHugZLWWFbXjqUzSH
zpMApmh4mTGGUm91qysrfJHUI7xa3I02HmmVTrU1pLaEY4QqGnp+WCUCZcfOJf6jHfTQu4asssye
gJtYJOyhECaFiyoVCLNcUyxa2Gdg3mEmR09Dd1R1VpjxpriBFcTkAePUySQq5p3bOnnBFGxlU+gL
NIUXUtvo25Bk6zLcQGIraCDL+FmNTRX7XpgimyfxoK0jM3BrLSpBQUJuNIClqX/xUQ3tbXqZLRhi
pXkt+biNqhLSQWHXmeQEFwyT3QnTcn6jNvHigtnAaqNbv+zwiubu5eB04K3OXtNEB9qu2772RhCx
tMhdf7lMk43KWyGZYW4JKbQPT64P7ZUT/rCyW7JsY3AiLwWQMzxgnMsk5BH83eg7VKOCGlUebDI9
ltx5wImvm3BAwUbmAT3sU38KrPKzcqsqHyiu0CgR/NoGlGBQPTkL6PHJ1UBLDK6vdbvvDDypa7OD
w6L6zfIZZEaiD6W+9SnKCQ6kqZuN7Eleawqvz4LvskTQpnErPQ1jg1aqflhuOt/QkZMqvseF7pXR
1SEKB4yO0IOtozi6fIC0higruHFhWq/otp3dYFeUT20NjIEX+qewwFQoiAO9RtETwVdfPJ1YAXr7
mxlXt4M4k/ERwI4WMLxJi+LC79G1ZcyitlgF0ACtXHC64BH93p8fijbIuojONykDPd4OoDjhsDH1
FxfA6uo0u1GBrxu9tUG17cWzC5rcYl2Yj2BcFMBH2no+mqrUX4PQS6PCHOVYrxgWygfECPpojihL
PMbm01AV22laH1bLqQ5NCO5vWbtDNOoh6RQDO8hESkt2qRTga7I6B/dm71APgcmTw6tfB7DgrMSf
31bOrT02BHmdPBcw1zQEG/wof4P7WWw9soKKWWC5N1Qe3GZEo5QGO20MxrUkmUvR12Be3dpHK6q1
LnHZgawasBxwjPp5ba1saQqWoAp+A5rRWcr5Wftr4Qg7vUX9ADcUDabxIE6OEOgNdsWlBdjROSAM
O9Nvh6pOepuwq6XQIbLCF8aJ1Xb9VvtuNq07d0BvBXHFAWnhBYrJCthizhvL+YtA+VusfR8HDaq7
ZpxtzACZsMEjG6Vd2GtOHdMmbFNfRChow+i5MRST0MdADWAWzqjhzw6CDZqzgp9VCDAhAN/HwUK1
488f6KDSuIlKHQ3FyRYgqvuuWTLSl/A5iC4uxv8O+RNaHDpoUhsejVEazM6npWGmzDf3yLwHMyqX
2h8+HQtlXZcNzHtnLXpL0YK1tzQ4j3osvrQFUajEngFlWybCmZFWlTAph75/x5SDwMRs9ItY3ody
x3ljuwBPLb9xgLlb364/X1cFT0P7p0q1QAGGEDifDYBsrn6LQDSPK1B9p4VV1t7qWIoSzkYO1838
SNA4Ec6QQJbaPrJVhFeqYIjMMK8MxC/uCvsUtHbSUrRRDRNQzapbmuvqWt9hZxffqG1+KcOUtv3n
JqJQNd3hF+vbh/ShvVDNkWWd235UW8iZdOFLxnvx4VkeuKzdOGNBFR6aeYcRshpCw1GCcDEN+va1
kwhX9jnlSGIC7NWg3DnD0gVrwmv3wVyHcWNP38wpu9gBKd4yZCeGKYau62lbeLWdLSHCW2Psr5pF
L81aon8Fm/sgWMF8YstJLPVHaA9zvvpyOPaLF8LvInbiC6sFkNN/TbOX38qMuFV0TY3vrYcomoBy
IG9pV9Vkk80eEOjKQ+hE3oZ3DcSN0H7uoh61oVwIUE80xdHxHYuXuFSLNjENo2sY8ChlKwP13w8v
YdMkvum9ZGl7tKW27tXTiH+N7amk5l0eEIvkYFSdDu1PLKwl1jloPAtiX7NYCruOTH4mlbdXbeNv
A5AHbh2MOSNIQkN0crqsQRSSFvoRkCVZokWfPEq9qUBECbW3I94oYsK7uGrKaOsit9jz1vsRkkRn
UXaPq4WmztlxlyySqPbWEB0vskEi7/mpX9KM9VY2GQ3PMmr0yf2eAZ5IBP4YFWEPtrdKZDDAdWBv
btOk4eoC0p/gZxTll+ra4DGEHI2qwWz8KXiNAN9JtPqh58UzKe3I38Yb89kPfVRu5ByM6pdDeEtb
BVZi7tw1j0BirB3E+p4h7b6p9q0l24wHbrWZCx5sZ2ZO4bK4GxbAI6XMIJHrkRwEBEQxI2AQjIOI
YUO/4qtygLIuJA7G8YNz8lq2AU1qH1Vy0TXvjlnl1qHVgbHBis2M9kN3vEGWWifSoI+fzAikrQ2x
2R0eFQmxFQOX0Dl4QbPhcyTjQQ0GbtI6o6nDV9ivYBgHLFZkSCYbvTxWsw4JFQ28/RVyxIIVLi7t
qN6WjhWkvYOrShbrxx/pkztI+hERMFZh2X2W/vJlaXJylH/EWvs4486+dozuF8ut46IZQKwMmIOy
9rKyeV9QFW+Zwj4yBDRDc6xmNPKXQN/ljOCv0ZaFhWTZoB7B+uz3PzVvkJDaIfDi9rbzzv/+sDDq
MutbQxWlcr9EtC3P98N5H4QGRvWtiJhmk6Dwb/b/Oeh25L+nsvexJ8L9+X8e3j/+v77/7+PrpPC7
/j0PQjiMc26T+S/+ZYEeCRe/+Pbn/uj+h7RTs1cTuln/Pb0/ur92f/ffwf/jtf/x9H4cw24z3fRj
K5aaCq3CkVzknlUdzsbcTvE/D++v3p+v7oK3iMRuH07UXlGftPv7H4wudNz+e05W9v+ee7c+W/TR
iPdArnRbrSSOiDU4sQcpc19XesVZEr3zmNzUnQm3bHGxW04I91ROPd0XVkH3a8HCJAqR0tyf6n79
v29Ut0MC34PzQNztvw/cD7s/JRCFcn8uDveXBPW8/eKE6GQbrcpD/zL27bkfd3/n/qeVCv8cRedT
KVw0bvsNGrrK28+4v60dSnet82M8hwIYjiZ0t/pgBQR2ETsgccAuW7fdioIeZj6rsRb3Hdxfr9RX
XcKgmZRRsd/6en//4ywaQETRqhV84wpCBLvOBK3+XQhYiyakUD9LWxwqLOCegmNWDAPsQkLiCpuN
bcVtV6nytlFUcx/gt6f316ScgW6PgVJbxXXS2hPaG+7vTLyx15R1zZ96hir/73P1UGBBNaO/Z9gc
La/u33D/7o6T284jZDrgdET+7//957/cv/Y/x9zfWjScFHtu0BX6Xz+q+q9fdj/6/sZ/++7/79v/
vqELyyGPxmH379j/9j9bEW5FpQ61jQQYe2Yh/IUSGynQqEwKHl1nD+CiY6PPLjD6WEF6xnZS2D1j
ChuYYURAuvyqPLvfBj2DK9AWu6Ayzc4vSnUk4wxXqYKPr/l2Kqa01PWOcHArfYutvLDFSsIi8jUp
66/vFXI/9TDiVY1UXyFzQcVJUWVjpwLi+9DE4Fk6DJVn1LgLdoDBHkRTNOQM3gfxIQXcNt/LqugZ
CVh7qmaEtKi3gM5aVsp1xZKOTz2alWDWT40C+BmiFvEWbGowYA+PRv6ZuCCp6sBAIRdIxso8jpDo
ErTLgy7y22ftw0DoC+wMYoOkmKCSJUi64Xdr9CuK2uO7frGvTtCckd4O8VJbABFEua2xBG8n31Yb
3WAPHht1mcUEcKoQ/Vzt+FjbLRYzwcbTYsNYGuFg2i5suvFGg9c82k/tYhJWoWmrJGCJ6dqtmFrY
FCcAq4x9PwxAybAj6rGFt8jKc8HWOpZrBITG1r+UV2G6ln2QOJF9aIt5BH7KAKMPbM9DNIBYQfRW
AavU8EESzgU6iEYQPc0A8Z58jWNVZ6oZvq0gq+paw2ikcPSr6nHoUWyXtANDXaBfl4EGdWCuHTz6
GVD3y6lGNM8OENM8Y2+pD3a8aAEGtOepAm4Y1P0bugzkJgqxz4nSnG/6EDqpXQmKJXBYsSEH4gPx
2mXXB6gdODzYSgt1CGZygk+gJv3cW8iLbVSmusEeJmYQMczg01zZx9kNKfixsUx12D4Q7fbZTNmZ
ON530990W/wcgiEMccQhG1KO2DKwQWNMxZq/QS0ONZvROM578lA00NCwnGFPIUFwTWrnxLHLiGtN
KlYD5IAeCIzpuBM3lf1uafePX5Ftw9FcgY8+QA7AhCnWR0n86+Sr5RHao8ORrFUUBJhPg2gbYD+a
HmLInniWQddUVe3sEFVQE5FDwK6VN9GLrp2/1EEXv6hfOBIUdNQ34Ha9j2mwsF2KXt+KLeE2yoTV
KbdedeN6ff0DM/BW+M0kDXvUerpFE5871mlXIqq50l5hriBndRtY2kBghyawEthYTtpWwQ+fVPHa
Qt5iLOqSYhZZP2PjNgZdN2OS7a1K7CBmvji9x3Y9rhCJXAKps6UvdquPtYzAwIUIop6c0Vbn0e3k
FuFWd+xhKITae16DONLKPSSBBwtNWMswffS1+rQ6/ALZAYKV7NK19uNQLCj9cL0nkk4UqaA7ml+7
8smDEugTcAZIeKSwQdOAw6oEMPCSsvdCAKpeGwt76hQSSSd6gHXBHtrVh9aL+YHdI8gPyjUQFdau
idDgy8eDB8JuRmPPoLClEsJ55s7Yja8jkoOplf239CEbDNghMXF9bL7ngW+zIe0BfqmGLFi9+Sq1
AmVYApTBtQXArAtyQk6PDfzs/8PemS1Him1p+lXa6rrJgs1mMutqs5bPg1xjhEK6wUJSBDNs5uHp
+4OISkXGOXWy674vkgQcdxHuwF57rf//FqLbMT81ThTcOi1jckBZSMoo2A6m8eLGno4aJkd/KZJP
o4zaXZ0wDTdCx7p0of/WkEJrDQskhkDeNbScV9nGt1GjwAdOJu5Zv+XuHroOWcx45XVkpqwA0VTX
+1trGsRGOU3/2BY9Zcv+saxrHW1p+E2YrbkqSRZsGwvN72AIgxieD6VKjMalnZ2IveetKjzTaZ01
8E5isdG6G05RrEXtNyhGSX3IoS53OYxKyvgoYYexOOVB34DOQ02KkGM3aZq16WNMFdCAsgSlsV1b
2UGYgIUsLbyBLNqj0ZpJCFTvtn7sNocm0G/KCV0YxapP7ZRiauru+rqeVsIl9zEqA3uhHshj77Zv
MaRUEm35+xCDJOyrMCdK0z9relnzrVd4kCxImWUznnTLxdjWOtsubknhFyYJHtOZMaA5ZotyeBga
gR5cRmSLtfUk1HRqENekVpBdzyIzrlyn6KJzoqZsU2XZmTzpjaYvAvRIborYLpl2ONWubdD/98OU
HMeKH9qb6osMIuA0qvNJIwzPToIGJB2Gm4S8/bFXFFYyFxvXEJuYhgvvoA/Jc4/g1RmG59SmmK7b
8XU7aeijR6wWtsDCpFfmKrCQwo/deG6rOD2W27HP7lJl8EzNva8qr0nmN1h87epz4uoRmhn1YFPU
yqcIiqjNyJxpzrs936q2oISTZOeq5wYiZ0e0Nw2vvl5een1UQHP418c43g0dS7abYUEuw0fDqy0D
qa5XHtDlZCVCBCigfFx27G3gdpSZsUHN+5YXJhc2XunIx6JugpMXWl+iFLJhXOntsZ0JNv28MPoE
M0WQfwq1MDyGWeUdRzl8CTVAFXVujkeDaA95CYtKs4KNlSEniNFBnZIyNw6lN63FnD30a7Eb5jmA
7jAvKJlHunVh7PQZ8rksxJ9ry+aPU5zfUEcRhbnNsqNrBOHcMJ+52xuPWpIC+XF6fe3iLUcX+ZQN
zUnlY74jfJxIOI1Jc3SFyyqF9OKqsHNzbXgaAJLK2+UwEbPq2QzQ/hseOs8lpF8W0uVSEPNi2Qw1
lww6E7a1bKr2mPgvgWyH6cdJmXXdT5tmrO/C+QpPJONBEyfTlc3dwuSSSUQpQJcU82JZ+21f53qM
mzYGo0rEJCfnmZOmKULawGxRXybWJWhbJnT5/Ft+LOo5Rm0jK1jpVJxXsqTYuTdmMuuCSA2SgDlL
ru+GuoGVMC9ix0LKtGxHM5R1KsnGeKm5t7UuQVfvdArFC2TWrLrvGtc42A7EIndeTClCXq0p01Wv
9zOpCljssVW4zqrCug6dggeELcRxbAvzuKxVuiaOqrcLkhmkYoOZEVua5hyLWUw52FrOYVmzmequ
bYmEK4zOyiqNY1O7xhEdexfa/sEqoZmIBNFvoEJM8Kkhx0No3lMWKY654Za7MHaBstXPU0+cx1wv
W1E2KPkJC33tBxqWHac2j0oY5rE242rdMoZeNTbqA0fwqJzRybAuPSeHFgDxJvWhKSgEpYpq3VhL
sTI75jLUMW+V70c7I3O4nDymvJsm0r738zxmWbTzmtH7iOknk8TQf2JynTxy11VKQqSq3PyUdwb2
JY0BDaqX8hDixhEKZxbkVw9FMxm7gfrocZoXy/e/bJqkFNOMZA5fdwBAb/4NiNx+LrwBhoqLVmA1
eRoK3JQJkQhNRKX9rmhRvJQEvN4MEv64AJfNMcZTXoyTv25r98E0+2el8NR106yVjKe43ob68Gpi
j+e57xz6QZ3+Zya7OpSNNlwEMMLJO5DcAb4ZMPKSswY+meyKZJNsHNxh+sv0HjKBiEkTbpBXw3Pc
eI/lq/ZYnChN6YhUUWrPsSDM5ZiAeIWjyTmHn6Zn8GLvww0VC/9T+Jih9dg5I4TTVfYdiOJ8Uw47
0p5UEBW+JEoB45UpNxRBoFvHgCOphn/JZ+AYCJItD/XpAZ501QN63bb6Dqpj2O31++mmeSvYHJEN
XknEECCOqAE+C25fY40wp/nCn7KpxSH/qq70e8xoFAkz3OAIb+xz9Gowi8Ge6vGmCTkDfmPthHeq
iTdEztWwwxEi5Da03hDDgLdVgEYfjec7AFab6LalHHeFzRihxaNGplTbYjuPZ9CUex7fgltxRp0G
uGCDPxYiQUrp9V0xnKUr+8F+ty7iQXsxj/4D+XhivRo7lgl798oPz8QMPFbEc/w03vjvA97wpx4G
drMLzkZ0kBj421XPQ9tmIrmV5VqjioWc/Ax8dlJMuq+KL1wHOOAnqhNUjc7pKX7FcalWub8x5Dao
cBTgiEVvgbEXwEOrXZURJawV8jhAUf0tkRjPDSTx3t0ZtcVueA3KK+v+m9dsmxGp/HnE5+2WDIZ7
We4950FLd7/g2m9/sM5/haALF547ceEMS//BQHd1SyecsBwXaaphWTav/8JAV+XQx6lpYNTUj0pD
srJJvmunYp+8tsfgHsppim5hq/u3kbMesx1pRefsXk9vXCHEtWj00pntMtprY1v5hE0HLZ05qXGw
C92Dn9/C7OwVDNW1qe00T1BjJ27YCSR/XyCaoAz8PH2H7rfNttkzFI5rPKB79bm7i++zR/W5IeOw
EuvqW3yEWPsl/SoxuOy6S3pk7EeHqXPBYqzfm7uRisTOueNhhtZgj2wGOzXyaXz7JsamcSf6lVxz
d6zAvKEsnSTuqOazcw2GeSCbfba7jdduv1Xdu/2YncHxht8xJmBocL7jgLKmlX1ilrYGmPYcvyKG
1N/JWyN/7R8oLDyW/OhYbWAV8wp3NbwGDVk/UrIDhln/bN1xyTaUH+8Rm5VPSCzcS7G9YJTAq0tu
OOX7OyKJenYigux9+opWf6vdmZ+hYG69TfBterUxdpu76DGdOY3ii2tuonN70PfhTl7whcqXWq2w
T22w3jd3YAARPGdPBWQRXC8omzbInTFHcp86uAFe480qOuQWuNYr7rDxZkYAPJr66htgssjZEB2s
m1W03gOzBPZJBTvEQHhqZ+PFCZ8COPWNcU+x0giJdM6kyKGLz/QGLltkfJdxTZSx1so9RIYD/8Rg
a94a71l2KPfDV6bgnCoD+M46ls/jyXtmXrkjctsSm+81HEPrGbRwebZeUBKiEN0c4527+Zsrf4b7
/8OFbwvdkLZje56Qf73wAdnXKLpEfxFud8GzFK7nZwyX1yfH+yJmhelVBK3rBdsMyiaMRp9wJNUz
8XvWKv/NydAI4R9OxpASxbMu6X3w+11oxc1gV17XXyJBrpD/Gv0Q5puRrwhEGw4bxo81PrsYOgZ1
sBvV3AQUcLFZfsI/Et0sp/PvP7pI/Hws/OiV8FaoObIPf7aR+HPzf+8395v/Nb/jY9fcheJja/et
uNAEov6XB10/bB9/P+AvH8pZ/DytubnFXzY2v3e6+LUNxf/riz/bVfxdowudXhL/os/F/0m/vn7N
vv6l08Xylp+NLlz5h+u5UqeThJCCcIx+Fj8bXbjuH3TREGhnQPUbLN0/W12YFq0uHHIoCPilbRNA
/dv/+NnqwtT/QJtt0u7Ctm1LNz3jv9Pqwvjt8pJ8DNIlTkMXptDN+Rx+fcjHhhKyxhixbzJ0XMIF
OGROHlzjvsBttTUyle/rMoAZUVMgGlIHzkPnJ+tfvrOfV9Wvg80/PQ3HMx06fpi6K8RvpzEZdTV2
U6ftSV1gsUyFe2r89tWp9XeqdeugjPEMorTYtAkW/0bXSPKKwdz/zWnwY/x6s83fhmcYpokI3KOG
YM1D4i9DniuNuPY609/rlaSImRLUjIYmDpCkzI4Iri++JLYPCdD7ko7oa8KiWSkjw3CX59quNrvu
Qg+X8m8eSNzu81j7yyOJE3NMzzYsnkmuYTr6/DP+cmLkaAjuncrfOyRwsZe3xU7G5Y1RhO45c8hs
DoMc1kUYglyZeEg444B0MRaSAbSGftB1zCcsW9o7vw2OnSq8M1rQClvdLhl891yLfNpbXnbbI30/
j38uUuVU69DqofSN7rjJe3IJ1KqGm6mMRgoP45NfZuo0+Li3TdAC18HI49su9G9a6dpHeWcF96UF
HcUjmB4ptTPs9tohMPLvnu/SwcCkQFn6MVnwmkx8eu0bKbQm3STVUiXNtZ7V7x1hrDWBlOefnV/r
McFoQflcG9+wAq3MOsZg12yc4Oh3fbMj6ke7OHaQMslGboqIildjk1EqNURC8bs3JrcypjqUJqm3
88qGMKBMAWGTWfIDoO9u28JC8E66hjBUiPyc6kj/mOjic3H2ru325yJK4gNJmrXdoelPMOxshbMu
/JREnrFPkQKvkuz7iJrtQAOS8soMvW/N/IPk4XDdR08IKEesBS1u0qCjBQM9E5JpniLW8khHGljj
jbvrqdrvyjH6lmcQvgbH3uC1+e7k023hBbfMCJEM4zwYuvIuhrtYvvYOfRhqigSrGE9fReecm4RA
bFI4jYfOW9eBRV3fBF/pVN05yOSu1pheMN0GdIDHw6zE7eRXe4fGMrOIG5SEbe+EER+6llwrWdWe
vhvj2sr6Ty45H9I4ZbvRhiA9qqEEOKtvfXyrk/MSUAPfKsuEcRX6T94QzXrZAUuhqd81Q3NxkvQb
U1EqJRnewSqbiI7MgZitp/FH7jwb6gHrDFkXZJQ3sf4adExT8Hs4TEX0EJ5Zpg/6zkygoqEusBT2
37r2DCw8FFhjmtRsHTgJmZ8P1+1o1Fs3aM1bmSGjTauQq2IMd0MFbSXO7LcxQDgxxgYVgrH/Toaa
pJGBzj1tSVQZtu2TSCyznZEGzdaMAmcdS2Vd5351tpIeFXqJDlUZ5LLIBxyL1rQwiJKrWxJ2Eo8W
Srw5d6fHuPM+Fhk1onUJkfhq2adZ5StSqwkd4dDwbYY3dlBb2ypQzXHZ1QV4ZYha2V4WTZt/MjwM
Qh+HLGvJ/P7lHR8vLPs+Npe1yhqmXaxZ+3ZOhuRiLhb2A+wBVEabZd8yI1/W0N47GzmmTyKcC4lL
kqSPJBDmjwMNpgpXReXYMEeoSC6LwjPIfS+rXDIUJ/lKK6g5uOmWN/7Y+WO5HBV5WFWmngrbskki
4ucnLZuT3boUwZa3/nImow7K0R/Rn9c6XR1KPKXL4R/n5i7FzB9/Z9mL/JGTXz7eWU5sWS2X0+UR
kq9itMDSZsJoxd437AtcXiR20cYar30ywkqQ3DyBhUymCmhyEQY4KGL/tvZ14BU6pXUmeNVQ9eg/
6fYi6/esven8Mf5s2+KcZzbJqLy7c0p8O2b7vRn6o0oL7PYW0mtfhSjFxzbbmxOcOO4L/aDxYL8y
gsC9pJR3yRrfS80WGwvZDprl+D6GWIda7MZPdG8/ls0d9idAPXn7kqYovVr8G3ZdAVv2EDVagbJ3
hisvYT76tF15MXT3elAIVZsYOBbPb6hynvrWdKSVc3smQkX9yhcVsb1FN4RQNx68XEde2SFgH/yQ
Wn16kN04PQpw5r5Wv9UwuKZICspV/bDKLDIaTlDe5RM9cfBnDmsVMomOTCb+mTejShyAQxHFqPVI
6s8RBoJxLJKIfOtNHXo6TUkyWgUMWHgj+EpOlMHbDacbzTK+ldy/z2V7Y4cYiiPNnLbNe+IE9tmO
bLWuKOWvRTi0uO/mQctDpYs+alNh0XDrlvrVVTHozTbzSI57KhqBbw2fRhsfoZmLattp2PMY4Ooh
tG4dvNS9wHoipGVto/a96rNvcppeO736ZGlVfq+hIN8LzUM5y1AX9JG6yVMd/11QO+hK4uIkvxPv
kWRokLo2lB67kHxEmXRf6wGus1PBszGdCCmgzTiKSPEUJhBoPP2ItJ8HANqFjizxVTdRa5gyAx9D
TJ+iTkC3b9d1euvqNDgQBu1nlAq/R0V3zErjZFXlu+GqfovmfKPKm3IIv0QeSiKBY+7glO0xc1ok
gZH5ZLdf8w4AOZ5TEClpOey1QnswWrPadYBsTQNxZG7YryIrv9kDsgcV0WFhnCTcGS9FeKBOhj0A
aaUJjiymy6ShQpus+ooqIKmqAYGoTooJnDuIqNLc1o6J3t+C/SnOSQoJhcBTn3S55sK+sUU4opon
3pR2oPbQtDEunsqWTgTBGMLRbRLttiCaOXTDt8nh8kr8AKETrP2g6V+iQp/WMgCRFoR3aZS9cYsf
OsTOUeLAQ1LWeaqAijj5J78hgYYm4xFHTdHdu9LauENzn/nAt7VKfK06TOhhnkHNYV4cueEXcqjY
tOgVgRaKbmnqJp5QIiEvPZlQyTOobYlHja3TRHqOquBWD5EpWtN9Z5v3Y9Z96X3TxcAwDKcQlazW
gb8U9i2R3yGxAlKRA1bziKyzHQz3lSGzrV22DLmT+d2blTKBOA2F2TFaZiR7ldq5mf4ylAgcQk+9
yTyhUYpTNlgUaalAlZ75afTQexj6vK4D4b/LqVKa6gb9PKp+6iDU7b2NEZCJGg561tAEwL11nfK2
trGrDUj/CZyeB7+/RljwucIwjO1ptmji8+9Q2/Xj7RAFfNGje+dX9cYyusfC7UiqRChvqiAFe6t5
947v8nQJKduHQbsZHItBuKKjhlWIvXK6p1jHxuQiboiRs3JzwAxLym2Tg0Qpzehs21RhaExjd9E+
HMaz3QzBlaXp5zw118PUoVub7sUUUhkTAA4CX70oE8p3K43PVFfwFEjz0ZlObmTwK/rhta6nj2Ns
f3MH/es4rBLN/6SF9jGR1cUipA3j4iHwSFj68XiWnvuOIPupUOh3KERhAWmh8duZE+Lz8dILTfbk
bN0Yskta2mRhclqsLK8s+368bKQ2sRS826RQjyWDzD7txJflKF9lFbwf8JQjw/8FI0m7EzqXDeUb
TBK+AZQ6yfLLlHvjWQzoCSkPX4SyNo3Qsk1apiXGQtSP68mGblop7kYBBNYpSdXrpV9fyaRa+a7+
3dnjqh3PJoK3TRjl9xWF8EzVzrXZCOeaWgBsmon+OegY6bCRCpw3DGm+roZrA7Wo4/AvnM9E6nQw
sWsff4sNvizp9GTjzYLGaurWqrVAwETfg2bKbwazYDFQ6JFd9xW/MZndxCNRXNBGJHEH/7p1RvOa
gkcy8f+CXHIjmuzaUyBfPWS+mja8aMpcp7g5mCL5ZxIj7gFP0S2VLpvyLWIYvOSlmNqLmyURAl/1
XdPsm8Qxh+PUBDdoQ00Gvca8GGh1sXyl1696DA5QTMVBL+yDKOgB11vVteyN+hIM+p2VCv3gZHV2
ViOQElerea9TX4Xzj6jwj22DFEq6LoqCcocxolbAO6Dw6owVNO4Mx4g22KdWlh4EDdVekrrPaaSG
8dJPLnUclntjLF+jIjia0gdmEfcJqoLp3m/78SIHVx4xjRyRkn4Pbc7RS0DxdPyZjCsrmazi0lug
H7txDsGtpzLnuW/V+t4Q5bponGeSu8MqrQbF3G/sUF3qhy7R94xLoD7c/Cal0eUhJxZeSQue/jRh
JULZtCmNEZhTXZQnbwwPeeP2l3ReeKL/hh9TbjOdC92ePqce9lhrH/c00LMbIhf8Figofb+5uGb0
6gVDD1PTpcdeVYAg0NXBF9O7Wwy3lveKeYbLoj8ui25e0woH6NuyWrcGwMPlJTNoXQYpZnQhTUSk
4guZ1+LQRoz+sb3slKqCirGshsvrTOR/Hv9Pd9bSAweOtyBHXoDMgm/brulVsqxFIqaLzX+1uRxS
ze9Y1j7eu7ztY3NZ+/godMQ8q1IUTMsnLx/A89vSGrLiml4dNcqSx2XtY/Ff7nPRHRM0/pP3lTz4
o7lS50vk0B8f5Yi41KmW8JeWBdrO+sfaj8/6+FORQIn240gZnjK/kwegaI3uwBWa3/7L69R1PWOz
7E1cu/t5Rsv28nlt275U7ig2hEqAXIv5byalxYN6WU27+pAG4hPYCqKCWQum5SmBp5k+2Va2a4qA
XjMazcGahPw1Uvr0EAc1go4EP2zuuPg66Ie7obh3G8bBXTSQhq8mruqWVm6hnRXrShYIIJBHXskm
q7el66fXblZXW5qwAmyeN7vAgIyjhRmzVmvY9qqXZ6M2P8e6BZLPZCqdWv5M3uwttbbtdo9hFOmO
65pnB08rWoYHZ0TLLeN921XpOQ6j9KxCHA86Mq7GAPYz9TA63Uq/iR0PhvBkjXg2OD2aawnol0iq
mgmCc3f8xER8One5Np2XNZcSN9BnhMnLpjG/mpsu/D4/PtRl9POwYDJA4trwtRPDoNkUZD3FmUzW
c5TZ+XUcFXA6RuYEdaJjLDJ9LLmTsdFx6FeYsY5d6lPImhcGuYs6DqxDXFLxDXtpr9OL1LRrwUzl
GOSleRLBbcrAxnfEBzKdZ3iZCnCk8wK5yWMpLIfnMkdUgdafE62HRJcEYlOn9I/SHJUxTU/JMAzR
Z0dU6npy3ZTYjQK+J/O30LOA3bcwgL263KPfPWUToHqNPn5+ycxwSlEmF16c7ewh+uqXNFdr4uhL
5dmgr6hfn/XU1c/L2rKgBZF+9ixMVyKF9B1bQJ0IqLBjn7spgc20HKVGcOJkZsCrup51KrMcAJNJ
Q6WKSvtoOG8e0/mzY1XVMQ+aDcIgeW7nK4X5BXlKaXeMVP+5L3RIrVDjqLv+XuVEvfGUyfNyYS1r
btejHLEE7dcMMRI4Nue2b+29hSrq7PWNuUvi+GnypMA7DmPKMs5Iqs3z8rqNreDsoigIoc+FsDPI
2UJE14vpgHDuqMaiOWn6QFXO0hxCLdc/Cz3TzstaGrguEzBwqh6Y9gi+FsLKfdRatAk0LS3fpOgc
p1YcKxuRhij78cpKuuRsizQ5m06Dv2fnycEA4s/eAPf82jZpeaAVbnx2/jxyOXxZOO4ptttHEp3J
tp3lJWaXeWs5MhJH848VZhLL5PwdNvNFvyyMFlPlZBgQ9WpqQCHgyCnsfy60KADFu2z/WKWXFKw6
mxluq02flxfa+S1F3FLH+uXAZXX5tOX1ZdPRwX2ZiQk3dH7Pxwsff3XZ97FJf2RzLVtC3o99H39U
YXtA0/FkIgVDuxDSN3h5cVmowGYKIL3tL+f38ReXQ5bPLJczTzsyZz61AJAJ/ON7Li5PxlBJ5q2P
v/3b6f22uRz822ks712O65roLW3L64r+xzu6bemMuxRILZU8JC1F3T5EMl1hHpG0C78tSDjvTWV+
KaB7XOJKAC8n87MhSqcFkBta116YAMOop4tfeCdThzJSUSKfEvydQ0VvvtxKjWORCnEm+XgbWBN+
IAiomHNugvipdrDVk7OACpO8CeLcjUuVjocUM11ZuFDcuDtlQD5W6SY6RasOX1xoJkXqAIyu3U2P
bO0oqZXtskZxBQtjJ1vIxvmoX9tt+gVgQLkju8F01ByiFZviwEnATq0JBxGQu1vNuA2mcTam5i+Z
PrpPXfhVNeFWVYNxM3d2wRy516ruDkVKAA42AhfO5AkYE+1ukzx5DjWG5amf+rMsSST1rfnWyvqN
Ht3yMGc6Nl0MhaAZ4ksju+fad28zi57E2GqDEN5wbDwxT6Mtx5huJn6jDc9zH+yUQUrV7YsTmuOV
htzsATINPQ1j0C1a5lIAGMq1PwYn4n6Y07ba4qxl6uTJV0vhSS51ukBwC96LIrHIoIdQHoIq2Xl6
Ya1BJtwMFbvyounJBg8rQ9YzYgYEraj1176sXxrdwtkAbqCYpAnT58sUW8FDVtO/whOzvasBdMzw
X8j4titFhGoA3nLnX7qRhA63Mr0N9tMgE6ZgGkwru7rTPWSYSaRowaeBf0HBfLIm7NbRjdbY9S7W
/WPhSfs8uCO+8oL6q5W16tK8xL7tnvtuVI8NnfEa0peHosNl1eb+DHporW2ogfIyVGHfIDsDs5SB
q5T1tO06Zd0bcbDNK4jqXQGdWeuNa1+n/y8KnmOa5wO9RUP68UX9N5HPIoE8MDfE2QA5mr7dkDuj
t4c3TTs/Q4hd+8h4OivQDgQkgI9CKP9MiTfY2UApgQbbhrIrEd9P2p0aw0vr9u0BNSJZjhb2v9Uq
sS/G+LsM3eRGlwViE64oMm0mSb5+h2ijRWvR9dswRYnapv0rs76reLABfLiWOJQ0FEgMu/lRlvv/
1d53nlPraHZWvDV/Kd2a9lxg//df68k/68RzRfs//m3/tf8aRf/kLT/LvTAr/sCAYVgCxe4vtV7D
pmwrbWlIMqvYgkwKeHlRNeF//JsQfwjTQC5nYemWtnC9P2u9hvuHp3sWrnpTp0Tr/jdrveYsXPio
IpKfwD0w1zgFiSlXSncuf/5SRaRInc73q3jQVYxQb0zbvQajh5a7xnUSJdpTmtPFRfX5yWha+cmd
MJkLrxqPSabIJxvTZ7xIBndG3m9kpBtrfZLDsaGJd5OU2kmnLEm+yiBT6NU+TaXoZ62a5sDDjzaB
lAHve1fLz2ZSP0aK/ldNtHeQwh3HBDm57qf9WgPa0Xia2jgCcXZrBBo0RpLAQV/vR2OwX1yPTDiW
H2eVegDfXBd2Z9SggB/z3tmbuU9A0wGzmwY6Heg2XmAeick2cdu7kuLeasLyvG17ei40NdLHpg02
U23Tmxe6klc/lMWwl7avNrimLeab1maga9sUm4BK5nn/3KGNKenJkDECe9uqVnpETwgfY9/adzpw
CLKXN4R7bzXlJW1Ukj4oqt1lqscdqtmvjTU+Mc2qLn3g3AlZqZuumSFdI2rPMsnuRgs9s1s7UMBi
rLqQaqz7XsXg7pzmqXZ9zOTgX+zEA/xvYi7SZao2UQv3NjPWSZ/Ue+G1PHeMmv7FcbSNu769WDK4
JiHZHWIHSE1qy2NRDN+Lok9u+lb7okX6bc2AcZ9ZA8TFpA4e8qjaNo49rMJSquuuCmCWKkauONe/
M8Hpgenpb3Hj2ZfKSRHEDHCHAp1G3uU0PZbMvlYMlvkO22x5mwWgZ3+55/6JXMAW/3gh27brcHPo
uuca7m/l8GySMtb82n7IS/Igut/uQXBZm3BIEdxZHcpXQzEdZGzP0vhFt/I1EAH6IqUyPjLprOmp
ujTtNFDP9sWux7Jz5+SDta6nzrylJmB7waNRKIfZkhtAxuxIGesdMRcjbTq0W2Hk0a5vjUsKVO6g
pIXFscFLSg4x6Etn51akFIwSDJqpgQLoPESGcQ5ppq4vRQaaaESXaKc4mhGwv2Eb/+p0U/1UY7bz
Judzl+KcDZVBI8v+RWQ5lDmc5xsvmPELZnETG+M9Hh6q320xorTsxWOVwsnLTaZ1dpN5D//6Cxf6
XwUIPDokCnMeQtBFdSkt+ZtAQ1H3Dsj/0YevnBvwjY1D1mPcULA1r/EOrzzfesI8FNyk5yFR3SmG
1DKojoBB03C2gPMsR2JK1VZvVotKH210vjchdZ1HzBhXibiOjCjexi7tGtN5EZRBtDICEFa16o1j
PPTWqvKBoWNrvzXi4tCGNJeNEEbmMjmmqgM8Ra/3OI1uyzCZDeSkZSc3+1zRZ6kPhuiTUIVx4lvK
z5owd24bOMe0wmsflGSjXP9zIOHrV7jDjrYyemzmgNiciELL5KhnSlHnNFX5LsPBsJMoJtTUrPFS
06HbQzTTueo50mv31u6p4dsoyvXJfM/t9txXwtg7PNzA+UW7rDPohZLHxecxIDbEW29lWKYbqaGD
hAHSuoPahrFyVuD16FISEEGPI/nVXockE9L9Jc1CeYwFmQfdvsAQiVCKWt7ahFMSCuC5EdQEQppt
hVGDZqLeF8dq34oJy0dI1lTJT+T1ogdLdoeEkinGmBjAupkACwnhvWkuM65O0Ig7JuRuA32feTQn
lDm1lrw6w4ir1nFKs8QQKFoST9ZJ2cYnO59uWtmXW71OhvU4lALmXNRvPeKZfRQBRPFCKi7dhIFl
wqAEMc5dK1WCiEnkpSVFXY39SZsxlk3HLT11aiT2ooWDQm7vUMhz+6A9SI2ZEKZgOvXoAyYMzT3m
JhrawFAAgCxpPbhuu1ddOx5HgncC6GzHjf6OBVIAm0R+3Ar6SpOPfMtJ++yztBLHSF+nTaNfc12t
XDLIQkzJubSQvcS6OrU8TDDR5IS1tFsdDRxkZRBsS9gzN8N4ZzJvvfVbYE+5b+2GCP5CC7tjB1dS
XS8Lh24vqmxp9Mu/7CrIE7XPM1qXeFZzLVN/XE+9+2IKLDZ6CxjOUPaemyDZt7AtvdGqaYmTwxvu
xbDHTOytujhIjiaig14E5k5OdBccJ4fhKQlgeTA6ClfdEji/tVXY/50+yvzrgxc9sCuQIemmaZie
KZD4/zWCEEHnI5JxMEqnSJT70ADUlpceLWdib91ZgBw9Wd0lpXschx7lvkMDRojpoeZEB26WeqMz
CTzBZbSQTHF7ZXn3OQChszIY3g9dMLxPgW49RDjRaeratsO5ttBiWOXRzTU6ulcUOzKFCkJrEHiE
ZnMpXfVl8CSZf5gsh97iStaCMVr1zSjOXoDvynZ24Y3eOM5GBBXZcGEg4KGuV9R1g+ACwqw082+2
b7YnilIuuRQDHJ7yu9MkhP1/2TuT7baRbdv+yvsBnIE6gC5riqQKUpJldTBcpFHXNb7+TYScoq3M
k3lv/3ZgRAFKFkkgYu+151qyvx2p5DmW7K02eUWSzww8Xn8IozWbr1XmLV3d+zqkhr9LVTMFnYDv
ZD4kO8PF/jMR+qnsuPf3Soel+YybLfjxC6tR9PXIF+toFLiVN9TWzuxBtk52Ym4bsHQrMkGYkRsx
ZYOZQixqVJ+7NHjtivCrrYBG0kmvuartH1KKNwrCl+vWGq1DjaNH0GCqlZGAXAvTAn8PquGmovYs
KiJCiHyBD7argy3tcJYMPRTTodaYpz4zsGccUwDT7si6zIr9Q+jz9rJP7Vf2kETcACAs4dAIOKff
gdeJT+hTkWHnSbbM/T4+On78PReajXTpHCpusDGJPxEBVeqzHqntkczYI+xA4CjpUcucbV4W6bGd
hH8vD7uha3/888PLnj+U12Xv/KE1WDwL1UFeYVmOQEz567K3L7VaAZnhnWtvcFdu57sHzy7cw9To
9U419eeiSuF6T8O5s75FkzueTGuD7C9fGuFUflE9Y0s4OoZThGKs0wfQBjqemAHCmmPak2lVprMy
1tHN0ADJjCvnQbGS8bOTEaF2XDU4FykM9BDD8a2JlxKSoXRtOTokBqsCn+9U3YqK0uFU5tzLDFFN
mwnmy1H3W/QRdu9t+TVIlvTaobHiaT1QZNzU5MoGPJCFcxw8wIZ21iIub0z1bIEgYBHNm2ZX6rML
82gSk7brjalZshK0jxbFN3xz7iPYD7NoTWyFRT1ciMXGP//hzQ9yyvkPj5ISaStiakPoH+WU2RTX
lQbb5JzYE3Z4kTbcAuX1Ny9mO3n32QDEUDUDf5U7OE4SD3eV4ABJo6WUCSzVaCpI/fPbjErGddkk
42YMY5sK9+JZ9YgEg7BWlpXZuWAU0VFNyP1zR7NuMyqo8PZJDhorg72X+8nS4Zax1PNa7HJ91ihY
XUFoxYgfNdUiCeZ8pq6asq4uwLpQ97IjdAd24Gp9aXxAFpOa+BtWySBoKD7/578RUo2/fjpNgQIX
5YJAa/7xj9SnVVhRfmudWSPyxITMeBdqDzWZkJsq6NQtP/PF1iMYbt2AhKydBrYruHGVnWbuU+Iq
6C6sbBvXbcPad8C72kvnorDSXxWiwO41djWkPdrB9t3ppLqAiwyPlLaeZfbegQp4Q3n6SZTRp7xV
zV1eE4vtjqoocCAqqE3udcrNUdBtUFEimKzFV8JG1o674vQoQKRXg+HuC0M9TE4dHjuwbRoo6UWF
UHNTsGJc6U46rDQnGm8Tk5tcHHYq+uJ6o6goAHM3NylszZCxqjmcVo/AyAgIc+HEt5EfBi8KlSlw
YD91Slvhd2VuxjYOTsLGaqUdA/NR1cYCZ4DJPqR1QRFtNXIjuYEH0C2jMGV/peNYE3R9T55hYyrE
YyCCQyQpoPk2pfVi93wte/Y666Gn6qEi0UCUETJOn9raKgJ5fMj3VECTVHRtbL9YNN1rZh+uFbeq
VkqTpKe+wjcgCEKMzexjTsrpHE7qRmk86qGoor2dchzqolANSD+EL62BZ0CK76uRx1/1YWi+OLG+
RPGJv63lObuUNWHPUvze64zvXb1EToACYPSSFfEiyoLaytzKJ5AZZPcON6hjToFrWCh3Sa85d4CJ
q40TJDmFUXiyJpTtWv2+VKlsQ5C3zIFkYdMADkEB00Bo6qaYM8tZ5T8bMRQLewzHh7AMCJvOcOpR
/ZRS0PjUD+4+TiqqbgcoJVCxsFrWw3rddfAWGoXSvMgR903xlOppdFeW7HJ0wqW65Q4wQbjz+Ok2
1DsDIdWM1UOo0UMcBWnS/yG0VqxIv/ubIqzUxaiDxjRC/EyV4EgOE0BqTZWKbDo+KOA0+mbkab4f
B1ZxfKXY9urE+xy35DPDn91M9COrJeo1+4aivDGFoIj1h2h8CEqDr5744zqLf/4WczP7+C12Dcoz
XFRRlgzYfNiROpmWtjVsmrNlszgYkLWtCqsVNzURlVseSufJ5tZvVZl5J2LlogdzsV1JWiPpB1D2
Xkk5U2SzomB3B6avOhiR2YIpvFfS7MHUo+wRtLYNJfdB1bHhCA2wBYEZ6E/gBjFZdWxj4XTUWEPO
fGwix9qqNc9teZ81qmZWctX9PvAgu/ugBO+c2PveOd1ZTQz30fep++Ftvu1inAgR/GIFTABlyTPT
WVsI8pd65wxbVrhwSVwFf54cJGQNIWUlQJjsPK0IMKuBTuAqkLiTXmwqZXQOCgm9WxwE/F1Lkhmu
Q5nxg/3szmqNgwJzg60T+For89vPAp/oiOrfR1srMXby1WBdDjpI4+KhyxqLgEwePBlTWe7ikJ+b
UAP6mHoX2MDMViflhIo92bsw1qnidgG1eNzdVOE/dFqqnjwXIViqGkdixhRm4Q5xx0rxU21r6BlH
nbwWuo19F5j4YI5qRL2X+JbicXD2W2grQB/8gzAQZ2KBnLlGD+iE5YwfAQNLRlesim6gOo8l07nR
ULwSQ9jWsG8XocWTK8TZyojZ0A3axGoeGs4mSbptxmJvkYrUu9VL4r2KSoInUCME7EGF43MDJrge
YuIavfIcdhRhZV6hbqsRfz9B1mRNkutMNNxCuP6IBLaEuNkh3vBaaPV5RJDYDgDTBaAo054Yd+vO
TOoQ5EpPORE22mWzdoo23iUuiGVqtD+ROId9PqhIbFoy7ZmvwY1PXPawtXfsInt84O+wsur4W0/6
5gLPKMalzvBvQmr072xq3qAYzcSFMv2mmXc8cb0vwKdBwMAAOfpan+zjPEQ863oHz0yxjHRCkkBt
8pRo1lcCNtqpnFtN6R5cH75siaA6IZj5mGTQynyqJjZ2+JzWio6NWG3ce4EhlkUF58WBhLjwVILg
XeDGZzj8wyLO2X6b8Q+v6r/a1CI84BGMEcZNQNX5Ztg1kZE/hMr3sAmcZUNx8SGAkbDwBTlzUNrO
SlNz58mcEtLLCDXXSpTk27hn38Vj4FmpsbEMGp6VsW/YKy9TV0bA83eo03GhTym1eCNo0wZ7CjJL
2VPh5+22VTMKKdXHzqhY8uRG+Nnp0l1ZnZrJz4+Tj2lqAwdKI2d4GFPEp6LBfWKKw42vBeGtSlEU
XgLN3lIA6fkm1j26VYzPscfHjsVREDTTSzmgx4FPmq1SC501vM7gmCZZvDOzz8WAaSklb2KnR9ax
M4v8nup+8sbdkNwXZnVpIQJtErdUNpgBJKdpdklwPcKTXTiwJlPq8cZvo09ZqKOOZA21bB033aZZ
jxbIn6mhuha8pAiWYJx24h7GDjGHCpMSW78NfMrChzDEmD0Opo0rSPybHayRBopD6DfO4y5jbXRm
tbJXskk7OmbwFHmNsi58KiqaaleOPQBuuBsHu6CotGX/RKbX9Hap4tQbrUKgZuAdctYK1ElWTr6w
hkCfBSHIjsq7HywCp2aXgYvwMaNpTQOESZxW/KHgaQoNSDzoKZ27Tt+tmrK/+DkCMd0Bg2d0402a
Iq6Ty+bR+tIkRbVn836ZPKx8x9GNthgS6LchNGB33BZt9C2J+gTXDBQIOpDECWbPqhdQy3MMPFH/
eUelL6fbvqPUwi1Q1XSmyWJW1ZzdpBmfRSZ2Wl1/Ftqk79R0HPauxiIhbiJ7GYeiv4WQ/ToRLEbl
Rr105/RncggufzT3ni9LdROpLZKtAsV0mRk/ktInUTRo4ydzzO78KoD3XZTc09ADnuPK3rjuMxiM
7MUhdr5qEkuF99/WO5u1+9uT8v9SSv8tpYT8h7XAf88orf5IyClVf/yaU3q75mdKSVALaLpEXN7K
/fiyvFcQMiQcYVvkvzVKDHX2Xz+TSob7HwfBDhWExlu6iYv+LCCk7NDUKCXj9Sj6Zmf2vykgNOXu
+ZfdNasey9bIavHZdNnN2vP+5pekUgwWJ9Imt9x1AAVXiIFvCCCWGwLGN1DFvZswhbbqmzgewotw
cSXk9rXuwzLbaTCjVymZDYoLy2hhaam/jCjyJSpC/gOiGEbZyP6siFT6RhWoC4uZudJlwVqFXo7l
Yqevehaah5rKpyQOjm2dKxvFf3Xsogal3/DsRqh1CB3fXxpKo660MviiEp7d1sJGOzmm+7Bg8W2b
1oGtZRao1M1Ojr8Ox/yPOE8ndl8WJWH8FxG3IrTO6hdzQCJe8N/iSVy1yaupVPglQP8chpKI8Gg7
S4Kdz6Oh+lgae+gg8XyHyILzJmJeckUATSdP5UZokTy2rEuOx4nqI7lVWqtZdl4wHcCMb7PJ3BYi
RJUBOmk9OuSE02HvtOq0E2pTbsw6vtd9/9X2eBqTLs4XsYP9SFrdpBMiSnUEmAQlQiFBw42rogrN
wY3PjMidDSU6XAJtn2GmLpwsJ0anW5e+14s1qXm45r74HBabKjkZlV3se+6k68rU/pgyQkuRwHcx
0We6vrsEr1Gv9HScOdjhawuWwSesFcXSfgvLtjHE9wAkGEB0bssp9yobDL6t/oh7JLNGgRFCBSex
8Nm62eDneJ/15jnVfVwYBnworMk/BLbN8t7/bikYzGewqSgt1x+qTn+wYqikrhsHq74NCKwgCNrc
EZa5reDoQXqPf4xmtErwycQsgpo2JICz9VZq2o/YzGB9W9ug9arxYBU4xbgRRRJg4hZWOULjsuGg
WxGCQn6QTRXOIhTNqcm5V7e6/pBRkzca4uh1LZQeIBzgny5d2ITL0MNoHLHMciBxBxsHbsXoAzF0
/Ad2wkf8No6W+rUqcCMo45uBIiek3XAAo4g3JR79Vxdyy1jYt4Cs8CPaJ4bxEI/xK7Y0FIjk+QVk
1Vo4WfIcozUeWN81w7IwAtJwscrjDG/qVh07XByBSHl3fluyoUA7IuAMxB7/864lR2Q1OvAcJDTQ
xTYp0OWFUiITbVVELCOhS58kbEp1R9Wy/JclJ5D5kAx2wy7ve1Zipdi1xRy+UnoCtyQnfDxHsNwx
MqhsOGWLkgxsARskjHwW9YBAsqaZaZ7pj8g5u01wqHunXLMnvfMwCSLQQnQeGdFpdC5tVfd3dgWc
SrW3YoL3hA8XvjsAJ4ihZxp4N6NI2LCHPzQdElyaYY1m7TxnImxjNeVdbbu7aLzAtq9J12nIkmPn
sSVskNjVOomxHRuqcMtjnJpDFyvfOo2OsBiRbBukjqJUxY4LE7yVTXFEHXOriasu3BdfKxSg99at
kQTNDcw4FP+YlhfzvU0JJ7Afnh/hPf1p7BEj+mp3JhmjEP9I5iotKB+jTsyBLaGxpJYXPb1NEtKE
YL/u7fKhHJPhaEwzPbGB8Qbsy18HRoY1RUgaed6NkOjh7tQlZwdBzy4N1aWKHHbjxZTFCdzFNmag
3rngZzaeu+hxXVh6YXDJg3JaJ0F2wfSvhH2R/kgiT9uy6CSfEWig9m6UdNJu+gsOJ7uO8jaVhIOm
EO/Q7gUuGaQhevQ7D7oRHZpMyxaGgZS1wInX8cgCh124SnVgHXp2CX24F51uCiQtHkZZZibA83T4
5VLw0Dk4hPkF5PRkyNtDwTp5Qwbhm1E21YEkYHXQ+yheN8r0vSOLxGZ1Y4zDc6RZDvcG+AYsyzEl
Jss8tuGDGGp8FzUKMHL8drgrVfZB1y1/X8zpJNJ+841f14b2oGro34lP15SNYhA65eHBDPFKYLPr
Qv4u46OVYDFPQRFWSB34nd7aItAZuOlwHx1d7DDdnKrazKPKKjXqH7qgzKbwJuWANFw5sLW2qI7V
75XMYjvWURgUKxkc9qRM2VW0KnBpfhxYWpxJ+wkkB0whpcpPxjDik62l1oo/xYocZcC+zEUrnxmf
3HYCb2gKsn9dSe2Ra59yhMgkkcdoHVTIccPGtN9+i2r+VeTvU04/AhGJG9lIkUTt+KC9/ZZZEA+H
uCXBDIgEQDZi37GkxOvttMS70mmeLTcndmYbj7lq6CsEZqgusCisTP1hMECOwVXpgti4kVQoeZbN
aCiT6DfQHsID+dT9wJbO3+QjbHE9eulYTPJBT7YJ5UvkUihIJ+x3Pydt1yPxyIQ0zY0PcXtPhe2y
bcWATmI6zfvQ/1t5jgWSpG95mzXVeP7DD/Ps11WkbqL/+e8Lz6csbP74/v8uzZfmj/ov1/1cfNr2
f1zUSq5wTfc3eoUm9P+YLp8/W1i6S1IQ1dLPtafQ/mNYpjBsA9LbvCb9ufCc1UyGbmmuq+lCc4Vu
/28Wnob2Qc1kO7w6azXN0IXtGs5HZkRCnCqDs2f9URr5ycpU42koE53a0sndap2tP/Vmqa/SCWSd
HFUdtEtyVK8y4200SeKfo3937XXy312ruV9CPw9WVKdTmzIfANaXwDjf2+4wlgcxHz70Rf5U/DlR
qY921gw735yq4/UARu3XZmjiipvHO5dark9+kaTI/F1/qcxN2JwqotdAbHW7ND/pggrYrOnv/GFi
qRSsc/h6m1mP+GoV5TJrNPcTmdYNQtcGzzIV+CeSrslDZ1B6EGQ5IzvmHTJ87rCXeW/HOBfcdCxC
MBH0KfQB1dlUBuwCp5+0A74MotzM+IqDbAd2e6fknvq1iMNoJxOd0YQTcTIfAm9AwaUWJHnmDOh1
QDblwQ6rHEplzJpQnhakuEkvyjGok8raD4Zo7WMFhRJqcvCbrmYLYs+5xf+i20zDwNIStDvkgW1e
G/Wzq5bKfZMAWIsVfFYQp+S33XzwlJiDKHm4FjPRvkFqgFtcaqcrNsnYpzYNVV/4kwE8NC9aTthb
7zx/Q4W3dSGu0Z/8on4qUx6IaqBa3TmOo/oG8252bvW5VZPmzP+jI4kRhm99cmD+rsCVjPy9bNqT
7p//6SL5QonV7Ywqz4HJGeh9rLAdD70T/3qQfQUhsF8GZB8Rn6ef77lj3I5RtzMJyt1VBosEz1Os
bW0iv+PRElyGesRVp6dSO9JhapRxYxxIYLU3hei7naMBK7OGyF5nzpSf9cExlvPi/FOcUKxIqqAD
JgnDGnJjAtOujp7lWfJ+VvdK+NZ3PRPIDVDvgB/Qkgrlj2B7RPJy9qWe2xTM85BNXX/XaSPk24m1
jFL3wUUMMUbPVVfuKNhzzkXdUTeKU9n3AL/FpgzS1wY6ANbXSnhi0esdWeKZxCRHDDha9plp4aFu
M1SerXzoyTYken4bjEF+q1KzdjvOh1L01mJwK5Q58wCFTDgSy2ElaCBllcU30ZK/9ZJXPUopVsRZ
g8JYmhmGuAR94GHcINV65evJf+i9STagItO314wpPUwWtGcqNE3tEJFthp4X5/gy9DhNyM638ajW
vtqzIY4gbrXOAwVFWKdEztZSvqFAG06x8AxMud2lE4lkQknWU6xahr5M4iEv0IgZzlDJ8d6drOHt
kEHTH9zw1x5/IPpbVuibTaYOlO8Opj5uE+Hji+PlOszsKv0W9j4yw3b4ZNXVrcjKLWaV3kEeuOt5
7Ku4j8hmKm8m1zZv4J03QeIWlRYdG6L0J1Y15C2FNb2gNDvatW5/J3h3MScLYorj9mvV8qIjhibp
KXSJusupGPodIzPNP/3yKPwbhSHQn98SOqZNMkeftbKmSz0+D5r56fNLWENoadgGduD8AbI82YfS
CgvxEOGLmQTZxDrl+PL0Y/vj1F/afzn9eG09TjG0UEoeTGNSn9rSh54zDndpGEZP1Cd6lKIS3h+9
dTK/zfKg2ZPJPSyNKYKGHCHffj0H+SBPqXFLl4OC34Ocd73s/Yprv0WxMGmk/9nPKLPqVMKxuIyz
13bd5f1DqFfV0SNvuLLspviC4cuNTyHJM04NUBMdLwV86BRfukMT+vGXOs1JHYa5s7OTuH6mfmGf
ssjvp+Yy+FN2r9iNdU6DFqSQaF9wowh2k22ba0007UvWkVBKqzq4I7rkQ1UVGuRSDSx7NaKQ8XDO
YbE/UEHnjJc0Lu/JCwevtTMQOkonqN+hlVHfBPJu7m/dSGzwF9MJyMTBq9bc9eMgXrwxU3Yd+da1
7Papf2yiInzyXac5NOaE5rf3Q8Rb0epfPn0O4blfJCt8+oQwuOOZhjNjn/go/v7pQ3Hs1LZqh98j
DVOzcMmjK1Lj6dVUJ3vZjzprhsIzzu1EZYqfj68oU+yl4jf1capH4xz4yqeRL+xG6/FpGhMvPlaG
Gh9T0iVvZ7JPcdL7OINq8aFfzh1am9I1Oe86DB76viJ/sfu7l5N9ak1ldNA+SEdXyKr9EX8d64gq
BupgPvkvjR3difnLbXnWfWmb6ic5VUdW/Da1gwR/nYobsvieK8Y9lRnaJ9tDKU2qKFhVQeObwPAx
BivIg7f9nq/kpo/MyEdNGhF7N4mt+wDy385+H/04TxnCzRBDh5XXXkdzp8bftmoxfQC0flTG6deD
W2j7yLCr/Yf+69yYpN1RNm0rPzZD6mFaMUKkvE65Xiv7LOrk9T4ZdvJSOSj7P16WuupZifUeO6aY
dG0yPvLwpNrF0aoXe6S2CEVB/xVg0GmK0eUuInRKYaiwP09D7G0stzprIWFThfSUBkL3Tg9U/em9
Nbm+8RSG5ZPekdDX5tY8Jls6T6rrzP/RddP8E95f5frzfH6CbL2PXX/ePHZtvf9mVpaIfVwgocMm
JTg5hW8uB2ooiXyhc5d98ux6iOWAn5hLuC4/5/3d5GDwvH9RTH6IjpvsnaDJEZ83bM10503P71/k
Ad2CHlQGicZIvWAO7jxAGo5OdeyhT5m/0SwJvrWU8j6w9AlP5Xu/Qz+Rop/93QSDJy/1Uc4fROj+
Ml/2G774lnhfwsoluJaA9uTLjVPa+6f27WzuU6e6hAVqg/QIapWJ84daDsuD/LTJMzmRp6O5sA2T
V5Sdby/uaF62LCesoKDDmBdkvMUi69zsUM6L4jQ31G2gGuFKNtXMSR4aLXprEXqzLlhUFosQA8xD
aL1ODQotD+Uibto1mAZQb00Yp9+oDwfFZA+vKcvk9XWGbX3HMaruHHsvDGgTjWazyLq2C+NfVgMS
spm/o3DluzhvdokfqTpVNB/fxaId0c0ohvNd8UlWK6QqSn0td5HA2JNWVx5lI4531IYrjwV195dw
/NKl4kBQzT/ZdsWq8L1ZeCq/cNSTCJ9H3RA7aNcfsdVSdtZU6keQU/6uLlT9iL8VJl1znzyTfddR
VKpgB9/nybM+7M8acPxjLzCVEiayp6as6rt48n8e5EDeugObwj/75JSJh+xSDhRWMiCGmq9Df/Xz
ZeRsOdGNkZ/88zPPnlWYv/+NBZtDE4GxifiRPf3v3xTf6kLKlQPju5VRjg7UQzu27we7DvmkynaD
yJGnn782KFmG48482VVmvDFJ2BmgpyzzFqNDE9wGvGEjqE/m2Jq3+nyQ/WEE2dEdERl+GJCjg5uw
s9XDddNS1bFHOy+SW5XaQnSfKSn2UNtbuVXf1UNb3xnz2dyPZea4e5sbR2ZMyWF86MxOf5r03L0X
IjxUVGw/GeAC7+exEq31dayeW6bZP+b8zda5ruCTS/6AQk7Oon78eZa8n11Hr2d+L6JDrNfV9p/f
G8B+f3lzHOGAh6QWzSUcZH5I8gUi8JJoVKvvcK2m2oSd5G4qiljgPJX3uEF08LhovXUJzZsWVdaO
K9+A0Z+8td/Hoxh0ZC8qdH6OcjLSwOq2o5v/8jJyQL5WCI9vhfsLBkFFFQE2nJTPlp6d86Ki7pYA
CYUo/Osb9wM69NfeK/xl0mTqBbP4YZ3lincqCzXa61A5945NsUrMQ3MNrq66ENCMqCwP/Nf5FYNY
wI+rKMnwUZAYQbU1wc1g0IacxVTVLbqA8SXsUg8pkuhvKKPy7uWMhBL52ySKZnvW+TM7fzwHs1WP
Qn5m+3IsFpbhJ5vryHVirrcJ8KCO+oHeqB/cIV+A3AouAGOCi963mEsi8NrIvvcZzVDGK23wzuW8
f7SmACUIdP1VPTdlX5gITCpc1n5C7jj993bGTu1BTpR9ihtFqwnq6YMcuL4WwnxuUZlOJqBWmhuz
RI/VOBm1GgP74flMYDKPk3lmHTTAzh/65Qw5OF8pp14vsuYrq/nK95eVM2S/nKaHw9vLyq4Pl//+
srWb/8sz2/nLh93S8UNGlEcxKLd8WQTxy9avwVgzGuPM+4Yh2ErTBO4D+B6wQ1fZppPKSg+yiVpT
Q9EXUZU8sScEAMLwh4mRE5BvfZsuJw3zJDnzOl2+pGzKl3QKNMm6kW7CqBlvQ5MamEXjJe1tcZA9
EBLH21h2iyLyNn6vDouEhzqI3PkKOU7Utl0I8lPbSQtR3srhn6+iEUXCTyG11rm/LioHIZpU11JV
hce2PJWHWkm8Q0qp+iy9VXuzOv4y+TptnEcC1YEanKzDouDlZNfbKcUxPICE4W28OslPNUCQTcGa
fUFRXX6SffJgEVkYFvLU6cWRzGGFGVsT/Oy7Tgzc5ucryD63sNx/02SbHzb/QrXgz7H9Yv/PHcpw
PtzuEEpHlls0yte4JiFF7MKAAudQPJm3w0o+I67PEqdzh1vnVXaEWcFU+UwZU6OE6jr9nC/75JVT
OA233TfuJPOrzk+pt9f6/fXffmgYiR+owG7jIa0fkOvXD504I1Io79/WDPPCgS34tccHfXVfREez
1ck/czuIUfNcKB33V7WZA630XOuSTZiJ26UOLWweHbTBuswXmB73AdlFxJUL+okqrjrbyrWN4lL3
x3cm38mmn5btSscDbqfOwXSMBH+Oysj7dVRG3uWoOk/+cK0Wq9lTnvbpfiqGHx7a33tMG7O3g+J3
33FM1faySw62TkIVq179SClwvU9U/E4x/TL4n6Q5JtkRovBuXjlGHTj2UR+tO4pm2oPAE3xt1Z7/
WgtUVggHXyZcO3y/hFc5tGTOiyq4dKURXLQYmJ/fKHeyawiHnIVsgcDAinjGtb2+dmGvQhZAX25p
uXtXUjt5J+azwvLRGNhTQvXpnwND7JqnUpmwqWLatV++SNtQAnUdIFYIi1hFsHEbwmw6dFVJdCNm
NRch1UPA/a0ZxfAydnm2EZo1bu2iGF+8Nr+DjNqf4yD4lxuhIIfz25KMqBjFnqppaYK0jWF/iIG1
vQeriLqqr0NFpB+V3wDC0UYAc2Kd9pBbqUeevzF/GMguDxPsvgth23oHXLFfyqY8dMUj9YHlWTb0
kM8NIiNvI5uBllknP7IeZKv1sg4RhfcjJlt40DF9vSW2ar7FucYRGU3fKwcZw3qLVSXUg2+CDje9
6zxDRrHcdlYXWysluZGLsNRlpRwXibqS66789yZSFioPRbEh7WWdjCS/yOC+PBRxeg/7uLiVLY+3
YJ0Y4E7esgFRZV/n59qI/Qur0RszGoyVPEvtwXksgQz1c5xG9ptjTI1o4zmPjVN87Dd66ozHKKyW
vQb58t9Wcpbzl/fUFqZtUOvvmGjDPr6nTqnXeC7Z+dd6pEAv87xq36TtbTSMMXSWGVDt59Vwkmd5
nNV7u0LMb6i1dSMnz820h4e4cI1zQnnbyc3DdFe4bgD2t09PIprstaCe6cKTxV1UYZh+Eemcey7I
PFd4n4ku1r+LcYwWmYoNCzHBE0H8jAgXiHGT7TG1fAAMFnYyZvcZSGdXTNs2BXaNFicOAXKEDX7Z
kEqm+dFzPdhBWB+d+XDt66i/RAGAxBMfybXL8q455529h+C8A5RsgOgJEJpRwr23EsX41AAV8XS3
OLeYup2jxjtwC4yfC3EnBIWh/Cok6N8PzgS9chF1DXVLCWW+8wBuDWSIdF/dvm2bSTw9JkXtba8b
bbk3vzblxlruu9/nyi45w0aJQ017s68LfzxcD9NcI5sm6S5NG31nYMdVLq6jb20RkLCyvWlvRXAJ
JrvHKCgtT8bckl3AB8qD2gwn2eIe87O/y9VwM0Zqv7z2ySnkcF61dqy3PTHe6mtkqFQ2NoO9NzJw
BNj5+p9TA4ELscvxgNYp+6Qha5L9uedRtRFEEWocP/hsUOm1oMbGvYPMbT9oZvNkz/0U8JGtdAcP
Ta3ISCKNAd5A8L208dANPTX/Rh4+NZiqzgErs9ZkQ8aPwKcE84hsJPM0v/tlmo8RZOQG63/eHBkq
Ke0Pt0nujaSzBcJyxJD2/JX7Zb04GH1WuNlkfE0xsN4LU3WO8qA4U4RxYgJY6L3PDJqxW1CI+nNO
liTqkW+e9T5Dzv3QlPMtFfR/gnp5A9j1EijTeBN1LoHR+TBa6tI0WYlcu+ywppym1DGw0nPzbVqA
+ePGpk59KfuMPtZWVulSuO1C40cvnO61oXQBkyrq2jYKMrpzs5jMahc3TsC2g2Y0ZuQD86JZyGbr
WNpdp5on2ULenT/6FFDOM+UhxUzJiyJx77vht0hNs0MKT3TXmoO3kCmwcd6AfOhT577493nXPsUi
c/2Wa/twXWs46Pl6GLyT4n9GKxc/1x32m5oe8EgZfe9kTxhYJVasflYnf69qrf3996mITtuDOU+1
SjwpwwHvAgdOI5mXLrhFeRrclijMj5RdLGH8Bbe2VaJslKOy3TsDWCfV3IMOBv4k+9zOCm4ryseW
RjBmUFffrysVXWwT2KKUGAfJHXWarxPoi+fIZplmpgTHZLMqenMrYrxfZLPWKW02HKpD3yaDKwJs
11UH2fQVfAytACy2X2nPEKWWjmH90XrwXFHZW5fRKsMTlfsv8ikmu8jNHdjfhncid8XRj82zOebk
OeWGTIO9twBzDxJ23rx92JbJUR0OwubDgOKp+X7QQufGnTzuPk07RjdlaO6DASp2hByObGR9MOaD
D4CWhCFnqB5z7nYuksI/u+SZnCZnyKY8UNddY3Ov1Vuy7lRQ+62z1T1hrPM8DF/sHLpNOI3TKe59
79kd7wLRhS+qZ3kH0F7ZUjZ1FxCTsCEeymbeZGiMNe+MIPMzkJEv+AEImMPecOMGefrUUFpaJd34
KvvDuV831b/tF9yicMkwJkxFSYcOthuvZVPmRGU2VA5c06bXvnZqdsVE0WmtGqCpgnzDw08l6U3z
enDfm5TEgmItzXArR31iH/g6zMNVqUf/n7LzWm5b2drtE6EKOdwyi0EMEhV8g7IckHPG0/8DTS/T
1tpn7zo3KHQAJcsE0D3n/MZ3GIMHF6HBIaTMden1errURg3wO9twQOVd8U7gAMNwbAN3LZHJa964
3OxB8a5Hkr4O1bheoUnN3wtVPwS82Z8QaDi3y6lZ/NflSYP76NTPUkkHYhXug8KW/ih/0DKqY8PE
0sA7UCbBSkA5ViO2cVNrSHEfNkZWiWA6oqPVXIMeqTP4SJYJPslGpCRSCUONBJboo0SdDIZ1dZrs
r2mp8YZoB3q0n0vOWR8uI8G9bK44KVQSVQtWcGP8J7w/3WmwmGof3Na8mSb95Zn0l7uN8Smdx7uB
4njTMQF2GSYCwU+xTSuRcJdN2/xL7urtPGH9tZNb8KEzLVA43s5Nl/LB1spxgcNCYm6IodsEMXQ7
lNAlwi6ABV/5UOySNL4FovOpafPdXIotl5uZ+TqTqngpNmQmvOfbaNgm2dnhVhX1C6KeQZw1VXMF
1xA83PvvpRDdP4NivqiJuE9z5O4ajtUlw39qTKPgGoX90mqT8U1VYu6pIJEIcZXDm9ONeHoQ432M
nO42TRqtFjaRpM7FgofVBSYiBsTxexbivhL6lNG4T/60nPrUvH8y76nglsW4f6jat/saydURwd6j
yEsmQXdWcEF41UujWEJ6qveOFDl7sBI+mL0weau08jGoCPA3IkAMCNS7uLxLZ1CHiqNusPbtVHnL
W3t4A9WRbKqhJF8wNcU0lVKmfa60KRXDA3RyEiGn+3fZG5Jrm/fy9vZl1sy832gJe1wxRRxQeLJT
NrNr02Xy9t5/nys+83bTSEZ2+7wwQyxejX4JzjuOLkSisaSpDGeZO0Z4EQc1Cb7AKB12ouUiKD65
0ZtoiGt8y1UftBrZ973v0+f0aST/jyXWJ5AAiRcTzyPLUuAJcP8jhfl7haWRifcUJ4+/TAIysy2a
k1BgRrUabfMKwDt5pvoi+nILD7YIJeFaNMXAqFmfr+olZTNkTi09GSYI4XFu9w7GMjpOoP+cEA1P
zqg4gBa3oLxmllZXyEA5INsABWLIXzHwrfCKtvp8plpqtZOng5gimnpac504vV/8xzXic/qhfP/v
K1JjKrL8a0XK30tFl4OXlapNUcxPG3e8WKvE9bP8S+2ryZYwpn+Idcc79BUooYi9GjpOI60WovM/
DYuBOjfeq0oHgjPty2vn2JheexGNqEQLrrq2vxZNqW8UnND7yy0mEEXyjyKzvH1b2jg7KAbMnb43
ukXoUJyt4fG16MrB3AA4fQ3YKeLSBAWiHkfnaMBetwi3ahMmLdyKPnMKpwCUInXpFmvRGgfsIyhN
pBSsa3NeGOjqoOS4jn62fcSx0y+cqARq5Mj0lyK44GaNfyazPzfhlDyJGaUek+9KY2BS0wWFNWmW
priYaCparM+KaOIv6mMKOalf1CwuH5EfEmQtasKyii+D3G2kGohok5oLMVRJ8hcnt/XNgIwVubXn
w3ZM24XX98rFt6p2AkooFw+TqkU/nYVTH1Xs6kESuxwrUhyWFAGVB7F/ErwyzVfJNxWk40Q/e+ST
aI2BTG1/6OxsM7JOyAyxZeYpU2W4YLS5hG9R2Xm7Bt0gpoHuuY776iAq/Go1jR58B2NOc3oDioOE
a30UWRXGEHTdZ4gKQXHV788QMwKvn3xjKYS6v0bEu0FVKv9Qu98/dYum1ar+gcieaNzfMOJ1Isbc
5vv93SLOCv3QVnZpPk7v9twOJwIx0Qa22dQOhUZ3kFH2rDw77gmPolHuZSN8aSBuzpK6yL4WSX1y
QE/8NOuPNh1MikYUBAEUXH6vauVLajrpuxeZ3jwlP7TNVeIPqqRZhwE8wiG0ausQGFX2kCrRGecN
bVz4U58YSO0n02fJ3MrSFK/ovRCzT9Vb3yOZfRqvMqc98C04256vf/t9EnvhrSf852QaqhXrKPlt
tDMRjx6Ak2P60ZVEYhsMZti50ekgshkXWDvnK6CHwTkIDQNdMcIRv6nleF7phreQAC2txFqKh3V5
DodjLNlrfMVR/k4vD3Gw+GusWB4n89uboq0uyKGlpQUb9aELoviZ+W8K4raPJjCTGazb6AJhstpa
cq4tUfgUX3BHmIkZWaMEC5TU0SGhjP/RdHV0EAVoXcnOWKNMNO18ommX00E074eywDkJVc3DvQvq
bLcGzh2ML0pZNWvyA0tilf6jSvL21JP4P9kSkialH611a+lQ3mBPtyu/wMhUDOvTxKD3QzZqHnnf
AqvQIHZmWqs5a/hV4xbv9HSPU7myapSSLw82nHN4U9ZrYRnf+tFIf+QRcnuHqkfkcsNGKsr+I5Io
PVGbyl0M5BCgLmTlUyb5M3hK5jmu7AJBXxPATosihIMMakFtHV3JWYlB0YX/nQSfJ88fRFOSY6C3
HoSHCSeEPLBDFB9qSLAL+Cm5QfkyxDE5WQYJ2SOhK8GTjpSTOBWd4hBNw7czWTWwAErJVd3niCaP
W3Nt672EHbuvWrNeLyfYRvjWZ71zdIvEObbTGfBesE1RPizFQIcv0sYF5D5js2ehnQGJAKtueFNV
Eo299Zq3qrvz+ryap0TEikQPgXCn2EQ0hhpexMGTro1bgLQgRn+pjbTfKUP55T6ulTrw5rxXF6JP
lauvOEVgiTGzqMeDghuQWPLyr7WB+t4x1WwfdLL1qCgDFL+pHPU/zMg9WQHlr79p7GYvHuFibQob
iVZoeH+0pjEWZmTop5kZWLB7axobTDP6kRDzhiHYhKeGEsPb/VbE5Eh6Ase33Y2o006rFsgB9Y14
ujwOtSK9GDbuVdiiPGOQBXdDQbIWZ9KLnhr9vtBiZdZNs8K8s9Zh4cMFmUbj0K8WfpVTjA2YHnUe
teQquvQTfNY/9lJt12br0g1//Qahp+GZ4MENqyLMCfpRvTSJNcb8zwTxsjXJjCu4eFzEgfTyY59n
eMi41dEQdT5lRULRD2pyHVP50K0zHoxs3apknhG58QrDn2oZqFF6wss+pXJY6o5YSYmee/d9qq8Y
yUkMxInST1NlS4KmlSMl2QSZrC5JKVQzinHjHxW1eErm/rASG7ihWddXI8YErFOacd/nirKzMClC
pliq0uJW+xQHMBfH9ip7VrltPfuPfr3XwkM2Zh+Jl2gXXj5zwTwRgSlg4qDRuvwiWqFrvSnw7W5h
LJWY8RypZLYVg61XOwvylvFaNAPNrNdhYKkL8Wk4LgxbS5WsGSBJzIqVLCQCDAMGtwZjL+skokoo
WbPOrf0P7r1zq0TeFfNLe5OreFPKQVYchikhSPABvpoUfLdioLk8gpsnd/SkdeMPw4airfYSjzYG
5NOUMCI4RdHMlxi23GJsfWr91KT9XykDUdyR/VH9pFo8WFH/TCpzKtk+r76rUq78LtG6d7VNMeP2
cG3XphekMh3EWY7MbZwFcn0pAyt8EH3IZbESKgwGyAMA7pHwehSdTRTYhwRj3H3UWmyBMtiHlqkc
P521aqze+vrfZ///8zpAGrXhQRqb8pQGBcEzXyewJrbFounpYbRTf49Geh/+0RSj98n3a+usxW7s
78n3pleV/KAY41i5V0DoZ1l2tIdok0zVHeJAvF6bJwj/1wRg/ad4dNKjaWlzXZWLjzKaHPGohDqj
01A3ecQm0rf1iIWupgH+bs3vEXRP9g7fzaiRZknch9tc4RmD8h2GXx+nbx7WtUvJ75W1aKa99Yy/
TnpOVZJxVOc9gnhM3oI4qzbQ6pEaiGYIex3m3HDownZ4AYwYJmP61oFE32m6Pe2T+GiUBgHUNrna
ilFIbWje05KCUblnfcxvID5MTsBait/g1tSdZzzB0nPjpMWlao3HxANtbxhh8NBQWIdnomWQ0six
lA+nGtmoCD7Yar3jEKE9aXKoPZgYd62Q5JdfbOtDqi3/49OFbqO8/vfdFHDsT7spQlSmalELYuCS
rMNV+Hv3OWo8BiTHTF4wGknwbASGsKp8iDi4Py2atnF3kqm5O78tzr7n6WvREv1k1nCcubdR0xB5
pwxsg4Y6eRhMcPWpDwpxbqmNgifVWD1ordEDvzHzU2Y2c6+Mh4voSrO+XYHIhxM7zRADuuo8mWVD
weDUZSHO2Vf+eBUtcehdJUfcRVSlpeR3GarolqyxstZZ40ISDCmVZNXkQx6p471BMcJrD6KHAMpw
pZLOeyhCK5z7gFTrqRwK6xR8yhfiJr7d8uJWDmrciPVyByxJnRk8Z9ehM1ZHnaTX7ZBHGKjrsRH/
MeBPU8QV1nSFmJzm5gfWXoiLnRx9XIt2fSc7ERabv89KMSLaJHpte27b1rc+dyj4niZKvfxYy+bp
08ZWNO99Aa64VLHtRU/G8/Vw3wPXqleQZXP1GQZZ/hYFiPTihe4XnUgCJpO0mvoY68CBEtVNzmAp
jqSdpBe18XsI6Fhg4HAhvSBSCtZ4My6rjurUCwKc9MLOPzxX/If4EYxTCTnvU+F3GQCYsMDnkeaE
Wc/qZFi7IQxlyZWanZThZezEUF1n97Y4u8+xp9miyT7mEQQSAjWl39x2JT678a3v5ldRRiEKJ8SZ
7sMB6DOHSvMhZ/fiEUq+zzMyFGCVFI6876A5KaCs5mbJkkCbmuKAa5BxTPX8PFX0bofSCPBsAyF2
KAEPf5oWFhhe3tRx8ujqO8CQPu7EHHAfix7t4SQaRAMJOxNZfskadXxIxy7RZ2LEwnNxAV2fsO10
lcOXaWfX4YEnTnjpK2sWZ118Eq3cjBLyF8H0NAov4pBANVqN6Kt4X/7Tp+c+i9PcnidR6x/Scvhe
ua12jczcFq08CLVrCMPs3iLndmtViapeo8j9Y6xFFLUg9ApBLDdHKOOhvBVnqLDRVP/uQ4eJwr4D
aRc0cbG1DDvfapnikm6zmjSe3c4VHZ1iEmJRYpHzfrCLYXjokwYoqO2ix5MG97HpknEpkeq8ZEke
QBD162tqFNbM7chb9G3wI2SD9M1IFb7OfY0CAPSF3gasoiu8FS3MskBYxM0+KST7w/Srn65Z22+p
A41Mz5XkmqESW7g2YqT//kD9l3LX1qioYjfEQ5WHKcOfyquwUPdT3ESsq1+78ky8eru8KeYxLsJb
Eb7uJZSqOe6MW/HqFaNJUP0alZX41+j9WjGqGv1Do2b5+T9dLz5OXOCrVBgbZYnnUorSHDKFD5Xw
b/kAjDV8s+22xXFFRGXs0AHYDfRwzgawu+alCyHPMburzi60odhVAkym60H+OkJl3PZWNmVkaRL6
kpe2pw08JGmankUpfVEXh7FWslfDyObFUMRr4C/O0qt9c4P2p1gbrWpem9G4iJ0N1jj+zKbg+Sns
4GFWnlysvTq0rlKrgdk1641n+PpG64utXGXpuyFRmh8QND3ANsZE1gHZ5WRmCz7NfBFR7t9Tkwp6
mZhqta5ym2o7/WvW5dICxaR10G1kyRgHoJ0KATfUjs+arsFK9qCSgsUzsrM/1GS8mNyUH3id/bD8
3nzXcjx7ncQdX1GtIYk0zfbaW4gwEkdtnmJABpi2seuWpbpd2oWvH9NUalcUBvuPbgnrrm/0em92
OrwyqXcwRreSrSZl/YPVdXATiiLbDEBCKJ/PgnXT59ZjHsLbM/GJOamUBZMC7JoLqPUY+KZdP1cl
nMhUTbsXHlxQXJJeeYPPgblz3klfrHF8419SfmMBcLDGwvphdMlKbzJ/65G02RQd/5xWT+PjANvg
nObFRx9qyrvi6TLW6kqxhcDavyogEkR/0tfWuqS2bdV7lvzue8bGj23/uWuOPTc3oOwh3ORIpVFK
VRgVVG30TS9wqyui5sdQYN7XmE1+DVzYs6ohaTvcgr2D7RkYfcqF9xp15kvnjM0PKQpXTWOAZMlC
dTMQIZ9nWtRckszVVlojtzuLalYeiF6+ggmePwE74XHpa8mHUYwAx8t6B5gvnltRbu9I/Fu3g2jC
kIJXVhr+QgyA+u3KmTiVk5BTMel26kyXa3h97qLgj48Rk+2g7uaWnMUPmCNXi76Ty0dXDtRtY6bq
CmPr5JmCx5QXjp7+0Pz3bvTHbykv5jk+HvJZLUaIGaFub3TJg7Ph29x6hVV8VAC9xTWpbf9sVDm7
5omOwRhfPVzbUGZjNm5Rwuv3xFdLmddimGx5Gj4FYvUxHbRplSL6y2Z8ovLzV9e9n6zkk2h1rooo
Ig6w9po+4//ZJz5E/IS+jd8SjTIBM7CxrwdC9Ny0wFHrxD6pUug/iy5gPNuKZPJRnrpsB09igxrk
tRgMDTuhnIzotmg66kCACXaeJYfVvOpbOHcJQJqxPpq1VD/VfrDz4oi4jNLGm0IxcC2awjRIp/EK
V53qWGha86Q23h/TmoFKy8R51SJr2OTEnRKno4pXLexy3xvUromDaCYQZxa9gaMG8RAYjErmncJg
izSXAJzokjrji4ap06++0eRGpwwAj+jpAlYZ+e6/v0/YOP+9QMdRx7ap8iS1ys2pKPKnApxCS5Mx
C1P1Sv6T7MKKZ22+7UZ7bRJIOhfTi3x0YBfb9a/WNHZvTWNiZj291vu/Zv77OjGzmj7z90/4fR0e
OuW6K9Nx5rYu+QFh42o6e7lqqZm0zeFR9IjDQFHUesJKzj4NVGbMLkBEPm07kRdOmW79yEDJMKXp
uMGpvyjdjWiJAy5dxpoHRTlXDL+bHMLtZt469rD2U2U+mpaNBrBxjhbI1W2ghecgDZ2j6BJnwJjb
ReONEq+BfwYI15SrNPGGx9CplnoyqidvWqEOSYH5ZSQVlJ2kxpOvhPKO9UM0g1j5URK4fA4U+wdk
df9awndbDamrbBU3Mh51XcNkJwaFlWcdhpE94ANMKy5WnuRPEc4aUWJmr2bahXujIdglmj31ijy1
jHpV9mn+OowquGtlCzipeZRiLBIIsqjU32cmt3mHH65XLkelomS0kqQHlhL1sk0Qwa6HcfxqqNnk
QNnWS0Kt9rXJ1YtGsvVb0pIT6DMkIZQGmZtYI5P+H2YQkMsWtauoa4Q8ymrMa6L0apIc2AMDy8rl
5IV32XeEIu4PVX1v6qY6xSiL9Y1rlR5bpxzkrxUbpy6GwRwSKVkiujDe5Fxa+b0BNVWKf83gt5e3
k+hsaYHaOVQ5oEw/iViCTyW/xIibeVyyV1ZzilyoOQ0whdvdSuRcv/H2AaabvYyFCiECXOakCj1o
FRqQOzr1p6foj8RNI2hWWG22lMK+2nmRzlmURs9DGygQtXL5FAdOjYWA1B4MbKaxPaOUZQhaf+f2
RrbJ7Mw+ED/DsLMECcD/GFAGjYTy4CVmtWINPh60YnJsUzPtwZOl4S2CTW7lvUMQ2C0PPfoDbE/p
112gk5rfM216cPVF/8c0GZfYWT09waQh5dNq49e0CJ/hJHJ+8mqPXnX+hEAUyncP3MEyNm1/j1tg
ObnzuHMPgd6HAnnEk81vgSzjKVlHDpVRjrqtsAjjl1WLV2h/j4kZmd+SOP6RSl35bBVF/r+WvoLm
/kcsjUeVo2i6qhBOkw0dudvfsYS6jxQrbrLhSrWOg+/2i601PHjBZWyN1kExEEfFexKE+czE4uLY
doV27lUFtAb90RjhQdctfHQYwPP66EFsREQzqIw/m2IUci0uKvnZGe147yoYsvhln1/iEhtw4Mrq
u5aM50DU5Tr2Q25Yxc/KzL9qQ2y/Skg850mnJA9kM37WWMXsJLkiG9Hkwxe87C84J6tP5dTvU4yP
9ak2fGn3Rehmx04mlix29FkECb0bM28u9vsiLkDGpj8Eam48mDH+X2sjg95bGFq4xhSIlaWhZyTf
7BQbMREdtjplQbV0u7dCSNEzX+67vWi7Xtbtvd4ATY8D1ecBMcXMTS4RE2un7JeJ3V/hZp1EJaGo
PUTlHu+nLgnRwNnPrRjEhN0tEFXKB9sC/WvJ02ZIlnMQIEH/vQ5Qrqqe8dOyi0vo2tIbQAEDxlep
nEbE6jz/FWJxvy8PXGrGxOX85W6Xm4an/yyD9jJqg4dxjtttrKBPjxWyglnmmelbWQb1CvRnguUJ
XFbfMt8bV+9OQTEGTw6yWdE9OKm9AZ4A4me6KB3Y/elq6e4BwdWvQbYBcpu84YBj7kh7Yoc8NQG4
P6G/OYYTECgt3UcrNIpnr6vjXado7UL0e6l3pKiueNbqYZE6ozKT43yl13hcaazk9xSP/3m498lW
jTdchheDmHIfEE0qRbslmiVrkXaQoXs1ic9OkTpLlhvyo+kE7ToIk2LvFUP2ELEs3Cak4neQTouN
FjYNjJBEWclei5YiHJPlkIT9JY4dPNdx27hGdebOekVp3mS/imZJOGhfVXdKaubZjzKvVkPk4isz
GmvboBZ1pg3urIk8+L8y1lCWa9XfGi940toxDX+2VAc8iBRQX1Fl4jbRWZ7SQxnYapfn21mMkaK4
jWmTKP73mEgy/fs6Jyr9Rdul6k094OiBSVGp429EBSbaWG2b5T7irEkjXXuWtNK7GJD2jG9k8+TI
3gPLeO8nSkVY7lnwTixE4UHRR4+xAy1bBm2zSkLVerJL0rIBaJYfEIO5+63vpTJxiNVUutjKmK1r
FgPb3gOX5BWsNwsVw5IMJHDgxPWhkiMNUxDiAwQ+vZ+UnCaprv2U8vo9I1v6auHBsSjsZjxqVj5s
Rk3NHzQXb4ZIiv0dtLtgFfuVstNKJTjIdREvKfqKXrUufoED0PygbGPVRLr/Fb6rws5w8E8II3jS
4MO38cpWO1t+5LMtVo0Pq/vCkhm5QZxq3SEQMgWzz7vdlHDrJr2CGKDE5deZrgw9fAPA1vJgmKe2
q9/L3OnfoPkNKyvViTVOJRK1oi/kRnKeh7gr9uiagrlc69gzZCHlanw9NqLpjOWhqbzuUrp1fe6y
6EmdZjmZFm+SegBKMzUJ3hH5lPxvqYHfHvkE/hQ5YqR7kdQYDBap04BY/u9iq6FpFxLIqaPogvkc
bMrYX5Mr0HZx1CO48CxnrecVTwY5lhaV0jTPkdmbM7lsuy+1l59Dvh24qmE3GkUZdNQw3w1a633g
6o2w3wv0q4wLr4hfSNE3HtQvbq1rrzmceqD8gHRF03FajNUwmtrdRvlndalnPv73dfonHx7dRnai
ESBWqeDHBuVfCm+lG5FIm4X03DmpQrGOps2HYmyPcpdE26or3RVyyezZzViW6Gpifc+pC/RqbuL7
3AFd48MQPbIsYDro+ee88Ccwv2bepycY09w+OkbgOhnN//poY1KTVC7s05tQOx0bSurjeFcT8f1R
1sq2b7LoS121eCrUYXoCkI0zK/uOjZcp4clDNTo3pcz7kqDIxh/ydlHbWRFRUAoPRgoB1OlJkBtA
4C0PO4Up3ewDvHqOQIwLZYIY+90aovHz2HQdZRvW/8DKUAP2eaOE4kSDYSBTHyaDVvlUF0b4xtUp
J7SeNXKViwgj7vwVpOmMmqloTeVTtbPlDm2mOC0bitvq6XAbSXWAv6Kziyvq2rBGxNbDoJLUHAGl
/1PfIc4+FXl8anadMUCPqE19g1gKNlDTtizAW/sJF1QWnXbb7BSpsPZ1ZLbLCrTGFVSJN5t2QT+S
fA+MwfguLkqkgIussFkBQv91URV53Ja+rV0tzDE9Iz6qau5/b3BHt9WKu6Twsrk5UN2Buu+rhVPW
m6PU1Rwti3GRB0w/8WEyD3WoSxv0h/JDJOM4g7NWttLHTto6vv7iuwTUYqpGsK4y8CuYgjBQVLvn
FE0c78pu+IGVRljrfEEoMKOAoQ2vXeQYy8Apf11EIDy4XcS2tfh90SBS3yWorjJWg9tF4fSTpm3T
7Se5qtQ9y3hYQX4P4nWrO8kSlxU/eBlr7yu8VGXfYRu2HXMIpyLKWLmsZau+9zb6FIMsNDmbgTl2
bjFI8FKzab95zWNjgdGgTJmrYr7l7c9qqnOvm7pflcRTNrYRWlN3oYXZydOjN2FgUVhodatKfQVj
6D6KLnEQTSeJVwTew/2nfr1S1XmTdPBth0vUaMPOnwCIZEAQE09n94Poi7w230TpnicUviWaJz+l
0VRwHLvGXpmSt5ZJPS1eReZebU31KkaHRjb2pfPklX31gLGM9hpBxyVJZz7JveWfS797iicRWKZX
zkZJYIBLo6otpQYeUJaX6aYj/r4Qd61iD+nGGezm1hSjCXRsVxnWRl7/NKatWU+h/oowjkkXTSlU
DgUFjRc3+64NlrSvnME6iAWuj+2BJRcgiac1r2qb9Uh0Xm0XBKdZzkTQ3To5hJ5W4YMwLdXYZXoL
cAX+Pg/95MkYwz/7R3Z9fWokT9N8o0mcd13dY3FFor1GYxs1/lIXvxGeSA8s/bEj0Fp5Y44G/wGJ
j0dCXeOHG/nZVaq9pdhnDmmTPyTEh+ddpDZPQ+/n69zWwpVIFLpRos2SSHf2EX+y1zQ85XgxvVBO
9Xxbt1O8pC1GTZJXrI2tbeI20sFua7aXYV28GXV08qZYZxvmWzNJjfcu6kMKxZ3gWLiB++DglboO
PEe/xGmszmyKL75j3qtH1c8UrcN7ml0IBmeICP85kaTPPX8OpVQvhLM/56RFbb3LiPtEyoFijilH
ZBFunb5OaUXKSA0UbyVGW2SSRTZ82NYsHdiru/x3zpES1I9xYEX7xsgC2GuV9d4k5bKKawX/mEae
YdswnmMWSVS2mfYqDjrnmtTts5hRJgEb1gDLkzwu1o2dBg9K3BSXZgq+iRkW4IncaIdDzjNtUU+8
kXI6dDJiGtnH89dW/IF9vRnSaZnaPG6s8Jr0waOmxsVJvHwyWlyQn8TXeBq7t2rN+6P1+zrX5Yv4
39/+Dn6x/3r7TMXbZH4UEnX/ZiFphlRJntwPz6OzLSUFp68gocjGcfR20WYhDl4Dwghx5jUuGyAd
jdMirCCDd3XrrjB2Nyh279DhE5vYFXpvkz2XnyMrcpYmj6r1oNfhynSBNYvqWFE1G06MmzqDT1Qg
WAuAGu1Mnqwvlu68pFhvARqnJXs9LovhcxQQtVHM1N3y3C4XXmoZ7yiuv1tUfp1zp5Ieo7HtZwkK
s8fBkQpiEP3Zr9sK8V/z3YBU+14SWaN2oR1eQw2D36CMT2Ddu8csRIUe2Hb2WDqWuwmVrnoo2Z0m
7CGXQ1O0T70qj/s4aL4oo9o+DUWqzsO69Vb4dneQ2in5ccxqpvG320QKDt6FW38MJRy4RE9y/h4e
zmGKU35VuNtTNbde9UF318iB07VZ5M3ZN/MDlqPqe5xoC5FXkmu4REOX+ScrLM6d5IcPfR+YO3dC
WYsDr09K7rIC3NqkE5p0Ve3PTuV9S4YmKJw3P3MBbWpyubOtoT6SEuNV2gTDUjMwzCwjVz+WPJ3m
nVvYK7ujomCGahtqUxNZFwjiR426rq8KBTOYbmb4+Fh5zoZnWGWy/eobafth20E2KzrcQ8OxCdcm
NilzngDdq2Pi5lTqfvvNQw5fekXnzxrtuU1156fRSmc2xZua7PximIzqBhxU6hpvzy7x7XWk184u
AyK+MW1p645ZulQGVOxx1c5kyoVfx7TpVy2FXqvMbdiBp/VRzSlIq6ii+2ii7mSTbP1ByomYjeXM
Pde3V+CC6m1MWYxQ+zHhH1kgZnn47A2YI3t+eBaHopCVnRRRkzZ1RZJUzoPENpa5kSmHzhooqO/y
t97OT4WZ5s9Ukj4rpRMfgSjJ10xSXjJPsR7VMK8Og1GeqGynRj0JQ7ZwP0K5Sfdy4F0cdN0PnpUE
OkLsTN9LBKCd5eibyXtnEjXOG7lciaY0mEc7Z3toqm332Jh1P/OkNH3XpTBYlHLj73AWP1B3aFPQ
C0VMKGh8h7MCZlOU+946Gbpf/WIwIohJuGaaItrQxr5IVpYuWne4khlJj0UcXsmBVo9DH3InjR0U
+q5qX2SbJzW1zsmaIMl33rvdObFb7dD31saIdR/XbBM6MGdnMSgPbnduewvw+Rh9kGNkRgch4cEJ
4JLd2sFkCjWgmpy5fdoucyLLLyxjmiW15LzWpqapmc4cj7fmIYXPvAqcfJh3dSWBfzG1dHc7tfSG
bRIrLnveTb2RxwvKVsG9d4955zvbtBpOxRAaRzup1+w+l5i7fM86hRVeWH90utGexjrBUy2zy1UZ
vI8llashO52hCaufnf7U2VZ3rSLf2RfuiHa4iNEJRNh7NiGPdBB+7kbuAgj03M6nRGryUzqdWbpy
Snjo70SXGGyzKll3nYYd+zSD4qbkUVLKj4iUcFZZxnOJqflDV5nlXDStwBuJvEVfQyk1n2ELd5cE
F4F4auUZis3Aa5tlL/fSfpwOVJP9OosjrV23vvn13nWfdp/roCgmtcFP/32lZVY7ylJ/Fm5ub/ui
CrE4cR0koX2yCXTFO3RBgF96qUWPpBKxBMi14jjapbV0EtAeXeedHN7MGywBkx084nrrc/tvmiCz
9xqk1JU6yOMRa5Zs6VL8cWnGCPS03snPeXwuS4OqA3tMznCtMT/Qy/Ih9Jz6iCl5QNwrLt+xAz3I
BXd6FFNboKTVl7BstDmVeskJz3l9QyGVvGmxUpsXmIsuFaKoD4rJp3WGNL0yumJuW5ry1WRjocql
+cP+P9rOrLltZMnCvwgR2JdXruImiZJs2X5BuO1u7PuOXz8fCmpBzdvu6RsT84JAZWYVaFokqzLz
nJMnz0h2J+uKrOBjp0lbyEXyP3RAZT7fhV+9llfY+VH2aKRBc1cO9b3NR2kfqXa37w16ZWTLJrdg
+uqrbFS/qWYS/pGaF7o0IVjgw/xoUnv+avlaPomEVkgPcj4q4jo72315ckJqgq4nVY9AZhrUGakE
FFm/9tE2/l32OWY5KXsS09bTHfDC7DSOmnFR6SPZ+E6nfNG74UIOxKZQ6Sh8Ze8q2Sy+Bz7S150t
F0fSlNZTWnW/Axbgi5KqPSfiyrwmVROetMCDyQ/V0vvEmY4vhvFbqOQeOIN6uFP8utmbHlskKIuu
zZB6Pxza5FZKmgxPQ6J3tEyX8q5M2wateZMCCRHBtHG2iyy5ql2V0QdQ3SH7Fx+s0TEPyhhmk8B8
tB/k2nxwdDQ9gm6iq+pD5w4Fy+Gc5vSX94Hjvhi6Xj1aZX+MQKZ2WrfSCsq9Xl/HF1Q21T0V5Hor
mrs83suN2QXFQbR+NfCX0yli15Ba0fpVNfaqgdMUWb42fZLdjJRpbZyMso3Xmt52h6ZRvO1oK+lX
kAW/U3XpHwsHrEKm+T+D6TvXiByUVqR8HajkYQdElw5t0A77vo2QJFQ7h3xlU/0wnRIyz0b5XaJk
USB4/6mQ9XGrKNFXeyjzTZZqzmMyXQDYdys15A/VNSVVWpEIUjZjaeVb3y2dRxHoOKa+t0MdccB3
G8xuADYMvlimVURYbPTmoz2vPS8Wm8reo6uh7cbXQfL8rZ3l6UXySACCGWT/3Grx2Qmdb1akOZdA
43ztV8+jpgVrdVQhrHVAuZfu0XJs5ZKDuFiP8GvTegIpvhNX6iFt4+Ehny7BXTok6Y7DcXCXc1LY
6GajvkJ3+l0r+/4P6nMjncpsVDhtl1KcrKrayVBXIW28ymNvPEoxX9S6ZCBnQROmPEjIAxUmAvah
Z925kZRC0pjyeVXiL/TMIEJkV2y45Hw4jy7dI4lmWLvQ1Hr4gKJsZ8uDdc6KBmU5SnLPRmYld8K2
XJTK/jOkslXyahbtX+xGYCSsqlcbEc1VaunB5xZS902bGNpj5PgcUemFAB24D7WRnnc67OnvgQiy
U4tuNQb1pSs1joBkqJ4T6kwrQNn9QdiUREPtcawBFUv2Y6gF1u/UolBBWNeuZz95GrvkQJW/y5I0
HOk8HSfxDt4dF+7kYJhSE4XUsRGMvkhVEH/tZB/4I+1AU+OyTQLcP4JxbKE501Ci6+1ya4LINPyA
gqSXBGc579NDMKKtZOeytCmsUaW057hPg9U9eSZcl4bp+ZADSSRYombvKmV2JZ8GJHkSQpKUGti4
ya4JSG35ycyG8NKT1yAVUpefojyz751If+Hvx3wZB+ApwMH/RIhbE1vMgm0qOMVtipYCsACIC0dY
VO59nf8QA9P35W1mdYiYWuX4GEGNtdKUuqfVXhsfZxtsH3s1tum9mEKEg9MCHCkSHDBYcgRr1rKR
sgGeONJ6xyrOTRO/3cVaHqH8Rd1VCrqqpg5LzHzLNxF/V7Hc7qDMhzcRvUUkQIF2J4rjXsSFPwPn
0AAd0uAWuRilyQ9AEl7rQor4+PO1yA7WuipjDzkK78zBKA3rKmy1nR3VqBrvstBWIZgCqtTEJlX4
HjY4OYVTpRjuqTppj/IwGGvN9b2rz6veDxbSTxJHy0L1RuBVw5RCeKCDddMass7PNJ2bTq4CLgn1
ry0otYvf/hy0jEJrM+Q7xyZxmweRdazcir3YdKdE0OfMRjEWl9q6p8o77NomQDPTRGJ1zIH2dVL8
1Y386BtiAhMjilR/5vteWdeh6z3TixJs9bB0H0yZP4og+s7higJ8U9K83xj8tExDcekcla5atGxg
UxQutbfMY9ptpC5WH7XqKdArkHqyCfWKyxsMJQLMybJTxgfXVDvQwIoUrPORfIAeGfEmGCXtKi6F
D8aN3VazUzz5zVbWyGiVvVoc+rjU57hOUe4p6JnnCCXNXR5OfeKWoh/rgEyLA4f1i+Kb1VNXoT8F
Ce6LbrVbJ5Kl67RRd5tKedXoWD2TIHDnoZEnyTpEAXOXqHlYwrWLAkYO/f8eCqaYWmz2w3bDDOWA
rjvyWUPkttb7qwGTBgpG8bg3HNc+RaX02Q+z6KkD8qc3ZfXiDUP5ktGNlGu1cp97UvmCvq2xbuGo
5huWISos7l5pSc24tXtvZDRVgUVy79PQ/KmMY/jqJWF5QNyaipDjRa8m2Out3lXBnfCCiIC709dz
ulfwIjMBy20kPcu2Lj/x+0EbC+beagHi+Zm5MjlonixppGGwNTTkb6t4A4uICQQoqiBsonsMYLP5
CRlYcpkU2TeUDPAOsrLPM37epcgySLH48HfSJroVc1Wn9fa5kjfbeW5D0xm/9uT5pmB2eNUuG+mM
F96oJfenD2MxD2nT4gdr6FGWnoLTLqa+2evQGU7PRWMu3ZYNibF5bt+7G4uC9l4Ea22tbkrfdmdv
bFYN/BZJcTfPDToKby0lIfFPiEZfWlNhjfaI8dyh7Ng+tFDf75JgzM92dKL7JHiRULpW5O5FUqz2
JSn7z8CCnEump/1d0YJGlLS+e2hqKOiC1gGJLgXmbKuV78UIn9psaiEruNcpNrtyDs9tyImZRnP/
aHd29yDWSMsghvMkDfZ22q8TK+3Y4gXWhvbp+OR5IJmBcf1ISU59z3P0ROnyMB4S1wjvgt4+1vWY
PDZG9KmRI+8VgK16RNcCxmun917LqK535NqHnfDSPIAKbBE7R+HNEKJNqqx99AJb+9x8r4rEu1P9
TN7knVHCGGKWmwog5r4KKXIiTA8NkpOjDrINDevP23i61ZWkUNcfAj7c6gkysdFA+sAznlxQhZ9N
/nnPjk4bb++ghc5f29WNs6MYSUanP4Te8CRG4ZhCgZp2P8So5B8NHjkoKLcW/uexhDvI7qnRiVXD
etR2Lp0pm9CUtIfBld8uunSwpM57WMxs+PNj7HqfRNBij/VG2foDleIbR+aFMjrXoAWWYBFCPoKz
Djxm3fvj3JYDo1EqyicA3rugq4ev9mi6m7GmqXlQUvkiq6S76J3e2HC9AOgu/XUwiZ2IC7pKb3ex
Zth8vFN+wy2UUYQXjbE/vVnibPsWQMmNQwTHk7drJO+DF7AP8itmV5GVIPc6r1pV9iquRhr3GlCy
JFiGMT1CF/Z2CdkqHOPpIu4WxxK3OG7i/kXIsjya7XS2ifWXeWK4xCxP+hchN0stc3/5Kn/5tOUV
LCE3y1fe1Jh347550rLM8mJulllC/rv345fL/POTxDTxKhUU6naNHzwt/wRhX4a/fMQvQxbHzRvx
3y+1/DNullresP/qaTev4L+a+8/vyy+X+udXCl9Bye5Qy9YwXrC1C6aPobj8w/iDi1IUs9LYfps1
jxs9yuZV5vE84cO0v32CMIqlPs769StanrrEyNSdx+3i+bjS//X5HGY4end6yO58eeK86vyc5bkf
rf/X585P/PgvEU+vwUAYRdfulqcur+rGtgxvX+gvpwjHh5e+LCE88fRffmMTjn9h+xch//1S9NQ3
SDPXAKDCobpvet/alnTEI4fM0G8nDLyeVnTuMKRHy1jLhe1uEJbP1H1cIepXlQ47ysktAvvBoyeO
5pUzqOvyqGZoNm2E22u3uh47F3p+QdAJE4qs8alw2AXmaq7uVXSDNzpFpTW4vzVlBlovJ7m2WcxN
6LoJSTcwe1B6ilujHyNpvQi9qdbbxMW0SMG5rhbCclzF392gkg46lM/rNEmiPTUp8lFykj3RlXmn
F2l9D3tQ+iSRfTkbTv0ofCKq4JO7c8yy3wALT59EmBohJeaTbDmKENWV2SKlbE1ZVQTEeUYPlx4q
q2Whf/l01W4fLUN1SaL+zZOdASoh1f3NSzUycKndXUY6sYaVCZnFRYwt1fLXfey8uReH/h5i6hIh
WU9I1r1NE3PFRcQ576sYBcK+mQ54V8lBtGhlSBVA3IoLWUJISpfxh6DIti90Xw77D3PoPP0z/IMV
csXYXveajPJ3BYc/Km/mfasE1r24i9GuaNu0udzY2RAFG/an/A3dTOhr/9xGHvQDf64hIsQl53gL
rZHZ7hebuPNjq70DBvn7jV0sklf2qcxH8yicwmTF3S6Rh+5Q0G9PzyR1QoScDN4ia52apTPbhVPY
xd1yob3OPInhKAjwxK1NMcUtw7e5YlqlB+4m0MoazbOk39ECgKJ1OKoO0tVO9bgqFJIkiBpJ/NXS
Qk3azux3oZPVj50n14+lkltHq7VfhGmxwyf1YiS1zVmDUHFJaEfembrXrodpprDNzxArLUbxHNvy
hvk5wiHn45ckK6u9gOmKO4iNrm943RvoLiR8Tr6affO9wOwK9C60sHQ71BsHXk6fGu5RrjUthte8
SKqjVEgm964kl3+5rxWtlNci3K3Ltj/VimquvKpNNlWovWGnI6lxbLIboKOXi5ZXkHWSzRemDyG3
yGvh90IbOPaHUE1yOzFdALGhL1gF8PwjnEbOWtcASlexbZ78qSkChUj5W5JBdzMpaSwRvqkokAZ3
yVo93DT9RAnN5zthtCa1UPCvBgmQTfbeGwRJzyk1PSpHUwaQT8pTQBUV4sp3ZiMYodCVq9uZNC8X
fNJTXE01bI6j1aLbQuNRwYWWV9eJoWAX1GW48aF6R/rCilLaQZJw07lOec27obwKmzLZGkDdSA6R
o92JsXDfrNPL4UPVuN6hNavu3MpGe3Y6KsQrMQ5hoT/Z6n3WZH26mR0kn+gH6K3mNx9xGwr3agv/
spdvlhWaNHxb68bmT+u56v2N2ZQDaS+p/bV5Vwn98LvypiKKgPSaHILy4Rdm/tmhBHiaY8T4w8z5
R6ZzESH3aHpag/CDH1eiYprEwWsHLmyfTmJz4hK/3w1CVG4ZC3fbRfOMG7sYcoJu93T+f6m6xh5X
JD5BTTmAmBM9kC7LJXWrt6Hu1auGNpGzcAr7PLcFjbP2xnLcLtPIqrubNi+U9cx2qwM4BAbVwW6n
a0FAE7BSbCWr+qoNTeId69TqzmmYcjANKoR5xrg4RFpsy0+dQe5A7u10LWLKKTASUIXBoTO6oep2
Uvt7YbJ9NVuzGe2gB6kUOVk7qglfcW+Nd/zMKQ+AWdUHcZegA6qOQXNZ7CrSbedENSDjIdSRaapd
KX1u7C1eNhA/jMuFtB7/Erq+N4EEifXsDnQHqsr3p4noanpkn0mUZHja8gL8Mq3ObaXPT/tgT+OC
7hh08bpRPYxxUOzJU8vPTpNAVCm55k8VOQ+/Sbrf7Drt1iWg/kf3PTbQrPEmtrO+lDwmLuBT9hRK
AE0F21fsVKSTUu9Og4Com92FGZCRpNPhzZYBrMr6AoWdacY8WazT+VNSr/DtVTV5Soi5lI1Y0ez9
OxFyO2VaG2htAOs7M4Q3M4pNrFpWbz7Qs55u7QqiYf7rzJ+mD05EiYrvvhnC62FU8UNRRmj/Ima4
M8C5vIhYQdfy11i5HQ3KNLQ+SGoprSyFnySBGahQPQAMEzGc2ohlDaIw4RVoA+G1bBodhFfMzRrq
kLKj6U65dllnrVMnX5WTnhT5ejLwBf1Ty1B4i0mJSniTDFWZUqehqVJg+XWale7G1QNEJSB4prvF
sdj8yUsHh7I3Q9AKIk5cOtiYZwfYjZ8jFb6x6yiiLhPEI25WEo8YYDuBEZqFRfDy7Hh6UXRfVZeC
tibN0vOtOdCOF5h9+BUcFHIw8lePN4BiYQDVcNcoXwtDockqH56HrAOfJ0UxlXBP+WqlskXxU3Yv
XjzKCCDyBztNF6umdVoeevK9/25Vt1fhxpAk9H3YPB6Mzjb2ituCzKY/awUhVnsO1MB79fPx4BVk
+2s7HF+yIlv3E9MX+LnsXm2QjfKmKECL7J1NNGaE14nUgn8KSwqvWBJUXncW3kCXPyyZDimFYtaw
6+wnJYWYCoOT0UFvNU8yhOOHxvbNHWJX5mdpDO7F7/ASEdP4ecgDy9j5lQHpsg7XabcqR6PYi33y
GAbaSbfS9c1eGVAlO/BRlrWTEb5532zCE1TlB8/Q8/OzmrfqFHzutKx6jib5Ri2OYdHRq2Mtd1J3
/z6kKOpdxGVMrQPg6PxiSujZsVB2Vyl28CQuDg0eeUQvnhjBbaFeCr0+aa2OAEwyJP0+abqWL1km
jHz+n6wkrteT/tY+g1sNkZhaPuZ1Y11EyKC63b1pj/tlgmqO0R3foKDqxQSgzMa6hj59jpmfO0YP
eZb58yIafIUP/kDhU7wKizZ8ZNtdYyVixcVK3HhDb1O306flR8nO1z2qCM9SvJFDdFSypuqeB69U
10GH8K2w9XTcnumK+ulMBKbCVGQ6VEGJfLEmU0d3+i4qTXaR0zDn0PekGV+ET4TrIThSJwGyU8uu
fhwS9yvcId3J8bzuNLg9XejiVlz4epckdC3eA26jinePiBFDN6u9YiXGEOcGW9UY23nNJSbJwsFd
L7PFukY5vL2OeQkxzhPrRe5Kb38TYlYyv6ie88k3SpRUGkc/2q0U0Ds4ytyKyzIWfhEp3BZUWW+R
YmwukbNLhFKQGNaKB8+ICBJriLvlkWgTSNr6b58mIjmj+tDo0Zkoq1X/YMGYtwl7JdqKYev42Fqt
f2jt0Vp1cFDsbhxuF//0qbccbu1Zf/TzRDmVaRmbyKmwSG8/q0Pe3XuqV9OclFg7h5PlFVL7cuWW
Y3cQQ3GJGvtJ1tvwLEZFGCrXxug3KQJCD9k0cnTPuwLMXKYUsHBcmsa4c4dqDNZOU8My4CTfFeDf
wRqOl5GPiAp7nZg+PbjX/W5XBQl9SkW5pr2nu5aW7D8DBKCv0n0WFy00azqIDPcYTza7olF1HCXE
XaYh1frmIfXUY6E7bxPUlhYGA6FBYQKKlmytsYUHdYqn9zY9t5n1xxIPNJD2LhN1uymgaIth7bX+
cCeGY503NKOZwVoMJTvWntL8cxLFb0+DFakgfWlaBy2uI7puMo2kjT3plkGOGfIvC70NFOvZRdiC
zKCJeBnrBw2gHFz9BLjTJBElhuKiBWZIH03mbW4cyxDtFn3nGyY9gp81xUYnZ9A8pFJsik09PPYG
jY+buqvGHVV4qOvtwL/Kgb0Khzz5D6+YqyPJI2JjzfaexXzA/bfzRYQP2+ocsTzh/fnCuaxBUzDk
tDShO1D97wwfDq+oREJvZQLeudhSvQWZ4UEkYHQ/yjr0juHUY70S0Y0ZWOvB1/pHcamhAb3kbgWt
fT08piYgjyR0k714TXAmI8lglOd5ZFNGqySjX0Xi7Xj3ileX/I03JiX2YW4zze2mty6VI+OOWrUH
wikGehPl5ZF2QbilaIB96v11HEwF/8mSyaFzNPv0D+Gag0q32caFHWyXOV6Xxauh9d7WEQ7Yef8f
11me3f/vr6dpR3mtGTCUFbGhnbNK3behahxqV2O/Fbetdh4KlmHrFWvn2NTCYw8EGFlI7SxMnfDO
MSK8AJSzVWoHLMk0RUSKtcVQ6lGP2BQehE91VAxbYRTu+YkivAeEtAV8Va4CO4jevqXzgT6fVa5r
wx2aGFvU7wJ9TVJDPwZFYtC6zXd+7fGTh8QEY0d8vws/uZzB3uZFXd+97WvcPjiQ5ZPu+YB4D3YT
27s+qzXIe/+0yZMD/TuQOaU621OYdxBLnkJQMP/SqkZ+EPOFSUxQ+PPZ8JcCLco0Xzi6NrHPpjpI
uzDpwXN0+ZleieI8KkZ+/ruhcIiQAZpmsxyB1v7vsWKlOPC+WyaMaKX5nEuatBZ3Ok0r81062fJY
Qvzv3fvPcejBSnQFk8y04+0NN5YYqrTxSmlAw+y0jxMmcSn91vsgwx3TWhC7GrRtiXdRLA/wGfVl
XU/oce51jQbm8FmbzG7SRMeBs/RaDI0C6D0cSRINzGP2qiok4ckCQTg6BbOjn9cY2dM8hpb/7AFW
euUS8bHV2cegcGEm6L3ts9x6qlwTNcllCJH6ofUgNNlLlTN7PcjKrqGpG2c4r/vHEZoUY9CaEyRo
w6Orc6kCCVrnIlA3Vpvz5dWHZnQe7bcJYpa42Fo8TxUjMb83onBr0Uqzye0iJtfZDPtMCbRrDtBq
2+TkyXTDQFJvsrmSXq/zzKzmEOEYWGAFM1t6zNXh98YzlCOpYe0KqelRDn35ojS1Hayz1wGs2LWe
XENTSxfF7O9qzXIChLST4RhJ6h9zpA5Yi+50PVuLZy4vJvYgrw7pdMnpYT8Je1w79bpA4mM/L7W8
GOEWLzC04vmFLMtlr4oTWYc0VD0IEzjYadN50g6k9o5Wf3BbEkf61WJUhpG+W3FeFOH0fBMJC/sc
syyxOBbbsgxqP+Fq5HOK1n3/mRTaK4BK6aXOBmOfNXp+Vydl/CKNcJbR+PjjrwF9gOBF6ZGWEVRA
gwxORoPIS5AByr6pbcwi+TjUp6EIFl4RvAyF92ZuZtKeXtNjve4aQ7skEf1AvWt/ob9VcY+eAv83
IB5YvspcGkjThPqF3K52EdFVX2+iUutOWf1HnBn60Yfi6QSSlP+qQkKnEmRoVkIihhUd8/5ESkh4
hylE3IlLWQGSmj23YzOotaPZ/kDSzAQXPcWJ5cSYJFIDFLo4hoMH/7gXtQkwaC7aqPjSXV+QsB/5
HVm3RpHaf8SxnpzoBs5JfQZJcqroiFpHlqusxaTKjp1t0DQBe6vUkvQLWs2g1rsBBOCkkD4NYY0a
HhzfbRAhd968htyW1xGu+wsAvFdOndmXJgnHlZIF7mvT0I6ktNnw6haBsXLqKn11LWQHs8xzkAWo
pJVkgNltNBBNlA2co4I67YzT1sPQnYeKoHqArebDcPEKXN2/nRvHXrC2Oo7k9YT+1BraY7QyUNgr
ONbFnNhOKJ/RxT5QMzx1XrEVtp6Wy3Ezu6cpSZsp23JaQQfQtXUUtdzapZTfQZ9ibyNgu1/VKPxc
ATG4ym2hPnRJEa+EPU1afZPItJE7U1Mv8Ge2ZsoXdyzqI29AhfRGEn0F3VatKs9x7+kFHJ9yqb4K
u6cmxS52dYPEGA8JqnrX6LQT1fBsvgbfND/sf3ajB/8+X2vXNq/HO+Q8ijtZT7wnjoP00Jup+TP4
ptbwn4hI6M2GqxlCC/O2s4ZvEuQTmo4bKCxiMFDv8vPCCNQg3g6DFV/oxrMe0kKS1pJn8Gv2fuel
pEqFLXi/W7zzXdhnlyaFHCvwzKvP7vXA36J2Ly6A2PV7I3RRbUQ5cHXjEMMhdK95ntgHEbtEQFxO
Jsyg57SNvSfI/dJnpYzDrSvT9p9VAMdCKc/XRmvFP+o+XI/60H/zUBfbjmX0MaKaSiT/GCF4ouIw
WCeBj5qoJwH4SKHa3MNuk/ApkmT/wRU6y75jbQwZTrBZRNkXhxNr0Vz2wDdIgXFy4AxtNs7kEF4n
tvnQxOVlkPISUMh0pvkwbVqbGnB/qspLPUntqi0JX61w8qeBxsRDZ0vqrh9z6TMZrDlCA/SzSgaI
h8wQSFRKfVjRpOoJIbnvlJ6VE8y69RM8isM9Sjp3WsrLXsvZkO2MQe02IlZcNDn+DoWdchKjoglG
MJXtHepA1SOHy3U7lpQlXcTchFBuXZGHyzSyI2NVD58sNd0ICDT0qByH0QfZCJSzrVrKyjZN+QJA
cR37Sis9B+4wbKGRz0yQMtDiiotvyvJRMqYLveYJ3yLc0lurq0AKmt8SvhupFEweET5h2n91m3qI
QJbAYcG9FkN/Dabva8i+DGo4scGxHuBC+vvo1ulukfQc6btF3a9AK3Cw7oT9VvVThKSh1p/iwddX
IywcGxEoHMtS4s6Lqn34vtRNWGQ/SI6SVMEeyhU13NSJsalrM3008piDph6F+1Kt402lBpw05Rjg
fCOjM6qXv3V54uzUVh7h1rdQoJ5kq4Wtdtpx3Ut9dRWOX9rkaS4IP6CpS4yYEpdVt26GXtmIwuNC
ED2XLT/UMX3keHZu130SVcvZPXNH/+f9XN7UNSTpZs7pJmvMXZs1n+xgA/nlylD7+NINbetvIwmo
p5X+xzCaUMZpR4Yubuu9GL2H1mw3H8rp8m4XK4qRsIuI93hh1yfFn/d48UgR6nwzCwiY8om1Wlyy
3DW3VVuOq8Um7ib+zIuaOdDYihjDhpcQvP7bvNruAAWJyC4q0IbqImubFdHHmGXFGuK1PdWon6hv
mceiMO7n90MMYb0CFs0bsPyLqLLNYcJkpxZVgPep81B4bmxkfL+7XlmsFLWTt1XNN5tgF8gr7ScN
9e2DR2sxPazKSnAQVF6RnHUdnlARJSZZXgv7wkRl/p+T6iq6vJVKlEBB6VtPgbvl0YAoEvLMqyg3
+4sYe+i97NqBUqKwSVPMx0BQ11u+rax5tnCTE1aoLJJ/o/dag3go/F2n8naQ0kF7FJexbq2N1VXe
drGVwOsoIcreKkllnWMxUu3dpIQlLmSr4VstyXmnvQuD46SE5ZuRhhj1NxHwwdy0yg4622QtbMsa
5OToe6osa15DOMxUcS6qx1ZzelTz/jy6gOLdOOrdrYM9xw9Kr+1hWbxw+BjkesMfn6PewaAEJcwk
2gqpYXnV1AyctaU/VCkq9GhLltcpQJhEgLiE1keTCJ0m0qxszBP/utay/F/XGrL6ixOEytFW/ZVl
GtWTuIRKhuK94jZvQi11BimSOjr6oZmEVNo2cR7bxJ9yVIijdB76qq5M9DwmcUUtPlXeoi3gOI8Z
R5nb6OV5YoY8rS9sg947jz3ri1GTK69B4r/2UWBd+47tXhFp/kEMBXTHGa0TKLTqIjA8Seh411A5
iYEI8mGmB8uovwQT7kfYiXb3UUvXVGkABls3aMFtlIpPjpghYkAgvz1qWWp6lEUSF9ltXoxSZ/7V
LcH5TWvIIK/OHY9JnKmyJbvpzpN9mizo03/0k/a+HOPhJEziksPqtEf2WoXMkTAyj3DJh8TJBs0D
kWQVx6LXQwslYWS378RRIhI/ceJWXOBwdDe1oigrcUwRNnEsEXeLbZlxYxML6FT9VrKdNVsfACgt
Q/CFfSANAyxqHUo5Ps10YsBd3wjDsqHcGoYKRWaLWt5OAj+5K6cC6RjlyQ6YQbQrpmrq4h089Uev
0EFDSS9Yg1Oytjdt8mIovDklx9m7tMmLdnqqtP4898YxLzV5o5G/ZMT6yG6BIkKk5/OYw9TlKjD6
261ifHYb9RsKQ+mDcDa1uoIkT30pktJ5GlR/L8x+grKc1oHD7dXA/NxncnVI5TzaCK/hVdLWc0Lq
aNMDXLSP5wfMS/bWzQMoJn54QGBX9g4qU7pegbnUZ8OP1gxJu4hhYtDQNyjqOo7aIwSe9rlxh2BT
GUHwWwGQY1ThP0XZTN91amZCapFFn3qpvIoAGigtyC487WGZid6d/1uhcAh2XP1LPCbGDnEX/qwM
WOvjPoEfZupZaadml+UibCnCK9DbpvvF7gRltytolCTPhdrVzVQxlEQz5TQXnC4CSO8LD09hwB+T
0XhlvmomfQpxMbOGRJW4LUNasOrpsriFbRg9fzN2JIKE43aJeZ28pFBMFnqjqaV5Xi5d01bHNqd1
6d3u0Y101nqI9jZ/3gI5bMfqQ0xWB/0+qp3fWq/P7uFKVi+ltBMDqKGReTYnXWdhL5K9sAuLuKun
OV1UqRf2NovZQyERTjuKrH9Z9MN6i/0vi3ooPLVpFdjWWgU5NZ0pxAHEcG1z3/fRN2FaLjfnD4DC
X1Cxop92mkl/mboLwp5s8TRcYq1ptcIPvs0nIOGdzzNt0W1oaLJPoZYUpHTS8rmKAfDJ0ggYJSks
eIQL62UwQaZDWPMHmmz2J4XvT3J4insew7I8qRqNkOgXac+8593Kl2r5p1Q/COGqaY5RqG9zXEVy
z5UXIM0dZcNW6Yb1kGScislof6v5fl61kLg8lFULnYfscfryk/FbZcH9AF/ksI4ruBytbsg2VFTC
B1qP+4NpD9JetarsaitOwckHHJbmQLc8kYcNQffYt5X65WaSUpcSbKt6dq1LeA/sQbUOeucMCaoT
bCDBB5XWLjJS7XNU9vfxYMc/Ii0CScnu7Ql+zRKMKRG+JGufy669F/mzv4t4X+OXEYDY7HUKCnhj
N9EneCmSR9Ho0GxlqlufjaEqAYD5L6KhIvNl89jDsTW3OSS5Rqsnahg7rYe9qoFvd59rabvOMh21
7akTIkyDeVExv96IRQe6JcWioocCYKc1L9ooQ7MNES2htZhtimx1j55cpGe0DTiBoLY1D4VIveCN
VTCRO4FhZdruCPtkKkM5PYsl3tcRJhQq11YoKbzN0PebND0CvILkwzuPpho9VJMyXOP76Y/Gp2Oq
dpxvwyi7m5iD1hxh1HK78mnScei025lVCIDqPZ8KHUD1kOWxggNdtEHkTxejAQ82uo0SRxcxm6JN
sVLhfJh+kD1zk/Uj6bUhSR6SHC5RoWveFGFPQ9V/OkpT4iwxOTwyavOMqHX4K54cXpjrZ1WDh/jS
k6pKskqunt/yO51mJbueArUQcNu47SB/r6NXpC+TH2T65HXgDOO9Qn/TGQA7FGFvAWkbbMtYop9P
Cu39UDc7Q66tkzm4hrUhXRLtUogU6TJCY164A0m1TgH/HuiHEGCMgd4dYhUQu/iX0Wa91ej+f216
mD4WO9w4Wz2O/Ne/iTcnuxo4GZ2NFVxkGfQecVTyKZ1ykmIs2165omxsoNBG7sLJlX6lm0mNBmqh
vVZUXsqaJCTJgXu/bPKVYNmEZwVKKwm+QzHUTf2fJxWKTnNeOlxIUmXQ304XCZ5K2gvRz6jHP22T
I0SmDEWYjrYn2dwOsBvnil2cw2oYrv50SXtjW+UZ7O7TSFxo+NeDik3nZHGSRn5A3XolRlA6wsdB
Zx8av95pMYV9mZy6Vv4qTOJiNk52sGW1nmdWQekf0tL4HYme5gT3JzJGTR+1qF1mzRoidIMaU5eT
b5+MwiMixd0cLsa6l/yexrJMv0zUnzkyKdtibLuV6LVUOtA37Mv/h7UrbY6TZ7a/iCqQWL/OvnsZ
O078hUryJIh9ESDg19+jxvE4efLet27V/UKhVkuMxwxI3afPQQ+1yYfO6ACWNPAWpKebGfS9AHBW
Xfc2oJGQ2K4n8y5lHqSMjDbw8Ew2GL65rgnXYx35qyTl45PsBeKoTvDATGC5xFCBPdS1jCN1Tso0
UVAJoXXq9UH/tIMKc7ikXh+vmrM7el9RWTw+OeCCvkIOoGyapluWjXFXK3CLkWfpoDq7HgtzT/Ow
Bj8d6ahxTb1Mdupgod4VbJj4RMBxJPcJqw40LXkACQnCPqN+pFZcgIgSW876RLMhZtWBxL4eQaPl
QkDThh6eY/XYhk2CPYcoZkXCIwZNFKQ1dwo38p6DRveMqmw8mpuoeqpBjrEwFZTZSnxpIQI+EeSC
5MqMkmHXRQUAFzqmiu20tYxjUYMVD82clYIvgGZIz3gpga+lslFsY9jeKmkTa5mF+W+OwoMIQFjn
G7OoIWurU3CGTsGFOjWXIQYU9EN7IRN1uhIENmZgqw15UIfbgciJxpPtNonldMDo5t2F7KY0FCRp
oJmFen3r1HR1satE+BBOhg3qL6K0inIGIisLHKlTmHzP8S4HuYruETLAKbRg0o0LMdwFGcHdDHc6
nV1BXVmsuw5pKegtr4LgRZTteHcLAYyGjbKAMDZ2FDigjljaA5SdZbPCA5bfU0fGJHLepfUCgozs
4JVlgQdfwLZ23gWXqoWuQe7EEFQIp2lpNl7y0iq/XHhTHn6t/fqiFALyi2F6rbDhw7datqgg6esf
qZ1/clRavHYG/rWoXx6fsR/IV6LI5EPXlwgI2I519sUw7cbI6w61GSjIzLJ/Xbkc7I9XdvSVDVFd
qrFEnKXMXpG0/3jlvks/JVVuLpPC7u+muNiAxAxs3JNtbO1yNL5yhfs86FIGMuzGX4PiPzih5r8/
II9ubblKzPsUhGZLT9bVZ0d2Lxq0jfE/QW2ETOeUfjUsw3yJei9dMfzo76MsNLao304OcZrI89Am
09oJpvLJEyEIo4VtfYOQxtvHsPAxjDCKvnUcQcA/PsY4Bf/6GLHtl799jAYLmzPHOnnZDfg91wry
FUhC5E+ggi0feIvHim7ZgYkDsHyFNxYXMmG1JVeB5N2WmjRcTMAqUbPlwzwcdd2eXOqhKAxAjTmI
jr3Jjlc9F841LK38AVstABNa5wo9AefaRzoIAxGkI9maKNKoX811BZLjKxBG+YMbvg2HJBjyibGD
aILdmaeutd8OUp+lgL+7Rg90qW65cT8htpJxBE51D8h5oNpjmXsTLJUr0nWwLUQXkAKZTmCDhaae
+Z3MUBeFVIz2Ip0a8iqmcTxVtfmAdUu4jKsKfJijsptTrxlU6MDavsf6GGTQMegf97eOqvHhbb57
j0OzLttwB7nObskRP9tT8i5LwX0FhgkfZKjAWVMvOK+DPSX+cjZBX9YHvawbhusZODApIRZhqPxt
GVsNX5GAuaWN0FTwt6RUTurndEa9DCxui1b31i2wM51qISMOkrC7SfAnRiy1ujW65hNR2FKfbt36
tKf57vn7OCjmzp4VbzgKyQALC5UzrtMWHEq0BJxXg2Qc4go6IXqxSKlyOszedstR5YvU/O0QjMa4
HiusfpVwd4ltcIAU4vEVwK5VlQXpyxg3FUr9YCdu2jQOwGRRZ7PdHzXDmB+Or9p+87eY/QPLN4Vn
GGIvg2Zsp0ObMlSLqC5GuA22W2+k/XKvnQB2oN1ikeXiEll4cbWtQqXF6A2fgyCMVgPP2YGyO155
P02jfPnDS3mJzi0eMuzgHwz80zruInHhx5698guBBKcWZlVcDg/1iH8ppTV6hj0bpdcGbngPmW3y
K1h21gbeN9BMcbqTkWG/Rko1LLOwnGMCRURaxwayLwWg6UIeqbfNnMMI2opHaLzbNAeZe0iLnkSO
OWhKjjgY8EhpvshFmULBqhPXaqxr0O8AqFTzWFxLEPeDrMVfTgPYZ5c176FpGIbeprbdt94U22oa
Sqa/jdce1OmhwG7tQJMGtQON11b6T5EzgblX2vUJfwrU3XUq3HREc6LeSTepF9lxOAvwm9966ddE
TeGxj2P/5kwz46mWntSxiL1hWbiB8WRE47/OxoG92dT72R9+RgJx8kE2w1YWKT+KwQfpjr5pgYN4
HKthvDp9y49VN2ZQNcTN2YDum2P38sFON3P4y18l4AKd+lK55rpyPQSIQGJynKRgx5G17goa53xB
tlvH35qIJbB6QeNu3byY3FUrIPn8R4el58/wxl21PofEl2GJOzrkZfaE+lUPiMdfJjoDr1uwBKd8
ti5JL5OMVSJBm+L6oED73TsWALtn7rebmY9RfLtC7pVvV/AcYLc0a1ywZJHI1jTi5uwa+TVS+d4w
wLKJ6qVkUedDsmmh8gktOZ/t28msL6bO9BoiD45mB4iBzvTiTSsfJWJOkFmooduqPagjl/beQg3Z
PAjlxd1KQtxstKbwAjnSdmFkQfWlrZCOdFgujnnYVy/QI5vtzQiVIggS2es6beovFdaqllWWj7wI
wVaUj0Aaa3uvh6MCKroNryG5eo3c7hNELsoVtPfSqzIRbqEzsiltG7WNzv5//IwS4YXCBNf0MAhr
GfAJdPv6ieZsp35sP9tMjMfRBGaZrGmWW8tB4YlSCQ79inU3gQQ7gAiPAYK8TSMTa0tCF5PHL45V
mo9pPqT3sWT/kJm8/Ng3t4Vtj5+1lxl4W54DD1Ma9hVrzeJoOXgIIB/vXMlWCrEaUOT4wB3uXBMI
Na88oK635EED7BHhTi0AeyWbHtC7YG+d4wA+i2KA+NI1WLvFC+DSzT7sG7YWOvTlwe60zkd7iW3R
q/b/m11NGdRn63AhBtFd0kL5m5T15bosRP4MykK+gy5lsBRhmz8r0aBo2Yu8hRGgmUwhghIV6DHJ
2eLg8+lzdaHOtEqmxxQkZBGWTgo6W6s8KtkT61T8oLxW7frU9U2E4dz2UOFlmS2UFYV7m28tR8r+
H+owStBdHXM2tIfZHbJ90JuBCBXQUzVYWKZquNhx2b20K3ew1YtpyBaCU0O2oGZUdZph0oAMrO6F
KmkFcQWUslAzH6BgFjnqisx08OB37pnM+HbBUBQB5F6lDab0oYKWQwhmR72eNb6G9thu0gz7u9vr
FtGRbFzEiJBAC+DDa5jetreXbzisdVHvBwfqE6TAgs4JMi/zu5oGMsSgY5AhnWywu2MPaalNr7Ns
eTe0j/EUbtpORHdk6kwfesei+Yf6yHQbdLP9Pqgdpvpodeof8v+/Doo7oMXA9oCP1kkfcVJvuAuS
CFCPSipefxub6GgkWG1ei7Atn4o0/GnpVVftNfHCx2LyDDpBPjfd35vUe3NGxEqeb02VouLMyqJ6
FRj70NaVxQP3p3u0Iqoz7v/a4l5RLFTm1o+AhLClkwv24DNr3EBWujmBCK4/KAmxnMDz5R3iy3xl
ADDxPNUQ0hjLuvnm12IvLeBtFyXg3OAngFBozr9BeUd8dpnHlinSbfOUvaFpH73ibUo1AbDUKedt
SpSUnyLcu3Er1WejZD2oGXE2ogZvAZ0D9bmQuCadKW37q1/JJ9DEBiAsXQ5tLjakDRYirHJ2PVBc
1CBOXlOz6RoIhUORk5TCSDOsypl3freTtJiLAAZexmmCteDZLyAbvMCJHeL9s4BUx3zyset/8TEB
+Dn0U8w3Uce7lZi8cB8HwfjZg5x1p8rqk7TK5JyBIXoxQNfjM7nFcWrswREMnU3bW1SsD3ZJysKt
QLHiCoXJ9jpWFf7XVTZ1K15m0P2g9tjaHWhFbHs9QFQIuqDutOamtwWW6Z/QGaM98dYDdNXe0dm7
/WYi++RYsz9R3JPJ0YCRAXa8VaM92clEnf/V/sf8uMc/fJ7f56fPGRCi431uxZxNgKq2jWW4Nm7I
X4ceRLYj6+66IgXve618pC6K5FvDvTBdA9uO+E/TgWRED5h9+JRA6CXxoAqT4Cn976lulvfp5uEJ
KH3dIYdCuFZDsEtH30WyWgaWn23IRtoJHZhPLyozF7xn4MXGq5TbkbVHatSccWPKz+yFI/3u7IFl
/jmu+dsLOKne3GYYmXYL2rI7gzXEfU5/uU3t8K/Zfnej4WUY4V/s4u7nEzbGUGC6aysHmvS89h5i
GdsPQHsq1A/jRi/NU9aC2YI8pc3bnetyH1yJDJsS7d9MMagORQOuW/IZDcddNBJoOoYcy+yjrwD2
ZefDFczV7J6pcDqBNuKevGnaIcBzi8/JIVMOh8EDasUOjXyXQQfzk1khJRF6YXSmJqj+tk3exlcD
inTXfOSrUde4phlnqHqS5YKa02TxHciYzbk3GwSAMENR7KiXphQQ3DhTU085ZuDkoykL0OtkXdSe
nSgELYoRIFghloziJvogmxwwccjBnSiW0kXVBE28ONpQ00qFOjITmkV9LYqnCHmjq53NoRRyaGpQ
Pt+GS1mby8Dr1lbLoVIYJcHDUKNUjWm10Er1oJ3wWgCNux7sD//2UH57bAa86v/wAHIKYXGd8vjL
HB7276sh5tCHx5olZ2sgcRBScbmN46Rp9/vE2BCR/myb+0GqD5L9ugELrFMY1tapbWQlGFhNkQer
Tx41kTKZm4SwIUyNUM5sumFq3gcRWoe83k3UItf3gQzlCCcRoZQ6YeVdl6VHyA96V0CDvavH2CeU
cTVnkMR6kCyv/TXi28OaOlvPCM4jQlat7iRTUWSX0ssYWGkxOo2dZI2S+mZDw31TWtiJNt/m0XoQ
pDS2gPfH92Qy/R6LKhA/b+kTDL3fHQX0gBfUS3Mw5OAKk/UPZFKVgQoi5aU7+ghQ164PDnNNAEB+
fSKQ/kD1y3gkS2vmUH2avoVJ3O8pACdBkLud6q6aA3gq5u0FL9oH6qSbDNlYiL4n4oFuMJG2KPv4
fbjMq2olXAb65iL19zHeA8Du+vs2qPMnhyXFU451Eh/S4S6qOe5xh9lLhwm5o04gpKcdB1HCkga8
D8fzKgeJ6+itfbdMLpxfCTTB8BJaAdI7gX0HfPdpjaRyo4b4G2hwv7od9H1ANBLscwE1Ri/LrFcM
pH4aOFaGv3ISgGaKlWEmbO9oCL5l1OMOaXFLQy/kA/LCziKsmmzjg7VAQQbpc5fGHGynGTIYmVaS
0lIu2g5kLftg/90fOcMzCxrR7VG6PADCmgKpoCN/f8QAKy+uljxGQuPW8SFY2FAk0FNg1SxiPMP7
vgSXhgofoOIVPrgWsixYHgfbHjK2D+AIQMzfRemX8oMTebAwse6H7us0Ok6yzALhavrwH6Gn3GTp
aHbgRk9JvjQHTenUDTT79BXqniF420G9O+xR9KZ3dnguuZDxi9o9NRtmrgRYYZ9j7DywbPm3G70q
egcK2kHe/tWt1rMRkPndTe9j5tnIThc1OlveLkqzdT0YlftUATgBYbJtO6XpEbpg2TG3DHs7AoVw
J1QJGHtp+dcuROi6Zk75hcXiSyxU9aNOoHeXeoNY8AEQ6EaUP7qg/jIaoviS10UCaZzUu44MP+bK
ENkdBCrerlJbw8eruHacrJEHa0B//Fpz8401BkrT6gjMFnHEfDBDG3KmlfmbjQZpCg4/siCxEfjr
DLG3K0RiyoODlA2EeRz7SrZIfm6V3T8qC6+DwIHscDOBC+vmD+krQBqliVVqYzUP8+GlbyeIlpb2
vTMO7oHrxaoL7MbGSscEaexJ3iHZPgDt+rtxFo8nI9eeydo+DNL3/ylT82SC5eR24rnWbAl+nfzm
UybB+Clu61daI9NqmRbKYw+xeRmae7KrwL8T3Af2IZu+dBFkB27hXQoDa7vNIHZuu9GGKg9G9amK
oFQBqQhrFSPPCMm5ZLrwUJpLcnCCT2lb20tRoFi9kVG2lJMZbabYsS8GELfzwQqYOAXSXvd5iPAW
dZCLgtzSssCPbEO2HvV/K9OJIwjTdfKuV6ALaZ102JSFxPdXlwYCkHI8YNE4fgZ7rgeJSsc4dLrJ
2KYOBu+lAnnN0fGh3ie0drSVT96yk6DwnzyjABNW9aMaufGqT/y0ejuxwI+bSgiCOBayi4WVWZ9q
v21XopP2nbKgLZA2cX5AwgCMDuEUrCsGVYTECotlVoF8J9LydIU+63ygvQHkQdu0kPRLBtNa/2cf
cqRDkoDtRGjv22R0JvKvRdEG2G7xE205+1JM98yYTiRDliZsvNd9tMOkvobhbtGb0/e+/20c+FDA
cj/Yrw1kGRYgPhJXwUN/M/rA2CjQGJ5ZEsTrrpbWp9LovublADXzGDx4WNV9B90zXwx6kMF+DQL4
djijoCcBs6ZhfpqGYR4EWdV5UFMioAW4iRH26TGuHWOZTSpZIuaUHqNwAEk79bRhMr6dUteUmgig
OPl04AMSaIUuqywNFILHFoTXoQUWn4IQDBpGLptHw06qZVlJ8Trm6s5zUOu16NXXXvrtD5RM/RS+
43/yMg4eZn+w71LPTKH7JMUB32x1TkfO1tL2vStL5EscRttJ54/ooMoxALZGoG6c2hlHujh1hoNF
GagPPu/dwhfjgVqtCcX5dgymLUGCygE65X2DiN6MENLwIVCy/N0mXTBQkCg1OZPf8D6WUEc0H/n9
x/mcBmt0P21P4N9AeYrpGatbhKW3zSewpANzo4M0hQ1QYOm4oCrT6Gh9oEEhtJ3WN9uUBBfLeK2x
7T7EflBhl2waA77DaDU3B5W7d6PKE1TuxgHCBSBOivWBOsBkFy64U4jtB2+sllfNmPXnm7PjaWLv
tLp+cIOQe7wenLwBF/gLCGKCsywrhy9axAP2AQ9fKsbCyyixb1kBfr9xORjIZhfUXE2LJA4NPF3G
fAU8EUQNbs+ngWUVyKzX9GBqyW6PnX0psjZfKe1MPWGGDNzClAAIJnJ2/uPhR7PnjFsgW0RZumY7
dDU9YsQK1GXSqUnEh7cuMiorsYHqAzZDDyENvA9+ordKsSJHJ7ZQHsQrj++ZrWbbPAMfq10DmTZb
LPIqh9yEZdn3cTrVOydus33BnfFughAkNOKS+ssAuUfPiIwfvqp3bsm819bLhyUNyt2k3qnMAvNI
0I13HFPOg3LTPdMTwS7aHWJE7jwoBK7tPkjGNYNC3yLXlQqurlSgQzXUSwStgjO3lQVcjd7ag2tD
gP4KpQcgZHzzw64JzCWyqoE3R8hn8T7YLGO1hT4a5I2RzrkDZni4y1NVn5kLhXrJchfiO6BAMeNm
PJSB+UAtV5voDLwl2a5zdXmCHkqTUEdhROnGrAC/88KmeJslyLJ2xTpEUmPLD+N1YWOjOaQMhIS3
SyG3hE8DBM2OZhvGZBcmibxIkCqsfV/Fa/pFlfpnZcbFFUpu7EStJgzac1F34P1DHx2C2lRrF4iL
dVIGbzZUrj6EpeHPv0VU1RbnauJ35E8/RZDHy3UkVL2+TaRCec8hW3ymeRAcBv3G6CUIMoFSpdL8
V1Ya/5Qq8e4diI7eyRCs9WSXruMtrcZixyYqhmeWiG07+taXTFlQsi6acUtuKVLomYWNfTP17PCf
pp2YUS1cBRoumjYPVXHgBAtsjI7vUDUYrnNnajfEQkbNBLH1D02hm0RZZjZ1uL71hgpBCbP4GeG1
8NxDU+ggU/yV1LQFouWl66MQQfcmjuaIFBVwibppJsAeSk3TT02kDOJzWrXp3IxGZZ6jyvgxz4SM
xyWJiq/UiqTjXPrW/ORN0/TcFrK9M6AjRn3C4uK+yYIL9Q1ALt43IwdnAK4IRo36AQusXQiClefY
mAxgisYN9eU9sx5dEAbSuM7pmuvYxkvqq6YofnLznxXuvK1KgHXvwqK/qrxIQcuV9UdXkzsBNsx3
CbMraOmAL2p2QTVNzR3ngVpJkTFgAGNrQ83eAoa7SIMLtWhQgQX6AgGC/khNmtLzuwcvTZ5GTXuS
9U36aOiobVEJe4sFRg+5G1HtB9TuX8gFSRlxgQbF/jagzaW5RSEAEBR6Ejp0eSznSaK87vcc0OUF
GCYCpLIrd5HUAdDMlW0bC2Y4AiJbMljZ3RTeV1kZ3qNaMtvFkDdamORTM5TZFVV3oV46kPN4KILI
vZ+d0gYPlwb3wDxvGoApyXTSaHcbdLtWoS9jJaCwDdLCWaHgChiSIDLZ0cGX874WyFUMtDa1P7z9
h3jM1p2HIHjVmtuky/qdi2qhayScf0Qy5d8LM0DmwCufc9Cl/c0hbbznYCyr2QEv3n5Xjdh06Rky
bJYePfDILGIXmvaFFVVnLzP4C5ObKczjl6oe6ssQR8Bpa3NXKLFNARzfIBnFX26D3ppYrSeIZE1T
eZzfjAML8BuJRYnyPsgjfTh0IQBvoh+h8ouORr9b6Qwy794FG56YD8GKLAFjWOekZbkNswJqeI4d
QNY1k2tHsuRZ5lgKxm3U/lMiVmUw2/4pkcaqvDH54rQIamTAZ2On3WF7iOX3waoaFNvp4SHEbubh
k282z0h59Oskw2q/0VgIV+MjZGPjdel1F2p5JtgUpjaVS2u0gO/QvZ2v3nqjCOXytVMCMaWHvo8P
/KHYmAEYTGNQWCMWgEL4XteoZBy0KviBXJG398EVhb1A7zHztVNP1B+C223FeDAdaWCmB7ZU3DIN
T3UWjwdPl1XUrV9cHH1GzcgN8TsN+5M1QWsbLBzgZ6xLdSI38piMqNy2Hchi9wAfdUvfyWtkPEdj
rg0Is6RcxJap7q3ery7AvhhAsyJ16qqqxP1ZaXHSXyN4lAYPIAQEh3lmf/ekL4/0cuqaOLhABm3b
Crzplw2L+g2Y9JrVbamnB7gqa49kUqDp25g+B0ga4VGZuMNrmFV7EO8YPyzHOkG4dPoiwSyw9FDv
fwfeLGPndGa/Q3kpUJt6kOegbjEx6/00iPJuCu1ikY6FOGe6KjWNAY9WkASaW+92RzqFXOUqPxQc
XIo3khnAQqHrY3Qe2FXN4kAdGW6vdZnZyPGzEEqunTmeazCkvXQ/K2V1LxEbInDkghUtqAP+IsH/
tUksNWzICaytb2OYW9sv1nc7ynaqLuKHrubiynIOYHxmgr6qSeJrJsvmhCfOF+qchKjOoKg+F4Ob
nfiYZiso40JgUTeDDm/ABZ3SITQSPMJ0zzik6PEg3KmFetw1GXvnGyBx2YM9evUlA3500faB+Vk0
g7Eqa1bsqZkiYwF1TPWcWnoLBpztQoAZ5nOY1AOwFaa/94SfHFF16i6xHFp0qZSfpjwSZ9MYAxDo
AgYAIdl2ZZR+dCh1U7tJ7WZGtTgjXglNtKhBMgworBWobMSBmu9ulp4NYDFwoxGoYGq+obIDDFtV
+TVwEVPXEfPEbBSQVp1/GYKiPKEizl29eyAlgRKARKmlqz3CFpTy5AFNovJrVL/NQR4GFOfARQSO
ZDyQzMcWybT1VKMGZChr6xGl9NZjJoNNgyjlHXnkccKBOAiGBaJT4Nn1Enda4Gkz7snZ5qjJlmMD
zBWG0ohGz4lwZLO2SzXly8o1NkPvfGHQ1NqnoGNatJoZxpnC6khNiNTwZ6eTb81oGONNjFLl1VBL
d1cVEAyjvbqLv3onSxWvaCNPvdSk3frN2W5VeERQJ1lQVqu1W1AFJ0W/iRvfAEg57w7S5v7RBGpr
zo6lISi5BmRYaQDZKXXWjEO8HYEBmme6DfhzTkSKoEq4SgWWPSwD0E3kfXofpHijDZP3UIcFTMAQ
HAfmv95MfeJCEsHO1TJqsy5ZeiKXq8Ro083crqJJc5bHfD+3rRAv37osLjRFmbvp/Th02B/qwcDb
zfNnKLEFSd1wyOJjHqn0hNXO22HyE4B9/myLsuqPeXMkO41ow4CDRtUkqhl+8TTYfOpDCAZ7qKXk
ocEWZHN0B/795bIAKGp9owGhM4TRkUYF0k7E+XVyRudpkIDJjPFdJw3niSzcmPagj+jupTb13KwX
SdV5R/IokJFYNRJKaI3RuFhRoVRS1uCQoqECUrIHFGMFC2qiJNa6/Jcrebzu7mNAXBpk4YMuc1Ap
PdX5sdWHeOBod6PIgRma8iOdUXdpdwPIifkA3sb3MRG5Uz95VlMFPp8/T6nfaPp6DSmteGtnUboi
3fB9rqvDKtwnK9aY6twBgH92sixdZSbjx8Etf8gw7U6W6t4OUWJ3J7K5Pvj1HDs7UuekPTqwNSCO
9u5CPQMq6EDpDF613Hi4pamm3hNHc6y/yPfKchtpBjJRmooORguKSu1FLXKlgZNo54FzRuvXXLfp
f5+L7O9XvM3Ffl2RZmZFwY+oxcbjEw+jOkXlLSF4/fcmtjvsOWnxWLn1YjnxsUm9SIiLjDVn2zHU
eWAy3OPVdmhZAsQO2eZTHwCVfWJZB7LRoXAr1DPrA8oMQFL6IlrsIMDbJb3x2QD83k+Ml6qty28F
91983AjfQAU9nwBPOp/81mWGg/cJUhkH3V3okf9liv93H0iAocoL/N1rp3OcUz249oKIHnKRiU0D
ndqZHYJ7UHapKtO5tPiTPzH/KZ4Yf/nboNBnzcwO8e9BQ1Lxl4jb8UkVKL7scmO4p0Mbexm0Mpc3
y4RA3L0b6wV5KrToq6nZLIvK2lox9qiussYPQ7NuaYR1Gc5T9ha4OsxBByX0FXRM774OhbVNQxDB
ks1GhnLRtF4BatCiWveoqd+Hnsw+jca0LWoGUKu2mzwNbnYVlW92D4xt+xr4uk9OiT3ku/3m/7u9
rFG/RtmrOfGls1egvIQm8zgny2rQ1p66oHm65c+yntXb3vGH5S1/ppDCRBQ29je3pFhnR1+yyB6O
ZJrtYlmGqCijnNtkhOlJ8OrpdukOD5xtXYtxeZumCfuPU1PHaGXz1DSRCSrn+85ly8lChaB0JwQG
M0BSLlnlukujkTnqAIbwMvfgCTXuUdfynGsb+TUshIIiECRbmmEeSxO8z6LA7oOCJj3p+wHL03mm
m+k2Zx2nW7xvvCN1Agf2mDhZd+pRxr8acg8rbr2QmVceePFVo43UrDb54JneldkIqi7dpOWKU0TI
takwPZLN9UFwAFD4HXXObnpeF6nwzc1WsJ+3aY3R/zgtDQoMBLMSJVPso7AMoml7MFpTJx3a92lD
ia3CWGFVNbSGs69arOxoPeNHwEFQk9Yz1HT9XqEQCamJW5N6UcuG30t68iPsenpUEG/DYfoatNgS
RZ7Zn0AojjUetT1tpDM6xGEBidi02dLQECzreG3oIdS+zRCWIPjnffP4h32e+cNFxiyIF55fqA1C
HP1+8KIrs3vz1YMQaxA68fe8S/plMyT+BYK/7Qk0HignHMvgq1WfycGBKvGy9MApXw9VdS6gI7Ki
DnfLoTH1DcrO9cqtVXwORJRfxATsAVJb8XeXPfWVNX3lKEpfQce20MvmcIsUMWIPEsKdeOeOr7lp
y0Wc8ui+KFz7Qh3YAqC2QncYKLGbOyoD/MshQx3FUB88S4Ba0dEQqEGqR7Kp1gHKbuzHxxqRwQ2P
DHUXZoLdWY35IPWiNkEqiVqqNcTGAGM+FIEh7Rh5HjsgqrKnopZboQs1oe7sHEB+PneSP9npMCK1
dHBid/enXU8LdmjjUFrt7oO/ttMF0skQRxTkzJ1/DEf1LvLHppo/3q3ehtwAiSyOU5Vtb9MyYOrP
ia+WtSGHs+sioTMAk3/Xh3hdo9AsfpRpANhvCcWGoQmKpWVb1YsnG5TxqSZ79X2gAJQqvgcpyJMK
t/vZ2cUqTXMP+qGPSAYl2KVkclkFPPyJ1Blg3Fn6bYj/QY1e/Wx33bgWeDSearMojxayq5vJt7Go
BPnAIsr99jtn0dKYsvwnOLg/dc5ovwTGgOA+Iu8X1zDNfWmjdN/DnuwhKfx+qVrTeh3tfq9cK/tp
etOhG4P6FaBNCHSB/dDr5EKofrqarEi2oV2nh9qT6Z3ti2hlBb16BZJ+O1Zp9sMcxecuS8ZPvRpG
7D6t4hRYnX3CL7tce71XvngdwoHalbfTPvZ8cayb2FlWUdKBAtuRx9i3pmsrrSt4OpxXaDRDzSm0
2xP0w6pH0LR9Izv+GERl+lqdC9DWPTRSAEgd+ysjQHEdCDCji5EX8bm2BDb7nPffGmftJnHxHeAa
yGRpBybdcYsaSrFOWFrco/iluC9DFHgh4FAhXu/k9xa01/xFleMTT9kdmVDDZSAzrQIuFoNR7iKj
TTZKgz7wrzYemJ/FC4SN1YHr997cEaJaYArLe2oJNyzPORPn26CsxFt/FDFIPN8nKpAwXuHHlGwM
gohgQf02Mfl4wpKL3G++E9nbpPk4q7Qbj22+KBxN+TYTv81H8qHDh3Y1RNNRAuvaWf4BEjYLxwWL
R5nxy4xZmCCNgeBAsiGMQ1QweUaBxifqJJMrrDPj/Zu/BMIdabLIORqN7yyJjsIum89lbFuPDEGz
01/sfV18tCes/exk8s2/BgBoSewVuG8+B2HCHocI1VRzJKsIe/nG74okyMlzwQ1KmAQqVcvBv9A2
LbgnQvseX0z53EOSadeihHvTjtz6POHBG3We+IZXGOhTZGqcxs6Z7qBS7YMoAwXJeiRyuuXzoEfK
EoGhyK3mkeTghCgCo5EciIq7LoHouPdrJF3T9ABRpJGO8M3PEuAjcsBKD7UX0TqPGvsRCPFkg39G
cFJpDL5hiFfvuOQV8gKCQy28M6FHzUGvyln6/X8o+9ImSXFly7/y7H4ebARICJ7Nmw+x75mRS1Vl
fcGyOrvYxSq2Xz8HJ7sja7l9bdraMORyKcioACR3P+dAumgzFHIMgEkM1+DoMv+IOZCFqJiNP4mR
dSvP6qy7vAuMbTu2zcEpm+GEPDvEx2VePpR4zAOe16oXLCOe/ATFvYvwYdQVGMMKWUyqIvylNpha
/u7aRm3/cm1BwT5cW2QYENmdsF8E3Qr7OlvWdtgcZnDW1ETVfHMg2FdtGQ/AkdT7okuSboHIKijk
KFznVrJc2xEYA2ajg7Tt2u1DY4E0tsKutZGbHmJmy7D38a2Tsc4jvKMDcRonFa9+OijN5KYOIHYu
i35r91IdDJSEnDtH92c6o4OOczCU+Y6zunWUpf8tqpm/yCrZb+w4sPeuLMIHd5ggbQOoflF5cgLE
s/hMHgO3LeQ37Wegf7ol9NiDQ49HiX1L63+I8c+n5DTCiVIAMo7EputDbPvBRjcguCukCwyKn67L
qay4tutmYTaoDGxRFvTkCJRI82T8Qm4+A82pKApE4FrsNaKoaS7N5NYGwPJNw3/n1uPO3yqUIkLG
SurnKsu2gHIjr4c7b2OJcNxmU7NLi2UM3ZDPiSrZIbEcyI4bI3thov9ziD33Honm/g5s2kCsT/62
6TnLWktkrqZpM6225D/E8n3aHHHj3ZgB2Q5qbTDsblzUjC2RXYz2tLWlZsHieD9vfKdeIDaiD03E
MqN9XDJkokugS10qXA0i0S5MsxVrT3nsJKjaFS+J1tkAnnH//olQpzkGDeI06Wg1J4BMQC+Rgaj6
BIFO39oEBUDluey7DfXTwZDRa+wU1rZXlgaGBYdIBe05r8scUP5UgEHGdfoFGaO8fvexHa2XRV0j
+zt5U4eWQQ/+SygtJAWSt9Ba12fd+SgmhL7Usskh0dglqOZH6h6nWHk1GzC+NQsXocl+QcZq6qEz
F5Uy+7yUdzd7YVqg/ph7tb0yCxQa9lgZCLzGjzXdaLiFwnOTcNxzdBq6j4WdxlA4Q9ycDshRpR1C
un+1G/ALKfD6k+XDSGqPSWRCs3xJc93GQEgIofjpYGXSXvM+ddIL6MGaDQMX+KUwffvM9LM5lXvR
gcx0NoadvXTiQa0jrFQk9iC+exqDbEkuCdkGT1XQ7wn5+jZDFbFn7E5C0PS5Wi0MqJIdvOlAZ0Ei
GgUmBQdG7Oe8NVmbseIo3528hORQOq+HHfmQiYv8r9E05a1NPtTM80zw5a3HMWW+Mh0ISlYdEkad
it4PMaKRFfDyaKe9W4JwKPhztqXUQ+6ikvmmzYzvFIH8EKRMoggqPyHI0xtUs5+wd/wYzfwpuEmD
XRE8G5HxCVXQ9tkywA/Y2eEApfghPpdDqsC9pI0rQGjWsmxCCzGeNFiAMVK99UGyRpGiQu1HBOEa
4Yd/6rj8lgdO86UakLc3nJA9YMHjgnuyZvh3zJM9XlotWHAqoPllsnbwcsX9IBS+i7gbTvOpYWvj
YFZYU6mkBJJo6qGD06EyawAtXo/dYBNZAO2BDuMFhZdXiHVWj+5YeCeABasl2Q0N8sW8Csu7xLfH
e0/0WL9MA0JwBSBjlIsjB774yc0hp9sx9RzkY7Xowch3osPQGdmJTYebjZq60/VSpNYmH1EQ3qn6
XDtB/uyhCvahdv0ls6oQdS2rylHps+ib/BmRV5Q3FvqBHIM8vaBKyr2jVhVXb70qh3kS6NWBVjUN
cR9Oc+bThhYPom5PzXQU4wq1QHxLzcYtkB5EgHtDzSHya+zGKndlTx8KrtBoj+yGvaReZOKNQ5mD
3oJ6XaeNzk2DFSr1st6q7hAyuFInlq7RohAD22WGYY9gW04qADKqQ4PFAUJJWeKf8dvyz3RmdMUX
8GV3O8vMxbiwSr9FAH4AE7yZYWOYQZl5OqNDAFWAgx/hcGv+zu82jEaQCw27Nf//p7p95E9T/XQF
t8/4yY86ZN3pfWs++iFElg2ohOQLOr0dQPwhVrld9AsIJaTHW4eMQElf5tlfQ6h963anGW9NOvv5
A9IGGUlTguXwn6cJy78vjD6FrmQ23j6VjE5V8nzhcPM66gh7t+kibkOoObvQKQ0pivgzlDfLvWFH
+X0DaUiBVNBJTYyddCgGgSoQwy+Wg2W/2zo6i5ONAVGj8zDdAaiN1vWm0gmwEn+PpRF5jGq5Xlrn
m31kwG6PKZ5E9Km3jgH0Op3TJRflhliZ67B11kkRecv5E/+eGFEqALfB4d3RZ6daYZdcmvFqnooG
h/ollV14N0+VarNYh5FRzi6e4V1skBBtwTChD45m+jCfybR9P/uNjVx6l8sUNzbG0UH9fXazOdM0
t1mp42YrwRK6jDnueNC7eQ9FK8FNFYJJnZq+SLwHbUFCu0usu3DyKCGvtgsb0S6ps+Su95Aj3pKV
HTvPgzoNpUCAeBD5Qomo0rW6c237ApqU8q0YxcVwWPHGtbyEEicKFteP65OMUnAzeczfy6p/poJ0
KkMPplp0RAJm+81EHmTPyvEOKPMFG7AhSEV8DwI9fo2jWF7wQFpTiw7GCDbn1G7e2iFIkOlrUJFX
eGW9dB0fLAYyC45Vyqf9fOm8NH+fJbH5bqOzNuXOSxgO6YLlmXyZe4MtM73HROvkKoRIruC9dk51
Mx7JBHGI5NqgEP/Ox7MMqnl9sCS3tr2GIGO6Jy86NFW9S+y8O1Orj+LkWqn8cy4VmDSmmcnU1+Cs
cAwr2N9sbW5XSzdmyZZcqCPVGUAXOUA8ZKM5wxJyokHDk9XtUwOp7W3Sg4H6Nl9gp9Zemj3qtUwX
Fxzno3vkTnOlYfQnoS6ihFJp8WF2swQNbzxfwu1PSLCj7MD+dbmZlF/d954MT7cr09KPFiZoEoFJ
xRdGvrVT+QvDcOSHv6q0fJSRWqCrIhc6eCM4QGqzNue/iiaVrQfRvSzTy9vHska5O6NE3frtL22r
1jgwt/ty++IQIAXvv073t6vrlfDu8uCF5pr/Db2+mKKuw93cHAt+AMNGN4Fpur20IJJg5Fn/GtfN
k5VmyVMMycaDZAwVupMdena2kTeXEetwFH+69aYBldHezQr+rEF0R07Mscxl47DqHNnCWBkizxYa
AnyPbW9+6ppBnbup5RTeuEGtCJiTS898rJy+undBetW4iflIptYEtVeQBdGRbH0bFLssytlyHiCs
4LE3N77WJpg4UaKHdXUb72lycOImB0RFzAU1aYCHH4vhmP2VTO2IUGLat9WWJgfaJDvFtvqTOuly
jcg8IoUb3M2f3tgdqs0iZ02TuTLpLowXF/KngxfHr3kizRO1eiwPt760WtCJ4A8ajT64olJlRZ1k
yiGRueCV3x+omYyFvZMRgnXkQpfQARnHxkcyGBIaL145sh1dAGg92CHQPbaS2FN10WcW2e115FLf
F2P35nee9wXS7sMaioDDLujRDLWxAukWajRjzzsVVQYFPiCov4CnkIMSN2uORRuhdM26zuYWCny6
LMEXghjN8n3HDQq13Vynd6vNT5D6OLaqWHwo1LPjGmLipv1g4LKLwP9M+euAqW+61vlTgSTbTteQ
+EGU1nuaHCi1jTXgN15/NRDk/BYLFEAmHf+e2Oldkw7Wi46bAXqglro6dtRu3dLqD37pJIhTJAys
gbx/SgYo4yoIdP4xDYdGKf8eYbjMEAzGT9Tf+HaKn0bKAEmYcOSRa4DZwkwAPkvD/hM0KsDlDPvN
rZvQ56knkUZEQG12c4C9JzegI95nGya322xR/IdPRAeQPB5A8w14h7HIhrdMhqgu9azPkB0uUZRo
Zru6b5JPZctPsjDDb8DzpMsC5dEXLS12zs0BqTV7iL79PbJLIUZBI3MnQNm2bbOVEcdIEAUq/URn
KnCS+az7je13fgEzGZ6bRfohz2Y49nAEM9juQ1ZvzrGJ4dEQo7On9NrcK5ElWwujBMzk7xwdOdMs
aVnvyN7H6UKNSOxeirYotg7oBz5bWTHzWTmpa64T2632qEKCOG+az3xWWEvDHjcg0LY849Pk7yJO
BpQayhTEkINH2So6az3Vzi9DxwMPdhkm/6bdLWO98CPtH70EsiMolUnySzYKJFzMbkUdyBPmlwga
gvYqHvsVaqj8483NH0S4GYJULnsONGeHQo2jztr2KewstQZLWb+ZmyOI2LhT4ZIs2T7pzhxB4Jqe
qJMOnQRhGEBdV2rRbH1ivs/Gze59tsA2gk2rVYOIl2slC+LMgvzQqXPN6kKtmqX1LvayaklNOiDI
C2LOoL7w0kPB5uRRg0BsyScpEbL9Zo7ZYxrw4xy/+xS7hPZr0YJ7Mhx48Wgk5pG4GXyok+4SYK3W
/XRTQKMvmmLR3V0J0e5H3o1HBvHXNR6O8hjWQbhs3JGf6iS3PzHQpc+0dVrlB7BQFqsAVXNfyM1P
S34yWbB1rbwFqN75RndMXUO4okTM4tow1hyboHVXLEiibzo756XtfW0T0K6OzRgdWJaqx2kg9VdJ
Dg0dC+VCdpQ4+yTFPE5tOW8BAj5h2HTfkC3tli33wvvENU2IuY5gGbXzESLKybuvgCKLhhyjWplI
nrZg6AX3B2erns5sbFU7pV2EC3A2905ndvgqmh4q7i5gQtMBpJg62NYo6N2KhiMpq/EkarCMAL+/
HLcenjPXUiK1PvGlzf8YYTOsagdBV/q3TMM2vkJZbtLguhceE19TcO1CTLH7ao09W+ok7qClF3S7
xmmNHUOm864DJHyJvNz4Uvb9iTi0PQX2zijvvrIyhRwk8BdGF2dPCtB7QLdxFlQFZEPxSH4yYv1u
u/XSmWKsXneqAjMQx4MSEI3sQJfsO2l6csrqdb7i6U9xCpB9kUcW6h0UC+JnLytOeW54TzEInw54
okx3YTd8newpw9vCCkN+cCSoUn60j0hkLHKzLnd4/PVnLPj78yicDvrQPN8mVhEtStbHw4J6ZBiN
i6YU4TbvBuiaGdBBcL0pqDU1bzaZpMMOtW3VtZ0ONYj1kb2AjZrUcbPltaw3pW+1S6pyo3o37IGv
kjv+nurbbnZDxuOWoXZ4kRJN603ZyrOrK3Jr9VppPD0Cw7TuVCKMdTSdBc7wfka23/WisBT0OaiV
3Mb49RxcpA429SiL56pSbzaijG9RWW8QiOu+mpmfrFA/NVy06yKyZ+b1RqXSWVpqNBa+m5knlxgR
KFBMbYGIHNY5wYFMdJBTFJnOkKaAlmsxQogWxaubWGqglSfAHRVxkQ0EANC/sZ0zAjn5xZsev0pb
L9bYsF3MBR7JhdEne84MvCXKBBrobR1wiOmY8ZuPu8K1HPFaeGG8MoXILl7C3GM45vW610oD6w28
ONQ833idfR/ytnlyw6jZ+n6e7YNMQCltmow8RhuK61EtXhHaj1e+HNVKMnfYgUKQatTp4ClVrn0p
rDU1O4D3Hpx3B26LrZNlKBcfmsdR+YD2J1G2R04DAEMoPFyhDPJuK+XZ8OO9Cp317zQrfBuv2qlz
nFLxUoVshZLFznhEdA3fQhcFxYqw/wlSVzvkei28wqDyBCLF6hoiGDPbqEkdqG5vdvbSkCBAaHlr
PQMG3h64VUzc1C7ChxWkIW5NBwSK+F7tc2wHqJB2HW+ZTAzjkGr95NRV8ChFk57aIfGXxOjt/GXX
uZ2ecnuSZ0IEfg0u3xSihMUCt635DXwbGjX/VnovtTOA6wX/EKmI2kfmViAcmh61Q/ju24ZgNLYt
HT6EJsirtY9EFvaG41fOoMzT6+Ez5GLe7VSIAY7M2U7+o4r9dWCMwBg0TbLjXRRukORAXs8d8VxE
rhzsNgCFJGm6M5Os+UIeYRPxbQxxvgUWW9lypp5vDNZvf9sm4nnky4CSEa63sxxQw4VODfUz+kp1
9bFJvYj4d3v6/suo+6X3p7E353aaqnQNvR2D8dANSLpCCr089ogAbFRl2o8KJWGQOVbjW+7fFX3n
/2mP5XdbuO6zTk3sLIPeP6EKvJrH6Kww1moAUonuNzbwahsbYY7Y07QG0tOCp5sOqTfaS8Zeb5jp
G666AJnEPish7sOBvO6crIZA8aDfkdg3P2gyYG3eZs+c1Qy/064CN01mb1KB4uIoKYszQPBqjbKn
8lMlzT8I2mg4f+CxlbzdxrBoDFeGL160g39MQq2hwrjc3Jpe3ZcbyCOHm1QGwUkMgF6J/jNVv+d5
C2m60B8uLne7k6WxkYlK33ytk9nB7h9Zby6QLShRIYJbIscKE2FhXpxIhiabmmJqUq/dAttJvdgr
Ws/U+7uxiRMic5EpEKga6oJlAtaVEKC1yt49lpphqTnZu8oBYcDQvJTaze3vOpHuA/RoV2C4DbJr
GEwABh2dwNQt+B8KGOIVaDX4nVFA9W8wZPIcpHm1hpLUeAbkKz04ReJsxyK37+24EMtWOOFLa6mH
LM35dwD7Ud/o6bew/Gu4DDXKN9rEApE/3hXgR/AQivGyk2haH9UD/Se6/cluceVsZVHN6kPeYGX3
wHYflYIw0k2QKCvCZit0CDLcEYJEtw6z4BD8MO7BYAMmqgJV+wiuLEoRdUdqNkP+3iToId4OH3uH
H5vUGzPAw/7t2HxEjU6pshWobU+ilmrvTQssVCNCkc0ts/BMbTpMLn4+qn2cyOhkYvFJfAax7v70
RR7eO13PH9iYXIgMwVadvUXZaLwhryEb/wRKL7jH2nb2IrM12PDqU3hNK9e/5wJ/xeyl6sLZaLe2
14hQokC4r9jnyAY3HO5r/6rCGnzcePifgZFBDspvQwRdOvs8olQc4oi1/dDkdbPMTdV/iT37tfVk
8qdVNhg+5aFEWmKrxJI3x4PQah8IBkG2APd0UIMbpRuQJmnN6Oybxmtq+HxeULaJmZ3yOHylZRpt
EFygXBeu3SYHWqx5HL9BgOGLNbF5Ea+X7v30bFR4VUzMX2Rveg1ox2Tnnbu8uZIdMp0pXgxeuQBh
77gFaCb7LCEvrkw3/Jb5gEFLcLFd4jTsLi4A1Cg1aMJvMaQBBAP3hiUjf/vjyMSMxnuV2Z8VVjZn
UDCpM1a96owdSLwTvfHJtaPoaMfRJrCy8jFN4/beSSQKWjoog/aIuSwrn7Ed9RqtaE5B4H6de9ng
vNUAfxyxOMKuxeEGJC8RISNfOoC4biM6ZdxRKyo9Z/Wv//rf//f//NH/d/Bnfo8y0iBX/6V0dp9H
qqn/518O+9d/FbN5//Y//+Kea7tCcHBYCA/sI47jov+P1wckweFt/q+wAd8Y1IisR17n9WNjrSBA
kL3Fyg+ATQtKhG49vrO9iVUBSPqHJhkAw9VaviF1jvS5+qM1VvM+NujC5AjEyjahFVYnRLtDqZlI
L84YZluXeOUgl8oX4VBG21llMImaH9rAEV9CFMLclhlxIuIVsjEZBELATESHIPE/2si5zNIVw2/8
AHliVM9OB6Gy/mxPhz5uqk2Ohx4Ymf7qTSv9BWT62U60DCt2kTkV6pHcdnahseRME0BNgS3++avn
1q9fveNwB78sIZCDdviPXz3o8XKjq6Xz2HTRsEMSOEDVlDmuM26UL1WCpMm0nOhG4KBLl1f35OEA
8wSoNkOZ2O+9KuUbhyx0P8zTsYlmw+41xIqNgxB1+JJGlbWK7aQ7S0hiHssCPBkDclOfRpA+4+t1
3iZX8E+jxntyZT6URoJ0ONFtZlbDnQ5j+8C5hWcuIA3yP/wuPfvnL4czRH3x7XCUhjjCET9+OZ2b
lC5K59XjvEh3CgFcfs4/IUORX6Eo214B1X+mx2FUK2NDjzxqTl4o11LXoYBWsRV6r4gB67UjMgXW
NDyYQlVDrEGI5oulq7Oc1oh4KT6omOWfhVFAMqjo4Drk/FjL+9DIq3sU2m+QsBeP+cSmX4LbFnQH
iX8kGyjDkm1TgP+RemlAFfUbMfHyI2oG1doq4sDt2dkSwal4P0oF1n5fAfLY++DMsLukWtY+UIRh
8wjtevH4ky8372vH2rtQ7vhpaU8Kc5YW3mHqJPm5sQ2ATuoQ9MDyl51MHv1ZdV721EwHRAqLSsQg
AEMji5x20QJ6eMi8Qj1Z2qw2hjnma+ql0V2XzqNzkPfezfFGXlhsbfEm+UAu3zZyeiqbzYY6SouF
/+EXwb0ffhGCMdfE/wKK2RIwZGlPt9OHJxWeLNYAKpngUeAVBfk41l86E/TKhDOMyk+mV1uvtAjj
RtufAuH3FyP0sEQzKkhBxsmZVGVnlVgSj53lYem08oqiWDST2luEIkBo75QxxGWS8kiDqIOa/9Y2
TxawxN/WtYsqm8F2053sRvPIuGse6Yz3iV0uVDSg2gqJIrbjbry/df/iMxt4pbf/4dnz42N/+jJB
AOVw5rieBSI6z/nxy0zCiplpxvwH2dcDUrGZtzCBX7i3IsND0XdmrtvUUy85E2ta65JHVYVA6XW8
A8MtiGeRRixcYI/bYlcjzzA9Z6vp6frhAJDRudUQb4MDmaHxgaCTGSKcFoxqWSUm6F0tll1NL4kW
FGyhDpYZ7x3IzkSIEoDW3eBaLeOiAJeN76VXB3Uu//ytePKXn5jNJRPStEC5y7j907eCFRUPVJM6
DwxyuWd7EswAtUmCErZJ5ZY4UQMnjld9cY2cMV19oF7OIWhAdMlkA38egLEuqOSJWtmXA+rgeqdZ
1VVsgIs7q5dUCpgL0HNACjk4iqliMA62Uhfy882rdlCdJhmkG7spNFT4MUgxIiPYUVNPts4FQikc
7F9s5FdMoabZefIj21C7WGpz46Wa6L0XMhj5Ix7D0BWxghhMXU65p56ohMaWX0GGi3o/eHu8riGQ
y71TqK3pJzB8xc+p2MRWPe6UQKHKZGd57+AZgaAiWFOw4wdhv4tifOEu2trrH60JQFIAiIzULXZK
U2vq6wYoKKUNwnKQCAsDBXrnzvT3EPcuLrqJQDM/Nv7RzeSXVOnmgUw5Xl2rFDmMDTWpw0wBoWLm
6z//Rizxy63jQW/DMyEu4AmOXfjU/+E5NHgMr7vBLh/C0JyizupzXFfRN9Wh6NDvHXaPzE+E8jwU
AINfL/xWgBED+X3/pUBaaQPdVLBkSCd6+nGkV7UMG5jh5GVGBIwruFicLq4QkwJdLTXdaFyHhR4f
21CCVSRQm2hSxCtyIz+DJhalplMTO4xm58qJ5WZqZhXIR0tX9DtqAmj0PiU1IYW8jlBqtnZt/MoJ
ERT5Vr2ORqf5AL0GWhwro6qagUMIVI37lAPqNkOvRQYiCSiBmTP0Gmpz+Z1viw/Q6yLo67XuMj1/
BH3OAGAO6r6tRL5YltRXx/KCu6QF/rUHiOfF1haUwhnLTqhQkE9mUO79sDBfwCrSbPBM9bfkFsfg
Py+Q6+oaF/VOLXYQZHd483qb1g5GRICn4TRtofMAofjiVGs+om4U0o1D2YZP4FznqM9BtK6S9X6o
kREArEAuwX4RvWH5pBbZWPrPSTtaK9/o0zuF2tCdzltrTzOJBhnA20wdy4IHr+gBToZOVuv3Swui
cQhOA5vsTgeyi6oZ1rWw9dJ0xncbdZBfj1E2Y/Y8hxttIWJV37kBIiiK6+wrCOAPpAzZxM1R9KP3
giJGZxnLIQR+AvKpsqnMXR8hYG9ato0rcLOvblQfal89A8yQ3DE8Dq8DNkbQvIDAtcjbJ+S5AsjZ
BflTno01ZAKKdktNp0z1vm5ROE5NiDDb93XNNrG28ysi7OYqZ6l8sMo8vWOl3JpDLx/I1Ed+s/It
f9zYk83iZQ3ljtnd71J1sQq1p2AtRIPAbpg6ewoYhZQhm2xNL1Eb3TIAwrFYckHd9mIo8xpVAkG9
vN7bflV+b63k1Y5HF5jX2l9im87vS9OutzytDdQDjaBrAIpzU0Q6f/jdPGmy77Oi3CJg0a7LFpJ4
KioeigmNgjJIqCRPQBRl5BBtrFOFWwo2OggIB5CvM+Ip5UYlcvL98MXN89U45MNznACg4ZaOiVwL
duxY3XIANHK8SCdyQ5EWKwCL+kNXNRUycF3bJec6zstlbTLvCn7ScGu7RQTFmXw4JRai8yhJlI+O
hUSBk4fuN2Cq1mkW8O+B9o5tg4wMDUc5gHflQRhtUdA0bv75SWj//LbEqoEzm+HF4JimiWfKjw9C
hKHKxuqNFoLxJkKsnY/0EkEGQDd174Xa3IEqDBERsrXQjgqb9mlsnBKCN2DJd2RhXuNWYT3Qldkf
OX6VKC7jn28eqOEPkKj2o52cKFaIZ0WDZBX7n9ZbE6mKngRs6QwSjhDGXQZ1nc3rCBvVx0vNh+Si
w8a6pw6GDMj9P38N5s/r0ulrEAzrhuk/x6Ed9of3gex71Hm7TF/ea9qlNyFJccszKB+DxAthANsa
wZd5u+nTwF7x3i5/fhjQiCJFkT/d/WEBPjtkyuLlP18yN39a50jTNV0X/3IuHh78l50nkKYmhAaj
+DIv6EdfVmBCD6KviAmnU1AebDvJtvR8tv3LTO/4ykQp1a/mALyNs5nZOvoKqY2bdx03ciWiUoGj
aU1hzkx60bMlwOWSp+shrEEcjJTHSiVm+GAE5fsZhBD4qtOAeajA5KthOrv5KUjk/YftOO0fbpEQ
gXc6tsEcGwvb8ThD+8efczeMfVSNItkNPqBeYmlDlKUdIbUtsdBEAEk+dGMHQd0JcNLp5B5Fb9Wn
m4dv8BH5IatfdIEP1UYLUIao7yHlFIJgOsU7ByjQPHwULCsP3dRLTToESAQPTh+cQs6gVfX3eNWJ
BDhh0/zGuuM//wasKbrw45+Lm9eVYAnhlpTAZP345wJqkQ3IZAW7GcNlF8s5IoPYvne2AoXEJThU
qumQjEENHnDY20EB0waC6kXigMUx0C2I+ZhE2Dqw7O0ALucQ+wVAdz+0b/2ECXOr//Brxj+SPUUD
Pvwxgln4SzzPthDh4a77cxSLQdU3l1FYb1Od8IOGXPgSlUKoYOtE8CXKPFDgofDclRWQkryPFmRH
BZDcgIsRCehIhV88lqcQOxLOxUTO4TlDXpTcVC7UMQgRdqFmLkBLXccdA6ljhNVy3xQHZMy+odgq
/p4VFywa8UZSgY2MlO++TFTDS0QG9QP302aTsbI8NWkrD0gid9um4uM9sNnBCo9y6/M0T9v40fdx
fJ/HMsD06CCZWBQXMwjxAgGDZHtBof3ZDZL8YOHuNqfwkAYDVaDPo/FcgXfjQl5kpuagy3EH9PMr
2clEnXQY2tJfmVj2L+dPIGM9TVmbfbvQSgVbsn34MFc2Wz3E9fGDLWtVdmpYuRJdCb1JGkIfJQD+
2lpplX20kY8hqnzSQGsRsPj1qiFFjT2hy7wtVlrlPmBgQUyBHIOKowl8ppuqFdB+ljjFhYVwfWL6
oMnTRnukdu7mwbIJzAir22Gd+rUDVbUxGZYgUMYbxWmyR6lDeR65f+fwEK3JpFPfXNQNE9AKERny
NwE/Gjz7fvPoBPsOEmyJRztPsF7ESCTi5L6RkFmmObxpIhCng7RAizN58LRMdoiNIwA9dZLNTvga
oavwfv6kzBs22TCMq3mOCCveeIzvZLWN6gRMcdM4q3bV2vRMuZ5nyP3yakPf8japNMdoBaBnsaVZ
+Vj4lygNDq5gIl8CDghFisIfdimbP6cJfH6CdMtncqd5eqT1Fw2INA/U9EOXT6gd1HVOl0CHMgCf
RupYJxoVuIGxqwr8m9BVkc22AEdArvtC/hGPQM7hm+GKvpuh97/aeR2dXHDD4RnTbqyQ8wcQPfIH
ewQVFvQkvHXjiFAteyNZQLElu5ILagxsQNigRhpZVr62Yt5svRZswnX6mnZpuulHHu25YRWf0tHH
AkSmr6iArFdOk1tHqI72D0bbfjNLP3lFXRSWEqoxL27gJXdYnToL6lBO/70tpXGN/Dw5jXWTrugD
EBk/ulM5Y94OF1D1gca+xz8FfUjqP+WFZ4N9tU+3adF525obxRdIby8HVvkbK60BLfWQxjGaYxeX
yD1oBAOXeLrEezORDBhrfGWIPLJF0UesXPp4iPlmoK7UazpRu3Kw899SMzQ81DNBeHWeqsJvuESM
5uJ6mj1CECPa+BYCedQsVcXuAGnczb5ND3w2pALyjV/bf9BsspDGFiK7YolduPloGT1/yOwj9c0W
BSREhoq3+VJdo1EH7FkgtTJduZ1ifwUSEcCGarw0EY99v+YpJhojWbel69A54yebq/dr7hz3DuXE
ar7m6eewAbdBvqZPTQUq2EcpkUmfPmA60HUj3tzN1/VP10yD+tr45ZqDpAJhP/Jud43qN52RiK2u
vH2B3BwwaLpAYYfRYmlBp0OqK5StIidSRFLsPOpxjRxoRZVC1m32bADqiIUbQLVtqguZ5uhQUb3x
I/dzYocQkiYbA71oeKLT2Vq0Flug1M5XRrIKI7wA7OQxrkvgOSqwvGEJkj4Cd5k+lhkUKTvvSg4o
GrDXDFCqNTULllgPGEyONAQKYO6qCzu1IVvtIlmsoyWkUId93qbL92GYtw4b1OXoErzbVps+skA0
d4PpbG8eWTlo/Jk639Fcemy8M74R1S7LojiSHw2tgh5ybKyv92RTPetOA49fxnLUe9cu0xUiu/GW
N704sP9H2XnsOI5Ea/qJCNCbLeWVktK72hBlGfTePv39GKpu1dQ0LmY2BMNSKaUUEef8JsmzczjW
7NTHdZCXBzcpsLdS88xPRTn9FPM2zZ3m15TO3zlB629uQXIhroMcTDjCd3NjcrDU2/BxDNCRyXs9
+6JrLrliBgGY5aTT6l9jy0CIv52zJ/nkcSqsYxyP9gFpwF3p2sgL6bNz18bipzHoFWlSBXFL27XO
EavG1ixDDTYdltlTUnkrNQDzoDSbykSYIwVl8dUN1QsS2kv6k6iNO/ImxwAFRKQXP5Qu/F7h7Pph
j2qyMocpeG7Qp1xjw6BC+5h/PxsWf3n867lRF7qP8CGgzQkxvIEShuCsgSj4P56HRTd8vqIpt95U
omCO+vm2RgNkHaRY6OS9xoZ76rWvEPP8oNebT6+Bai9QjdurxDLePNM+Vtkya+1pK3fG6MgYe+0+
jxJyOXIkschAVNNz4Gnl0cFMeiMHZPlu1mP3C9SSFIOcoTkA03dfZs9+kO2zHRPT1arhIkrC87Ab
8TtfnpR5IUJfpvPC1649jKpItpVeB1+CensdaLj9Ru/m4qipRLgw+fu4vhBQs76S88YlHAjOOvmb
VbFMCHDpWERd/ja7YtrrUMG3Wdt1n0k5+bKDYsDPw7svu0N8qXryXMyn5KMaC/J2w67hIQQDcbJR
wFzLBsVqth6/mu+da5g7F6nSnUhG5b0w+eSXZyJxV61n4aakcEH84JFcXd+uAmN1H7xL+GQrONQE
i4mwHFHHIH4IJH22sx3uxrms97iQTG9zgc/K8kYnGboKCGBmZ3tWPCB4se7PLEmvJKteqwkHjwg8
wb4IE2zDrolvst8W2gnEs2xSl4sQjGzQQudZGTHnXFbTWomtp3K5uCl7u8qIlY1cPiOvp8H9Luyx
uS6oZRbNuwLdn5UcJHv1oHcntpNnWbLHzsN1Y2AZLgp9xzZXO8Kg8h1QMa+pqSiPSVjeaUEfvo9O
wZsD2fMai6xrDZiTmo0b2WpnYbpWSN0dZPARJOmvtHTViywtM+qgKF7zZUbk6RBWJ35pVTz3H7J4
KvCbhBRyAnvqnjqrZ3faV6O+H5zuXl8a4LpBIvujWRnLPT/69mEuYzzswGW5p8DS/7mdhI3Lzjz+
CLUvgxki9t31GUEwz0hWwhHtymWN3FWGaiYr7Bh3eu8alwa+ydNcq+JsZOr97865QsJv7LL1tawT
L4ShWbU43SyTNTk+pGr8mEZe+kRqnIC/8H52dkqb3rnZRm8b/s3kgxqz+N6VrbYBia5uwDsbKHHZ
8XsaKvYmU7wCYxuK1YAkeyCS8iSLo6HvwaCxiyoC6zmfy00x5cl7KGoyGYupFxvp5B23BHdXq8Hv
1jgdkzWKTdNBtvaq89UsRH0vhyrhZjZUGAtpVT4QfHmVz8lyszrKF5Ut80MZ/+8XJVszoo/yRSko
fLJZSKpdMM3qSaI8r3jPpZiTAPcDTjJXsQDZ5Soj8AcyNFQCAuxLJ0eKCdwmunaSc0ZLJyvL5nXV
hhuO9CtgSfEzOJD51QDtnrSwg2VJHQq2aKixy5KrGQdjVpNrKS2nkxEWw4NsC1rvHr0u916W9FB9
rpCWvJZAVb53o6NdZFseZt80YUVX1XAVh3lyI+Zwvj5CrVOf70ZwktrgCKzWfu5NAEKWFxd0BZoF
Wureydacdd7XMpM8jWzF/53vVArStgvVV9vx0lWmnlu7Tg6kxoqX2XbiXaKo2loWw1Rtz24dfDiq
HfFfjE9pOKE2JhvVlkcVRuMd80YpXsakL7Z5TIhetg6BkZ2aiV+069gWnRQ3fZFdsxypcgL1bNyX
h4pu6Dc4PqRk35nIQ4HhCPo/rYfmkhpYC6RJpq3JrzcXq8LnF1AOt7EAYzHh2LC9VlbCo6lqtIc4
680DoYcJS7hlDhUgSGZkH/UgDuMMRh1xxPxZ84bsUkXioiqaUgAWnTmwaQZ2QkurFTXtXTCBOAuy
qniWdRhdfbEyHSDWUhV5A6bxy0FokhNMGqwFvWj49WX8qAGdCgTmjrIoR+jlViS9+iRrNMFeb7LS
ZCvbxJQMD4RBrt1lj2HE8LoriSTJokvYE+H+/ml2xi9I5bQnWd0qwBr5B+2Pshg2lQnTCLqALMrL
UOsvRpumZ/kkb4ZeEbF6QVnihcqLaq3x3ljzj5I+DOaobgy16zf80lTbvC2ctRzYF5ryNPy8/rVN
5c3rCbI5sDxmmWNDv0/SeKeLKX+W3a2cxKyuzvrvl++GJmcg691L8JtawReFjx+ucHZC2dsxjIfE
WZDZinu8Vcm7ZHS2IPnGsyxdqzDcIG04jjsItb+Ho/NvAB2f+hVKBwdRjs4mNeE5TKBgH/rYza6X
oHEXw4Xg6HUFMjNZg9zdOOa/+xleN2w7B2M/T5TRekhC7Uw+uz2DBMzWyZiK78FBhplv7arZ/6/t
cjxLc8bhLy22ZLmcdUWK6K5r4eZLd/RbUYro3IpQh5CfWTpDU6Qz2+/XW6sc2wDLXNeeOh5cMlj3
jaH9kilh2xVItNW1vZMpYXZt5wkjgqeWXajsFcTO6zSgVxxmg7e9eijp2mvfRe2jZ3rVY2qkbxIJ
U8ahu3XK0tt2LJ2kZP3JhlYJybjY3XS2UqXOToJjS5JEogQF9E8XqbGVjKJaI4UzbqahSCbf8fIH
dA/jgwRIXeskTMoe22Z9NXfD8xuASDmigG6rLm8aQspiNoHs5hBn0P0zXmUrFmMYHOPrkCZDuB1D
4nSlMqCmqemFehaJt9HIjj0Yy2VC/eIhzMpvk14nR1mS9W6n/x4q6+RFtZVxPXFou7cMtI4jxKnv
JqfpX6ykazZtJZrtsBRNRXMOdhxGK9lamLF3X9XmUTbKqrLv156hao+yhF8O8rxTVtzhwf7nbKq2
jcLafsQpu31SknOn58OjttifDxkpdC9oVV+2yTo7VLCxigYCQkt/Wecl57bu9FMfZ5fbQHsaVV8W
/xpo5BZpcQbBBxsIU8y/nyQHxFke7AvdddNLzj4B0QWNEFbo7BUl1+/yYLD/rzt2+FvNCUB/tUSP
iKQRpVhYCMADhqq3TrLUjYp1hzHGV1mSFyD/0yrG6XxnZANC3b0bPvXEU5fBcpogapXl2x2t+yZB
dXuZsRWWdRoGRTzZApBUmuMBOb/p8k+KkbVem8J2kUDl7ZOXuK7vUsNQzrI0DfBox0F7k6XaGfpT
XbjzLiVzdopCgaPkckn+vbMir9u1SfUpe6Ra9buHLE5purLMMsaW0GyRoIUENGNZ63uoZV+GKvXu
1aUhWxoKEzArgrDQ9IvBu4ds/HsEbNdfc6lD17HSQ79AFAxtNh9N1C9nvXnKFpiCw0/7vikJo8gO
sm5YxIAUsLDXQU2hmI+Ot82ds22NKzvRI8DSuXmRl8EbsWHDQ3fbY6jEgZ4G4S5A52lpMeEvjgYh
NdlPtgIufOlxZdtLZa3cs7FEsd07KazlaWjs+7JBlpdWJQi/g/mEfy/wEsq9QX++3YXKJNblUqeE
tJqJ92frrd9YWCfMbr6JYag+Cc6SDuHjv5B31Z8qspGyvsaDnrBZU+7VMao+BcekbCztt75jw4ME
J0fupf42PMel5q4Gmv3Q6ijWzPg4vXOQQAB9uauXOnkn62Sr7Df0tfi71fWG32OLOqhX3iD0nTIb
kORagUgSSvxHACgbWXWrl3eF3YbnzjWbnWcl84uZBmcFk44fyw2QyUHeYAp/rXFqnHyvVuQBn0QX
d+Ko1NpDGnCGiOQnJ28bb8asx50GAiR8pvZykQ3GrIuj988Il7/0cqUCORi3gPEw5rVejO1ucCvt
hY9S2Q1pmK9lMW1AGluEbXxZbMaEYxo7hbCO9G5lKPp2GOIY7BBDPRCOfsU3705pDe1FTlzHFYHV
pShsJvZyYu0BEV50gif3AYGxTSn08eIt5KBkxCJUtcJ1D+uJVHbQmsY7imFIGiZZudK81HxX7Jxo
rZJX8Nwq470um8/JMtKHkPjny38MUrRJXeeFbp9zbLUVJU7YK63DENQl35h1JG+Gec2KZe9tw7a2
maLnuwmMN/FxFl9ZNBqTk9Wy+Mpii5/qas5E9ThNqXnUU09ZIQM1faiIJq36zspOhFz6dzBpuYln
guwlSlOBbuaNH56LaC+CT9nJ6BXZSw7+r16GAhck12xBNCTp303lLGco2+73Y2Xxr8fSq0mHYlsp
g7Ymf5hdbpfYQA+uVM+3mkxjHffBZK3q2ipPsgF3kfwC+b07qQj7fuQZ32XWmVdcwux9NlXWNiHz
+dHXzTpdMEuxg4lBWLbuKUYJ9n7ssTy/gpkYGdRx8ppW7e+RWpBdR8oO6b8jKz0zriMl2gmLycep
aPcRXhVfm3w3Ilj1q8aJ0q/K3n61UOnYFP0QnetKSe5qZdS3nmUXz0RayG05vfm9mztfjkqK6bMT
c/TeEoxfgyoTF2GSWtUs4neQYJOnuAnEKszS6ls0uKg8kDlLAlZUpWw+5sir0GxpxD1ykf3BrYtP
Nv3ZuhpNYlEYL6H3NLlf2HCCqe2iX4vRSQLr7TPPNGcVFFb0oLWBvnfdxN4XhkaSCPw9Nr3D+Gna
BTY2rK2aEnx2LAidZnmXoNKKlx4KwarEI2SveUXxopKqgu7pzavSFOXLMA3qfYtbIt+74kX2sEZ3
H85T+iCr7NprVrHrioPsP4e9tasyLV3LVoL47QV5tEf5KFnlinGN1U73KEutMDz4RviYyLmjqFa2
Np7KSMPyYuzQKADBll9k37HI6ksWWTC+I8XATCfKXghdXfo0L74YERhpE0mfY+26YGtnSB2NVnyZ
ggk1z87knwIvj49S/Sa7KxrYpNFlYy+L6DI4RTt8FkZX7XHWa7ayGh/TdWvGGVyKTD8Uuqg2ctJe
sY4FX8YXO2+h5BnmAQxZ8pQUJr49JuDuxunxpyr6gKWwYq0mmvxUtqCMxNRD8sqHZGWHdbdHxUsh
QbqU/x8HX6danvafE2ghLqBxW6C+sig2tDD70bN4jTXEyDqttHxZn2vjvC7Dwbh2q/Pxj26tm/7Z
zWazdFDZJ5+nSFqCk0T8ESWt5zeOhl9CO5vvKs67OXrQb6rqiXvbroQ/Lz+i7A/6nQc3YyOLdmWR
hydQcJLFwHjtQ7t9E0ZtXsYsTEhjMllvW5CJOyQO4963yfl/h82+VvWc4ATAprtY87wvpoGbHNaJ
6hNiLf12TFrlLvCq7g5yt7s1olJ5jCcE3wQc7y9W3110OX5OkIEaovpHmWNRMTrtgEIr3sNl4OUX
p5y6AzLW0z4OmvY+mxRUhbEieSNB9DOLe/ErVPeWbvA6Kk1/dVN3xI2G756ykMziuNJ2MAO6Yytm
3Fr73NpEaH++qMsPBaf38ZtiN2hZExPDL7LfJ4Ya7CelDtdtoxuvedS6+7IiCCGLE5CyfaIk8bWI
yamx170muRaHkG9phvXZWi1i8zVVR7LlRp6zvlJsrXikaBfXzg7p6n2FkeK11a7Ddu8QEbqOFYXD
Pi8VWA0uY0ub7Ekzadg/Lq8Kek+GbZzSX1szCyJp56qoUC6tnldG+1BTpmtr6gXKLuw19do6p3Gw
I8UOGWOZuXZIhGAJblxbLQ2nZ0tHcFxOJSLV2KktOqqyyNqm7eauQbZgGZuPw7zTrQDTlOW5Wq+P
O+zboGpNzaFxy3YfTPkr3kPj6MOybM7ywsf7+y427p1mHk9/95DdBJRXn0ReupPFpsRkOBcWpkmL
fWRm6u7Zm1twRmVwz+JrOIij2NG2ChE/lZWyn7yERfzNiUCWypJstBX0J7ts2MbL+FvXOCUWlcbk
wm518q7V1Rc9x9L0NneDM+udK6xjEwWseLJbEMO5rdDKWcuJtYwfHz+CPZ7Bsr67PSwosB+plOIh
4UD+x/OhcDSIHOXxRva9PczRk4PlNuXpVt+FSnZEu/pNPvk2d5Tr7orAmHadw3kOHA2q6GK3Ii9K
hNOK8HDJnhZW2T/VaSqs1pdlHauMf28tUmnotyA5YCjZWgVgcbreyq5tmSq+aPHjky3/y3RtGu30
ICS1sDxyWuaxw45TkSybk+IiMeLpGy122Zuhg+sNmneoQv7LZdG2EodzkyjOquWFbzUebrJeG13j
UNUq21jAVx9aAxXMboA7g3I2XzOiAbI+ybzxMIsRcqCcHFseciTgComBsKHVSAXIS9nG3qleLrLY
tla1VQOI4rJuqCqS1OT4S1/VVZPIVOycY6d1zknarDvPmO9YhE1iY0uDHTj9hsAX60qSs8+WHWWL
FmHbuPQWy9hbvbzzAu33MFm8jq1D62gWaK5+q9JmN026cgLSkLpmdpaXyYwQrFou8k7WRSSM1uCg
69VfDUiNQ0BcxsrOsdLvJrUsjn/Vyx5yKGnyYFuzXb4+8b8eJsdqtfeNAOISmSP0mw7BtFUXe8Rp
uYDr+n0ppYFiCq3kYIfqppbFW5/BCNWV6inDTm+c2Lc0K8JQug4PTpmlu0GE6VsUJI+SUjI3Qcy/
RftnDw8w+v/eI1Cqdj3NLfKwHgqiXtcSvGrD/KSrzsY08Nq9VTlpjDjCrXwbUetJtzeK6gw9JjvJ
+mtnZ1KddZ/haGd1XfuA1jzMFhPHjpHYiUe6r3b22FIVfjVZ7cO1ssybHYC+RciVumK5NHUabThj
q2s5zbVBc/CPSVDTntXFxmnxdhqVSV2ladCtbnWxKxznWi6kd9OtSdOQU/XlSFn5R7ssNw1aGH9N
958dx+UVyBZ5kTPamvu77lbkW8fCLvu4eYUjzDaBgLb2yLiMfhlO5XnEjZHMTlGpdxXcFNUQFGVL
FzR6tw7bGm4ln/JWVtq1vZiCTEa8Tmq0T42heaoild8SPXIOrpcQLhnq5FF3P2SbrAFxGu8dIo+r
W51t4eMR5bDptMSqnwRYgafiSXaXl9Tw2LarrnN9hqwzhRojGiKavV64w17LVDAwWZaeCcal54bY
x16gAlEFhTbwv+tylS2yD1jOFjx2j47z0ls2wJ3UtkVvIBmWpfqxsJK+eQkyDH+tCis8zw2fMysa
P7UMzHptZS156ApTujQEIJE303GqINWzcQwfENLEoFGBgZlwdPaHzJx+QLRfQUIZQj/tBrBGhgdm
yURQII26FyUgidcbNdIdDtLbaprEB2XZd8FdKjbGOI0vZQOYPLJR1tfc5HCdCaNTgisBgo8dX780
yy/BnCGi2pZ3hqWTx3WmtCQ79E9Z3slLEzXF3mwMxJ7C8Gz/eyG0Bvd95Gcti1x9p7rNp2y81f/V
dx4rsWDb/nOO21CRuP0RT76NnPtWL+9udXPpRqcI2ezlFfz1pFudfDHJjPSyiwvhv13d3Ix2lZ0j
tBVazRlhWIzqndDYjm7WbOp4Br+fPXoORE6laN2XMtcfSuyX7lUSqS9Np83+7LTpXT9k3sscdM2a
uIvDe0Cr2Qz21mD7v9GXord46c4KEBw5U9zXGr4x4qtstJAKegr4urDnPtWJVWLDFvJVx3uda7DI
2ZKBAssgy/IWmfThCKJ14X2M3msW4POdjsNFlqByPme5OtxfS8IksOWOD9eS7eyzuVAfZclLiJDY
6AbkhvMO/hza8NDO9/KiA4Td5IGhAlGgLq/M3w01iEosV1x306pWZ8PwX1oQVfFDfqH2txkqdALu
41Ds8jTCjP7fmSHHe5vcAH3pYcIJ3SkzN2iP2Q8toJsHs3Di/WQ6MMv6EmjJcjGIipwzrOf1gNMI
u1LqOiPcGfU8sj2lJPvGkan7tR1BV8fe56HDNClWxpMaTcM6I7L1DRWeSrO/1SjtrdUk00+GUjqX
qSetJhsq2Ob4dqqf/WDB4ZzbnxCy3N3UtMUxw6wBEcDbbQw8+0hat5lXcagXx1az8e4aleCApQMx
ZwiVtlWXL6IHBs4KXx8I7pUvGRucXY0V9lq2ZpALz/WQvRGMTttVN8y+20XNU7kkVVGZmX3LwcWx
Dz1MAWBIYSvS5eqx0YL5ekny4c/iN2W2M4R+lfCOqBC8lOUumAvxR1E2/FWXLv1KN8eCVg7R5nbD
b4u1r4EDjUKQ8ZgysXGEWsOKjeJHzaphwlRN9a3p7RdvVI2XpBvNfeKYwTYt++BdgUYwAqX5Vs1I
jub91F5iNTPOI9nOVVWP+f0YCbXZhSFMtByUF3oYQ3DQmgSvyEYPHvTlwqmpugwLkS0m3L8BA8sm
vRlwjaFRdmOJ/kn4Oj7KOeRF2BEg8HALLRVcmjBnvM2RMjSN6YtRlihtkkjHFaqLd1EPIjzoLXGJ
0XG4FJVA87UJbCIRFG8NYilmZgv0ycCE6dag2FZ1VgBuOlWOcm7eOB9GGKC1LGrnzoZY/D503+yl
OsAD6tAtwUGyBJUPgjnca3BdUcAaFNxRbeUEedjcDGFG4mdpkHWy1dI45iLWTh/gsNUKDUJfyWbn
3mtBiLuOGX1Tp/SpqSrlpQTatW9mU9+mVa585Jaykh0mHLbXXZWYJzkyyIHqSOsVbEaeMk0lv/vb
CqK1Ula7xLiPbUu/JyI5bMNMwUHk3zp5V8eiWi3hjO3kTT0cQk5G/TS6/GMyVl6sOtUvXvEiC0bB
D4SfAfo7jIXzw6mnLtmw7043Jgy+9W1UtYwPjbL3mylwdrJBvpQA7AMWPiEi84srtgMVX+ka8Tbh
+X7fl1rok9An4FzP086pGmcju7kBKQLb9Fh3l9b/71FWH1WvHeZLiqH3D4gT9Q+wEZD6MPBJJpN0
utV3UU6ieJ5djoN0kw1JqqonQqwHOUjW8/ci+tAOS4jLMe7JdhNhH1z7XbXUDymqE3s7dAecn0rY
IN+vueWb0yj2uvfA1xmhaA8NjlF7kFnGvVU2v0fzjn6AHv5lhN1PpgvPV50/qQDoLNI0wsLFKQow
9LxJA8qGth/v8zRR13qqAQZu3POkoaomFaniXt+FauSeZUnWL1WylzeLYHdN/Op5AeDPtMVzOenB
o5I9ARKG8rJcZiyZ1nE1RltZBC662ChX066KZ4Qt3e7UaO10b80ZQpZk3VdQquaDbIyccdriwpxv
ZCt+t+NdluPDI1vrDEWvCRyXbJRVMC2A2prTvSxZATGGoDkFHG9yfb34TaeLnUYPoHSdAkhfyeLN
r/pqdCPL49KnqZR2JT2tVccd4UZr07PrItupKxiZsuWdnxVYPRwmxtdpKckqVdffkIlNz7J/w7/s
Dpt4Vp2lhwuM6LEXJgF8JvMgUyCyAVJMx0ZHjy7YY7EFHPn1KdPHSbXZPZrRmbyUuuYFDY/I2uls
bH1+Nx/Hui8BV+rJasom/PaUHpeA7iNsLe8hOdr82Dw6cLvTaSLbmmbOziS6vnUdz96aRfpRxqUC
SN9WVoL05J507AEh4OjRC/hx1+AofnEJdJstCs2abhpoXJjjRd4pFnCjqkTAUbf5WGNlyLBvLxfR
Y29F/IlVmlAskTOW5EENcDtuAnPtFjpR3GRBku+d8XHylh2Rh7RvyPORwJiKo6HX8+pVj2B5I59x
5Ps/+sDYvhdI7D2VqhEeQjf79Prwq4hDbxdEmrdPAoXYFsdhVsmI/6L51YqmdGcvaAa3GQ9xXfK3
op/jRtgUm5Y/ISf1UMJE3ApkD5IA9HmlvXSG9sXTdNdXQYStzS4g2qk4fm2QIFIngD9D2K36gW8P
UYIcz6kW2y40Q9QHz1ORPydP6OuzgABEImID6NmBeFqOzZpMx2YYOtZlNY3vRmCLvijac0c4PiRi
/yOxciRmK6PdhIVWbctWyfzBBGCqp/0KXUmATtGnZnfz17bqdvgXHprZujfKWr3zGrCtLE79xovq
3Nei6VfQfa1z1Jc5+/5ECpv3ovlEZXAXe/l7nwEm0csOKm7xpINW84cac3ldeQ/zZGXVFctK1WI/
Jsyvaf6B7tfW4J3JPUzzRqf5qbJNWFvmG2yA6gjkmNMJZi++GfeEDBRlWOlzngKwsr7okT4D+GZP
6UWFWNHhEzLppsxZYKcMs6mqTC6RDbJ6DsnbWQkeBWPR7UCLflWGPH/pgl8VEro7SGivCtFR9gnz
pRwJIGXRIjg1piwes7NWNf0CHpO/ZK5QZSK8AERy+JnGYX3RJgMztPSl63vt1XCOPQjKlRKIFw1e
yLpA2WA98htAxNM8YC9+MefxWAgVJ64kuwwtnk8aFJnNnPBhkOjtdxF40mMUHryq3Tg65olBUWOR
Yw6PnRbVbD7bahfZiA72ffcA9GNt1tMACtk8aoWr+GoUZSDtumdnLkhYTsW87oK8Pop4ONQd2Fyk
lkjNAl9XOnU/DHDMCjMH+AquC9l6sv2Rg4VKSZqo7XCL63FliAL74jrAnHHNEV1l79ouQjszUlc2
CEiB9MJ+nuExmFgA+VqQa0eO5e5q6BS27kF9IIbtm1U7geJQj7En4IdXVaRvqqlqjl2CcPq9vK3g
vaX+H22zrlKRF3a/a9TuUJQEukBHMkrOosnm6wQhHkFxoPvZOA87yB45bGez9rF6H9HRmJuj8CJ9
a3XqvaqX1REg+cw3LHKxS+F8vG4mQCadPv1krbKhyczeYyMWNXl2Bj6rX3i0dcQV8nAVlA4eVKn7
4wk/p8/Y5QA3OVXk5/o33XaeRdD5Ojm9QwhXdePE/fey4eMR3vxQmjYCviXazWTgi3wRye69+zpN
IvSDMV61xUsezdUm7QAi193PzEGzBKCug2xqWW5mJXLv+zo4ZLOrPAcI/AZTdKcZ3WtutcUW5ZLP
Nk+VjRM0fHgIO6L+059VW/Sk8ElUa03x3ET9l7A2W5QMI3uX2CRUyqHbBn2dr3i9yV2WjTsv4g3J
SjRb9Mzqz1XBm6Wl4iUbyOvrFUeXQOySONvOBJT3tmhOWVYg7ZMUr0OprsTiDYNPJTZReKaR0Uy2
bRGc6hJViYQvo6r1D2WgfUS6Q6imqe9Uzhurbu77DcxF66joiiBmn5iHVCByUbfVL6EVhY8ntaHW
v1Dpif3RjLEmb1IMU8PHNje0PQq9ddhZaxSQC6d5VlPxVplq5HvGyNHXzS6RY4fb2hjQFw7BptZe
dtA1NgmJm3y0tTf7XeJOK6c5lW3qu/Zk+8LLMXzPSndbkO65dEAW67BpL7nVEc1FjgQxNXhYrVDR
pGy6V2L6sS9668MoQhhZhJzuherthxTNE7c5Fsr003PQv7K8T2vIsP80hkNO5smPBOliFudxNVnA
+Qrdc1eEocc9J6+U7BpqNmlW3cVDy2+wO5pbzDN0v1ucPo1Ue4PQPYJdrU/m5HrruOzxzkggp4oh
vpOXXljxHdnRuzSrbajDdgaMt392EwgWRJb8zFb8rq1/xYb1Zg3T91pvyYFF5gkw9l0JC9GZiCOa
tlut0UF4bzAb3Th5+oKsuHUZWe79tk7rfRk22UM2gcNTou5RdLNvdlm6ydjUrXWIWYhixTh8aQNY
2sxedRrOypUuDASB3GRfZ254wpYmQO3HiO5mL7MOATu1o4gS7RgPBgzNKJ/vijgZ9jkiyCeg4cZO
E2I691EWspmF1go8ptr2A8aI5Jq0TRknzkPWhtEmrM9VB63HFDbJVAwg0c5gS5xX+BxGiP+uFhTk
qk1U8uYmkHhLCOvFNjzsAmdRvTbNvlds/Aby2H1tSdqvasfqUNuP0BjugAEZE5ZMSOSr73PFyUmr
+uJDqciJekk7HkrLtNZQXhu/5efyY7Rg+kTwWj6gFbeAk8E+gFPF9a8TxgcLGM6KULU+Rrvr8PAV
Kt6aFv4ZxEU+QgRRfH7Whw/i6RzYkqr/0Lyg9zNQUh+ehRSSNbv1R1jwE4GOYfUBhWxEVBuJt1Ax
jhgO6hf0Jz0CEk6wlsVYzPolV2ARjdHH3CblCl6SCaY7bLeVObLImuYxsjkTB6HZX1pEXC8Nf+vd
6NZbAGeclVmA1qWXQbVMHevMXpuIkvegzLXy0ia8ZYO56m1eJRJDCVLe44BGMqIwXWgsUVDUfIBG
AfsNcdCzR1Nb2UDGt6qqNBinNF/dPiXFjDYIHP/imZzOtO3RE1mDFLJXuGEZfq8Z6X1lDY4/icTY
JISAfcPqd3qReHiSx8N2Li99Uk37romDy8zfosT2CcziaxoF4oFAauejScWSVSvqPVLoKPrl84Nt
TizYRT2tCCSArkO5m8QUJ1m1j7sVZIZ2aywmqF0er2DEJ/f20BUHb8ZpFWlHPFjK+UvRFfiMFPOu
wpVvM5XeG+DgdVcPMcQXvv/BDOJ3qlzBn2KDDcFwuJ1Bazv2Jkii0A9SAq1NjQ6O4HYbx1CGRIDG
lzakD7aSXPTlpztMCVzZWVevO7RDFXTYWLgFxAcCAmixBtaq87L/Yeu8lhvXsTX8RKxiDreismTZ
smz37n3D6rQB5hyf/nyEZ8ZTU+cGJYAULUsksLDWH7yNnpcUIlkeuiRyX8cqIKnu5Pu2t6rNWJLU
KAPhb1MM4DYtleVdG1fudvab4YxQh/uUSCPhplvALbSkywybCbUghH72yuRaWDUgXes6I023G5w5
ucDtqA8E/g6f7BndtPpooJghtTa6dDyqiENVv2xv6TFik85xQIomjhNSyLNn7LouKg+lkFloJ++t
a9QvYp7MDRm1v5m9qTCPcj4XzmaYh2oTt0J7dqu2v03upG0KyvVPrRxliGYz/7genGOsN4qSNE/a
NS9kuwE39AB/ygYFysLBQNszDJTp0bzcIErr60Z6g96455aYbl1LtREbxeAsIh/H1Nx/Qsj9MAgt
2wy+/myT0NlZ7jxvjE47d0H5LqXrXYtO+9NM/FCTY1hPdlUXu3ZOf7cW+J0GUXGcc17Kvkmu2TBO
Gy2Zvc2Ey0DHuo8qBMuK7uZnjLyj3RzhHiQHmNJ9FGG6hnSH9LQ/9mSPFzsCvjVVcRj3kxO2kvuk
r8z8rMkBCqhFYnSeypM/DziD+GV9RXPspjdsqSygIhaWiCaWG4Blichk7l6aKcDRZSJ4MpqhPUCy
3cWTBmWtlssxd7IWaGX11rXlXdMBvCGw3R68tv1uyMwMrcawecIyHr7Afl76CZbcIk6+wLVozYn2
Q5zukIMmghfGvNXZfVRBLM9wlHSqV8vfbWuBlSMs2PJQwKHAZz1cpgn3oT74nkWFvem8gVwHMk1T
hjZ06z5TKp1uEyBDNIvafeaLDw+xmt0UmLiZymy3TMJlMzzwBQ2D3Lsi0nfSyz4wBJq2NSmzHZKr
+i6LQROWmkBoxayuxYQeVhuxROWubW08JOH2WjJ4YZcnXSij+EAOLjunSO+6uuleiPGvmF12yJgn
L5ZhaIeKB2kTzS8ZAI4xT+S9ZT8rHArNlk/dRMIr6eqWHavemET67OwqS0yHvHKNbQLAZiN95GST
ZyEnh/CmHcIchOTW8dJ7HMiL6/jNrkMil7p1ru8H6HjHxdMDGL+InDCHQ6UZ0nzfI/y+9G6JnFeC
FwN66vto1net5zcb6MrZPgocZpJIih0qT98NdHd2dd+ODyMnLZTDvqlNE6uvIMCz1EL4q46SaYv5
44OfyifH4v8g/ZntpYbTxWxtvQyMjCApB1rfa3A0aRC0M6McmM8kP2LyM/BcQw1sIKD2rgkHQop9
7aBgXqMEATq87F7rDAqXRSEwoObfTCDos8meNzqRtN1jDcb88xOZhfEik+yuRfUSDroRPcnW+u7a
1OGXoTonfSpPxcx0bWvAuUqqGZV38dhlQj294L27NXChC+vaQBGpjKDOReCU0vbcmQUgrylD01HU
mwiB1YOusWcZaqf5bJwFFIRd5lgjuc49CtJlD0cTM4wUQmq/aOzUpzwBCBDUJywv+/M0yuGsXn01
wrX7c54AnYJTw0rtkW4H336Yi8w/8ONWZyvTq7NLvmvfLeVtRuz3jCTSck5yNm0BvKRQXc3vKAb0
2XSoKTAiQ3Mhe+FvSPXfpBE057QuPho/J4FS2GNzXOKcLXIAq9nPZmSJ+/k8Wj1a5l6LF65r5PnG
cVBnMQv7NGirIV51mOalOLOKFGyCpmjn9OWHG4MK6AZRcn1SLS0+u7ldhlpcxuyl/OisGsJX4tA4
vTmk3feRpjfnpW/QyxqdQ8N0eG70FOxiTFi6qZvyLUm7X21X9J/flXqlvqZ4cdA+n6PFR/mll4do
daNU+wz1yl+7qzUfv/e2qYqJD03jTtF4dsU7pKaKiW5nIPXP7oKqbOAlH1YhCiNs9To9dd1CwX3Z
GmN6N7Qgwc2ef4zim4MMJUoQRPBtG0Uhk9T6AernoWxvqcZ0gYRuGKdzlG9iPYoOS1Yfx7ZGWKHA
FTGJT2MHL1EjWAMGO1ln9QkQ86Au7C3vlO0q/CosfwnVy9aIK7a/kbWJO0CUSIVA/34ri4Ct1WiT
r8GQ6gzQwTxLOOZh5cFjq3/6S/aTvIvPNxuhITeYjs/umD4eWNigxvKkfqvKnMpzszaqqxobMQ9u
8/Wn/P8ORxjR/9fZoxe0+3mUJBeLg1GNIWbL39mc9GFrowq3czUbgZEiPQ51HlDU4QRR4f9d+gli
6fOmCRrwmdKrgdzRDCD+9vNviacEFcDJ0LprlPXxKdNy5Nyfe2wC93083IuouqbMA2dUsnFIq/If
yMkJEuUtNK0ej9nFfG7Rhicdrvk7L220DcBoygkiWV6jOi+Yu5d8b4zi7lEVi/IHvuvvje5bh2FN
E+iOk58ngUxk05iX2cDa5gARwXv0Dc9wMPjgJfPyLVA0SOwHCgGRchhPWummPDr+fJMzgmyOp7VE
TeQZA8Qb6iE7R7pEl7vTCKsgY134ak5owWjOZqHqvNEmQFq+ZW7SQNgPFI+KqkrPQbn85sfGnwbQ
6skeC7w1zaTbxpTIzLELbqNcrANJ5QrWWJiwhdg6TVs+6zmkxoFtVCizKtn0mSifnYSKM0JWiPYX
B4j2y5YqTMBZCD5bE8q2eNyY/pL+Beq/uURFYodYIhfbVlvqa4pwhmWU2kfFNLv3psY/ZfgS3fHO
pCbtLN2vKZUHb+nwnu/sh+fJ8sAjUBwj8ugfZRGhmJBoP/rIrkLkaQcQozK7aTr7njYYdlUWyx+i
it/JJIU4cNvfByHvCKJ6f3JJPo11wSw09zmLCF8KkdSbRse2zW7dn2TmfXIBzFGe3vVHkiWvlAbh
uPQ1RCuyJdtStOnJRHF+6+X2ckTFdDkslA62oDSt7aJ17Y7wcVtWY3LQ6zXfEZCRKsi0drJ3bwD9
sSuUw2sBn8RKyvh7pFUuTHCKCeYjrfRyJa/EO91yl9d21L93rfFXMXY16uQQJqn2U4fBqyXxkwAd
oLHYormc3mWS5pBb05lJatfNeXap82q8OGv2bgbqO1pNfQyGRnvH+nonA4uUKoy9bdRnu0kk4h2k
4E+J0dST3Zjam6U7GvYZ+rjz+xxko1PG+6yZ/O8N+esm8MHWt9F8IfEptpmNnNJABfmIIv/WR8n9
RxuMVuilnvHMDsA6NVXcHlq4Z4/Y7mC9Uwn/0yAf7ATJ7wZDYuJpw7oHZVat3iP2MbAGebfqiNSG
JotfWfUHWYGYGmlcbZbGDR6gjaO9iD0Iw/WCx9aSLs+kGH7PZndaZtk9xrbz7z3CFnEBnhmj6eaA
EjjTkap/Z3zYs6p5p9TSss1X//OwOlMNqr5q1Olf7/4a+38voQ67S6TmecTKtJMg8wn7YzU1/nxZ
jtgdq756pdabIdY5SfX/6+XX8a/T1Zhq/mdMXUeNzUZXbC29mjbs7TK034qiYlFdX+oeIQzp1H+P
WoNNQLAezzQguzv82P7V/3zrZytnyoCao+1FKuuzaqp1mR3tEvEx1bfb+d991KuJIofkWs6meHUM
ncfBz60QEJF4VWNV7jK7J/Z4UGOq0eGm6/EYXT+Hcjd9EUxjX2/qcG482aj5f46pA0W7NNR3Vq3j
9eKfY4nWbgxj0E9fY+w4Q8TsrefSzoxd7Ffi4FRIjZda7dz0ytZvUR7ELH1T96PxjY8cIPLD1LXp
vEQy37kYEN3LeWH7JOYNEm/l9xjExSHBAPJIYQTWMuxETPa2hhkM26HJyKVExZNbDu3VTrKDzxp7
wcmTEGlJsxPMsUPKlv9SINl6QNzlvWgy7wb9UN9pbLuYVoT7NHZTQoSvP6VTd0YMJb/g3iux1AHI
DYpq2VmB4WJ6kqMfVy4/pIfsJF908CCh/1R0jf4dvbViK0e32OmL8UK5uWeL2SPTWKZT2KJueLCb
kkqPjiCTYUKUI/TepsOgv9feCGC0S1c2BZmkDH8oLKiE9VdS/bbavmWnDKCxF87HMtrVNoc795rF
iBRUU/mTXP58UUONMPtbkOUn1VMNRGGxb6F+b9X5aqzrzffAGZqr6g1xuVBhmp66bg7AqXVyW+bp
+FrIqIAGG487TYzjqxqLS4JdwFE31Qtw5bzEdf4HGZp/nbBMSFWTlQSDsl5DNbn5Tzw68q4uE1RL
fNKxLtx8nTD02D3YWpOd1FjNc3vttOgWtNTw53KLXqJ4MZZcx8QznfeeL9b0BNO2GhNOfM8LKqhq
yCkHULdZ+UvN62ooHpc51CvDPKhuMrfl60xW/PMKBRbYJkAlhXlVIFfgoC9JlXjHpGV+RbLl36Db
z1PahfjciL59jf/veaT4C+CQlrlX1/s6cTDix0Q1jp1NPoYoOJVPSAbaJ2ta9XPqeNqoMdUMpV4+
dWsjEg04pzkvq+YT1Jz/HPg62UgX71iZ+svXkHo1Z1H59DXmJ/kfPWiIfpo42PhNmzyVJiVjiVnv
56uvMVfrABE0wVmdoVFh+jytEHV21EzAMJ2J6nhS2Zih6Hn3LkgE7SJihr3qGrLMcUPo4V17Tvsu
o2gF+ay5wvXkeJT5MZESUPXaHWVf4RgMzgSpJvZe0n23ggx8W2mTYV67NkX1o9mC3O/G3n2fimY8
So2ITR3NpjY9dk01b4UNV37oXO8cNQQlbkp2TtcMiUha5r55Q8EWLJAfqufkRvpY6wSqF/uR+2bZ
DipJXX5XQ2UviCbyarmqLogpO8TD8XuNzsPWnOrgzYkHDUmwWNs5QeC/GYRGR70gqFPdEqkX9NcI
ctTJFtPFCwyGizoYgeh4+2ZyWw/hOFs8V1X1oq8XTTvC3S4Iiqs6EVtiYrq5xxkJ48KNGhtZeXay
RYUqYH8fxNUAiYYlb1ILm1qbfNOLSHeuZZxugC4SWq65HL2s3UtvyMB+ivhQoBbyJsZ7VTX5PtAw
hs7GVfdydB8kCRyKv0a/K0FlvWvpQHYq07/1ImV1n4v83TGmmTifWQ7TmIxY3PIuSwzdGR3R7H3Q
JootQfSBHDQWHBPiz0FvH1SvrsbmzbNOzI7xzsXL0gMVdPZMM4C+lSJFXUTyvZ3IZGU1JSloNObR
KIQXSmoCa5bPCweQLrs4s/s9aaw1N+YTzuePubeK0DZzcQzMLeKj/ou7+sGoxsyOlq09W0XzrTc1
rHj8en7mQyPDUU7kqzP2LpoFLTKheBwKt4JqaKIhiGpW+aMrhpcoqvU3nAwV4mbT2EH0yMlrpTWx
uq7VfD+zAbpobdQrucYYbmk/iUJkn0PGFMVnzRpekzb7Vbm+dWyxsbhJB324mRD3ktf5X8Te7S/f
lrdhyo0/2Gzs06B12Cw9t/OyISAvqGF3HXAJJ90EiCt/Eyv+WhbNRuCN8W4n7SkGyPvLyBGG014y
bExeTbe8oMxb7EuDPG2hJcXOH5OKonf8jaCvPgw+RAbZBRJ9+rR7sYeyIRHgxr8a+UMXi3sIWmNF
5xf+dtbJERaJLDHO9kna6iBj3cW8L8lYvI19srILM3lW3axGbxTQxBXmvfsS9TN1qH6s4WpY00vc
2Cu/LGn3oIKTY1ujEeJoxRG7J0wcMrc5kvRrdvZKK2dnbr0S+vPnF2qQFCi2gKB2iUahn6JWtknM
LiZ5425s847r4KtYmIEsptq9iMwSt+8C1JdmVO+m16FZmxd3h93a+7D4xr1rzb06hvRpcOnx0N5M
7u+eyfndll7wyCvk+bHIeB8ca8ZFGxPm9diEEBy5ZlxN156O3uJrPZC5X3sDxeLXAide1UMPuHpt
g3Qvo8p578oas90iP6hjfeDody9qjp+9yq7v3bicbD3VkbUwj2mdLbd8bTp9vCxJZ5KuoVf17bAf
fM1Fy8h0b5NpeOx553xDRgfNADVorUcShzVmnvNLbjbuTR8NjkZzt+zsOB4QrF376pBqKGBi8zTc
VOfzUnndOhRVS9Ko+SiP45CTlmwlhmm+00gIQyiHqW65/gGKAC7vXmHPVC2AE9GdOpOzF19fTr2c
3z676ojRVMM5dtJbng1/2WVSnnIyXrdhqP/VoIDp7fCVq8P/OTDqwfRk8lG+zu0sz7A27WTUGwDk
SIusV4k7kkGTmSAYYEfi2Ur9aS8HyJRGpotnniRIAu6wzNfVw0iNqfN8rIGeVdev7RcYd2QZ1vd/
jS91i3xR42roMoqGUC4ytnKOJIxTmiLpCgDGUCzHrKKIvI7FNrMnQkACOIfbveVO8V5FtbypXhDM
0QqtxJF8PTh2iXbQRjdhI130b7pbmE8uvh8gRjpAL5xRA0tlc/xQHdlQY0KvfrmqrtEB5YCMlx1U
t5qL5BSNAcjh9Z3IeObPyxh//mE15DpzGDeZeFU9Jx9JsY5ooqhujPf7zrXXRPT6duk61RkuhrtR
3cz0nJcGCq7qqc/XCfOYuXnzoj57vuK8JifR8NNcP/cKLJpNo9qpboW5PLdmgduN+mxujgxSghDU
2lNXi6PhJatI8VJYprTmGIUeanXbnF2KBSSS55q52i7bo+5SGRKYf757UzlvEiG8HwCILw2v8KTj
eWqd5R/yFh8zmdDvVQ9dhKK8fODzzVJPaLjBo7O6geDIjlXpRufOWuQlirT4SB2yOJaIeD6befKR
Ic/2u5u9V3vGr93zq99FXrpYLqfT2agwNfYT0DfkfuLfJwrxLRl8NgaG8JNbNhUJSBwhLpRID8m0
vLlLYW2Q4wS+UWXuU7f05bLJa4Pbmyd1yPJn1Wiumz2TDUUiO/rhofAYDikMdH+sqaeJegBwBfQc
Dp2OxmYPiyXopgtg+eXUtPVPbDO1k2Pk85vT19x204uBH/wHvmu/isUPKdCj3F1Fe+nKP3Wfp89x
EqNbm3naHpq+/lE5iUHQ2u0N33TfpXugJJZ9s5Zl3FtanOx8LbsILfhFuK6f7Sb+Y8flz36SNuWd
2jsaIEapsvkYZyE0NjVJhgIT5IdAWunfI0WibHZ8oEg1xUqPBzutp2BrSspLNUCA17I8kJFPKPlh
et4VCeYvqBNTJTC+1YsIjk5A5RPge7arJfKYtgdYaQQL37ZDdHX+9mF938bCeLX09gwRvd5QhRJ7
vSQj5iB3SeJlIt+rE5s3nvU8TX+bOJ5Y97Jz/eOc98gfTgCUm5A8o3Y0NOpqcJrqPdx5E3mQyDr/
Auqh3zIyYFv0ldxt4Rarj+xyYnlEYtMV3+vcbx6LyaLNkPnsUbgH3O1JMqY0mj3J6xQkv+YC08Vp
RDsXq8V/FmgwVWcGuAGKNnQG2d0p3hoHp3bkWTgFWfm48rei0K0PkJ8/Ryep/rFRwaQW9Cfu+xry
tyRZX1aIQ4xdv9ERqTvh3De+6qURv9SgVFRPNbXTGXuI8yTH1jNUE1UmSJcpuESQVV6RUTGA/SVH
sBG7BC+G58Gw9cdMaXUXmNS6VddBSPGWJ2jBrwcH0IWP0YKMPbnDVQ1ZsA8OXuzW29ZPjUcwWB0o
TwBEa08NGZaD4FuXpWf1hnX1OVmszMQu8bE0olXts+ofcwSk1Y6ru+rhSSV2mR9hobMenNjZUK/u
zqoXmEb/iLUMhICHJL0aM/EIOQ1B4cKi4Q2qISjZ82hgL7q+QfjavEvrVAeNwBlE1clLb1J9WA9q
azONJP40SAMndQap7vEclahAfV1S+NkZ8dX08zPn8ViGcTA/5oR0x+wY5qONsEYrGnnOcslKV3bJ
P27noitN7PTqSfc1G39XeOK+kdMMZ8uZsCYprLdqqn7JFKEJdYwUrR4iThkcQYzab66Bn6E2BONO
nVtYpjjX2NSE6uioU+nBft05RPYL630FGKaZ83MgiSCgosWvqkEcpdzVaVTu0v+MmXOcb0QdIN7t
mvHrLCZQXlGA9rd9yGRsPfyytx7pojHpg2k5qW6iBf3JWICHqFOM0bUeLGCzl8ef5xctZeQJldaj
u769Fs0euHuEIDrctlrrvVfVpEnLbNeO08kTiffaoY1+mxINmrkJAK20BexoHGkO6mQygvKOlhx7
mqgrQlC/7Y4vaNoBbP7X9Zr+nzLXoh3MfoBR2Ka8wqUzsbhr+8+uGuvsZtsYrGeqh4lpeVhqAHaf
XTPiXUt+iABuPKuhyVoo5/WJjq1HLR5qbF6is1HwYKhe02nDsXOakjP4o6oZ3Pm5Ahzy9DkECxJH
qzHYWF4Rv3g+j3mHdpY7m/aG2i6VYmsUr6oJdHnQS2u5qd4U+e0tbvxDaWZxGi7tmgVuam+jjpYx
q3zmmKTO2jTZf41ZQfon0HUWvaFq70YMq+yPh7fo1OqvquE+QsFjoFr9NRbZ43sT69MVRR/9dRBR
cm0M96+vE1L2KShvtO3ha8zHrqybPi/aDiOCFcgIhc7kzlczTl66KchvrIH5jRL6eYAEcVY9jDJd
faNeBpl8NTq7O/3XmHqb05Y/my4SW6Oqc0A+hXdXjd+QJfQgBMBQZ6zSNUC61GKacZvCUX00SVQ9
orQivRYk8UGN5XFBrjIBYi6LsgrnOtI33PvRSZ1sW3i0lqgUWzbwn0rHDitjmt2JPm4ezVK9diQK
n9B7bR5lisitLbUo1KGD4vUwXrzeHvgCOCiBT20ppIKUMtzmoc9N8twm/kkdVEP4jBkk79vgZMxj
dZvt6eI2cuD3HK331h6rczA1PaigWeRPjah2RbXT9LHatq3XbA1HLACPonZva5b3NKRQNJIhSlf7
sR0+bt9aKyrhww/XqBqenEGg2C6pScFL+Bn1yd6RCB6kDjudkgggqIz6OMXu78UvQLA1J30QMCc0
CaZbH8xtRwwStkQfRYC/kJlvFlDC4RRrEEkjVnNV7QMfA7veBoOua+MZxMS70XjxQbAgkODWgaQD
Uh4G86IvaM11hmZRXICd5GuHbDI/2Hcx2YBe2FaWfsv77IQZtXat+wp67DD6p3yAAGdZ70k7Jmz/
fPbJoD3zQfqPJXeM80xFm3xHRzLRKjd5MXdwpjb6hJMu6sSUb2fcAIJqSDfdwhrJZvhJH+6GbIOX
VYRvhsTgzrUN71FYV7tN9L2GMcqmjD+WZXmjIrSNO6Pal27nX4YcNxgSAbz8auYRBXjXqi+Iln0D
YTHhQtcN+8qT+LiaZnQbit9cRp6RW7E26D6PoWdbVG5LzbjmxKq5M+l3K+PKY50vFwfBWSEBieQa
loupCSdvTo+tMTbnpo+aHfaR47b1PHHN/GbZ6p35TUz4B4CY6ndigaKhL9XdAf5xr037XUvi+pij
1nhFJhFcCWvKLmu97lqVJVkSc4S/tUShqOfhCpDg2DcIMnZNGhZNdQjyKTgV1lxvM+IGtla23Fi4
aYXN0B+dekUEit7Y2aOb7gEI/0Sq6cdqJnq0qZKHfFtDCByuD1FnI4PHfeO2GnC9tOsuBi06CcC1
0JJgx95brPaWC9tG/1mn5gyvzm4uI0CDk7YmPKz2riJqYw2rCVG4jXrqIJlEmKVIkYyIx05/N/Mf
g6vdsgyeL+IoYZbcQS//s/hWfab+prMSpg2aa/p5Lmvj1YbhYXPbU+51mzEFf+PVoVXI+NoXtTiL
iQgjN3h+Z4kvT9ZXyO2N691b5aSsvAFNCi9+x6iXADMlh+rWTXOQ7vzTt3X/OvlpF5IK7CSp0E+w
A95q1JZc7yQGiSOEgExjFJiWlc2aKfkGEaAIxyT+3eYVLtmxfWQtH1IQK8hbNXu+0H+aDIuYiTQ8
1QdMObraeSExYm4S0GXbKGkfgd/CMfNb3N90qzzJhnkw0exwGYc2rHpyAk3xgqapfh3i2Lh2a+PZ
GFZ6kDCzYiNNEe3sHqSeNEx2KJrXM/c67U6kqR8CytrHpfitUXlAiSFGUYhUxq/BGauPDllzFu1j
X2Bj5/lwmkxBDUSfoKcGhMdPogXIs9zZkXQhdc+6sm/Ymucb3ADes0SX/HnPWSHU2xly8fMUkGBv
zH6mKixeEVZh+exqEEqR3oPDt5PrBPJyg20WUQWbwj7V4fDYHcnrJRN7N1jVZ+vht/CjHIEyC3ij
b2aAGOwC4GF0kAtWjSaE+U1vQGXq/oyQBmNgv7s2AM7XuB5ZZ29jF50eIjRd7vSyB6HcaxiwGLqG
fCR6MUJEFBYq/zHX8+sk3fZKqjEPl35GFC3vnmEvv5JpbjcOevKnYDZBgZqRc/Jc/6xFQ3DW0sg/
OytOp076H60fXKuYadZuNaaxrK6PCwpLWKj+PQJEPdR9/zfeBxacYFfstCqdn0a8iq4eyeNyJRCL
zHxknn8B/zATZU8R3+D498SuneyGAL6UJDvT6qNNW0KiyJOaREUnbKpulXOs/brcOKnbHYCul4Di
AgfQDYvBHjLz2SsoSpklmltIxz4qp/fJ8pTGNk2SQzV39mFo6uCvLHiDy9TrXfRrcZstnHfW0mCF
yGi/YmsICycXZ3MS+CPWertlpx4cB4BnBwccKLgTSlJaxOath3DvOSVJD93eEjM+BZMzvmQjGkUe
PcRk0l1ni7ci19zLV1OPpffZdYn8T24DRQybr5sTETsGowOO0c8BetZBsI9EFIQyQH3NYOoL2TJv
TF3wKEa2dVmahLIp0cfvrDB3hUjns74g34RQ1N1IxB9ndYiCqnNFt1jdjOzOWIjXZhXPsYvJuOp2
093HoZtvXbLO3PSCSnT3JibUrZvsUAlPl2Hm8TOCCTtpHfuPfsiIPJz4I81MdA7t8sWxJnc/FTH7
77WJ/Kcl6OGhdUaya/t75rXpWbI9OGeRF2+tEgIAbOz44rj23RQW7I1g4o7C7nEEcUV+L9mNWnNf
MKgkscfmrF8Fzoz8qDBg7lqRhioMLNF2Vq8rEJj/abSeetGAtmkZYJdhSSS1ogqkxpQHHWkW/Bo8
ZM/XQoC2mDszwtYVwy04EpiBBnCsxQAaaxbjzI4z4r2kRq4ISp+4UctLa88vulwmqB2Ru51QpQnn
tYtMwRwONj+WnfkAzTyZwSvpkZ5cDNBFgV1eQGQcxxlGCnClW2/3d63D/6mwk3RrYqK5hAozJ1cC
vwP+bOeNcwGnYPFvU2YYhIJ9/hxQmjsnbf2xADd6x2sDtGH5Q45x9q4XuMQE3W+/jLi5VZbAW1MF
zWKy08m4obzAN55UM7OEAbAKtG2kzkYDHHu1SrUaYM8IpMDcFPZZXQbXyre4EcUpTyqm7Kn3thh2
Aw+hpAAIrlzCEsW02Ctdngs3tJnynkYDSm8DUAD/tXGftvw9JEeip4QE6zFd5IdECg7x0f2MtdzW
8yYI7iveCID2NjX4ddH/zbQwG5p/2Nd0l27MD83UsEyCCkw9LK31FJJQB4+zaU6e/F4WlfUNCXkU
OadXMxXOMRu114UkwEpv1Q+1vRoPJH/rvXVMgklSrd8GyRKcZOzcEkppYWYiq9TpBcJ/Fohx9+Lb
5nw1suRt0tmlylogoyihDK8mTXWErk3a8veAAn18KkCIvOn3LgVvsFyV+ykckc3/9KNnPIDt+khj
azMbAZt52lhx9UU2tNsyc4MXWADesz6/LSD4XizACG4h2n2dpN8qAgPkK2OglRXFVNVdMjMn5qty
AJqadkh7XxI/WRnwF2dbiN4K66ocjrAjyrfebtrjBFskVF0z9Vrwxo2DX6jWPhEu8/90vbs1K/F7
drX5UCbZckH442VYAHvbvps+C6RcnkVrNFSGkcL0Bi/bOY1bHypo4JaAnaGlSMzlfLyVqeGPSAV7
kiJjKTbeMuU7dtHPFnkOZvFtnj/3ErDYj8J9w7SsO+UrZqZacXUShMXJ9p7jFTfaWLN+AhghVySp
amYz/tA0K9ol/xlS4+r0fH3smnMl+F6DDjrdJi8zWgX0bE2Q00ZTi220n3GEPDryLWlBCkSPqRXZ
XkDndTsLbtE4PRAqR90Qz7tPXQ2FEVK4odxmw+AnHkreq+CGOtBHGSTJ6efst+IMLstZdgSrfBL1
Uj3RTg2X7KhepgsZJFhY/HtjU4L29TsTBaFKO8wrpJBYNj+XA3Br0eL1EG1SzVjzCIwKsFg7qirf
Pa3YprrAIfe3PYygmNcvrl2vqF594RNdI9WXnYIqqsFpyef8qM6MvY5vBllE8a/3d+tF1FmG1OeN
6+XZVn3KFK1pCrAIn62ufgfR6gelMOIFIST38QSG81e//n6THXvHAjVqVQNWTaq+f/UyYYtMSQvj
O9XN8/ogK83Ef2b9TAW4T4F3xlH9SfUxcF6WcT0iTjLUu6Cqfqv3ZZOAY77+jJ+/sBpUeKkiouri
rKTRr7GpMvsDUit4Mv0fY+e1HDeybO0nQgS8uW3LZtOKFGVuEBqNBO89nv58SGhv8PCf+ePcVJQD
0A0UClWZudYi6GON/ZXRAOwWD/U4peNR1esfEg8syUAYdVeDr8OeCuVIVg02YkSVkzLHu81RnN5r
nFeoBt97kItHrwl5ojYUoqc2aV7k2duJ+zhg9znNtcG0bg0RfHss3XFvFbepw/avDeFs2x4ascM6
IdRNcJDHJU9DciUan8lOsjIKrFD38St3O6/o81t0HT2izyS7JAARGBvKuULrnbllSGYCEQhzRmoY
IdB3WTnaQZGCSGTXyG/X7Jz2REPZ0Y1cb2wabNTNIW6TL/Oo38qdW+8S0NJdYaXTQe613JWkLdj/
txrkK0sMgDwTOUJyUrcOBylLYqQohjRdSIgmpI9D90ke/Do05dZso0Faaiyfu4oY9oPcCvmRel9z
f9qg0PdY0FnlWtVf7SIbAt3len/N3OlnAq+MU8ZqgFH3olV5C9I2POUzQOdWnz7py9Qhn+0stp3z
HMxEAiPHt1OBc8KE28AnZCV58f9c+N1vkCyyV4Dd9VBfe65PDzYZFEp7Qz/IFCDf9w668RubgKzx
UwqWd725azjFu7fmXVDFxzto4MYrIlCTc3Mywlybj7Ebfle6TD1ud5hJ8FZ3XCDd2+Si9k8ZIpYn
+S29Xz2m9qye4Gjs532ThXftoCuEeSzz0PJay5GS+9c6rytniAPC5CAjoY/TE0sYti7LQNBHqJ1M
MNbb8Fk62NVMB1PfD1Cw3cgIHjtruJlyi21JdcydAeEjdwmu/Nfr2kV68UNihb3cIFxhCUjZxt4c
37v6EsBoFHa90NswvS3TsowkKW51BdafZUay9Nk5+k41ELOSPjmBwhwp/SXZ3tZ3Q3TNSvtcecON
15h7GQnrIcgKnJW3tsFBIHMhG/bmDEP3ZXvDt7EsdVIMllGo9v2pIUjvHDrRSdpMGezSYzv+4xCU
sjw1ya3HSHnNfmiX4oe6ddiWlW3/mXqQlcPBn5qXAKzcLiU8pkgJcuttIpyXD4fuATQNdDaqk35C
hwI/PesCeeKDrSMM6jzmc/vssDZgf3inY7GY1QKN7eQ5JyhlqLurtcSqzmP5nA9udzLNmaVEo6sH
NSiw3fQQzOxw8J4EdzDli1ykOQ/1IYjKRwfx4u3By1WluL5OW1kqt2Hy4ZBiSNubHvlBGYyS1Mt0
LTk9Ab5kxmCe5O7LSQriGSdiVhh2vQ+sfi9vCah2aiX7rnZwja+5BYmS7FsmVIOPgOq+2YKlCLlh
XaykF+zgQEPiJb5hTPTPUU+4OzQmR7nHkshjj5flCUS57JGn9K980m+92MhO6jxeE7OEoMzrbmSS
0Zi1WzC7Jey5h7AI1i+A0f4NKD+7yAnlyUuOmb5d0DB2NPw9D94TYnHuGrPsJ/aLj+bZKZcRsU0G
qqY6F47bfp/ejtqhnwDeb3exzBxm0mT5zGRuZh18C7iQgErABXwlLtlgJe5BPypd8K0BOTHgRRk1
67jymMlii3jd6jy5zmUiMAd/7hl4JBzFkb3PUAxbV1frLirSggKfm66tkzBY6ofaSIyTnF9+l29H
46XVH2cjb0+qaTzLU90ereTyrvsZG1O0G4sCpn8g5H82aNvEoci3X8rrwo7taYkiDdsHYvyPWmbn
oPPbfLiHkN28ITStuhXUzhB11S1j4XcZZtn6fOVJbHPM9mD4QP9KgWeak1cfLADS0GI4BgonBS+B
ywx+gCHwWHLL5MnIsA5UbI8W4cF+gW7Ifydz6bDN6NuTXAf0Mt9vN2FrlZx0+f+firXaCHrpfpvq
5cdIcV2Lb2XJrZVzhOwHC1qIGWShq3T2jYrGonSRy65LLsmisMmrtmbxa/8Jq18/lPI7360y1mPL
3N0TFnCHQxB5DD70sn7FOYLpWl6TuYAOZh9M5ne4VrAnh31yUzRhqB6l+5r1ly9oRDBIF6TrOk5G
qqzotmSrm+YMl4MGU6RGmNiyCJO/syVrlKSU361l119fziNInPuxgNetJ98Qnn6y8VLNe/h6C5xQ
f7nyQ8z6Vnd19SLLMlnUSU6S9dTLslCKOILgvA4AgGydpctWlNyWbI9xq9uu8eHYKP/cQdTBHMac
KRNnRyBAfiNlefO44wnb+KV9/fFzqRW7SBnUd8tIeYTryJt/BADtLzJcI5h0CZpenkHYdVBuyEj5
56wcvU5VBOU0N26ZHj5CQQKQItsW7gMmRAAe0ro1bHtAaZBk6yfFwf85aHV+WX/9MpJXsMf2zqzr
mXUwS62n5x3+k/++d5Jbe0n2Y1kOWs/6rtfHC3w8StFwbLT2qzZDNSvzyrZ6kGP/qW7rIq3rOluy
WyLPYytKTo7717O+285Ib+n44VL/VPfhrB+uFCwTPkJzdReC6FtecTSc8VVU87pXlRdeEkwpgDOB
EbF5X8xsW7LVzRmaoMDv6FO1Btm1k0y3cvKt67sWyfpmQIQQLvh1RMvLIu/J9rJsL9W/1m2HyXsn
/f6p7v96Kn/OF3B/ERPtNx5cFNpY1i5rYflwbcm6k93K72wV/9T9Q926n1hOu15BzvOhz3qFIfHu
NGX4rXZeuJepQfagktu+0TKHbEXJbQuyrfOHug9F6ef3EAb0P7UaSoSksAHy8XLie2d5K0N4zUqt
lGdM2Wyrsyo76V7xsk3vBFMBG9/KyrzAyKUsMz9roQCLkpVZ7mo68gOrnfcyPWD9h5K1gRn4D1xt
nTRsFRuCzC5FOQPChPzt8E/T7TYUHNn0b322YbDVfRguUpTWMWhSTBYuSK9Bnc1D5+jpvJf9b0KA
AeaiZHwN2iE6rW+83JQtWafVrSy361+L0rC9ulIMMKT8mb6l/OEMUjdnCbETWsJrtE3268J6bZfn
sx3ZoFXC5i27WBhGjMVC8m7nuHWTYyWRhcFWlNyHfjKJbnXv/ri0fDhk8CrlOBv3RAU+1UApUA2Q
HljKDY1IjuXDVaKI177I1OVnSZbdyJ0pkz7PbmbV2TWZY93Iy7490fXdf2fMfLdU2LpKTh5vVPRY
9NZOq5ErdyA9MeIImhQdruxh9krcMbC5aNODvKKrnVJGwDjrcfNVXuQ/Vq1aDY5IZ+M6aXAO5nl2
SaAIBiUOaE2SusFbudvKvhUo8J+F1q5ceIed2UKAjAl5s3xYuhacTd2/CmbbwgEQqXDXyF2V51Jn
QJn0qngtY3AmgifXlwc8t5DutKs988Ptl5v67hGtW9f1rsueRbLrax7hnJw9czrKXZbLbon8gK0o
N/ZD3bqrk5aPYM6tpzRvf0kPQ31vI623Q8YQqbgg99+6Ih7PBkSARx3ELEWgZxCQFhd0Jmm1dHxn
hgNNz9LqeYR56kmCdlMdvERadtaWc6hJnd2XQd3upNfcZeONMpfmQe0zgvSGodg1Ea+6JF7mmnvb
I8BTI6boLk3ckxqFVn6EMgjBZXb2R6ySRA1PzqXRg+YRTBa+ZkhjAZ5nDupFsXqX+uPrEtH+KYAG
9hP4m/oAa9wIKwdFqcsgPMoS3BP1CAtEbFfpp9hzYBY0u/sphgvBIWzhpOPbP3uWPz+lVfMTvONN
b2rl25ibqGql/ve8ZEleowN/6wcqkeJZ89p7s/XDw1qPZ9cPcDhoLew4w7ALmrr+Us/E9LIlLz/r
amrvYdQhvCqCtkstFlkAE1PynFsV/E2qeqigCIYZqiSOGyHG6mFcWjAlISYwoCgQJtq5KezyYZ6S
6kFykmRF4cB7lucQC2OEt4o4OJQV9EP+NHwzcZ6dW3Wh8svUykCOBCaOw2IA3rk+O7e4iGG9VgF8
Gj5CoioMhoc2K4gJ8tqB/XBTuLdEauBe8zC2t7B+Tf0UPQ1LAtAlevLV5Du0mspFqsoMkW54F2Hl
KiA+Myy8NU7w1MCG/aTiCX1KFU3bT+MYsIOgIbY9QqtSm3uZIymKhuxuGobuQUs673FekjojbM9m
bIGupsfWEOpZutdKB1W0Ae+MOSE2N446vDD+rymJ5oe1RDQHzL8OY247voos7xGWmWhfhe0O3lPj
6GiWeZimJofjjWD6wtDMW9sh1JmwVu2g23rS7pCChwYDBfDSC8u7CqjdXbMkW5HxeU4KbKgD1EY2
2LRSv81nMzX2mmlot5IUU/CfyqKvlP3kgXL3whRjM6QGr71PwKhrj/23ZMi/GrjSiQsH7s+7ZYJn
JjKRaIWigiWmn3/h7vwS5on+bWoSohUgxHkNxoywa3iwHmcNX7I1Jda1cvP+Vu/j9iZN4+KBR6AB
+W/VT82oMLiy1LxXjf61hjXo3o2Sx8GuGqCvSv0p7nEcOZA9HqUoDbhCP0O/nh/rcdcj3LGblu6x
liLKFxPLtRyHB5sqRwF2y5xxeHewlX930tm8yqnqxtQeHC+8ARyGUmcGLdqJD0512H5BGyS/w3BO
1vPWxtw+Nl17zFVobfY+Est9kL0gVDhjtC8a9sq2eQVo0XwCe94/YDq+SAmh3fYTonWAobIRsqal
h9Q5RvnxoMR9VV34uFANJFAb2A8WiyWrgKC7gz+tv6sHzMplCtuJNDgwWVygwUyIZuNW6KbSniHb
1PZSlNuTperyqXKICVvujz2OBLpUy0IvPtvj7/XvpEnun+2iBnO23D9Yp4nIyyYPfXrGzDiYMKdI
VpIqmEG4b2UZbWMLheS7SmmWlg5wx2F4JHCGCLxg2BHXhaRCWTEp6fXXug7Cm94eAjjew+p7WZ6k
PR7C+pTqsDZVs+JgsFZc1MKxB16aIAruuiUZEnhPXMM/v2vo+xQ5mbfAt+MjEIb4Wo4ZGoZLIjmp
M9llI9lgw6gWa1GD3uC/dJRD1t7b0d2IOOD/5ZDUHYivULXzx9O0XQHJ7fP4UKpYA/cffp30lotM
Rak3d2m74ChwO5pWCwIWRsr7aElyCCbupTj5PoyFkT8AXldjjOtLc6nCXL7bOkkOBb0rH74OPzIH
xy5WlbCsPDQxJkW5dd4sQvFhlpLWD4dKUS7cwjp640AEvh4qV3t3RKabx64kQONjw/KrpjIG7Pg8
F/bXFHlSIpdmN722U5Ve3TEi4ESDebPL8DOqeCuOSRFqL2oZDneuXv+Vh5r6MtiF+qKH9UPHBPuA
bxqkC6SDfP16A/4vp271q01oyZubcSqcOeV9CpvBW1QpX8AjB4/SaJbBvV/E9pO0ESl8TAHUfcqX
nmP9lgya+ar5UfFZSy7ShW9O9qI2DfDLh7BOp7s+0NL7cUkg99OHnZnUZO1m3jFnE423FKUPQFMc
Ob77S00G1EtdbJcgl9K3zKvh0daMdi9Fo2+GGwPV1ENpWjDi72yr6z8hYwV1kTXqxwhA5VvTI4ug
gtc7L/jKN0LByoOd+ebNiGTmU2mPr4TQdN+s8sfsNu4XS3Hb26yMoE6y9e5bMxNIoTpW/gSJDly6
Yf87cOz2GyFb+mGOURG3G/9VI/gMDtt2IN6TXBy2xxlpWPDC/6kCFvmn8UOdbjlExWbzXTl49RG9
thKGOad4zRTLvm3SboJzuy9edRDTn5B+30mjQhjbKxEYX0DyqvdSZfsN/gV3KM9SHGGTuGjelOyl
WMeu+TTjpZOSnLEb1HsVrjcdRPQ1mGbiEgorNK41XDHAomsfFjY7v8foHncHYvGg9YRa9lj5g3Mr
LX3re0dTGyzGHWons8/MA2FM9NarVb8H4xPdStGJVJswhai/StFGiAgdSN2/k+KsTD9cvvkPUpr6
7In5On8yYuJ7/DG4CaNBeU6zVr2PfGDEoY9c1ZBXTwT6HKGd6J9Lr/2cxK16JVhheNb1llclhlW+
Stw76SD18CKeSqXOHqRKEhOWo8gGwFB3OoKrBeqxmR08S/cYONpTbj43TXFyO7dCsLA+QmNeXu3J
Ka5RB1huIQsur4pK0nSVC82sOh1ir4d03I6ax1BzkAKfrFcYwtJvqlV5R3gzyxspgtEhpF4v3kpz
hJLS6IklWLpp/eTv4PQjqiYfUVdWWwLFq/QbUdTZGTi+c9LxfXyzLeOau4r1YoaZc18mFgEWS7d2
Un9NREte+LRp9yzrNNSIyLlLMmupv8eC1xC/+5+6rYvkLKX9VfW6dv6n4/WWAJjOjh/rcW4eRqUi
XLpwob4jqsvkS/QrV/3P5jjYb40zwg+U68VdFho2zMZVSkTcMH/pK/dZuo5GeldHhve1bnL14Nax
dZ+WHgIsdQ1bCrywn4Ej/VQgvzrGxd4lbOhOLXmp3DH+0WkEiFmG2zx6ZhfcKraTnKM0VF9gVal3
cnpn/qqWXvOzw29EGJEZw8M4GTfYbEtYd0vr2bPhHOd1dyC21PJdktUFzLhwVN2VzKl3dhkeel+P
b2vIyf80rH2kudxqwZEQ/AyN/0GdAzU+SHtI3OOdnC12XCrtCjhh5ZiXtSjNuqcl44lXO1p7Bpr+
bJmJdVbtAez2dgrLMa824eW3Tmgpx1QrdGSpBufGIt73gtZNc6cZpnOyk2x6mtBxOfSt2nzmbVQJ
/XGd76ydn+HmUX433qs7JCxJx8I6Pb/YbWH+BJMIWaTJPM/o46XNEgeQSjAf66qqH2K9rW9Moxpu
I7e1UPf1S2QJOgd+LIJVmfhAZuoltFh+73+Lg/FzEpnKL4VIy/VCWa5BFVdYf0/p8CNUFOerZjcZ
bMfa/BLacIOzRAkegVC752whFVcVP732aWydMQekjy5QIGKcGwv7GROZ7c/hNybg74APlb/1AB1k
opNYYbMITwLX/JXBjKx3/WuANEfTfuo7YpbhKW5evZY9YddX2iNxGx3hOSgsgbtyDhjXfP9G1w00
qEZnoTRQU9TitC67Ss5xalyAUCDcdwm0LujXfNKcwXvNU++rNsXKvdl7HvcA+t46TOtbKXYGzHO5
E3cXPe4hptJYl126klC3onG9zwGA9F01hOp9X5X+56iev+lWoD9IaV4iwB3depSunuZcI83yn6QU
9sG5Tcv0k1no/md/xpdYWM1LaTjOZ/88+pnzLeZTeW5HtT077RB8L/RzPdT295KILCRzqvpmCIbi
KzJ3+96K3E/sI+8QeSgeal+BPD8AvNH1obZb65aGqMDjjLLugmQZz5AdTbxEEK8ZkfFL5A4tyNRC
J+g+bx0aozYOld1ZpwFJwYduSRgY06FBG/kgRWnAYVs8NDNqW0hWXwl24spBVxHdgODoDttd8WAs
iQ0V79VVjPvcqeZPWAG+dmU0fZ+iJdCjBc8BDxSUe6n+NZ6H6ftYR9Z+XOqjpf5/93ehXNr6+67P
eQhP2zeBC+Hbf86/1f/b+f93f7muXg0gtz3zaOZWvB/YsD+Xw1Q/646pn+2lDrqM+lkacja/a510
gSiyeS6Xug/H8uWEzkrxzrHON1ESa0FbelWjnhgZ2Z86FfloLzdPWzdpHGPP29U1eIOgfFSy1gIw
CeZr1OohODq864ceHptDNmrFoySjyfMq+jd9pzXVUQ8T9S6oAOIxSUkBhnb1rl0SKdqGAuh+LWfV
oWe7Btfjf1qlfivKEVIHt901jwho26rWM23llElvHt3Hktv1o0f+A0Yy71sCnolBVeYXzwdLqo/O
p8nuvR8GBHRYC73h0XJdBEcT+FaKVI3wvoImBnh8aUrlZOje/AVGhuHccVYhPH0DlnWRa4QZ4Xx9
1Vr3KGF7D36n4ehazo14xaPOXftM3IiF6oBhnPSmHW/1OoSzexHcEUWdVVzHCgvAuWy+pEGSHq7u
o0uQFUj03rmYqVlCrtP6z5mTKM8QRHcH/cZDRiyZZzhdDLhjICF3zB1LEHAx8ViflSrrz2z+oMU3
fldm+x2KkeFLFKMEn3Rt/xg1vXajxm128cfUfAgDHU0MpZzf0jD9TdBh9puDQ+TgbxXThB0L6d9n
9GTOxtgFD1XRNM/Fkhgqy8OwgC5x6WDoCxSpIWTDassHLQUXD2Wyehy8onuQ/tINgacjopETAmiQ
0ySLJjsh82jJ9slzAFkHumpN+gTpEAIRFsJoRqeOJ3TQ6gcr6JJzBbTmPskAVRijOd85LpHFoOPt
q5MN0aWAyvjqmZF1wexR3HrTPNxm1TheFDUqr5lRIOzj99Fd0vhQPA2Oe5eUE1qvNUaSqEv8U9y2
KgoMan1yvWIE6ArpMgRQ/RP+ifKYxk737MP2BG8wsYPMOEQDVX3/MndI/SDuPL5GFvTInbnruxCj
VFConxt80PtwVI230XXh8ob39AvaM/2uiqbx3keHCgrqPD1UUxjBhAV/HN8mAB9+Ov+VNO7RR4/s
K97rBl6baMHaz9ELsaS/I1ud/1IS4y8Mv8DLrQBDeeDqp6zl4+wP5rlfzuDG6HcQB1Yi8TCyobIn
SDoJMfmrIC5R78wfHrEGbAGz4Qo36vhUI6S+sPHPkK7V9541dVAh8wawMypvskaDSAbyvvEhhq2F
Rfl4k5tK9OornvPgaKBpRQg+NHsgd5Y/3PTpMH01bfZOmha8ugVvijblBbQB6vg1IgDwGJRDfyNH
6XFyqY1Bu80dbThgSyxuQQTFbFWXyGDLQ5DDb3drlTlBiChdJPeu0l5apPJjy9Z9zISfkAts55G6
qnLBoeHA22coBj5YZYuUY6t0bx0Clrejr2bQV3BLMvi2sVsOID2WIox23nFqC3Qul6JuToCWTKu4
SNFPa20HOjHeIfIASM522BQsiZ6H6D2V5lReRy+pULAgJ8nWR3JSh9I4vRudEKUhJxrr/3DcDGFU
CUD9f51biu8u7aAjcGEltHtXtx0i1x+jcr7N0q/NFIavzLn+rogd66L7YCv63HhRPcc/G0Oo7Oec
x+x4RfxkV8WNlOQg0/Be2i7z7i1LuYG6aH7wugZIYZu3X/rRqXbG4AQ/2kB5BVDk/W1q2il3mQ7g
Ad8HWq5HdICUt8vi3xgzHmEHif+qojrms9O0Xxe5+31ideU9du6rCon7PUCB6j7XqvAEnem8S0y1
ut8apJUF1p9+JpI8Revs1e6NEBmUm5czyCHScSv29ujsnKHGZ/nfi3w4tTIm4IV0/y0lRhXCzOUi
2wmkmA7qDc6v+PbgDopz140BAkRIh6L4ovQhEBLdeTJhcnxK7WX21QoiDMzQXetA+iKplLo3DqaC
e0dFuCRWofpfi0sdSt3DfbQkUkcIpnZEFw0vyNK6NUg/qatqNTuZA6oAUmxtIz9G0MIcunjCvF/V
f0UAF7xCrb9pwQT8rS+nN6dk015Pjf+Sz3l/IFSsf9a7GDZMZ8weXQNSlRgSt/vJ6oebgqhaGBwj
YvaRrbpYqQcnyDKLD44aPeSpWp0y9rpPKly7WAywXqdWrWBYL7LP/Lpwj83b/ZLYMKBYs2l+R1P0
q9+k9s/S8m9VDJkBTDjgmpI6YSn9uShbG/o+jAw4NLrf4+Td+Xle/DSa+IdiYqVmtiSAnqghy+pR
wzKhWrCg9MzmbPjs10MDpzkbCGkdnbC8hhlQQGnNkfC88/u52UlrnIYZmpdwyknr1NrpQ62Y35Pl
THg88se0rl6kLTZdbE4QLbEmjx7LVlUeYpSEyAfWHD1KThI1C77NulpdtirJoYYaHmJ0fNajtlbV
yZxzjCNqJ3VOE0I36TbgTiEH3W/9tuuoQ3bfmIV96886fecYVSqQSC9j4pW4iHycJ1qqXT23064q
OCow65F2TmeoYqRBktGFNWivLH1qRZmq03aM5is/y7mE2e6/p3nXxXJiMGRy8u1sPTId+96ZysN6
Xmn205hLvOs524qyRw7LPBi2BxBsOb0y1EAEQbC+O1Aa1kvKDwwz1T95pvm21hnyC7aLT17CEPSd
Tr00YXv4x/+09f5zXu3vLIC3Yf0Ny12Q3Lsfu/y49TdJy3rRrsweY4hdgYqfrdZVr8XSTTr4Zo2Z
R7LSIskkt1+ypttB3TD85eERule64cRqAzm1sblvkqja1whYBBFQs6DJf1hFM8GhR0xjr17s0J/P
jtf9Iix3OqQQK6rRz15PkI40bfQoPPjBvKG7hGn7d5353ok109WFwjSq9Oig2dNCZev9tBUksuNu
p9RM5BDNmtDhux42xgZ1K7dO3thn3gDC+2w2vbfree3g9Zhea78iuLj7rAUjJwPmByN28tCrzZ0T
g7+siHrCoHNMsW4Vpv4jLIY7Ba/nVCCJOEHBUC4Ov0LB6ZCA970BR8w21UuukaI9122iPKkxW94S
PaOnyr+arEWQl1uqhrEHJpUm92udhojLbi6G7LIdFWDJO2Q1lEvopipP0gAG7Uc7g7iq2h4o5/zS
VC9Nag5PAwuh1qnhQs/Zkg8zISOQl8X8kOCzUiKygkIOsgdV58Ds0I67Eaip6RFvaKUPvTaiALYk
U+o/1wM4/qy4OsFgEfVPUmAt3oMxG096AdeY1OUwMJxnVNYwmP6nrptZSEBpqp8rVPQK1/IfsyWB
jsIrneqptaFrSlt4cUbWME/zkkSpUd64kzPtpMgMYjzFsFEAGGrWqq2+sc0vkdUat1LlKpUOL9k4
IxfaFEepk8TQfR03EZyN0uVdA4x5xtSsF5ZqSy/w705FfpELS50fDjvba41DO9V4rJcfKY1RouZX
y4aAcKmyMKs/OI5yGIIwfi7KYwEg+KnVtOgZn/nvMar8y6AZ9xCRp3cjYlVPkrgzXP/QWlmnrS6d
+hwRN5j5E1WJFSCNvoHmdXebWIn1hLHfWo/tIvs4Fz7qR2HboKLlsmnzUzSGZqt0z2sZhaTqVBep
uSfOl/awtPTrsniOG/dx9lgd9HOFr6jqzCfPS5RHK7oGS8GI4j/JaNXfOqyWt5OZLttC8D6o/xGY
sfUbE1iO0pmpV07kqIWNdkX0hOBd91AW02EdUXMZBcQatztYkZvHos6CZxMj2bMeFy+lH4xX6SYJ
SzJ9hyxQeSNF6avBsn6wKiLH5SipA1GRAklI7tnDjXtPDbynNDe8J3i551vD6L4Hfg1LyFKvO1mP
klS882MX5L90gwHzguc+vJcerPye1EgzrtHM+CumqL1RAs9+AizqPKEgVh210EXLYJydJ2nQWsg9
1RLnjBSlAcIU86FKWTCivKHAHBu2uJINY99HzL9Jb91tfUNsp4iZNc451av45E5ETEBnGT6XoCEO
yLMkR8OBGW3vtJV/MjwD5nD4W56heo6ezbYBG2ok2A9G7KGukSIqtGiZSMLaZUYtCzVPfR5ZbZQB
cngKYiH+wtTnQzz8J7cU4df7krdo+aGt4RF/t0ir+IhD30oOueYM//Vtu6CEuiWEUXKSDBIouSRs
agmclEqoa7uzp+PxHmMIX4rpNVwDr5Y4b5Vld/1V1WfMLC272AX4sCWskYE6SDkT1ENvZl/MBXjU
LUiaevkJaBOBPLIFf2RVELvBBolRAN7dW0n0qh1nBI7qhX/jv1k99X5GiQ4HRpND+yjNfT+DEJVs
DO0MlP9JjJsD4nycdrDsrXfMnZAgSeAZiV0bF6LcxbUZspfrYpU5w32C3AEIM+AL5lGZDAWIXfdr
6sy/fdgi0qI6j8h/HSztJUDX8bbo+q8Ot/UaIQd2ajXzeziZ3nFcomoTTlN4V2ac7Cj/d7vbkpMn
gA8rPJoB90pBJe2qdvqhTgLzpkWo7dY2ivJis0lIqrjeKWp3Hkz7c8q/tqwRhD6gDpUnzBDQatbk
LoT0s2Id4hoQ8wJKy5eIa2d5WJLLIG04VtCC8N3ttdsGZougsnF0GSVMfEk63r27MUCUuW+210Ch
6Gh7Rcl87P0Y3KrQ+mlmoXI0rLtiqMfbJrSHNTHMaLz19eXOZdP3TNOrWyC/1a2XV5COSzZ3vV47
SlakVyUnSeL4FdFOHmwYS+x8scixlEYFQIdFxz8OrNJz8kuUQQSwYESXvymJ/OGt2GUGzDIaupn+
gmGalxhFuR2FYE4l284YvPLMmQ7bk5FxuhUl52kD8lYAeJm8C3gCSYwl7G9LrM4Mz51pXZMl9l7G
gSTRUhxwcZzmqLmTqtK3EHcIXFYjImvQi6KBrfQ8374oPqVaU6M+auRgwBbU2Jp1On24JJB8AZLn
ni78EJWJjIEkUowjWIi1SPlds6QcrghDtru5cXpUUZR4vDpucTCQ6WqLcdoFGdK6IfrUB9Wt2MXo
qn/G9vO3l46vWrkQ67IeQTe2QHAOKP2E6/yoZz240eQ+K6pwB0cZjtK5DO9sYmHuA7/b429vdsOU
PWQan4jcq6yDB8vqVa3aPVNGiQsdy2JZdRfoBpat7aw+g77Xb+YBBSHbRZPW+dLWbX4yccIQxd71
aLE0wSlqEaI0853SZ/hHCBM88MFl0ogfTV2z95M2KUdfaZGF6fUT3P/Q082fDTO95GWJ/Q5Joqgx
v1VDhWbhlJ6gX4qOFkC/ou3uwqBWd3wcQSaHRXFoAGSE3R3Er8STxLh0FRXXaxBjVAFLtYeULToN
1aIR3RpE4WKiwDm9n0t9QN/YbQ4lFBWNi62xH383DjfG7T2kUjh+7r27YErifYTAlp/HKrymSJRG
GubqXoX41ohhx0c0s+p/xz6IbJVIqv04W+7Zh+tGKdubVg+5CfDQRabNnTZDsOLNYBIXM7x57mK6
RAiS9Vjzt8One5lbNA3uGMe+5MnZUCaAwArx/t2gnFlRzHv8j99ZPIdHdwK/Xyp2AjcRYTruzNrT
BJvjQo9G+CZ/PMi96SZxn0cokG7weKp3BNOinuGiwKDmPOgSlC6Y+S6AMNgNXBWtrc6EcwrUU6j8
bn20ZerxfhlBemy392k4/7Jo3OcNH8qKTbbi+A+F3v2sMtiRdF7RvTb0iDVNA/7G0EExR43NAwbR
uyJpUMC1wYmB4D6kmBMME1D4nKjp3m4XShG4lnej3n7x+V4cYHndocuMPmiGC8flWnblRXBCzP2e
qJwJRi/rvquUUxY0/vME4/pcuX+VKap6gRr8mHrl1LpsBAetPywLwN42wiuxcifLC/9W4GHdFSPa
xNo4f/UqDBYYIDXll4NEIrxGRnQxNCx5Xqw+w7jg7o0pPfhh/zpp7gkhXMJHQkKxFFPF28oOSUl+
JpXWneZq7A5TmJYnxX0LlTzfWXHmH+s0xz7T5yfLVoq7OeSEQ4tlMNK0x2CMW6gpp0un/mDnH+69
yemPXf3SJEi11uh1Yc8/2l75TWt76FkgSHINRI/b/o2IXAOyozjco+KZ7VgNavsZ/tWdh2Dqrp3G
bBc74Y1lKuquh7Lrf7g6r+VWmW0LPxFVhCbdCiQkW5JzvKEcyTl0w9OfT/73Pn/Vvlm1LGPJlqCZ
PeaY33By8QxIrBOYJMF8ldRHnR7WOekrHsRQ3Zj2hpXYfG95Sfz5I066HqhT852vr6tZAF8r0y/M
uVU4mE9EKD7N+CXpukBLldc+yNRLb2NUkxeitallcpHMMAE7sfmLfAPCxHnLpX1uFE370j8Kk8Mq
Q54sneqfNT3fzqQOj+1wjNeJANl6iYjndUiXrdP98klyNnr1Y1FP78ZEoLw+Lrcip/Kf1guut0EI
JBqdRp9gha6BTE54hgEbJpwTQd9MAMHyj5k3adO3hAJrlnZoFUVWKowuGCPeez0sXQR/IgWurXbX
V3Z8R7bhuKW1kweqc58cVYVWPbEQaGBoy/KVjPsyNHwa3kM/ZpthqF7wizLkOLKHVkVGXhLuTacn
SPiSE4szWm0HrXwG5n8HOs3bDC+zA4Guywrm7uXBy8zvRiu+q8z8GjqLsMAeMr/OHgqFO6rltOy8
imZBZuBl90p8ROmSvBqooKoC9ieX5kHPu3N3Earq5dKI/bEGl+gFyS+cYpUdZrGBe9dvleZcxp3b
mznNN1njoJZcjLpdog6NwU2hwiPkAO+D9cKq6SRBbhz6KrtxMWJs2rI5V0XzW1nuoeucjyFj46XE
beqVVSj0co9RBT0oHslrkTFz9Z68GkkzS0BVhx0O9O1k5RB55FyEjkYavamNy0azaxXGlvblQTZK
4xkjemZtBaFS5ug60aL6R2LeaENXIkIFiOwVJTOtn2ql7wSp3jsvdfAP41nJbE4zrXn19Sa/moMk
9S4MsfvZSqGNl8/LOpYh/JnHtF+/GuW8mM1yNzuBWTndzknUaQXNWTiQ5wbyJw3HOTVgrL1mgDPY
mHTUxHAo4hibthPJTAu9jKz7tyVr3/2kfHTa6agcPI26fE7Hcj/gwSkU50Q+DjuQbKBp5mMKOBBD
G2C0vrTDomUHrvWh1XN9QpW3y303NBIRd4EZBx8aaADZFYn9vozqnWzqauOW2tPgAbIZM/NtqIov
CU7P6tQb82U/2HbxxVrROmeHSVSPC2PkQak39+0EvDyDwzQXOKp5Px4EIWJRQxsAz5+FdjSsEQ1I
YGrDIZmmOzKNyBD00Mfl6P4MYgBNwR2WjG2i3msB8heA8kYTkshLvQbbVB7Nsb4rQPNsjFXaW+H7
kXL8w1s1AOiDNnRolD3C2y8wyy/YI1JyNEljvyYUozkzN4yFzwWbbnJFtjHKDqrwaH/p1XgsdPk6
8Uux9XvJMGFA+iyf/V67ZuV7wFzWbqbJ5a1PzgbJ9I1tRmMu96qJd8N+kPVu4G1hkWDnT+9Qbejt
ZdT/EhSw254zVKr9SJ6aPhAspvxj0cD6nKyCfkq9kxlXr/Tin7IkQrnAn1ar/sWZxqPpj7eTVwbk
Ody1Y/JuV+wbGSEjukGWby4z9fBJmzmgNUPKgyD6c+XcoCMANr6mbOgNSUWjtp6lYzCeIsE+4+Cz
W26qM9GjPXVApqNVcblML86IqLyWntrA4bkpczVsOhcioC4wHFlV8tg45U87qn5TjaUMO38iMZKh
wz7VD7Pu37sWReSSQs6uk/naGqiy2yl+n0auu3Uydw4wb3eYTxbqHeSUIgRx52gl3dAuBiWKdwrk
7gsMQoxOCRKahXbYzxZvssvbSOTJyoJuVOFkuj4D/563mXNZhdXDUMGImgtN35kWzIahz+4JgB9j
2Pbc4Kgk7/xvXU3T0QBExm7M3nvx+KiJBeymP72LEdL4omX4Xqb3fvB3yQxSdMjIKPYLPyyRCHoa
HCXG+LDWNS4eirBO5EGXoAhMul6hWBf7ap29AyGTL24GvIc7+DS338ZIbbxILs8Gvk6eHYXWkDAn
YSjmnC5ddm+w/IRMJ+FqIr9nzbpjkjW/hIymG2FMtJWsp3jwCCqpPw3Idd7aMyVhkAgWZx75nPVp
Srprh2IxGevz7NM0JF8E1NWJAaJnau1nj6ZFYCeXrAhTfS02O4DCm9XZ87nVOEtYeNMlYZC7uUOA
VD7AUe1eCrPj6pCB06/6jT1XimK8LDbCowZzSnwbSfY7o2eP13ZzIWTZCt6bkk92I7eGaSsKK0Iz
Mhe2gzPdalK1h0wrbq2EgpxM2tq068hCmeq6VVLQpnPEkLY1OFWIIPTkpMknfCvYqQWevdTouAI4
abRfRL+PrCkOsWMpkoFHupXnqgVjBuJebErctvvVTvpwgIjpyzzIV/vUTz7e1OnH1q6IWj5mBLPW
iNAAH/HeFe2WUcbbfBZip9fdG5CFq6leIT43F0TzeycIrla+wbB+kz61wqUSwgPlIRJsOj2h7mwy
MJNY0GsvwrRkEw3pyiB3GO5xFqZC7I98AgE5y4XMdsfcCWt5NHXn2OVcgSnvcCEIlaAr+WO78RyW
I8ThapsaTpQ56n1VVzhnnkocqRtyQbptZfA+ESV+ZhID28jKft1hVmlcLhK8/aJB5rt42wLoIa/m
cK0ZO4fAo41vaw+iEbsZwO1lkWo2cFAZhVowUEcXuhzpHwULm2Zdgw58m1Pr03S0ZRebM7BkRkgh
GrI9LUvwdlSEts/Z32jMDlCYEJuYMr9CjT9mKYykwvq1nLHeOAq534aaxLqJhGiDFzT1u8zTTahy
bliQcrrRfM4S1zY/EFx+yFBur+eCrrVJ434hqqgwjXuAfVWIVYYBSssI9aKxLz+wzdCIQ9Okse8V
kbDh0hpK7V1j9qgD8jYANTdATxlfc6MDRz1eaxlnW9OLzVC2T3lZM47kXAHGDNeG+lmOPqm+iBQb
p0wjSeI41M717GBhb8X3YvhfbbXmIUa2ltN0unNr+eYO8guS6H5dlsAxjfdGZTa0ZAmil+GLWPU2
fBJZB/RB9FY8zIV7Nw0eYxl5dZq9iQZKp9PI9t9yeyTRvrIe4/F+EjqobhiiJIiRuKO7cajS+lTa
4igMh0s3Gclzoo/R6+5Ny65jbmoZppl+S+DIkzmTiulP9S5Jl/s0tme8gO4dDRUCXPIYZvP66vn3
nqNhEjEvLL5qVME45hTYFJjg65IwN5twgWJLzPlm7if6DWmktfWpLp/A5vk0O+M952TQt6m1VbnB
Tmw2ONTM6q1mOlbgXQ0JwE5EP7wLZIP7E56T2t3KTn/VypJWy2RGsYK5p2LC8EowaJ07Bck8fqUd
1nvbOlBfDHVJgSHdjU1Vye5L3ujFgUrahjpcklKV+YHRzA4vQx5C6WtBjDe37iwj8Lz8e3HT15Q+
5bJMVaDNsAFz31wO7vLSiKzcxmZUChrSNXOozKAmW4ccmEZMr0WdXBRqdv5xzqfmO33ADYFeSW+g
tJJXp0U5Q6SLUzwpxd3bJtV710pKjtkZaRMOtIdTQqJ914eh/N3GZGQUaXsek3RnESSy8xd13Rbm
Z6kxsJvmkN8vvKFu/MKR9ERDvNlpeFQ2HVf81tdc9oY+l5KUw7ledj4U4GVBbsfP1YVxkUBnaxgL
7JhEKOlq5QOzf2WMFpJl301cHnVXA2qetyQLxTatp2zYpwA2NpiW3E3fmN/SAjtVPhmOW0dJY7y7
hrZ3V4V+4uPmsdrvpgF1Cq/7G97MBxW13HVmel5BDkP2LYqANFgoBOtNnxLhequ4m3IpMnBYf2CJ
wfo9/5JveY59IpYz1iiDoPNqdp99Q10vPTASOHNkyVv9zdyLj5oPCyTKXVb4ZqRdIpfTdjmWtg71
PaunXZaxT9Op/dtWPnONYgPBVH9ZDp1tnywRP0cXfEoA36YHYoWeCsPUQhKwomcGSeON7GLcQ9++
euk86wVt+9GtJqpNjKn2iuOM6GpGJ67LwmebyhIVWxS8XJuYbNF6ux57zZvumO+dgZeqwjOBYHvf
8OZtamndaWWBZCis15m+pZHIOST958JT8ZNjaovHZHX2RkmBLhJC+VidqAAg7bGH9UzYrd1kYTSG
JIxgdeunyV37w8Ib0/mRTFaqdL4rBTs1p2eeJpfEogj9Ne0JaljMhjwo+QiAtNzh4brN3flIW4FB
P608izIZQzaBR3khty7Wg/GR1N6HOw3Pg86JWdjPZF88mE4dioScQiKAoYATJLtcDT1XC2NdOMT3
g6W/TqP9qbkzujJOt8Eiuy7XEWNy7v/umllMTMyHbjoXHRxwFgBscBd4s/EWXzavnpYcV0iFILWP
hemsCHfDV9upXedqzyWRxBs3tWQgGwpv3cbNEHO2UMVMdeMzKi70jS3KqyYeP2vBCEU6rUApsT/1
04NbimurcobA1CZqqhr7vQ6gWuWaFopLPu/kG1tGwYmiz5uvtEr3gCuu+izd6YX9nXo9OlVPF5Ak
VaIUs8hc2nPhECjad+WhnYlMnfR2iyv8ozAG7KImCd12ts0LGs/5iP8trgEH21t+hespvXGzGpOw
PNaaAd/JMdINQ4+xtO7jkRGKOP5da+3RJEpIOU36qBXvMBNrezUDLdFxY0nzvMAeC63R+HKn8WD6
2UMj6awzAfg9xpc3Oy3fF2N+KWrmqklbgH7V8Ddn8rwU8tTk2PPi5IMS4oNg1XTjNvPObpf3qb3M
5encyLXKxxG4NrDHTdx21OYXpVJFdPHS0FqQZvXMJADeRE1I332bRIpiqI9VSZxSY99XnhR00LW3
NZFHvQMh7dcnkyVcuF40No0XVBLIXT1uM5m9ZmUvgt/Obr9sq/yM2xavpdncVdAaR7dicXF60pbs
ETze9VrLbUx+PC4nZrWN9po5owdTmzGnM/nLlMV+kWAJU7JB81xH1JvqmbMRz/kqrFCnpwqDK2EW
pJaBHoyryklKzIrdmrjXTFB+OKJ7L9f1ZobzRVvNOXGFvDgFtDZtCv26wYPpJZHZ54ErJwzHGmlR
+XpmeOkKau0adba1tcEbcP8xyKMsA8/k6ppXfd6T6QBFHxu48iYg6/xRreXfKxfxxkVP2VhUdJzF
9ckqnydRhASo3vbp+JrOtMAvp+C6EDGFsUTfJQ4nCvMT57WMIxTx19gdzyi3NzGgfHYJzKGVnbEl
hei6FNXDmJpvlXIEG72UspZ5Ks+H8iRGbox19vBnFUh0RBnE43bPbuyBUO3Xdsy/2P0+MgU6HsDm
k6m8xiFzL692e+zb+I3yAD9GSokSI9QfNRo5vUHYyrTYxdarzD0uI2S9fLEoGbqEfEjt2Litdmav
+aIqtN11cnfkZddhYzuSPb3yd9UKimYVZbGv+1PdaDQIeIKtV2hf7Hs3C7MQIou9vVo15iYrkJWE
ZCXKS67mTLJphJxAb18L2twmtnixo2WojCutpIPVMYlAJ8Jlo+alOuMZRrQsfndgPC7b9AsZTMqw
qnttGYDGu8UQ/X35z2Ng6HOuy6GMQ5cRDkD8rcm9aiRs3K0asgwu6U/q1RMZMG4CLBxXLUHnL4fG
ZSSdIad3Bx3ZEPhPXWvS9vw9u9WgUJ1EjNIHxJ6tzfNa9kM0U6H3knvY3CNAZuMD+cIf01heJru4
+6yaPAhj9iM3/nXJ7AyW0vjAR8a9ZsDulusiIee4fNMmgKqNRWnvSOMnrj0uGirsKo4/rVxMARKR
F4INEL4FxFmv+ZscliWvu8rkpWRLtevUxcMXu1+pb37NA/bthUU4nuIDJGYA6ShWo2+++AXQb3vX
Ltqpu7xcdunAWA72KQn53vee4eeBPaxJlljrYF7y46o791V70+Zi3uSlfKgTus+l5x36ViBpujeF
yTS56333ygbin3S3i13e5ZfWga9VyIaqvxZ6IoOht7gifFLgmSq7Ih+jDrukU/Twx5DiWnJZW4d6
FgTq2Oze9laSCmATODt0ByKB4bYwUQvLhdCY9Nvcbm/6fH5V1SVoUeVzFFvVr8zW4TRC2kiQt3Wb
nbKV+NxgF4v+gGVt/VR/zRb35Ce/5mDRk+3JQ/PYcLaZV7M85g+VfI6tDLqQxx4tTaxkw4j1Ro2w
HFSjAs/P2Tu7ttzQU43yTDdeCp/VGnYsu1skFlWRD2Vk12JCfXFmcWaP/ejo1ctQeeVW60WG0SJ5
hTHCCLtnRkwz6QFGD5bBi+nQJXYI5RCRagousud2NhlWN/mMzUu3ddUIhrSLIiLIlJ8yry16YTvd
cz5WJvkriVQZzzRXQKgw4k7HXY6KPZxG7pJXl15QOI7BRNP8aJQAAXUL5MvctNiqEKzs9rvIO9gv
tdyXCzqzUdr+wRSHsRqnzZLQmBpWxCfXLT4mRD7uNo22qTE9DGWTHpJ8vhTQ5pvNiMsGtTIBd6L6
W72qaKyY9mdzaT3F7x0KS2AUGrXreBzQLLHJ9lcJo4ETxchd7HBW1g1i56QzdzKfZ+brAjwq7dav
bSjpC20P55JYM3Uoftk6SfplnDCQEYqoT6FUUN5tVF9Mdx2Z6eFAvNEFyH+NLn9K7C4oJ3QbBVHD
kMia1FLtIZ87iB/cEdJOxEE3ZfpplPquoqbcLC6T09lKYrnQb/xWWJHQp24HIfKwdrm7cYp6m5oE
tqwJN4ckEcO1RG8vPAzueaGenRqTqT4+0TXj869XrD8osnE25Fdlg6zOvhVObe4QvTLvYDFAkejq
7Di69E+7HtG+tZTGUCw8yNKvtutocTOWwyuInm1tX+rPhtG4dT7YBStpmTXPtbNae9dscDOLZrkS
w6Un1GOnIX4DD59b9NS1JXnizG5sRcppoUnBAPaAEMiFxjbLsZ+rsq8C16jjAORKjZeTqdc2D4hs
qwFAXS7Jm1LxEsXCJWyVvR0IIS55Ct3RFvnL6PDexsbo7POswMDEZc+Yz3Pv8Bd3Ni/JPBFKTOKw
rNGScbz5xfZtjMVFdQT1qa6T5k5HQuGMqjcxn8o2LQZw30PPdo/XNtplR9DITNeZKsul17N1vLYJ
8mTeCzbuxAtXRKxOoo5oFlswYnb+fGpSwluYlf3QHTHeV2a8nfPlxZJMXc7u/DTEzHpiA+qjmiAa
lujxRmUrB2m/gpQgZJ3ks7WcKXS96Sqhh4pw6JuAUZIF2dxpv+E38xYt+e2sTxrh0x4TMLNH7EbN
YELX4qc1UehMwkYmEjZrzmQ7BrfGhcTUf3sSy8hyo2rzAKikWSkrbM450RrfKrE/dPN3Vus36BnC
LQCF293tOjg6ZJwYHTr+AL7FTwvT2eklExS0DKHXDAyZoHtocj5LeswOKT55Om+HVHvze+FtJ6Mn
cC0rmhOdP3dbrh7peIKeDm2vQDeodNjnMNxLxcq+NgLsIwKYGEXIbfuQW/Fy5cQ6vQ22PqLGkuMm
jdppsODxIT+MWqnveu8WxgWFob48z8rYr4OOKqz6p3GmI+LIMTCTegiU9A0KxXLlt09O6TC+lQ4t
MuvXnLNbj90+m2DuivOssBqxHZgUDejU16jZ9z1z4zcJeSRaQ5g14U6hHLTvvpnfrIRcrzI+FRPe
SjF9Sw9Bv82R4HFXPo6IAuS9+XB/awfxw3qaY7aHOfSGLQM6H9plei11l2vlEl1Q5fmdJlro+fbC
Kbe2zabBihIaM3s+98LEH9r6R7fk5zjrVCyO3BusPdEFui2b8hPvBumV0E/p97IzNt3+nr8o56xK
c+QXu4xSELiYDcNCy/eVTqBzH1u33eDnV83AuW11YcKbvFlaH3sgTXCj8+1tOkp5br2thXs29JQg
bWP6WJbmhjtsThVsbUTL+Fzf1PhA2t2SXwZ2R/YdhLZhkF/b75whK7YK+YOp+3GQdkivaWNn/A/h
pEya6aZ2mMzVvtDa5buW7Om+6qCdxHkeaLOtqv5y3QubRbA16geMdTOfiqGvUeKvw012+cdGfatw
0l79PeSUHVFGKA9t4fDXDpcImljtK+yPeHJN1lKC1T3Nh+Lfz0vYdqzDcWs85lOWcx7oLwN4idAw
TTdIrL3nOHYoVv8lyVLBlBuadjNUctvHbGQqyRxEvulV0x06NTzObrtGZm5l27kvzwrLGL1junNW
X3YRFw/Bxt5UwBFW9GrpxFHCscYypQ+mAnV4a/XDdJ5b776seUPrtdxUrdGfR39syfDeedz0vRYm
y0h7A+rYTR8viPzIjGOqPuVkQBF3acvnk/FsOTgL2+G97SC5MNFFKVRt/d69qeiIhe0qhoCidRsz
OjjTYoWZcwnakD95v4SxM4/EF14V/aR2gL9xLsZnf01OicNehW3ZrjDbNJBagR5jyCuD/AGKHPXD
kgs8yvVuDau/66YCGcZJnsuF/qfgvpRAkO615VeRH5zHlnHObGsOx7pKdlpJMkJneL+ujUezGp/V
OMcbAQY5cBc9cIeF9dlav4Xy9r1FTHb+6zqcoGtVfnWK2VrdHan9NEKM6iW5llb71BeYKUZOLnN4
ZI7j2u9x+CRxuo2zHorHZG5cX3xdJk4oxKGTDL5pBbHpHk2c1yX9l+2cOAcfy88Vg4pPxiVmPGk1
uu0Nb4ArvoeSYUvmiBrE152KPaA2efnoO/SpTZeMIlggV06z3MwW3QNbxG/pLQ4UVpUglut2MrHu
z/1pmYoywpZxWOb4hrgQRl/QIgpDYdVxec5kWV6q2v7pV3USYrqhSgVbnF4XMUdwdmoYgoZdISbO
7kt1Rh/lxslTQTk7VCgn1r6zx4OhyEGv1IO2rMZpwgtk4gPeNdm+6ilxR9/6MQtr2tTO8KI144rO
VXAz4H0zmczsMD31Xno90ktDc/swxTgeDcJi89Rbdto4+uGwNoEvUs6W7K6EzBAkrPVNH4FVOuCZ
5FZe6Cbz/e176RAnFiuLxGntJ7Gnj0IUn2Ofrpz9ZiQ7PheREV5I3vrOWYf3xEKEzPPLOH1OB80i
48lsvCQQIMpQGOjY2rzNcz/vMD6xwl7lY/7E53/vfvZt74cJegEyLaL/4OsbTbKtspMfNaj7wXR/
2nJ88ZbhgS5EHJi5BiffJTjLhyjVxWwHhHFx79BH1UgNdgSWbCIPvM1UrR1bfp2usxtb14DSPo1Y
ekFX4xO7dLPqkfF8dmplSOzOYVYO8IerxVoilyuoTpqoYuGOHe3VmrJf4GY1ynOnokbH1sb4e9r/
1O7wQs4UanTd3HRiZ8TcOVnToSv7+0rM0I/rT7Pw8Kar7eRlWOp00ZLLwNxpe4mf0RYMdrHx7Zo/
NDS9bbr6J4UlLawN0AhYr7NOx9Prp1fKXo1NnqWnttFIrbSqo8O0WlF3VTQutr7FNmdTXchgqp3I
kCqBNtZ2RLB09yZPDGGNy78QVz2b0oSJTtIdUwav/W5khY+WNv9Jm+4CnRoPVq3xd5PKKRxUHMpb
NmGXDLRFPhtr6l+jbARqIHvcszNjq9z6MW37W2siCAJMNb9GFsoKr6uHWs68t31yCrZCHe3yIFt0
gqus4ghT7w77N9A/1dKxUjQxFOFOOKeibtTarWxvxlU3rutq3slaS8KuoChrh31TG9StaMJZnfHp
qXrrpespq1iA4rSrt3o7XiUewe2JTuwCjiPD14atX2qMK8+vpeq3/TxQAozJrWZQ9Mu6+U5o6HU5
YZR+omWhtpgfztjdCH3cV365bEeDerccCwc9yGJYqITIEsvbMbE+W3GdWKya5AS6tMN+fTwOjbAZ
c5/9HzJSPhC/ROc900GJFDFwzLRcW2xK04QyQiXmDQMrN6nUbzI54fYwDm1SVjsDecCpnFtl+hcr
D+Vo2xGkuOB1bXvzZVDZIw5LylE4VPY4M6hRO+d6tR5iK78XrCk7z52iol8jvzWuYu7kDIsGU0OD
jGjKbZ6jRpLYmWf9xuyUFWKj5Csvodhp8cUMFao5s9xZk0bLbOzccaQqQWz0ySzYtFp5FKr/jvP5
uxjoVeTrxujuy26auGgY+YubVzN1vjNl/0xzA6/fDC29bCPg9/TLFsAKHbt2J/1EkqVh39Y94pl2
YzXrY2q7z7mr9rppHbqUUlUbzSP4HcY9BB6diRuiPXjT5vhrCG3b6S03DNAQsy92dscdVpeffQ02
sPgUliCHrTgg6t45LkpcOTYva+yH/bKKKB2NJ58c1q7z39Lp4ojP0qMmMVJgtCMFolJHuyL3tDER
uCvvSYfiNsXNDcCjGefV/NDNaDFjwjBs4zonBscItIvb+4pBho2/Lsd68sNstUlR4hA6JkcLTgpt
Vm9ne/29ZVcf/UBWmaa7sPYxpOnzoy+Qly2fsQLbe5CjQcFmhyy5dKBhJGDDFU8FAZ2Mm4AXs63+
o9anUMOl2pEaqjLzxjFcMkPhBuZo7lMb7y+3PPoCL2td2BuR1symM+oTd/ZdZw1nu1deQK+RbTeh
dRuts27LyRm2NZ4e6eF8VOO1OdENTmin9NoXJAeiHtFWN7KHIIkv1XT5aCX98rI02Je6ByR41sbM
aLmvrdFkTM+VjgQGFekykR5pDHYPvkNRQqEomVa5tAHhSWVgJ/RkQRyg+o2H984zdlMvjpPrwkNp
SYYsWLMBWrgNguY0nmQrxpPRZNMJAWKlrSe1PfYRuRm0Vh2qQbT3udCKe7bVl///PdAMzD/CKeK2
6cSwIOM0MYLe1ofoP9/mQE3NW2INu5u/h7AD0Iewxdu/T5LLJGcd99TWXof2Hh2mu8cu9tDqwDv+
HrKIdz13vr7/54DLUSUBpjt+2zT894kQ0pnSl6Z2+DsOs7W6Ux3x9Zdn/fuH2ZJ9ykAlbWt+s7/H
BmcYAxx2NhiX/z5WZl5gAPW5+TsCdteC2yVH0LYLeSPU/J9/2NvdeaKWV//zuKA2AKUjaWj993ij
c6BYiCN9UvP878Ml0WrnBIfR35P+PV42C9FTqX3LXmTXml18m5Pp+djFGKeaVo5Xf186flNcMuDW
baby6dHvk/La7NAS60RO3DlG744MhKBk/GYMaledpM7i+/ejS+8PQYJZ7/D3ZV76ecRggwj/eeIk
lkeyChHNLi/bl1DnCuOfQ/9eyvPbF7ou4vT3SjIjsnGNvQRBgsPl1FV7ttNa8PdlxuTpSfrmU9Vp
/B66fmN1xvDw9zwGP4mU0XfHvyeya0x9Xe3Hu7/vjrkdLHh6maopm7u/f+yy63dFz6UFKitNg8lp
YF3Iagj+vo2jubnjBbN9TwYzq/jlmCpbU1xXNLX+fZ5iWBT7gTpCpDB342hlN0js6a6RqrylBX9x
DrTtHYg6N2ySbL4vQGqGA1SFh6XvnCBm+uaR2qsPEumUzyPqG9edLV/SFZ6dW9rua63selNqU/Mu
+vaHUFnGJfv6xZvz6ku1NWODufVdrxjZS6/5HRUVRUVPhQ5HE8x6y8Kx6rexoqLZ9EfUKiy5FRQa
4eTYD4gmptyZOXptopReyA+NiGtrXLvvsnfvXBz+n5nM37w67T909gRUb4P/ZtK73RR5ueyyNiEa
xTe6O8Lk4WqWLkvQJXD577GkaBmpXDWKn7nr7v6+YSSGyyIRt9u/L/++0WeIQ3lSapQ7PNU/x7WJ
2jpYzMK/L8fLEzSu6W1n5UHU+//XIOu5wT5NH82WXZMGa+/qO80yoBBfjvl7fp+eYKQ6e/7nV/37
Rj3EU1QP9LT+Dvl7fqXp+PznlH5/0+FnYyJ9v84FcZG0QG9IC6r2U2fnRIK26YnLTNuOmsofgBhk
QW/Y43tVamfTbmVCj/hu9eL0t6vsDwze/ot0TI8I5JGxWemWqCp+d63VjXXtmtLbsXmduf4rk764
Nb/KeH61G1Auqb1leoAPaC3Wu9ptnTflmE2QJHK9942s2flOBW6nGuYr3P1eRGpzfEOs6RBaXaE/
4yjMASalt51e3NeraZ6ttgK0YDmS1gS9wKlIuzMnDo2ipCnOBVunyIK1cCoKUUZTByWlrGlwVYVc
ToVtjZFV4yqoBc3/SRjVyZgWM4Jsk5wM33QiLhT3WBQMAjQsuFxlVzWmk6hltH9v2Xl6RzVCSWe4
zldSXsGVcL5H9uGbYUyW+79DM3vVUGX+e6iah/851GLM+V4n4zuaR5vVdyoecE/lR7LPIhnDNoW2
jJzx9xiCZzR3rUy3krjQsO11un6xvKvMgWTlPF63ZrbKu79/iJd1AwucxO7vS+NynDEziZtYrR21
LG0Ed+do2VB9koOZdeqfn0tzRGXPjPsrmuDf/8feee3Ijaxd9lUauh72T28Gfx9g0tuqLK/SDVGS
SvTe8+lnMVKtLFV3HzPAYOaibwhGMMj0TDK+vdceSfMDVMVMP1r/U507YG/wKXE3aG8yUlTQWHaY
gfEl3GhQhReIdvql6Osy273h6h6NPsRNakKME31Wpy26ATyTaHW+m1yBKNuIljgQ/jRnE5Keh5yZ
Y4iFoRsuwc38hi596DlLSrmmum1+jKP+sVBB212LrtyxU5Bu5SYriVDv47heyGqHuoIJlHolhTqf
HXGQ/hI3In5MaYyYy1Kra4u/BYQAUydzk9H83K6KEgAf87jnkaIJOJ+ppmlxOYTYkBlefW1SUoc5
bYOB6aprxR3kjZi4T6WYJ8EX8y86PcOUN5LCFL/YUQwUC7EBHyrl4GnnccyRj0eOufWmG9DCL7Wr
lvmfay8pkLVADfzErGFFkcfITmoOqMIY8eNkDQVHzUpfUzVzbgIP441TMJ8u+hPLuQP3Id850+Vu
UWCLkfyG8Wm2z3KoUMZA2rQ7pMVS9Dc+d0Rdkz9RxbGAE/XEq4aULhODyFnF76R9ZfFtmonVeiC5
NO1bUOaGtBddZRixVbTPq6L3sr11MK7FifTtXb9ovuszVFvZJkW07GzmUMm9Gva+OnxfyHJ1EzS8
1lFHL574lvFRCTEfyHmUf6Jo99XQc/NFstLHWlHqrW5q+tpWQn/pJBrUDxjwj3qmUD7D4ZGqNudT
T4HLVMbBE4mXhBpzwkSVIS0rbdjbULbcIdQWqMI5/6X91VAUyeuQA/VsKvWjZ1QyCtLM5o69k3bd
00ZVWrCiMqX7mdxp3sZNUm6ta6xdtpq85I7yTD65dAswO9unKpjBwBoRJPTNqkjy+KmVKaINUqys
JCxcn0x3zgGSZfPUll6+U4oyXskYxLZZ4yWP9jBsmYxMX5ROy3A9ue4+8dvw1tW9b+LhRtXmEyz6
7NrKkvbK9agy9NMO0/NAQUlNK0QbmJqevgYn+TkESXoUCy3tm2OhN8hrDRvEgcRdeoFA8qipgd7P
xBi8nNMqMm08cPr+e/PHIcTwJM+fkiTONpdDxxqyYF1q62VTYA3o+3ELt8W5Eq00woBmtWDvRTMs
UbEgT912dnVlURCstxUzIKjD5GCeFVL5NLTUVcNUL56tkbp10MfVSxYnT8g8ui9ENB8brkdfq9bE
kpV6JNhn4yyzsQnMJG7kp+lox8PfkvQoZGxPn+z2CT7xGp/yBJfLrALCnKrks4Bo6bVoXjZEsZSQ
g4zOsmW6+zp4lFpixDWA1Afb9AtnVeVIfLverLa+1uxESyzEEGMaJ5rF5C7SO4/5stq6CXpZ2qY2
vq4Elzp36S0QBRXz1SKYNosxpeTK8zhmTrQ0DMbwt/qFW3ppd95FVeJ5qXrG9Xkwn9OVQrKEURrW
DYYhDvLjMc77d25S8s3iMSokBfs+r7vVvEaHfetFSXrrTrccgVyi1fnRZ1dNvYiYAkO6AxIO54p6
KmXbPhRqWB7wsjxxT2zcy9iq4I2Zp7yyQMqG6MktvogHsdGAar9AB5Jv5BydYN1q+Tq10LvGteY9
BG5mLfMWOIIa9viosHcSntNidesT836MUdk4mSe9rqivua9pyyWpVtbGfcKxlghko0NvaP4iD2MM
RCgF7pjNXPYc66QZmnE3li4Tp5bKHSYmO+7Ngbpreh3OxFZLo9I51JZ7oDwPYDQI4qu8MssrC8Ua
JfQy+FxYya5MQ+Ox1HILT4UHDmRMgqdcYgJhGmD9vCe11IpJddv/jF7kvKfJGWueD5V6orbEjLtV
xPddjEMJgGdwE7ou3CilziiRxNa6G0x1H/IfgRwmaahoh9mB81u9HhLZutJ5f5ZWFGk3WUz8XSBL
1n0/IYvg8c6KQrfXVeOOwyyZMhgaa1COlDpjJi6hbk1dKQr+Yz4tzuPqUs/ItpC+7yG21MNAQnKn
u0QQYm6nxr1Ekdjcmlrj3+UmzIoA0NtSNMWCAbplNrdc2U8uIMBDlwGijwGKznQgMyDd1nUanWTa
1tubaVweO79LllES149qEH4RH7WifQuMzv8a8l1lMn0g6GLaxwZVtNenfWKLOYUy1KvHUZvKB537
qqfnfVInVmaqnXzfpzDRpURxusdS5eyVenD2lDypb3UqBYkiTL1VxH9DSRo2m1Kx6f0qF8HaQmqC
VdwXSUNIgY6Pj1TdWcWrh/JMjvrgAWGYGbLNMp06Los6DggARvV6P2KkXTY9ietV0GuHLFWjZWCE
0hMm+euOb+FXI2hPetVpT/gWUsri1R+GuklzLS5ddb8/5U7wfei7o+qjTMZ6VkRMI76oZao9yG6Z
33vtm0bQviitqZ63KM6bLe/3yZ28W1eliwhlLFqSxSu55z8Wxz8FUVlfitVIAQgQTIvcCSFM2tcy
3K59GU33a2I1hUErkan6c69oQ4Yvd6PGlLUzSLvU8PZYRvR1TKl4R1Ve2ol+jO9MnopOJeltuMjT
aIp+TjoToxpTaYyNGFCJXrEqFoVtUCuzmnCWQ874Pl5sGRTvU+OU/n7gPH/y+Gls4p6JOSUp0pOb
KulJrHEV+lhTTN1d+nvXUza2RuFe7PrzWNSm38fWsHtnMA4asMO2dxQLA9An36NEX1pFArukbvB+
i9XLmGqg3PF+jNhsygawlpZgmQCZoXcvAX/fp2ktMz89raoSii+xJhaVx38X8iR/dulrVXsojpd2
ZI7RKkzgmImdsThCanp3HKYrKdJUlcnpyqZG9uYYXDhZ83ToZfQ1OV4tcH2tE5wAGaQnT/bTUxEP
Fh5xV1s4g5q83bCpWwB+l95c06wFlVZtIXYUC9DK6analNNI0VF16MNMLjnW+DQSkmaeRsqNR8IQ
iploYmXK1pUGaUk0VR3LqIRX8yCagRks+INU73NHVU9Rot+L7i6A3VrrZMiFQzo8VQqlXm4hrK3Y
KhnyNUma4w1B2fpdlY7nQzux3uy7sMnhKbETFY9hCVeI+9HpaSkxNMHMkLSrjlylJ9UlmeSPz1af
ni2XYf6KSlL/dHm24pARzzapADQXuPTXgoSe8HexqjMPXfQESz/T0See+qVZVD5ONAcJjdgqNox9
zJldtGM5fY6VON2I1pAUe06VWHxiZemEXOtiCwyCE2y3flExn73sK2tAyuQncxdQwVXGpRDRSa5B
+aEEnyVGn3e0NB/tdGFPuR7ByZCq4ITezOPWoruJyL84AJDfN1JvP8kqDz84Pa4jxzkVbfRQTd2p
g8+mjCin101kP/W1Fs6ZiA8OYmtthmRiDNGjp6CernUidvpOsp9KTGOrtAz7ldhLVTumI5swvHKk
2Hkcw4N4SFtq5QOkVyqA00O5YUght0yltWgO0fA8kjsLw6rK7yvPXYqHdGpqY8pI8nXTxuqjjmss
CuxjHWtUPGQZczFBVkeSsq1jVxjUXkLFdNGF6nfDEOvghn5s7iU0DJddxnEcOImC2Df4a9UMXCd+
e+f5TXtH0BJThzHiUNejCfKGAJlueLmMUBr3oQu1+CjGk3pSrbUWo6VoltMBpyrudCyxT1cmxhym
iLN2NGNdN0N53af47bkAQGpfSvxaZSCZjWZ6X/2bxm+zr2Q4JegEvSlrQMdtO9Y2Rv8ufDDM6rOj
SenXyFWRv5jFR001imUNmfDAbKR5zEelIAPJsT6FUrEQQwubOp/ayfbtGJMNN8gB/yRG2d2OudPO
xOOZmBTj1ixe3BypolT0XIxJkbGvMFUus8C0nxAOHMXQOlSfW1vGg6iaCk+KGR3xGjK3K+YW91G/
v4aIe6jza8gSrqnEayhxDT0EafEZ+W67cotIX8VyNG4QByQLFbDHg2i2ZZQuVF9WH/S6+r51dDzt
TVOO1GJD0ShZ4XamTqJJ4aNMTvpCHuTyCjF8ty2UqNqATYYjKgXxwoKb93EY2ick0Po3u9pXsTS+
1gWnCSDkIYZy9h4dt7yqmM/MGoALnZa+dEnhr+FlJeDv4i4/MDNHZNS09q7ZAHkmZliv59wHMLoo
ugF3BDHQbp2YV7GiLd1eCg6Ujex5zLzrUvQXtooWCKNzetCMbJnVHZERXsMemhMQ/OL09vkA3Vaz
dFK1lClez7Lkg66jBZ1aReih4snK4byxLX1lWZYtRIJpgxgitjqtmu0pIEDRDylQQQJbxaVnHHXm
N4/mtBBNP+7M/Ui4pGiJfjFCSagfUfSxIFOnIdb3ad8uI+PIN5KVT+rNXADYcbo+5ID+7wIPwWSl
oLMQIHRrrB5Mx47uKKf75/48tuaNolafoG3gNm+/QhvnPwz5y42X6+7GAx20tv04vYs6ihy1JLdf
tU6eA4BuXmSoTQswjsoV6FQS0Jo4WPWFVD2WsvLglVEHUoegrCF1noyQDJVQsaJDkxcdGSDaALV/
8E7cY2DGTr0bbOXdQVNr88aYFrqKbtHIboYwMCeiWHNEgrnH/4fWstSjcquOXFZcxjdVFazkmls2
0Sd2a31U+EPQJGvRFBvkoHwFW2/sLsMslFRWlSXXmDfNm7hwq2u7leaXAZBluDQLhy+Xw1SaVazr
EVOf2ElsaJqgX0Sx72K54ECiT6nTnrDrINmKZpu55ioNctQQMtk4jmc82dzS7TsHEYBoVsPgLyHV
yBvRtKLsoabcdcJM5d7hUF9VdWM85YOHgc25VfpQP1K6AMHvyd+QYcnrsMy5pRF9YhEEaXXAc4Vt
mbHymGkrdyzzbd2mz2iBsZ47rrpQZDu87YbUOOnq54a5BYwzxFVswZhheZ02ZmUW3cp6IC9kqkNL
0Xfe4ObP2qAqe9ECpWicnPSzGC56AkORt1y0vj1OGGcyqohaWpZW22IkratnDw/V+RjcXCDXLsZn
zC/2vHSoTIeU/pXpBBTAe727tFz33BLnqh7KxWVb+1Prx37iJPdjpNiPmlN3p3bUqqcT4I+R58eb
tk3AnT/Zz+k91I9et/W6ITribIyORuTeNsnQbsCxRMdLv1g79xU9BbMOZQPDL91pyZl+JtrV2H6J
PYT55DMc3cTIjmJNLKpigKmixg0BYr9vcBU56N+0dSvYZLKX7MKOHMrzYS5HaCtpWCrhxO6bji8W
4lhcFLSzD7/81z/++0v/P73X7JTFg5elv+BWPGXwtKrfPpjKh1/yc/f2628fLNSNjunotqrJMiZS
QzHZ/uXlNkg9Riv/I5Vr3w373Pkih6phfurdHr/CdOvVLsqilh8MdN0PAwY01sXNGvNiTn+tmhFO
caQXz+50yexPl9HJdEGNzezeYepvF4lr7VRtW/5gkNeKIWJhJ4U9T0v0vsVMCjqHCxVCAuKVF0b6
VTka2nmRjMqVzql1R22Y9xpakn6FKj9fS4rXzC7jxAZqbgRoZgHI5DxgUtRIN0Vqd0cjTfqjWNN+
rE0jIKekXMahO/W5NTm6qrKtgya7yQOktK4+vGk5qbw1fGdY/fN33nDev/OWrpmmbjuGZluqZts/
v/OBMaDj8wLra0mM69FUk+yqa+T4inSLaR33dkV9Y+oplsZAMhmyjR50yLT43h2WDtjAonKPEsXN
RaLLBsCbvrpxAqsEoUBf75oGclK59XH1/d7Om/JLEZcN6TP+Y4Fc/zqgGv4oq49xVDcPGqap2wgt
t+i1mzo8Ki4WQ9GMFYoqvSYBz5/2MfAeLL24KjHvN8YjWot4PlppvBdb0yx6c/w+f3N8SZO3XVNi
tHQVUk9dtwbWUbVHZp//+RvtaH94o01F5ntu6baC5UvXf36jGzu1uWD10ldmRDp4Mbx/4h32Eoc3
1QBlgbEPWp54jy+buwwsapWmu/M4v2pwCsMR3fn6WB6Y1sEPG/GFS8yhITRz6mztST8sVl1Xn1Yt
9fuo3DBf24LrrsLLnS3MKm3Z2vX4UtezoWI+fCQgZiUnarNtEt2+N1zlJLYn3OUwY67mODld86oE
bzyvWnt8cavovmeO+Z5zwLsDxsgPbmVHQ2g472O4paPRn1rL8g9Nlx9FC0jgcPre357IeYbA1+ap
O2s1yI/IXLSFq1+GsGutp+ddVUkvFyPXJ5ssROXhgw4BYR/0t7Jb3A+9ohDw1jKXZNfTa/Gkj5a1
HBpDfpah/28QC5nnpjkEVyke1jvNJiQoyIyEwFT2/rOjTruXGiwE8dX4r59Of5U4HX7J8qEMPL9+
1/zH8W51/9/THj9G/Dz+H5vl7fKfDli/ZlcvyWv1ftBPB+Vhvz+txUv98lNjmdZBPdw0r+Vw+1o1
cf37+Xsa+e9u/OVVHOV+yF9/+/ACOIv5VVJZgy/1h++bpvO9gozvza9neoDvW6dX8NuH/1WSXpG+
/HGX15eq/u2DpMjOr3hDFd1A6o2Wbfotda/nTYr+q63oTO8gnrId3Ocffknhnvm/fdCsX2XZlk1b
xoKHCd2xPvxSYdGZNim/aqptE4sAe81wFPvD7y/++5/X+eP68z8zxdR4NW/+zgzZsQ3k1EimVBwe
uHbe/Z0lhUXdODIJcPybV/v/hFdbkTZOFk5CrIgx5Y/UZpvvLs2YXB3SUiQ/3BUAKbKaJPMxMmTy
rVlFvYH3UqyKhQQMZGf3hY5ENm3k+ZjxN5ZNpN7LAhQJuF5PsS087hMpGIACTK4kJ7ZMAdbq54Qb
WG2YyzBzKaHMDM9U0o3oFgMuo7pSfTQ64LojX94VddZbZgnwhKdJhYZ14tn+WIMtj/vo3WYu8lwo
slqYrKReuXdtqL1RnQP1FQNFm3hiALZvNl2O/uaYCFGmveqiAH+QIMn4+dFxcv1+UPGUxDHOjyRW
L89T7Jjk63yAQxtJkbojMEM5r0l6re40IyZdV6yKzWJByvAnW5cpYU17XBbJj6ZRSMMmzcLziEv/
ZaxRQfnNUMhM6TXMafHOV17J8rwuui8LTEgZtJZpu+j80/abQ4nVAJfKCvENUCUeQ+wi1s7HeX+I
N4/7h9XQ+aolHaGjlyf7/kixOcB4afHtvNn7zx/p33vky5N+87rfHPuyXayJxZvNb1bFpsAMYSnF
2sqC/ztXbXDVl6+3WPvLvvPv4v1mUPnp5l2nlPFjEj8dImUbcrmmX9hlkVdZKS8lcl+BA5e9uVZB
cF/2uQx8d1ixwRxvfHLCAJfxVYgnMLFYU9IpoehH810fWQHEIpnTLn9YFUPFJrEmFuJA4pCXpiHY
xqKdiMOJVaOrOfI/f3QxUCzEwxg6FI2mg0w7PR8V/Ej7Uay2GBflZViNylrurLUWy/kOW3y+G0Yn
QcDexCCpp06xsGPgnvPzJjFK9NZkLAHFHbE6VEXYLfRaCmHbTXuNMpSvO7EKQjPJrt8cRjU9GVCY
ElGJ8DLQzNMOtYRRLtyX6AtXEVdeiyFWjo5U4tg1+89gap7dMa9nCaXH1Ed715fN5yiGtFXWfQ/k
6OvABFNCWWuZSIRSDnmKsdcO9vAy8Sz2gImZB2+SHajNL9rYYg6ue8iKEfgBtywsPB0/nuX5ZQw6
U8/DBB1vJgR7O53H4d7Bg5+af9lX/dh6HjLtIfb9y6ZT+bgd3x363ziMRuzYmnnmjTgybgv+c8Qj
nVdFrziMnUycevEAf/lM0JbvoE1k67fPBmktUuThNhf/ZPLEA3eSPtmJtXp6ZZe+92Mumy9jLn2U
y0A7Xdp/dli1Lfn/FHtfDvGfPYw47OVRLocRfU4YPSNgS3cUDssdeSjlTp3+TcWa6BNN/sFPaGKG
1aW/9auO/8Jpt/Oq2BSK/1Wxz7sjimYi/iHF5vNIsdM4PaxYO2+/tM/H9HVpMRBRshihJWKalK4M
nGxMeX3yeynZ++QdZR2kIczo3qxvun5dIbHCOqg4K4g8i8yOZJTa5CjEuknNzc8/Ry0kLHtwgjn/
z8iefbCy3Hw5a6bLD5XjZJu2VnC7yO08iuxPmu5FizzYRdUnU7K3pCQnKI8KdZ65qg/W5nZItQHy
M0RLqSq+hCMyxZYrjGWgXdmmN568wl1XeW9jr0RrEAfFvWxJ+Eay6mMc4IVIKMsOSuMss9G48qh4
zEN1nDPLWTlT9SVwnKWBI8iIfOQk2byJ5QnPmrYzEwdkVfhfIhfo8tCZG63Ca0iyHYCXaJXkfYUC
Oe5WqUX0YlScKCh8g/hCFPaYwTA3zQO3CNDuOwdzdBS9DLENp9yOUpA5fbYgXW0Xq/ITiRP9VRLk
B3moKKtg8hpM665lnmxrFCsHYeK8yMiDThypX+o10VRtF9ya+CcXpgcX8qVNs2ThN5nPJykrKz0L
Qow448csDl6setSWSvcsV3eNl58K3YD4tskSOVnm1nSeM/z1WOJUzAeIEFEgY2O3IYI2LohMa8Qt
eqObMGuZz9qpaqnOtTpDXGdnnxC2gzRC8Mxp0dVgj2o3qvaVCpm2SwBqw020wE2Cwktq85AGxbNh
uP2isd1ZM9x4ibcL1Xwf5v03ZMjpTiqIEKfM3fBZ5PVKqSt3FvvDOHNTP9gSFONyqQu2Zoh2Xc1J
tQD/voI3Pk8aB9IIswhzq3C+hErmz9RKtQ+DlkC7L0iIcLJgy6wEYMUbt4STkAdBA0K0tBdosNeK
K691z7CWGmxNuAehEeSAdHlZ5tht+85+Tn01vG6bfLxpPtp3WP/atRUwL2pU0qvkb9wCNRaB0o+Z
Q9UYeROBLjBiq1E7aZDlM3iARm7BscydeW1g+VaghbS5j8g0LdN5Dc5yRlTnyk/jalsQKTYLsA4u
Cru0Fj6kKikIoKG53rIzkmIDku7Zi5pvuHJ7hN2wPoD0tDjAwO1VxrWh7H3E/oQ3XOVabe5tzwUn
FwfzPv8qmZ676pwYRSgaiSKTm3ndKDunyr+lhX4yGldZ5TlfhyVi4Wqpj0G+dqJTEbYtxSsVlns1
EaP9GKJOkjsLgsIAdmT8ReMQh3YzYXhsr+XHMyq3+QgmnokPjkMGNNC0Z4hQN2ZtlssqGPmrVJud
2GPIfX/hywNEouqUul7+bMNIDpQRd6y1Svh9VFFSTlMzswpPf8PVPjbs2N4j5O8Wrp3MIpnJYEfV
d0U2KHs1pAjF6/EI81C+9MaEoOj0GAjrkJ/61GQiCnJ+GTuYtol67Pu4ucGixBxvkBBpV+MbMJQg
OQ2EhM/Ir4GgMNgPI4IKgM6yN1FR6pWlecq6gCunNkycF2F9V2q+vSH/KRmJ+SE2IIeJmRnckHEJ
XQALJAZwhyLeWPdafOo7bv/aSB+WWWY8+ASOrMpx2LQd/M1eH2dgqZR57ZXVMrfr1Ri2L3pJsHjf
ARqu+OGD/ywzCHCzpAYtZUjuujE8sqOIV2Xf/IHsFKwqtaYf3GJyHA6fCNKZmUztcT7NY1LbgL6Y
JQcI2tJYelAtKr1YKfYe+yvUphLjFRJVwvv4vKFIUe6PnzL0oejUsxnGBXjWenUsOgcDflsXM9mX
8SUgzpnJSv+xrtsE6G63yflwZypZ72OLVDDzj0E7bsywv3PT4lS5aOntGgGYVFirXKEwzUWaRN54
fZ8hdcGUnZWQQUCC1pp21+LjWIyBs8WaAuNR6odTF2LI1gJp3UacdH0/jlZ1Ank9zybqjJWvaldt
VlkC2iCul0XRX7ma+RGSgjLXJ3Rs4kD6z8bnxZCqt7AQH/n1hcBomnzWOSCvY1o11qGs07kfjYJ0
7o3ePlSJnikrFUY1ALQ+QTLJzxS5yIuSKf0Khg8F2AI3HBNPd73rRAur9e35UGMZCmuLmEfzEHnK
PXoBLlGc9iAbn5zYTde56m/IHm8ASUGkUsrkTiOlYUbNEp52GhHKK2MWcWrjDtFi29rqvrkmYFLa
d/zA+KVp6yKEm2w71pyCTDOrEsgTQ6vODMu2l55504490uec32TnVhUwIEnd9saJ2e6rooczU1h8
97qowdVfRduofgIAg8qfaEyX011dR5+4QcjmQws+sXacVeY2fD9MNA56hO+1Rje85Ep6WxJi36hD
dYrsYDmEegg0HOYDYpDZOAz6Hq8qYFWQDQ2S4jmV7W6uB+FRG6GV1w6iDiBujaXjZ3UfR3PI5nrv
PMKvHeE5oqGLG2INB5esZWPfqoAduiiZ0h/N16TENwQeLMAp7KUblzsBCAPqXdpPNXMwBcvY2qsm
xke9AMsKFI2oIB/Ne6gEFGZM9bmwG2XukKM1AyFezErMgpuBrA9u4bNnEqCS7dhyRdSYwUoyzIe+
HVawcx7SsddnNSAugI8EqaABgHYyHgobw0NkVPdpowNB0eAMUvq5gjbU4TY1EDwqgTuvbOQvIxnb
WgqB4haGP3xo9ETYjetdxm/DitxuxYmkXtTtS9sE6Db1fgGy7KRNiDtu8Ay+0DJZWHW6LJm+YJJ+
IFZXj9ZVGDy6SRjvxlC6goj2WQd46Cujt5NtXKEGAAJdJfB4HMwrBBvxWg+QapvDwZ3e6Vxpr7LU
4mYp58wH/EVBogwzvrRnmh18zZUAMLHOhQJUNFTKso4gPgP3AgwE2mKbr5swvbeZIGo4H+9Mz1n5
ldIdQUG0M9dQm6XepVcNTKUlxhoQxXJ2V3HlUCB2W9R1fXK0opx5rUaEippfG6b6qJZEJhJfb0I1
MDVAqFaYVwtEoDgX7ppIOTCIj0276Q3U2GPiHQK1/Zx3PJQc2hCbomFuGdauBEd/UFT/Vu/jlu9o
vepC/+sEgOqi3aD23+KOhG/wmEDQPGVbpV0/13TcraGeNBNskjLDNw1QK5ydOMNdqz/Yjo9pSPav
3JYcR9+WlFlBFX+WpqEDEB5fWBCl7rbgElous0Oej2h2ZR2XfDuPyQJCWattG58qahMdLB5xPjbA
EAMlrhZ6QemosPoV3EhtwzkOFrWDvi4Nb229/dJYuMYjLMmBzRvno3gIGzIHDKfZF75Jzmdh7ot8
k8ZDsHU0eeFVW+SQyr52xpTr+cmR0MMkjgjbzHJtze0DuIhPmGu160qZTp0xeTVm3y+Spv2SygTV
YQzmHXcXo2ffc8eWc1uH0TVfD55ucuOS3PZ6ai8kMEmeJt+qHWU4TU7vjKb5SsULbF8uw//3P8ah
k8/s3lcPuKOXkC+bDbYAyLQknGR+6O9li0hsYtMo789sXfmIbdkhv6IgmTvKD/wPcrll2rzdSDCa
id4bcKGQ61SQoG3ra0zjc7g+RCfjFUbB+Kmth0+S0a48jQqWomW3iWMHaxhC7gKd66aJRxKY1DLn
nDdaM8SspP226nVolqfY48/YR7ndRFZ4zMP2ygi+lrZ6VXaq+aSl+GKDXS5xvd1HHsC18HWAZD6v
UT/NdMcg1ccY+Y62GYwLaLF2rM+4RJNmhA/4xHIozaLoFH588JwlOIh9f6OoHZAsV72Sco6R1STb
ey4FqFAyNfj77rJWYmYauhDOt0wkZt14awRNy84bjm7py6vUi5+gtXrrtBwjGCTGlcp8xUOd7XUV
bxY/L64OEOku4o7pjr4egbf7L80Q3MteZi5St/um4m63nFbZKkP7zfQeWj2JVl01fOuSXns0fBBN
kZRPF5a9tsTNh9ouq5qjuQgV1dl4yF+lyjvkNTVTp5G9tS0d/04xbVVdXf+dYrr+O8X07xTTm/rv
FNP/iymm/7l84P9YHfCT4uDPRAj/H8oHNENWKev/EJj9QT/w+FomWfqT5OD7Pt8FBJbyq25pmmNq
sqKCUNPQo30XEFjar7BtLNkymQmRFa5NfwgIdONXWaHb1g1L1hSVqv93/YCu/mqpDgV/0ES2Al3X
+k8EBJM64CKGM1THMBTHsXiCOkJhXUbd8FYMZzMZNQYESW880/liExaiBTekDWLv9ArtXyjvtOlg
bx6M7EhF45Xqjq2hltDkd/ovt2kLVcs8dzOUSrRS7QkZ15KfpZCHtiwg18hfq0rm+mpZMCHkpPbH
Quq3cULiVNAmnyC87rKYDJKyw1nd1d0i6gePm09gSHYaPMDvvs8B9c9Nk8RheLgLQCfdoikJzNAJ
pel7y54xv3fIPHvTVfDTJMCwy1YqT2++Ad9VGm8lhhbqjj+8UMNkdtfhk7L4eH9+V32TMCktsp0N
18ObvoYzqIV2tGgCg0mxcR4phLkYBMERqPYtDrRNPqF3g5QMAngSy4AJUA8sti8n3xI9OcRx2y3s
yGUGjtkaVGrUn8ygWKoUt9SsAkOQADZufApw66iJ9a1qa9vWBMA0ekiWs1o7WsSExmFOTgCzwU2m
7SRVhhhhhY+BqTe7eCTfbeanSTcnWUSek0u9QLpEUICFuA2AQDWrUXoxFyCTQRhJ2Em9+uNQQKFF
DLXxbeUhBRcG/x9DCtTlTUhM6MzRsFB0VvBNCamc592pNfkA/EqLFupMGcZXQp1Pkex9g1SE3joK
7vIG4CrB7UA3Knsx6NFzVkzhTEQWttA25olJ9tW/+KymL937L6Wl8zkZoKr5hb77UsqlnmtJPTob
jG1MuxTufahFn5w6m7XEz3GvgUSsTBtCUrjTXSBoQ61B9uBoGptKYprHbZhEjv2NF2n23Ip8eVNa
JnOOqrpQg26X+9BKjcL+2Fdkp3DdZ2K/G0g4DakMmt4apl4/K+MaQu1wozy1MqFxKgFPiNNRXwcQ
LwscPFxU872fHPJl1znLUXc+x77e77Sy+Ihr4KBD/kdZaoQk1gEFNqJ9ouaPTYdElQoNcyKTUqQ9
BAoBowY+umqoVsYua7st9pAFzuWr0JWuG7U+GNzGcEenyVXLrQvzdwzoAZsF3/QUPJ9vOzey0gGm
HyaUeRheOw5KdT2+76vom11GOz4obqr4xvyLz+lPPiYbBKVi20iqTFX++SdV6VrTDFbnbAItJ21U
huVpe8awgpo8q9W7Wo8+/vMHVP7sR4xOC2rU/6buPLbjRro1+0S4C94MO70lmfTUBItyMAHvgafv
jWBdpcS/blV3z3ogLCBgMsUEEBHnfOfbruVi9/XpxrA6rcYtlE80BhwJbftucoFqmPPDYGftC+b6
N4YiCNe7sGtG7mBYi7CycspI2wzH9Sj4WVNjWwa7rn375+/2d/espzoud4vJK8ag3/j9rY3DeEZF
awL2hfKtGus3J+Sr0ZPhCm05FjNhuwOElP7Lb/A3Hzsr4QwChgb6afPTb+AhXXQJjLhEIJKfg+U+
Mo2Hk57HP+uy9dfBIGBVuI///H/V1Pmyn55QS6fZsedu6j/6qDhgJskU292pDSSgKLgNejh4YZ+c
/DmJ6BTaDGYGlmdCa3MeBSyWRTnoHZXd6k9N844IdvF+plvisUvPqEaOZcxLxicatI24TKJ5W4qj
wD7FI9gnFQxukdhildjpnYmCCp5j9JJVyiUz7UPW8acenSBZCTtfUyUHIGeAZUr+cxPjpMW9eQcv
vF85Nt6FIkn3FP0B/jKOmcrcPf8SjCi+nIw6KCMkVuwAzqAeGUmHW31Dci4KQV6j7W89vyQl5g+g
1UvnS9NTjmvxzXrhiJUoMVMgtuzhFmj+HIiEar4u8NpqOuzXYQ4K4khEBWxkKeP84kmG6WQGdAaq
SdB65GfDcFKxcYeKwBUsjWR8NLr8qdXmY+laFx50Yqehzykp0SMQ4j2aAQ+e7/HHtUrj1SY3J8q5
dxgd2MdlSW2WtyGqKHYg0PHiISg3mAFG6KTc/uWO0M0/Nfw8ka6K2pEbUXdc2/Os+dn9TcPv637S
hlM17AIPulFvbOKsu4WvOG0VHwf5zruAXx5xuCnOBlH0RUgtIGR6BXhHQAbI9FbdOulcA41+VuFm
qu40t2+B2EGFSrG/wEqKpFePVLtNIcKrLbQ5XXtqYxIzekosPtm0vNBXDRHOVWh2xKRKmESK9S1y
4BKOGO5Dx8DCCTukFcX0sMYcC3tFZ1kbk0sPApMqTMefTWYfHJ36FdPyvubqvgr7ey+fCUMd9hd5
3Wx1YVZn7MW/47yMvaA/PsLAA0NHVX/O7VTDmypQwqghrKbs3i2pw7aHCsRYjpFgoemvXkuKWjed
DfxK6MA4KK4b2LoWMh0ijAyxAi3dN5OGt6CG+WwG6ynslBcbluVQhePWTY0n3Gjf/LzFKrO2XqqR
3GyaRA8xxYSQqJag65UViOyTm2BgbNfKTTnBFCc/uOrwzuBz66XvEAxqK/AE7ojZTv9gxMUOt/A1
LgLRyoadU41xu3L5CzkJfyrzuekTjMbL7j4rrZ/gMbB4hdSSFWj4NWraV7bD9/YxhwoZWBPUbchF
CW0jPAB0yaRzbjguBx8vctLYK/5WK3yTiTyCfscQd2rXQMv2Co7URSH2w4DNIBqFeIk/3jtDMyLy
BHfjZkzm0SlJdc1fjX6M/bsGkMQNy0Mb2N1tXRfRpptIDYmYBEpskMBzvJC7gVsiKkhGU3QIBTU2
GAKSNUXxQLAuEDqG8pa6L+bO2YjShZuEzdo1i3CFYugVj9hFPGCaA6XgIbbKYxSDPbBDHcsRZBik
h3dpW+6S0gDZWmx6x9pK+8ERBq/q5KRbrQH1E2l7Fcc9383bpT56Fy9AoZEqc/UqYVEq6J9SHtdF
pxmXsHeUfVeLo1brEyywgy24DF2JvS1889kqrRtbJVFSa6HCa8jYZiq9C1VDvAV1LDhUiptxWp9r
m58yMRxjDb+OPlepYYT4N+gAvSYvwdt1yI1F2mpbtAfVziQ3sghFai/BrZGXAA4RCHBV+Iot+hGj
vW5ybvOoOE6hcTt27bpQlPc0Hy4MWhf0NqANDZ3R05DiTep3b2SD7gOV3z+tVPVoVcOhdtS93jFC
tRit5FaRbnACIq/Gmxne0a1nkiaC9kkAHOMPN+N5cvv7Gmjdsm0RnJiKDjgLlp6t8VQ3WrwjDYhV
+GLArB5mAgkhDAxGHRvk+CzimFd0Ssw5R7lPvraOdLBEsHkWuQ+Ta0iMd685+GH7veRts8dzEGff
od7Wln+TlOVD5lr7C4HU8FyMBtbjSnZWh2pjx82KWPmzSLsfpYPfTqf6YJgpjxiOrV2+YbP56NX6
F4qiRTkdynGuXfVmoerokMDELIXylP4lsaxV2/gMupstaM+biXAvfwSnWsSgisD/kNkN06cq6YC2
JN67cEnqY8PykOBUvkgBL9mAvmaiVbdJeNVniqvfNlUyrcYu1NeB8FE3D9pWIbIMMLyG5pOcuszH
1DBd9kM+YUAPpqnQkzccmPndzedC7dNTWkVExO1CBc3Tv3g6vYkSq+JSKF62c/IagCZGgPA7lU3O
7AC83E4ZGki049Jn3ohBFyn2ULfxGJ99ZLjmk9uT3vSM7r4kxxWbPMxFrgP2M5snMPAXpSluhdHE
q8ztVnHfkgkkQQpZFgrd5Dw5zG9wR0rNRTGQnpsm0gcpaO4tbrZ7l/TKmpoDXHDC+N2PHqmcbZb9
yEsTAQwFj0i2qdWyjW0zmCFU0vjRKXmTxpWNa0YDlrXwG3xkPayKhbpuujJfWY7prOEkGnP+Jln0
/VPh4XFW621GIUuL2nQf9VgoiVHZRrPUEKONr0r0hae8XvtxH5Pp8Z7xXLoMGn114FG4X1Rbc9D4
+VUy8xeVjObertOtKCOULuGYr8KirJZF11KBo6JTYubHOBJMQIuv9GS8Fp755poLHZYLAzz6zahr
j5adHQoDgaO+wnvpW2riVIUHZ7JkNPXUFGm0bJICbz2sNnS/flEV75ufRjsb173F6CvPuFpgq6Hl
GEEuu3KdD2LXquYrNKbHlNcLvh3uLZbCGXCyZOd13kr0TCNFcmg952cc63DoXMqn6i5/oYZOAaCs
rfssvMmN8NUPXiHsJBk21aowSZsY3lYrhgErf30nz+2hN+JE3W7qyVuPeI5hdMvQoNesEQvWJRQD
1E4Bhpt2D2VOwX63i2GrVxRZ7ap2QlWRbKK+C3d42iSrgf0ZqOexET+tjqSNkwgYEqP2kk+QPEvq
0vTS1NZk+A4T7zhiESp+fq57HCrv5zB/2OTi1KAHyTPGqtWiLLCKLIOnUGe6hsWCNmtmlBzlvPOq
B5r1qlQXEEb3MBKqNabqCn4gk4cJH694CjVTvMUU1Ez4eY9xvLW72fi2QMFARcGPMEZK2I7vWWPf
9b0Sw0Cn1g0D3tfGCU7UQx66DKIwRQpLzDGexlEz9wPkx7EvgAwy4MEvaDJXdAMk7R3zThSA27M9
Lh7lQWHmWpsbiu7ULSK9ep4AolucF9Zkwf3LU5gEtnVhuDptcsOAyyTGdNliBoo0Po1hF4IK47/b
HoY+7A5y7boI5gBFGot2pbaIiwbHnw4dpLgRRNL2Kha2S8bfzZTfjIOYDmHZTIc4JT/tJZM2/y3b
g9vozrYFBFWS6KNI8Ri4KV7hSXMTaogk8S1+rtw0wrSCuozI1+k5eugWoRPODqcaCg8dqyb1rGbG
Kuv1gkGlfo51QFAifeIWp9tFB0HJoh0u2oDRiEU5XKmkgoRic5xcDPVrcrTA5H60VXTXT6lBNWn2
g0z12cFKOmLuMVF97vvDmWESRWxOeNfn9VNWi4dSRMe0zX9U/UCdIeh6zF/d1v5iHtx5+tl5Derj
/IeeBHd6A7KJlCvTH8dbIm3Ae02cu9amX2+fhhaOeNUeu3IeppjhKlYnuj6CYXhWwmpzqZocBS/T
hk+ZotRaF176hXnfeLDUdjz0BojVDkQ2mUotTRdUlTL/zsx9BwnuUGCdPiuZpTrY1sE9W23+bDMS
OoB6hoDBDy1q6xhgsblUohwB2ej6B7nI+kQ5qJG4Ydztb3yFW5YM+NZMemtLkKY8VKrwJtgmFZKq
Kn+MRfOtbhiryF9Xrsl7JZosZC6jzzjbwPB062sUgoSxnx7kmovBHmEeG9Bz6ME58x5tHS2glU5f
9TzVoG6F+6hS34KY6E/fZc++62+zOaChxuJn3PmPTJh2ZgLBEcbVSW+CJw/owHa0vRlWae2igd4t
A6C30Fpc5EfiO0HTM3HtGqDfHjZls5YWEQwG0QzdliYexoqaWWtLh8cx9nsZw2xifHs6IBABoCg3
15iwRdZmqtpXZm0Mj1SsdO3pbPsA09hh8N5c9zbTE58/T9XEPyk1530J23roECBg7U8MT1fQWA4a
mCBc9E2GmAeH6WXlAEEYxlFfl/ZPMXfrc+hPThJ90uqFDTzHxAPGzU0NsgtT7qnj2lpkY1PWNftC
T90V1evqIvKNJ7wn1uTUuT8I4ckwF8jLx1JNvpTTxLhWYOakJvG32hc/zWFaO02ytwf+f3F1E6qK
sewDcF+6qobrqFHvYx1phA8rDeu1W6Uje+7l9K52qCFD5X24xidZKbBWKYZg2rQZ0qhGm1aajcmd
rd/5gIvonhnCxVHx7jb+g1Vlu3g0nWVliB0lHe9Us85COH2fECI/6dEJgZGLulFfdC4q/9CGiO0Q
T23ea8Qwi/mOAZpur8o5jmlP+joNN51G9KBq0mJtWcPKrJAgBaprEUYgHA2AAL5KpiaorXjG2zms
2OfoGPx+uDQO9vw2EYGsH4+FFjBe7whU2HH94rvFFlgLE1E1f9baqQZP4BPDEP2xMnUfXjm9dl+Z
69xg0ETMPcNq1tHJx/OlbKW5G7p9DhZV4+GWP0/ImyYKo2Zp+/GXhh9i3U3Zs46TAhY5qLus/Db2
Yoy81AnnUh8vGBONL4URPB7CuFEMF8zX7MuH3TY6M/deiWBODR5RiYa/ioP7DWqM6C1qo4viE+uV
d50YQuQqKpKfgdFJP1BHoak/p4nxQ9h9BEJExc0zwX/i9sJpfo4vhr77mGApx23BPmZtJTfU3rUA
rvJRRjhPqedIDBjTS1WZ3xLESkvPxyhMVX9EinqDKRSmOTHCZG8j/6RRXPZrAyksgUpMBGZ+BrKw
+Wq5eGdsmzPw6cKTk85xXPxsF3atpvMNjruceEiH4SbGeBEEH3O5NDKxLFITfQXStAFCoJ2TArAm
wQaMSgwdBcvcuTX8rjK4nRGMI7Ld75s+WqqCCI9ip9k6h5qzS5EpIf2I1zpyMszYzWinNSiHk1EQ
NkqtfYv7yyEf4y+BSRRGU06dRlCiiqkZSs173wW/RPie7jh0jkhIwjVMkGoZd+7GS6N6VZtZs/P8
hxA3km0o3QgppWX6lbXoxq0Yy/ekZ6YwecNew/azUqzXgNQDswLIu5l/aALxtQ9EtxdtidmTO/1M
VTQk3MAW5uRLxRNfot4fF5XP9DjjQwRxM1Bllx6HxtQgOke1DmosK4qJCxGy4MYjfmGh2TvKnAyW
mj8Jr/Az9+5jlOg3yWRdap/blgFUnaTN2kHPCGF41ntxj024468ggG00vxxnDau+VtvyUteIj8Jc
/FQn3rRtdTZ4VS7UKNVX/mgRDdP0o65T8EDAXk3ho+mAzIcuWaVqTVxNKfajQPGKmBUaZl5/g4Z7
nqO4vjg1JUj3LnhRUx5qfLeVVeIVmITWcxyNUXDQuXvbt1Dg8zzzP6x/lIWo8HkJjxbUDGYlhraL
TQKkHrpYhXfKMgwnjfgDqbY0QFFZ4ca2RtePHdl7VXYHulhEz+OeCf/J6+HqqUQMF6rDKHFgmlOb
o0+tmXIbAK9B4J6Xu0rVgUvkG2H226Ao8j2ZghfcSy9q3aP4nxgUxKh0XXBBDtOOrZaF/B7PdpMy
GAuAWPX2W6UlJDqS8cmenJ2WOu9o2b4hip5NzRUTDuC0KY29rTEsRKVOKMoylhXzm0KPX4oEh+xo
HL4A3FQWqLz2nZGcRKoxr8k0gC0zELmz65lIvrMa/bFE/u5O0Q0SuhtjjC5ATyL8G6PT5MX2wk+q
nYfi+ljm9letTV5BeJzSCC6n16nxOk64Hx1Uur4KFVSLcCT2pwBlUnmjeGa5JWQbH9Mp9lYKNRhm
03aMhEV+HDDxOtjNJTKJZy4wvRqndFzrlvHDn3RcOijpn9BV8VV9KCcHuQjUsgWQ+Gu7mvmOZd4f
lDp3j1WpVVtDCe4rvgF+hAkSQ5N3SDco47GeQBpNolwZvJcWw6SqOCgaY7oY7Uo9yG0vhJBoQBZH
eQtpLjWyk09CdurROWstsnOCBYsw0oN11qu4xScUW+Bqf2iwHeWOmFcLK9APck0uMF0nY0rfvU6a
UT/Ihd8mIXNcAEFNKIyPNrljCqMTMf9hHcTECavc3cSB8RC0BpzFVVD2ZcqTJ3J9iX1wu8tw648I
mTI1rmeop2sd1RlwmNNrU6sRqzji//fC8opoYZjtsAZXlB0VszrIQPBfrgF/JVo/uRd82vx/9yr4
/1GNoKlzzuV/FiP8r+S9Fn96Gcgz/tvLQPf+ywOMgJ+WgyuIPae0PqQImqP/F5kVzA50NAE6Bjm/
lAjoFwzT5XDmuTj0Ekz9JUWw2IUBAXsNxAOzOcL/jRTBcP5M9MzfR9M1C4WABsVXdT9bGbjIZfHY
Vc0fwDx/VuT2TyB1opuuZb7tMSZ9j3gvCK2Jv5cZ2gHGgMaliut4Tw6+w44tJ+bLkCoIERu20NnW
qB/yB0zP6ksb6QRCk+JBLoK2IUmWpMRNKQt5CMrCPLeWe+c4GtHDZp5N1ULtDh8HK+54aE0MfSfi
sUu3wJYM47vgPBULH5ru+bpwZvciFzzjQGmnwuyCp2d13S3X5DFyresc5eTXHxeRzZnuP1dO2m7M
QOlxMSu1V7x1b6yyan/ANzyOWtu+MaHIVt1g4R4XEBsRqpFuA6uJHky1m8gW690ae3OQaWpencGm
lmeTKPGOIrana5Nsl4trW8m7tS4t7yDblciuT317UYwcR/SkLIZjNi9qEQxHucmdRpimSv+j3aUQ
mBFugShcHi0XH9vEfNgnLxTNMVCEpztHHm99nJVlwz6zKEhzqrpbVHldX4I+AE83EpxIYa4feQ1Z
OWHjLj3SOYL9/rzqR2l6NGFf7b2l4Yh1Ndsi2bMZklyb+lxQJlHXMUBmsZY7GmQG28zCUFGNifti
k1S+AZNl4NB1wYEQi/tagH9IveKNMWawHXLQaF473ITDTOkdneJN0xhNZBVEYTduzWcNNofTF+Xb
oNvEMY2Kvmk+rI/US46K+96JIW9cTy+DzlyCfg63hdNSOJQpWsTcvrz72JSWT+RZ8FOFJrm1MxVp
uune2rbu84AUHXdEqaxKkpy3RNg8KsFYQDs5hi0+8dd2mAM+KafgIpvkop0m7xYufLeK0v6va4Qe
ZqZ5AJGgzuL+1M6LTrW605RSeqlQSLX4tEMecm2rI2pXjLDO14UTO8famKOhdfkit9rJJOIlVz9v
h0rCLixjnGOSpM6C0gmD8DeXkAsiXXq4sjAl+NiWjXjNrP0SrE2H7cy9XKhEuStHcW7SrG3u20Jr
yLhEl5Lqn+8k9m9GNUzfDeaNiwRPuyeSdcYqAipzq1OZh9ZdS49EVoujEwUDHq8o6UEXK/1T2LR+
tfb1VLkJIcaA4hq1HeP2iMnWvEApf8oS7fBb09yuuKVFfinACv3XsdFsyftdH4bwr3PnPWlc++s4
S0yKVMGIlk3pUp3iPaIL4X82L0yd37m1AVJe2yJ/OnmxYpzTdmjw/U5aQrrKx0l+FAd7J0qzxZjr
5slrJ+BiuA/OG8jbKcX4bTUca/M0ehBqg8r4a08/HxlTkQWUN/SH9WgAL6tqKh3cMUhVwurnGHjc
mZL+8KaZ2y1yIyhEXMQrFGyCgpDHtfg9fexPaxXzCe1A4qDZKo2p3kOKJt0MQo71jwUBtm1Qj9Qy
lUL7aJsc3o4QL044aWv3Q5Bmp8YRr9eTmhASx6eLQgifj86D7pZMp8HPiG+bS1HDpOrtWToZfzSJ
tt7EvQMUZD5CWiVLF+Rfx17brTGrN6midBTEjQ41f8TkJxPD4z7WvWU4WOk3N18pSjJ9VRuwngpJ
5LM7wtLprb96hX8/AC1PzrjuXyQcn9UUpu1hg6Vrtss/yzT0z51sTgFhjn+q9cP2nHbX8Bc/DUaF
I5jlAWwANGVvy7R5UpiPUVxqFqSLqWeGashfsXWpFh906zZo+aGgbuR7quDMRTXvlG2Q2pheDFl4
mPrIOmtpvE/NSrj7LI6/Mq0juqjiUTyBXdC5QxMgnZdizDZySy76bp/Ybfr4sVFEJzWcorsGGsqj
1VjMJT2vPcmdBTaHyyyrqr3cVKEc1HbuMUd0s9sksZSDMY3KukjU+GVCahaEafxdU6NXIVrtiUIL
A9tL4WxGzT3B8LCXRR+rd9RvOtsqMaKDX3faGeAJfCpfzZ60jLLZEK+l7ZhE7SqGjHDQ+wzLs64z
75WWhYOeEhGB46MxiOfNLrlJp+Akt+Rhbp2UK3Db4Fprx7z/OGzfapEgh2WkdzmxdMqbYmXrNZHz
hDj01q6C7qsfCJCiujfdTZC7jq0X+Cs3HfKv/k3vaO1aS2tSrEkxR5SEffPbIPKvYfbvekZd/9O5
j5uGULFGHgohlG24nvbJZMqJ9SHNa2x8UQBqqwQr3vsu0KYLlEsR6xT0kO8eMO0v72x3TDejXzdr
Ix5SFEJpc3KyNliA4xuORplwB/wyRWcsShQMMxc4Jx2VIr92yDXZ9sn0/Np2Pff/4GB5iFwwwiSw
N2CJH+nZGoGddS5Moew1yt63ojO7u1RhGogvgvk6Ou2DZ+ALXIHxKmoyX22IQwhVOIZ16udplOXU
xqGHwEEead4OGSKkC2du/ViVrXZj1VudedbH4fOBst1D60jNfQuYI7bjXamr9b7w0+LWI8qBe4nh
vbp5cztquU9IK9tqAKz2KZyvpeb16k2it9T6xGTa6y5ls0knomPz6pBA5StscZDHyabRR61kpWB1
uOVTugbrK0ko79QYPGsTZszrOu8wI55Tr4FgoRaNShujAiypxcXoFAGWLCSHGDklglra5HGmUiq7
1CXXITflAv8GSADx+HptgpGWnp2ZZsWfnOhTr+/4FGz2C2E8CQqu0sG2j3JhGgTq/ETDimXu9687
5Jpsq6OWyq+/291SAEnKKgQg9+uCcq3RA2gQlMm+45BbnWwv+GEmg3YzuJg4OokH3CuIHimN7B/I
j67T2FLuC1WhUs8zgqXWhNpXG6MHP3D1F2cCmEY8KNn3Qag+0Ll8kwfoguSKZdUPnhWVe3M01U1B
TfNL1bpbs+i1r54fxJj4ev2tLdzihI/+tJI7km1AjV0woe3FDMDG/AI8uBiz8Ax/JK9XcLL2fa0H
NwyNw4fSb+5IIKjQgkB8aLkC9Isq46XcKRezqBmVtXqWW9cjyJhz+nzWr2vII6ij9T+u0cTkrno9
JRtAKAQktvDdw8dqDEflQBSY1t9Wh7upJzPttAYBBqtVnsHmTSumcdbOoAzyWTWMjKEqvYHca1fD
ChC38hCKTLmnMnBrzUd12VRu/+219YdwEGE9HZ1lep6LsNezmdd+UomFYogUaCM/hO51d7neUdgd
+/XXQoTHjpgzhO8bav0rwlJBd6I4W39y29w8oI86hcQ502VkwFDwMfnZyN4NWZ1BsipMDhGmG94m
bvpxMzlijvJm/fqfv74UmF51j/PXRyBt4lZrYeJJOP2T3HJM0tKb7MH/PqtLSi/Ln4eRpEfiGq+1
UbT7rA/clY1k8jVWmbF2XcmEggnzY5lTp+wX5qvhGtEuyg13LTf9Nv+eGDX8Z1dRLlixPnycXWTO
xmzCkOwo1y69/FKrZzOCEdx/iYapxg+0qI9qpY9ol+bVj+3G+WtNWCXKGgukzrHBIn2dUxmP4iqP
u9sQD/naQh4Zt8DlfbPdC9fqqsXQCReNvuN8LKAT9mTH5+0+Buo4Fbq26FJqcGXvZ2J/ETWN+2pq
Yb0Z9HyAI19UDzxD3+UBFU/3wlEV3OwnwEM4B4hNPXj1W2K5FJd74r2uQ7EBDWSAg230p8lTKY+s
AWers/XvddMcKRqPDeUhdczgTPY0PMs1uZh9wBYIlFsAQX/siCasjf/555dFAp9+fua8VI1YroHw
+XMRgWYEo+oNsf29q93KptgU2HFnV+chVW8RpY73eIGwcDxzRXQwhLXFptyRKM06Rsj2cVhQ9/4+
DBCEEjtETKPukwWsZvcSK8K/iApKOA4az90MAjRn1OCoFWJrBZ627JLciZfg0QzSonG0lWfIA6cg
eOH9ah3lGbLdxhWAq8qGLDBdeVW5Jc+QV001RGzXq4Qj5jYI3KKtPC4Cj1gG9cYwSuugiUaYy4/V
eVuuyUXvhtahtxn/L+RqG08rtTKsXStEtvnnXwF82n+8RAh8mRrescQzDMJnf75E9ChD1RhZ+vek
oOo7Ak9wi8/APSnO5EA0XtzKRTdqYgbhxsu8cKFzzTvksXKtapy5ONabxcp/7BjKvtl34fj6qX0c
KnFT9A+fmsX86XoQn5p8DI/X68vDaiU2UG4Zyseny7aPhdGh3Gsb5ePTrztqJZt2ejO7Hfz6j8i1
rKZeJGB+c22/fpiiFVs305Sj3CnbyTKkhxDx0jZF+cjQHxnH1AgPa0O5/XlVHuDbGgd8Xv3ttBBk
krb8j4vNFwc7j/sREjGqewbnbKuJe5ZrDhF0Is5nK24foiF4MIIKONqsIkPfm2+ssBk7imZC9yT3
2IQhT3JzJD61ITs3az1wOvOUsH+qde1l8urgngjUcOMgJ6dIf1LfkpTaDK3DboD69+yxSPSjbGcy
HWMA4ha7NIy0N92+H/WuQiod2PtCq/CmmM/+m6tqWTn9S13LR+HKn+8Pj7SB6tqWPjueS1n9bxpp
KkaAeXd6+p2gB7+w7eMB07a6exZ9hTVKJY5yK0fCoq5CPU3WRFwbhI8c8tuePt4NuEF8NDVwQhAr
44bLENSkturXwcMUeB/H1IVITxBVSTTA1VVndxJdtNtIG5objazGBT084x/HQeCSeRfZlDVZfTAt
EWOK5LoXfV4Uk10hxoYBItvkcaJx26Vq2zjTzYf0cGxS+uO9i5z2mGm9dZRr14Vss8Mw2/CKBs46
H+foOIF/rP7deb/tBrQ97hSPyWzkm5+v/z9+3PXTS+psjiOF9H/zzbymwf+Lv9FxUgfllDuZcpJr
UVQ/d8JStp/ah/mwa5tRMQL2cnhxQUsc+Xr+p+N68lxIK21r9WlHnkP/BgnNVeHbo73m28LQ+NUo
r2gTItuhzr0JW8s8+kBSjoSo4uOEfKoWVb1RGtrlThfIYbVIjcj6OO56BtG3i++r4/badD1NXjM0
t5H/QHRXPbl8l7WqNP1zo1tvWBS0P8SA0p44w7vdxYhPMB3Y+kQu74YgWVe2W35xR3dC3l0xw2hL
5xTWeJYopm+/eQRq5LTfTsJioZDZfRj0Ht0Hnk27LA5XPWiNW92fdoWLAZBS18FtkTRvqZ+XzzHQ
6lNbkpSXm20UzugpPNA+jk1bavjbCZ3tfHBf7RWH/GSOT0/W9ncGks/9qNrTtrCU6AFr9Zb5SuJ8
V7232B1qIuoaKQklmhDtTy7eQC4W/8KYe/R2ui9M7NPsGFaybLNw0sSSyv04QTYR7G83Gf4LqyCI
p3t5JT8wLh6q87M8ohuwhOsJcWEYU/ZL24uJEo8V7k0fb7wBLQdcSKJAo1YyledNKRdy7/XNeN0h
6Fuo1IkO16ZeXuT6Qr1+0rVNHq39ury/0zD4owsPpol+vPHIScp+/WN73jNqFjkNzT9fm67dv/Y3
owF53HVw8Oly13P5EyR/fZqp9eG/DBbmUt7fKpUYsVsGABjNMhxNdRi7fxqxg2mgIjBxjG+BoRzt
KsfHqYhEtxOpWyw+tr0oDO/qEmHLEDf57qORso3iPKDrdLD3o0QyNMK7SZ1sXJCJjchTGkGFRkUh
yJK5c3xbmqgq8ZIfV4gc4lvZJhd24tnbGiTNQu6w5r0OWNJtR8EHNk7/PDySlWZ/dDIWkysc0G0V
rC2ZxU9FckYFBwGjy/qbWUHCRuh3Sgpf3yAU+YHOdVI3VlkXp4/VwHtpCsU50Deo3wLFf8zpt561
0FBhIFnesfac+syQ3kTGlOurSpTh0aEiCUM/uztPg4FUL9U3Uai6r3iNZbvOMe314ITeK7ZZ74Vf
23dJHiSXwAveCOtf/vn/OudAP/26s2G7iVuWqVGc/TlyqnnC1Qddzb5hYWYuQZvZ977wKVwN7Tu5
hSW8vs2IXCwTZSwzylXzCzbdxVnuTXu7wvAxpd4IcMMGVHe4FP7kI0ko/aNcK4z+tlMnAlFzOxlP
u8K3ilW5sMZ6ZU+jeugDyycpYfsHirOqYyMaddvhJn4bRgODDKIQj1SoBMvWK8wFODXsZWpX4XOt
KDgFNgsiqcpRrsm2ydTjfev422vT9TB5LL41AWqk+Vylmq8VRd1NMEblE8NOa4NbVoZRXak8N3BR
8QL1UT3Pm6ahvSiKZ93KLVVflcPUPHuDaty15XRhBBrv/vln0j6nkXkKqeS1GRCpjOZ17XOw0sfT
f4BNqXyNFAsPqkz5YiRddpEL3xoSEjTxHV/TI6wTpVCl1WyHvVZ2oX42u1QQym4FaAZPKf2AiuzA
votQc0RdNJJVfkfc4mM3zAUx38kIibWkEszq5voZVsRv6jLElNeT7UpUPQVatmqEPl3aImj5+X3v
2PoYNuZxM20SNID3SZyGSyTm/XvfaDtwihDJkn6b4XD0rvfwfgLLCx7GeGoQHGb+URVOs+4q1Kum
DSblmiKaSr6qoYnfU0SVfU8hnXGSKaLRAyudaOXfnhS1jZosI05w5hPkdRV3aM/zp1D/gLNWMYrf
P8FSyjsQsVSPl3lzn6Zli3CquomE2tzLJh6KcV2GhljLTa3z8g1hlAAb1HJ07JPpVz8yUeR3vRFR
xmC4Dz1P1Wtl12g6B/r7zG/t1zJsz13nxQ9DGia3FQIZqm9o79Ih+t+Enddy3MiShp8IEfDmtr1v
sul1UyEL7z2efj9Ua4Yz2nN2byqQZUCJ7AaqMn+zNkc32WdihFsdJ+GKzB0qR2OysZteOX82gWr/
DqtmeBFxR479KdA7A2G/vxpdmMYxaS2vXAi/NvcJsHfZJ6eMTWocgzrQtrFKrgAcXvumf6+cznhT
wYmd0xKsowwVEPabyhjtjV2FxlvFlmBGFPuX32tyvzRvmh/Y26APyotrlCaoPzf5XtvnSS3ULyGg
xN5WsBqs2vzJHklvqFH2pRxnqlWomAenb8YXwA+7lJrLF4Pqy1oxUKnL2zB8j4AhyPm4mzp8OwuT
LSXLPWsxL/7IDJ6hJHLb/4+fqWE98cezkm+dY8l3oOfiHP/n4cPy+6JK2yr/5tac4YzCta/a3JRT
MCybVI02sq9vi4pioqrvKpf3xOc8BL36o0jEqeyN5ghmDXy7A7vIH1vvrfP7ddRBVIu8tF71qutD
gBfjwRizva/o1UNm2byQEPuEF10/yK7GjLxtZ9Xa4rNPDliTzRc46c5CsLKsvBA9hVzbIAzCYXAW
5z1SLuiP8P5gQHTgSGTo+wV2eXY19sf7pey17RpP0X9MkJdFQc0nioa9jJr5bvfZ82qvQm4zErF9
7EyEFUxFFE/mEIS7OnbZOYyZevMxi1pkk4P4MGynTQRT5yQbdACDE1rk5awUkK0+++SVO4/+1z4j
7uOjsJ8/Z8mp1MjGpatCvgmKWqUECQJNUUo1QhTCKRetLfS9NZ+9xHx4s5GqqIUGRGXuQiE/vyop
DptzJLvqLksOFCbAo+kietCdntc+B1H4ceNHWSUwMXyj3LSFPX4EoCV1NpDPIolNyn7wseQ0/jDW
InPj8NJnwrh1lXmT/aBh+nUFFXsvQ50zXTSlH1aEWyo4Uw9k6zGyoIJ1cAmfm7npNArwXvN07wlg
YAA2Lw4BwhrXOEuLY2A1R31oK/4ENEDWJmSI++gwaXaFOKGvHqoI8LMcBfwKukEdi73CxmE1Rn54
AaZSHWpcirZNFrc3fVK9BUd08a0vm2XYmOKnbZdvlKSrN0RMrJU6LyoDeEa2b0ebxA/bbKFXMUdD
eelknBLvjUIdfikvDVWIbRHNwhFjAAlUhzBNFWqWW4NUti38DHi2ku5kbSfDmJjygQ/VfS78qGnW
7wHAHFxQOW9sIpLlADXzLAJ3eiKFe0FvWfvwBXyEuFHAsk9udLCGyXkIzMY7aZayl1FZ5M6DvHJV
WApQ2y9uElKVcIdNrMK+QD6bB68b4jvX6OGHfO5amfB+D8g4hZk7jYV+/OP5HFrGrW8HawEXu+Ad
lYp1AC360cEpaeVXeviSeBR6gbAHH2Zu/3Bitfg+5Ji3uik0RK9/VGKQye3MSbRxIr7IxoX0cYqE
vVadzjLuA4oC+TLPtPcQrb79fUBpPf1SoOmKPrh6EuNE46baSYZuk0wY3c1xVdtYiToF1oLzvLnr
Pipjvh7qfYmcx0fsQd5qqJNrWCX5Cm6giUqg2j3JRmOjD+zrZudUoEQEs7a3YzzG5gl+HuTnQute
ZNSKrHsqq+ibhez0UjNIehauJa6y8cqoXoEG5037d19rx8q1F97Gx7f49NnvxM58au1+8pOUq66W
s2Q30GhcqSxtIzvlZDXron0VZZfYyZs9QJDkfTS8XWOl1L5IKuOmFX2T3VGI6GicNu1Ghh0fdJjM
QXi1M/D8XqOsZH/jOvmBKjoECs1N3mEIaEuYtf3G1XwOunaufckV9LLzggdBhlL9Q5HB8SWDWn0V
MWV44Dv+I9gnYAtGj8T10PUbc+xCzN+U5iibWLcNdFv/jgdlQsC3RxG8m/tSOexHRXuMbfhZWuEk
+zbRlXUZKdmD48FarSsl/AFL1hma4Ts13mE5i1lf86i2qay2vMPixHkd0uFRzgx19TXqPffF0kaY
9IlIDh76Av++l+8ivBjbxYPTT9qxTzSn3MhLwOFGuZCXgxlui6L19yr+bkd7FvjkL1N7drd3fLt8
KfGbXiGFE+46Do1YxodwFHiDoDWbVi/56PKLRGl1LUe9tOe9Lyx1JUcdNFr2tZ2ZSxli1aseTG2Y
Wd2sxbQjO7Ud+xQZYoa5chC2uPlTCYg6Q8rZ80BniZmXqQqSNa6Lp7DIfHRK3expqmtljZGb4LvR
5Qfclf1dj2JCu9SS2LkgS4zTmpfrz1ASMPdzihETLvXYVobyJdbNPSUx/9muA/dhMsY15+2oRus6
/hB2nZ51JQqegYh3cMpMH2F1M9tTgh2PucUbZkxPstGo992vZNhqTnpClvL3qOxThD2sNQuF/6nx
UZDJIliaAwWuuSHz3RxNvCoKWME2Ba3UVbZKZbY7g4TBVTY5vIp9lzVfP7vk1aRUKAWEWNYrOAOv
QtMYv6S6dwWIEz83TlgeZb8/90eqclXi8WnoKgOrVSi1FRTqZTAG+YWEcn6RV6pT5ZekG3+PjnMo
++SolwCF6UU1vZuzZ54+qtbFsIf6jOaAt1SKuvzWVcpyKuz0Y0R9YVPrabe3ilJ/gsb7VZ/YAQMX
3QVeU10gmEDAmq908n1Isrv2klwZfyfFpVOOuHZEOc+3Kh7H9H0OyMUI0JcLA1/yrRyQffc7WHr4
5LBF25p6fUKqHR/XKbyCr6NmXaLCLsOx9vt7KGaZcVspTn01iEM+VeOxKfqSjJATP0wFaliIFvNP
57i8sNuhfagbJ0I5IYSIMLtZQqQvyUmmKIX9O1Qqu98I6I2n9CuyCHyIy9R4VvU8/OgMc1imGYhi
s0nszVA25jHHgvvoIYe6TSBHPgLXMKAJ2yTAwwD+hFMm184zX7MQv0xjjmQXRqPJNXHaaGm3UbXB
JlhF6XUeToO4XLva/IutyrNb2MFN67tp29iOugHS3H4EaQKczG6ftbBzToWa4GuUlt1H4yQoo2M5
eA6hnD3BzTx7qdt+6Fg/bAZ0BvD+ZDn4nQXGjtFjqURbWbgnQeEeZLFeNk6QefdQDuSywv85x0xE
gA5uudaU1nzSzWjTJV3zlvD9PKbArZbCDJq3yOgRnUAt6z7KnxIaFVTGkxxVUfvIjNR9NptSPGQQ
Z5xoVM+5KiKgWLl4oCwbnXOb+vUcyS7ZZNnHONjG1QQo+DApXrGPE+9BjbNwVeppvhdlXb/qqYXS
NjS3owwTffjajL11kVEm9J2qltFNRq6y9p2hfVJTO1xGJRQMRJxONUYep7lG1y3K+VLGsgn7ASWe
qk7WnxPlwB9h66CfJuriH/f7vMkfc//TPRtUCZZq3wbsQxIL0S0/3BkVrJyQxEq8RsbFXYZmlK7V
+G20W/sHIgHQKIwQOYayvpZhonzUnlUtJ8PwbzAj7U3Xq+NxTDBuEXmvbbRRjXdiIM894It2tArK
8eg6jF98C4VxXymeZT9UwN/9mZZcLfZJN7372qRh8FAOpN0KZOm+NVZ5QYncf7VEzWY94wwGW3d8
rcg/yAmKncxPf3O4hmOkneypLfh++PW3zAoXA9i0L6lim+sqcvODhov4zR7QyZBL3Sj64etp8TT4
tbE3WyfZ1HzGPyYkseUEo1LEEp0KZKQV08HSAlB1Nv+r+sTcBXnYLyhtQnGPwIJLFLhsJP5bQsXl
1efAH/P+COXkMoTE5NqDv/q8lbz6436fP0NnQw8ybypQZFfjjZWPww5H5ObDrTZ51yK4ZhtAYBP+
TJHmxl9I8iw74YzkQo0JDEeJEMI8Lc2bk0cS5VnY6EhnBk7zIb4nx6F3qiO+LDX6zn+F3dwXu0rL
Bme+lPF94r/nyL4ih8WZxxWi+/9hcoCl5q6yoFJqeb4IY4NPAWp5z20dfQ8KKzvP2nnPEMOtZYwf
165RcHv5bWKcN6mDAwuYY3491sqyQ/GPlJM7hMcytIN7ksn1yLxFdfh2zyB9LrjHkeIf63myOhXq
iq90cEB4akmFr0ViDcOe+9Xcp5hR+cs0iiUgCO9k4L55mi04TzL8bHIf4Huj/fzs+WMW7FZkH5qk
B+aGWlaFaX08H5FGsETA+Zr2IEOtUUw2l7G38vose7YrNwN3pXxEPen90kCDIcwxE1M0nJCU3Ms+
krI6BLGwf4yD82rYfv+a+VgSmxUCFVHqqOc2LNVVjYvtoi9S5aA7qHM4AqI+JojK1Ta7382A/dai
59SyRX/Gf5ADjdI3V7XdyABzBeEsnLHqNyTtDjX6RRnuHPDe1fgnRpJF4CW/ujD4Gaou1S0l5lQQ
TNM5oBh3qKY+xcK4L25AEwM0Ysz8WzIkzGARe6SHpvDsd7U2oxVE9/Ha2gDJjcFca2G1CYRXrwJl
ar6V3UYinsPSxSgwxRrXnlF9GrScMZ/yR1PBDUE3M/1bMynXoInFi9aE5tbCt31HDb16MV1xqzO7
+DI41sukpvnNibvspqJ/t+R4m2xlKAeUqt6lcDIusktxUqr3FAIb443TMrgHrfiBvsBblQrILk7d
bAzPHw7qFE9XjobDMkI/5buZH10oeT/SDoG1xtPix0Qo5Z5/er31KJg/B02ECtE8pR7trdHgnwSV
w4YN5wjIibgL9bzuVm03NR9Wl+7kzyUhzgeVPeqtsCp7XSOefhns6XeTA+86QvSETvFXv+cOEcmk
CIR/ybEJWulfkz/njD3lAmxtME2KrcdQqNFWCkOx1cO/ZgjS3T10a3eZBPwnZDhpUYZufIIExqwi
BXdbxZ9N9WAHG4Sze2ipxdVZjoaNeCch7Vx4lIavHIMvxeC0D/cbUWjHqim+yYWaASuzb9LHdhxg
ts8v75QSVh9jdSBf2rKv7SOqppV9/uyS/YDk+pJscmP7ew58EUyGCnUG4JpftaabpTLGpNznyfQd
4PCEMEydXvOSLwrieOVrOyJmE8e192OkyKyPOaCV0qgvLZnkL2FmZUt1KtubEPNBUAFqa4s+O3ok
L7aFlkH37HlwqABOIWy7YmWLESxPCda68KzoJhuvTfYqSKjLPQpr8rS2srenJL5PcBVr2hoR4lAO
6qB+qx8U9JHOshF6k4zovxGP3ns3RZup9sVrLpzg2NeQysx48l5DZLg2euYEG5i03qvXCywjGs3b
y9HKSH4Umele5FIr6WCYky4j8VHcjMS6T7LdQj8VRox91HyL3MedK0szf602/lqYbE2m3qxOfT5i
bjIWTrkeeDqhP1u7GqfCsD6pUQ4rTQ7lXq4t5HxD/gnSsdBWfoJwXc1G6Kq1bneIjPRRRrnlN9d/
96t6PwsVzXP1JOnlXCPQ6/s0MKv/uIfsl10D7lknUlUvOS5k8jBEFUtfdy01dEdPw7dhSu79qTqg
ZJDn1d6b+/89X/Z3VZ4/Vz5HDtsQx7ZrQZHPV3oaKEc9gaujxCTLh1GZdnmJ/ND9czt/eJG1NU5T
X84ejuLBdVzvQX5kKxjvVPj2ZVEqFeWV/u2/bu/kgN5YPwuE0dgX/Ws/+bkVbONeI/fc4gdrv5M0
QdgnVbudQON17cxhEPb40Qs2Qkmkn/2aUo/sN2KPD3Y18W5T7ey5Y59fcd7wdeNFCdIQkpsJuyRV
lY9YV77Av7ceDc+IL6GHRYvst102chzNCxJaXodkcGcfetUTBz56JLr/5m3UGiIOSTw2qPRB7WC/
oTwIrFRkJLkfBRpCm6nXh5XsSx0LlYOordda2a0Bo+gP1VBZT1HiFOhRVeWWX6/1RNJcPZZYtWDE
o5hPcsrfCwbgnByVIyCanpo+D3q9nnQnfNTnKEazeZmn0XOk9NOirp0DvoKk7TDWFBekoAU0o/Rh
sHBNBedwyBDyOXY+6rr4eJ5RMIqvstHng1dsOe+i7+q97IrmA1owNzZJrSWIz5gCjcl5dkKRbVL8
0VtlOdZoBko891DmD824OGOfpEMfJ6VYTToPVBdLP+qEWzZB4kk2QDrfjMEuoRUgujDF2rRm8+6s
qzlsBTsWs1C+mDFCAUto+ht2V+ODnJtjRbiMpla5380I57yzg70OZVZE6/ROf5q+D71qV0j04DBo
m2F3GJre2niVZ+/N6DUDn/NLFXBVPKt594PCXzmZ/cMOa3OlRynH6zBuKGKY9kXVovqxyszqUQva
e1eWdZzH5xnN0DgXOSinzV3Y+BzgdhQ7ToBA6KADuyfHzoNqFWrhE9Zo+Y4NDVR8fQZ6yOH7zFKb
ptVgGKiXfK6Ukyzf/xH3rbIcSKvdqtp4TE1zfJ9Ujvqkj7qNDOELfEl4eD3gG3efpTXk1NwG2HnI
QXFu2NPwYZw6gMN/9+EAFeypkJbQGBtTQXMGYzXE0KIhYlva1+FRDHZwlKFsptzPKCth51PmBVth
2aklShBs5GUMBsdeyku5stlQ3yx2TW0jxRh09c0vMfUrTafD44Y3rInzkJqogAEqo742SLoefI3X
k+htoIWd8oXSRPdDj/SDiLXHNEEaIPVTLFzaDnu4JKTa72ZVcCZXx4YKnfYHo8d7R68y46WDwZAm
lvpgZarxMhDFcyTHehg3ckydZ85jRRVr97H/vU6OaTMG+u91ppeAJg/iYFnHRb00hoyK2ijaPSjz
fstroHjKDQ89xRnOZCuzuw0ignazbpFF+daDi0JNMNUflKnKj31c5msNPMyXkr1ZMRnfWn/+k+Mc
Ti0XtSdgpjrGUgxoBrZtGkehqudLg+yicQithg8oPkqoW3HvJOqvg6+Er4FG2kTvtRyplFg5AWKK
2fSa1iEqU+tQJ93vq8HOd0Lpg52RpzPwZ57yOSqvPpcFJiKE8CCiC9v1xVAa9rvv6OO2iONhO+DR
9j5gcRhkZvqV11Sz1pFhOdg8np/5NT3YPPgWfoCUUolH6TP+O4DT4lbdeKPSPStRPJA5x4FPjnZq
DR+RdAS2QQIdKBe1zNaIbxb02md48iSCVXM6ft6pdsCr5/ONmY9euFEdKxG3p9TzjKWPUN2ykGHt
8Mefm861DfyM58v7xPkqVqLXWfF/K/s/m3LyH0HbQbUvqlce+/Wvas45wGz4wZa3W3ShlzwXtuMD
oG2LUz2E6hHLNrShlOESV87w2Dnp+DgkFVsigAKySzYWCsd6ULdXGZHBHh7vo3JBULFDwL1y+XkP
dFCac1IOuLlyW9mEpjse8UF9lVHKo+SiIUWcSiowAHXn2M10YTRznONnmCr+W6g24daXjGI5AK5f
bTbmzB6WsWzqWMSQldD3nG/w513/EUehfyt104WQbqU7nEbdleYo6qupA8Ow0QzZCr/RXjutLIHe
DNahnLRkP87JdV8HqRRkYb5BoTB9CRxv2iatra0CO0teoqzU93aATwEu08lLhxXtyc6MCtPZOQxg
Kele/iKjUgG965VVs5y8uDxWkVEe5dVno4QuJRIZR9Sy3PvM2m/LY9SgHRMWrYY+VPssPAuBI8TJ
XsI6qg/V4MZLGUa2lRwzPUNyXk2HlzxAikGYJnzQebIzKO4J59tZ7MnqX/rQtc5ISnzP5igj3XGJ
ovFVjjVlYly9sHiQC2NfGA+jHxzlWGKG1mPpKBs5lheFcxPYlcoxD3PCpyb7KYcQ0oxfNJ5GPv6G
ywiZJSc1n+W8bER1ryIjKn+205sryuzuKmhrNBpaO3sRPRI6FqVK2AL5yxQ0b2ru1Rc55kbAgPVo
iE9ykK95uky9KjrIUcUJ85XJjnonw7wjT5ANg7oxI426f+Ee0UIJz8W/m3FcdWqvnWQ38nUFGWqc
VO/TIg3+FBIOGB+Ger2Sc9AbYM7UTNMu0avH36FcKMfl6qiN1I0ITISsC/QZCrtXD2wHyDnxygbS
YyXGyWiRDETPGBtNlI35U82dPba64E7lJNTrV6Y6kVzs9en82UyDr551RNMPIPz22hzJQdkfj+S/
YYh71bafTLS55uFMg8W++JxE/jxc11U7b2iUX10Buo2SL0jdHhP2fLCTk2wCH2B4d8c+yhbnScwU
5/G0zG7hOOsYf86Rl4oSpSeHX3bujMM1dka8IUK/OJRmVL+GJW/3wbN88jGElV7epliNcDkmMltM
rY1ufGL3wlEjx3QTsai+QnBV6BTIw0kx5ieW+RigqrwZQ1S4UD8LIvTaQGoZXT5LKfGZW6bOLOGn
Uje7x1rlXYPUnU6pqZuP8j5uwQs8Mx6m+X45MuwXaxRAzvkRsgvC1XQY4+aX7Lr3TwmaJQEuHfIf
Ifs6N4fW2/ntOui0fKN5vcmuiWdkPPn11Z9gi5rCODfzgauaG9mvIEERaKpxllPNsu+tBb+pe9/n
NLnq77myHzHu2QaRz32L/OQXIRA00HL1fQidZje0XrOJ4PbJfl/Y07tbTc3OQg1pg8RSuGCjEpzM
MuqXTVma2zbtutvopP0t0PAEacxH2cMORd+R50SvdfIQlEcJT6WmZNWoXzndzQTE96Bx/r+PAgiC
fITL31IuDtL4ZweUeGW3Y/yK2+5+yFL90WiTGGIhcsQc0p40ZKFegq+ys8aO4anqHIovLMgG0hW5
3RzlmM1+/+op45sc80nXnrFMyBZtE+o3t7Ne/an6oYu8e45K334q7A2G38j7crsXxRPK2ZzH7KR2
kDDNm52cior8tEWsBJfGeTSdhHf6+z64oMr7RDH71T6EOlxr+tWYT0blfFoqMuMJ+UrjLCNfbcgF
NUO/VnIOS14oqss8Xw7m83y1tv6cT/62R0qXQWFM1cUZzauTBoCWEoGmm4svul1gNVr0hXnjJWXe
kCuwFtHo5fumCqxbpun+dSyQ6Z0H5bRAG8xV7ZOO/1xl9U85ZLVHuUYvjHY7xSNWO38vGrTq5go9
Oss1Qsndgzv/YHOe8ccPlqEfRae4Cl9su9OulVXVKzUOxCtyKb+8yph+BsZzrhgYnBYwj9E7nT6a
0G9BqyBDKHjNbMrKmo5xLkisKRyCchCSj6EzIsfsuNarKNKdj0Mvvr/pUz03lY+XraeAkMnyJH3C
pai+6KF1kpGc4ZQYJ3ue2ezlKq9Lo1M1et8c07FybotpMKhkxFNNp9/DBi4WehzEF7R29X3qdFcQ
EWg7VrINheefNfVDzrh3Qb2MLzIuqTKBjFPRW6dL9tsTh5MsKoeVmrfdFZVBjiBJXH5MtYG0vKqN
h7o2xFtfPWN3XnxMPTLgPZqiayuMS3KQCaSYeKp5hCrqsvSK4pbPjSmQSgymoNjLPkPTSPhyDGpd
/wYBML8JkrCgO/JuIcfkrAKhB4gZ5dnqO+NqzI2VWd2yt5poI/tqLTauiEkYVydwHjm46IfPrtJo
zUuoPeo1+4KFXF4AFecLny75RkOp+THZsXWSjeKiDLeQl3lXcpmb/rhKOR0tPyfVQ/t7OvVeix3o
X2HgYzVAZXZviug7z42fA2I95D2n6aSJIOQbnHdPEH4dyvmq+JrZzlbTDeWX1XkbBWG3byNuUYu0
Sa2nMYix1lEc+xQZtXYI0VOaYdX+I5ILh8jywWlZK2OonQ880N2Nhv72VptDheIdKknWm2sIZx91
mo+yI0X2PECSIpmEsbMSxXjz/OwFiqH1oA9Z9DxRXZXdWG5GRyXIhqUMfUN4q7RLzf9zkVHE2dKa
KtBbJKcLLfhmB5a+KprG4Nsw4pGCVzhB8c658sNUQdV0GIrdylKcZDcOXB0+XHiMt2FSvmOfjAXs
0NsUmIfwlUrMffWg66QRnbR9SNz0MFCM+SAVg4IHOKFNUoz+hzEGD6IHk6fwGL2Sxi+R1KEftRtt
xRdjTm76wUc54YJgFe9BptlsNKZoFeSD4OiCxCN4y5MqSKB0nBjPnaaHS2Wublc9KaCxM6IzyNn4
mdfLUZa5MYHtNpPbWFtZHIfftuyp8rw2oN6PY1EhpzlXwxFEreG9VdnVRMnjcRzR0J5vW+ZxukYC
CSjTHLZrtxXlB57y/d6xm2gtK+vdJD6obPfkPuuaJ+qE1cV806lQwpUFOmBfj98slAjHhWaMT1Ec
4CRBbTLfBrqLRjicp9NkUUeI28bbqk1gQmtouubSdFAYhqg/klzVND55si8Pzw0KevkcWSYS++yH
471ij8qxKnJ0tPrUew7LUblaXnKSUWyY0/OseTIPuV3fHvMc0WESFLCJoOid8oo6fdjCXxSaqfLp
yoP31PW+F52l/BCiXlKsCINFw0bH7avxOzojCXIUvfWKdgymHEmPlbI6dMhSDtXThOU6UlqoI8qw
g5n84KkoXmoafsGmAVozg7CwDgwhLoXugloDWsWD/BYOPUGflqvYQORAjilBMZwDs4SkyWBQx8yI
tR8o28enGErBhp9LUQuZ/mXRcb6YytS8Fq2q3UFg+lD+ytQxRT+AoprDBnclwWEa9tYZh/43raqL
nWFaYN4GA13LnJRrXX/lWzyskwA6OY/WX7rA36RzS6zPOvSOVrWBXXOEA4WiDc5BNtA3AGTKSyZy
mY+2cyjn5s/xf0z9XG8gPPl7veyUy+/DVUO+oMz0Rxcrm8VQxN1XRwUW4qgI8ccXt0RbAqB2cA09
Jfiq+5m+KDsUYKsSxjdIGPVKelzbejBmUWCr6qMSIXNsqHZyqFJLPCI51W0DL2DHPDTiUfb1baYs
+Swbm24Wr4fBwOcwQX8nK6Zy2wJ5fh8r+6uLwtJDBYXhKUuNbcADgtNqi3HdZINE5rlnr9uBJBEo
hvYk9Lp3z2MBjMEL+pU1UoDMwH7cGkASOzXQ8x24G+UW9HyHCvZNL0as4bRm4EdgwEN9m2aZft22
4rM1h5iHL0oXIxEkf4CYds5NdjfZ4O3jIg1Wgr3CG+94ASjf6JASZZHrWb+g5XoXOSi7ZNjk/dGE
8f8yDP208/rYXZt9q32QETu3nbCe9EzzkV+vn+PBdRa52kUzyIEfrmvRps0Hb63PIRi7aleJDK/7
OYSYoBwUQSUcgavwxQgL/6IFs2C/9ZHlwZtqjdZzXWf6BqxYvq75BTwbYkbSOhW2JrViPbsUJy5m
Eb0kfe0t9KYfNkplnFoL0ZluRnhmCNQA8I3i4zhjQFGT8vdTosagBxiV86IGYVY2gI8y6kcdPQh8
uRdu6T0CEi4O4OzshwB4AJ/beviutSXHiyz9IswoWLO3Z3uju+qlLSx9KWcUqMopefS9IWu1rF3q
8WIC1eFUjo6DC7JNNR6RvTJd7DI8iarO3p1IC0CLxe3BwmnpvTfdZc9r6KV17O7SF4jn+/wi3rvE
Emt2ovrWqEbcu3zyI4h+IUirAXHJu2CdlHzMQx2aG/KpyiUC2XkYCl4zfP+tZywQ/IVRFsUj5oTR
LjUU5ez12u9GTcqbhSbH/rO/AXmZmEOzHxHrh4EwDB/KlF9bMM6/BKL8la0m37OQjJ5dAXaCdRlv
upZzojqo/dGe+MGqntq3ptDFQke45ZtT6JtIt8Zfhi8OI9mYL7WO0LI6+t7JstDWVWLMiVTo1a+h
kUUHpHlGxJ4Jq8C2t2BWqNLNoY5V4DpIhbUBn1a9UrjNV47muLtxHkU2X1nYZklyZx5lMwRvueEv
gY569TqBec0RF36UdypaOAhYQD4D0xmfRyOfEW/8AEPPdqLI7Ws7DF8BdLW/hLs31ab+STF49q3R
ihcbOs26Hs3snGok960gzTBVGMWjClxyOQZWjgcMJj2e3fxKS2vfk2j5EgV+tczCanqM9RBSt5I2
h6wIxrOpxjkCH63+YsylWhey6k8b36F5NY+AH6kdq69NkjiACbycTxyc+ATy7XZAueHB8kAA6xEm
VTW/R2D83UHJngGNaiG+9011RK2mJqeFow0lEjOujrKRQ5+hrYeAqlx0y/6xJktgVWilp+x4feSX
am5qMCcrreq7FUqV+YX8EhA2OazVODJ9joSc6dixM0eOwmp58ThJNMM+d3kX3xsr99kd9c2mnC2r
ZF9fCoAZWa1/IJglZqFcwiqKUAvOAKzOa1VrMpHHFB3FFy08UhGvUCCfL0dfmy+R0t7morvcR8pO
hMeuE2WwkZf/mB+415EsyqNn1puQ7MjbpBrZmZoikLI5DBu/3hkGDwdMkvw3tdWNFUmTaSdHeVOX
iylv+7McpaiOcpeiPlkjlkTzLYdGU17lLcMWrXMZylv2VL9WMvTZ3txvKUPUIbaWWTo7voPqoW7I
VvnQsRApU8PFZ5+86mc/D6uvhvQ+Ijv/mPOf+tiw7LDeOVPhMRETeGmKFEK40bkPre+4Dy5crsTO
p9NnvzkMOr5lYCbkDM637kMyoxIbMrFUqP5aqlf8anQbrxE5bziYBkVZns/xFpMP91zNV5ob/b6S
fRyVfo/+Me8/jQJKcO/3yxP/LFBzjWPdOTQDfEKUiGDIup5pmkt5aZoTuw55eZ8g51LM0xeB29X3
pbKvkuvl5T8WUS5xDv/D2XntyK1Da/qJBCiH28qxq6pz+0awt9vKWVR6+vnE8nZveM4MBnMjiIuU
Kkoi1/pDqVntagydDKKAUu+iDqBultbBFen5AM6GxrSyBqZT5R7Fxz8dY+IED9Dnl3LYV9xL0Jjl
fgHcnlS1u5DdrYk9ihH0x69xSqxHhyYa3wfLcvat76kbp1GHg554w6GzzByptLk9ze4ikVr45vqr
3yzxuGR9zVAZvI+/t3WsDMEFAgJF9WkRq5fczafvQWHXazXN20MYRf2TrrXvMu7X5cIax6FBdD1n
mpfqQXDLGk255i4KavzZMW1sbIVpR2g0O0qP2BQEA6KzU9XaR1CW99HyECaX3iUpn2WD2h9H9Zay
8ShxnWVMbowUbDEQXu4qaugvOreZk6czS3bRN7lJkifxuLJy5dD1CdTUYHzxcaG9lWi433ASeDXL
cnxHMwF1wk0VlupL+1L7TvfS+J3Bvp503YvEOv/etw2EJ7NgukDTdpexXeib3ih11lcIRQFZ+qwN
MZtbpMNzVIPQDFVWT1HsD89MdYOdYAa+kr1ImqfnZvJ+yE4s5jSmSEdwCQjDR1O90YzgYowdiEaz
8s5ykwmK3DhVju22U7wYf7e5/dUv95xK7FQz1Q9CJKrYtkrkr8qc7KoXl93R6shVLHxfEUfZduag
3Psr5qY6VHoyk0zEDCREdBO8j4tWeds5wUVgt3jfWA5ywUM8VZu/OiAMoHNVueriq4P8XnDJzDw+
839Z/hWX5/TD4mlEq2MvWxgA9FTVSCTP3CDJ9pm0vthbZgFX61/aj4xbLNKgon0RiRizNxj3Fbrv
ubCHvk4nY/Kcf8bK0F9nx3zoqNlVs8NIJVFgMyPWYfli5yVZXMJEECNlur4o9h2WS+zSlns5SqkL
I41Oelhy93F84wEJL/PB1KcADaFxpXVK+WCPPkLEWpRrq1jB5/LeazJ/6HE3xBMyPYNV5tNhd/I2
6vyNcrPL1rKZ+1axQryl2oMbjt8MLf7EJMh9kJ2J9chV4rwwxr9SYLxWmhK9gWX0DnaHnKEcFAxV
ze2q0kE3cH4u63QJHrI5ysFDiDcD5eiba9vU0/hPyHCTWTWytNhxyYN0k7Wc8u0OfSjzjyqxk6uE
NDBHaW5EYPCk1y+kAxj0vyKF9hHjCnEFLNzc8RL/5/PcX6ex3r/O0Q+QxaArH0Q+gikg0Rwea9Uf
7SUAeqBh8wZmY7vKp5T7RF4K6IqKiE8ZhNWT3GtlcJpsFud6G7JymwfJ/qjR29/j76PkARgFYgIz
kAP/+ySy+35Q7ITJSRwKVkTHxBPNthPeMwle5Riag1Wf5W7U5wEMK4IjFyQ3DUgNoP2cDowdREf+
BxGGYxbe0ceI7MiiyB8G72fr+vFqTiOWC1l0lJXI/7koKbsABFTwbtgoRrhp+zo/mN6AQAoE1Uqf
0aQ16/O7DNu9/ae7UXulf/jTHCJ0qvGyQZtNQ/+oWaXYrPUVdth44bXB9kvJrTXG+wvEFlWWhz/N
+xlQMBqQy8l6SJ1Tf9M+bMsybnJT27o4x2YI3D7k7tWFjbKPnDrjtxMYADapeUuqAMaI4qvLr5jH
PXjVJA6F1/lUsqNwah97bSqMXzFVtd/xSWuP8kwyzn111YAfh0bEkYZWxFfFqe+vJ0O1a2IZYYpH
eUzsQLjtWn0fscaCvF8OJ6PlftXhos4MFQeXHMEOwQv3MVu1tih2zQNGP1gpZTwcgvlALFYZJHf9
gMKjFrvN+msiVs8zu6/m/8OE7f8+BMuUdgGgS2yGjoXPBL4hEEF98YEzozY8b+z+GozWcBA85i2A
acSqwnklA2vuZctJ6vqSG1p1cbzq52Bh9fsVkiNGHfcYgaLvbrSQIk66Ujmjshot/LAb39IJOuUg
/PZx6DN7nZaKf/baTtuZWpMedAScT407BVujaOurYlr9Coe57GWaKhbNneW+pmLojopQwUdRIHGB
abIJsiE7ldVRyyPvpPsBnUgF/+6UI3R9jE8mVnMqC2P83+NrMRcW4yh2Hly7W8uW3CjcBQ6p0f7s
xiCJl04b9dvSqxoYC769wufZPDQBZPMgCpWtOU7uc6fULFpz/dhaYAopaV+96MGxrAT5RzYJT+Nb
i3Rv5jrtRbbu8cA7sBZUThQgpplr13zz7cg6yBFqmqY3F/FljLd6a2c6gRosIWgASWhqvMj/nF3N
EALtcwrnX7GiSZX1ZKTZSp5GnlBUYtxSVucTzcda82bIE5zFwhCnFfkWPNVgbmBrz2aDSd7SRpni
HLbd9us9C9vIrwXp0z+vL/t6fKD1JgM0P79tGUKH/f7pvkJ/PuHXO4hNl5JIHNi7+0vms9PnrBr6
n9eMHQcFnpwK3NerdpHir6HC/f6E8oR1lP/+hPdvKwpdpH7nT3c/t24FzHf4dHK0fJPyEzYIp329
yX7+hFl7//3uX0tfQgJPht+fTh6tOtZBCVxQUfMXIY8usvxbrNfW4ev0DmVHDJ7xggSGVz2BO5r5
rmp5Lm3hPlIqe2p0x/uAfIPGXu4DsMRs6a3Ada20leyh0D1z7U1YCbROceHGZD3lOhm5cPK5y0QJ
Vc/U1E+KZnyXnXJTAcYwLG+8j687SPMtCdCNrIf2cShObpn8/BrvaeQPeeYz4XTVlTAU5nrVLNOO
GdeqiV3tMQwKHRey6eQOrXKO59ZYOT12f3y1slMOs3HeXjDbDtHBZIjfhshRuEgez+eQG70th3XW
OeV/Yn7SbDzbaS73Vxnjhpy/j6PsfA55VGtGuILYZXaQzUEbmwfAzfeWPGpokTOqbCy65AgZC/Ue
9IHmXmUoRvBhh5hEsZSdMoZm+K9CTWGjzm8wbePw7OjN/TVlCG138qBDElLt+/fNGB9J0In7VwLY
v9yqcQaM3/g2eGfDz/OHRtEgsI5BdJF7Fm7nGBfX5U42HStFyb3SQSBEJua4f432EnXY17Adv04g
R8gNr+Dn4+9X+ArbSRlDxv/3Fb460kr8fpUCEgr68cyH1A6NZDXM1kCZSW0z6djolmJAqQ+SPdN5
xKxxKDtSdXYpt9fVg+dhlTCoYXszQBesqOfYz0roBsvOyId3q8F0VhuM8UdctOfa7fxf3kStJg8H
5oQdVWWmZgFuZjrwKTX8xzG1T8xQlfcww37PwOXyRYfXs8rQV71BXWJpahjqA29Xw3ywc46OgueX
l7v1flD45xqFI21YmHlp/j9cXOMJqFaJ3Zncakz5W6PL9rJnMLyZcZRTS17oXTae7lHH8BYDD4I1
iIqcn6DlV86XUdOS71c0LOc1pifLKp/L2dotTxrzsUJ/aBs15T6qtYicqRdcVA88CPhiBQHKLl0m
etaep8ZWH2O1eZFxN0iMVTzV7YFbqwanEkPT0lE+wLNqG0/3bQrJHD7050IXiO72Zrjn0tDWMswK
8dhXg/oc36wpdA3csVOMjT0PnuWGaSJJSCq+6bEfzPTYNGULR3nenXRUK1xLO/RaUJBfDFeR25Xr
acyzF8+mfCYGzBFcx05fSgVbBbsA3yGbnYByFRfqL9malNZFId07yyPRfLEeUUlfoo3Ms3jeuPkO
ZEn7LBt9Um5Rbm9v8tgsnl7MIFIfZItPghKxH8YnOTTtAQEKUvV70gfKc8b6c8+lUKoLs2wicvVs
jEHDwM/JjfUURb9jUwafC4XrBqCwRZ5PDowH/d/ueaAtpvLgjwV44z/x0poTDZ2acCOdXhPcVoBV
V+lbp4w68v88+WXTKMl5GrEZHAJAWm/MAV5Vq4qv0NWnV2Gt5CANU+KLUXb8jzmDq8fwmWyNmcB8
SOpalPMVH5TA3Dtq3Bx7Z3LPsnei/g0OKXgZQVfdLKN9qNs0ezM1NzpObVSTjuegopuKjQ3GYiMP
skpVAeUbsXjAYeWIer+/CRJomHITS18eL8KHJ50te2TQAEtIdhQpmCmo66eYtNaYCP0mEqNGbTlK
1gXf8EZ29rjCXqgz3lsyVIs+WObpyCU0H+5R0j5qrUXFaygpQCKE+qKIIGaZwJlIBHv72SkcBPMv
zWp+oOwA7CeaaeKmU14Ts7K2tj/NnLkB2UOFR7Yn7Oap1U1vgbR3+b1xoE9pcxldE5hFAV36x/ar
cpFkhfpShjalFlPXSWSb3q5HIWrvKdOMJykjbJOL4qVJWZrxp+z/Ib+2up+pypN92Xfm9wQ/c6jr
qvkkWrJebRplZ0MtqNwlQ7CLVMe/hI5RrFwtyd4iW/mZOY71mQ63+3kwvbopWK18CKtvAV91ys1D
9WHlTxMuTUP6MmFr9RzhB/HcNThBJU7+KENxY04LWBsgq+dObO2qTUE6fS17uTcmp87sgYjOvSV6
ys84F/85F/W4OauVtCfZ73hZthYOfzLlI/dE9zx22apCwPlNWK4G/CIyFrJplJazsUNRId3dNm+s
xLBySgboE/NgI/M3FD66J83P6keoVffwYGfhMS9mdPQ8Ki245qCPDNtRFdaxV9p0YVpKf571KVZq
E/ZL056Gs4zJDVCE4ZzOmylu7RWWTgyZj+iR7h3BrtIj27qKROtXt4zJXuTgQE/l9lFt0ngp+sl/
aOzAObeFMyxHY3K/k4I7BIM/vZYTBg6F31RbOJnRe2BOeEuk7ncFQvMq1ye8djotvuaUb6D16s73
PB7fNMwnAiobmJ3mPbjGPrp+bZzWPzdMdI6QGSt3kbg4B08K3tJySBo5vwcHEarLppqfExse08Im
VbeorLbh+pdtVhebKuPriax8vDYImh2mHiiPZAd0Y/pPPaGsJJkDLS0gPSFqTrAKRi/6R7VF9CDZ
AXNfO4/8/zhOnsW0hr2r1dFFnaAKKA2FeN9KvMfQ6r1HtwE+4to3GRlVkj7I5LQr2SdjtttuBq+d
LrKVWkmya3qUy0JM4HL8bJsrMr3DOZ5PVvi6u5lwkYp0y34M8VhBQjNjYWK09qNeTO4tdYC50Ccj
jW0pax8++yotGlQb4yReGxBAzhqobLeu42UcJ/WrVuS/92QMmpV4GodyCYYi+ub1vwy7qN+d0s73
DgS3tQz7QXT0HGFS7OVuhXUMUgZZH32LJ/UfKPvdLUwEjuXG6Czk+CY3kIoonP7BM9Ts5uvmp4xb
mIMyD6hsZGu4zjy3Osk499YW7cxM7GMrC95jk+L8/HaUXkm3KRJsW9nk3Vl/3l3f4wxfzO8ChZlj
JZzf765jKrXsdX/TIKWCVW7xWTnahYxs8T7FhbWyk0E9+61XHasCsce+j5KXqQOiQJ6m+PTgbiTt
YF6EoWcrYRo+UpcBJiDz3tcmE8qIN31y8mzx37gca6rma2C64UvXmUcttfV3f6jQIcuT8FxpAnq8
6hdrPfOdt0FPL37kaj9jo3gEFZe9GQEfq68L5RgbU39GnQLmqBk2H2Dl9wHT6J+aX37Dmst8UWsl
37glyXcDh+mHPpiiWTTT/5YoAS6YDEUOCUcnr2yeC9jfm87EyFuFyn5BPWpY6trIRTyaHeLjow+q
bTKdvRF7OxYYiRQLepswkV/005h+s8roR5k1/g8yCQ8FAh2flT5hV9v64cLrzoie4FEsbORvYIws
oH5szCKrP71QvWKmJn4YXfQ5daG1U2yv36g4jzz5gPeK8gm5iOKpqysWoKOvbWSsm8z6AnFslxd9
cR+BXGGw9FKTNAYOc2MRPYZ57F3KyALFPO/BxG9WIi2idesiJ7IOURzjF/COtU5Rmscr60arSh7v
va0PLyl222idOIgXUe4WnOffQ+4xvtX7IfL8oVZo63iI2k3qdsoiVlLl4ru9fkxHgHJJUNTfu/gV
/LHzI62Fv0RsXDvzK9hns4RSXs8dYvwng4f8PbbxSQ5q1gH2CESlVHvk1ZLY+TGZJYwMEb6XfdJt
IjdW90ppqY9uHGIZNY8YOvvZgIP5EuVmsEMf1AW8Z9cvItOe5AAkibIFon5Azpqm3upKpPMVUC8C
igm8rnl3wGTvlDQrNzVGMI5IwlcU/2ffcK9fu4NqfbNHsYqcfHzz68HcuTq+ITJeqz/aIUo/BHZu
WwH8aKt5kf0tzTLrm+GSURhS1dlWok8/xvSH7EvgOG9YVhs7LFumt9FoVjKuWSxU4ybTyXkN4SsJ
5Z18CfI7zipSoq1hp8qytkKszlhLHOVeOTe/YrLDDOv/bUhveiZ8CmGu/jp2AGl/QMceR0sk/uSm
jsEpV1Fp/CeWZ31x4U3EW+oIeBH9GZzOHfgTuOhsWz//iustlNswaM9/xf2gyM8CxH+X2OOygbW8
7Pv+Lbea+lbNzEUXDZ/jnxCs9+aGOc09RJWtJokEK1ZhWRuao7YqcdS7BYVlrFtzQPCk87xNaZjl
2WOlt4MVOxzVlt+Tsri/D2yvPGZF2O0aVD7Plo+iTpuUVDAUXPwStJCvYdygCeDXwVOmdSjExkxG
Y119AAZQXGrbUDe21vmLPLd8Ftb370Idd2gksDK17fwiY3LPTz3rADPoQbYMLw6QMsrC6txQkIrS
Pr/cY3GdYSGYqekqHEf1CTJ4cGinGgArXtEVa71wCQC6v8leK22rlRNhDyqbRuL2p3IsfhR1pj41
Zi0eEFs8pYGPaq8eR1R0rWQnm6ap9Yu8jP17b9RPW9NL/Eeqp8Fzq4uVHOVOzF9qk3m8ClsR4Bda
M6M1USfs/fgU1mb7Gpn1MhkN5JgdMoWT2Ym1bIo2+Qk3fry6WZfcctaeVpsCEvVMY13aVYvuJQdl
uFUVVEx2aoG/q2NbzWPtkgU20+gsZrXbpLWic8fDX/bJTdC39VroYb22bW1KAUKLq2nZ6jYAQbLP
Iz+7yI1mVslKrWwM7Ywiv8eidspgKwUhLqA2cMZ5sIzJPRic9U4VFDi/Yr4S+ivUXrQFyMNyWnfp
QG1k1uDJPJEdYkhN25T2leOQs+uE4AblvXi64f+K0gMPDPczrvxfuhjU16xWJmBJTXhpi8bdoQgf
obVomw+9Bn+3NMrqVYuxVI4hUH+C5bUMw/tl1PFz/JzXqskTarTvmzZzUKjrsluV4Of8V7ybO/+K
kdvAcUUsUiv8VVlBoz944JmhZKjT2gRYcC4mQwMbGX8icD6i6jKOR7n3tXEsLdtqiYBFbfooL7AJ
mYfAepx3Y6N+7nQqxNLATYbkRlfg6cvYffCfcbL3a/BQa9U6VU1/p8BG22K2OoI2sqM3XVMUtANV
ax83QfQWJtn3yPaaCw/u6M2cq+Bp8xr4zkBqOHuSh0xVox8oGfZLOShlBQvyC7YHWVieKSOPjamH
WWQNjvFix6a2ypKxuaSanu40tcrALxj2qYrTdBPWg/boQBJb9tBJPvrJeSTJPgP5mX5RtFr4MNkj
n2lIaBr1Erpj+2g2PEGySlNPGlq1h9xVgt1UqdOlDPNxNWJk+tr3rJLLd+452cm0SkoAcdMvSHCp
yQp4a3oKZpqUJ6BCLmRbboDkxSAcxIRHY/JvjzyHHC7H3I+RbV1BsbXvPsbGzG7hLH2tDX1xGvLq
IkPxHAKBYJ3jvt3KkNz0pi4u5AoW8pivuNzTZ03se4wR96F/zo802PZ+QjUjT5clzcUN8+Ikx6tT
pGx8a2oAYhne1iKxdZyquDq0Re+Rghfh2W0MYwO+Lbmii++uWLiMT8VotRSMjWp+5paYMxnByhXw
zszE1I4otiBikM1qIVrdJhsZjLXcre67boBCs082bTyqow4ETWM9XQSieer6FCS46ZOsztRsq4oe
YcShNPdjVlf7fM5MxigybiavTq+lIlPZevBsqkW2tNWmesdHGA95l9RihzApbM6cqfK49edF1AJg
4brrK6TG/MLZOu64sGbAR1cp0YEFOH5vc9MJhb+AL6Gc4jTrXv8MEw7oQneAMTN7yd+H+Y3tY1rG
MI+zybg8mz0PA9fy32HMQmxwAlN6Stq23iqpS3E/GfWnyLbrW8gd3G5Dq1r6OqSADkWCQ+2l+pNj
5/quCCyY/PNgF3ObpxxqzzzULLNiqYF128mhmtqmB6EA15ZN02kxvPQqfdc7lISQDVKfshBlTcuz
ktcyYNUjJt1+b2Mmw/z82vdkQkoibLWfSt4x50oR2iZXsXBJc8WLoN6yzMB0FTzNukmy6qYojbls
BFTzOu7QaBIZqUOKAN8hkZ+LUJC3iN1dgLv9L+pzL/4QVx9lZpVLR6nMRwOU3KZFR/Vsx4mxF2Nm
7LBg6B7kGZH6yRHl8lHN7obwe10wO+XZNeeO72esMtA78xnNziuX4yxSaAKL2ss1zv+0CvorRkWs
OoQZqe3J2oWQFOPCHHIcdsZsnaE/hEq3YpTZLWrL4qUS1UvRG/rD6Hf5C++yANxokZGZOyelQOrO
NeqD7HVEE6PfaXU72UvVo0Ldybfx5+RY0rDWpiHXPTTiAQxNBf7dSD/cSD1Zs+uK7bA8CXzvPTft
WW40Eg9e3ADM7DSf5XkLISypukVjOO3ntPEDpfys03RYmAaSWGrZf0Dt8E6+Uv/etKIZ12mRGou/
Ov5q2nXDagtypIxPUYF2iIeFYDaZ3ilsSUMjvs6iNbZY4VfR8JMZGYLMQ/8L5cNXDMXDdy9DJxhe
UX+J08HaNfBy4Lq45SWjILxCZtve2uboLXm88bXPGwHB4GhrLjpyg4G9uAwWuKJiLD0mVKYtn+fX
FC0iMzBPfdP4z37QzxeK3mLMSDPrvHpdCwvLi3kwLgH2djJM5DbmZig8dJwxQ76fyik98RAq4kUe
OrEqfkTwaOnMQ+1W9EumPtEmZT0BLzKYklWZsvAsDGUw3kTG7adZsW4YwgWQ5AHnhwjRAWtVJmP/
qZbaU06V8bvf2c1Cd2zvFQezcYnnbvakCjVaIzx99DIHncBwRLM1nor9ABIH5RNNKZZt3R2Yarjg
2enVHDPdKpabrorEz5+yeTNSWaDScJMR1Q9OnjPtVbrOYWh7Z10rrAnfbujTqu1nKyBCvbqS/fVI
Rrjo0CtuhH+OycsvK3NwF3moPicO7CsbSYbtSPlpY/t5vZTKQlI4KJ4JsG1RztbxwFrVqcFfJdVf
HZOP5yb6RbZUUuggr5/xVG2uGprDh7rI61WQO9bH2BU/nczKbqXXKA/IQ1P0tnquI3we5mzkjWpy
8yMLxU+L7+yDh4vA+xJYQGyIaIli8xW3+f6hgMS0jlwXJLHnYJmp9c2+DqBb++hNjrgFYTCkTieu
lm/axA0SHxAc79ou2NgeCEv03qKfHj+MUSvaLtFiZUcC8MdYI2yemQiQV+ih/+ayoBCZ66XzZo6m
v8XqJN/aVSluoV2eU3/UsSEzWPrX2T9qi7ILSefw6sTVrVfCeD8MkX1ExBtFyHljpZeg/F5UYRss
gh6+aBF1v3p9oxrqdogq7z0s/H7dGmp9dFlAXALe4jIWTLIMFBw2uG6bl3oSwbInFwlbqIpRivbC
ZNGKxIH2qV4MTUzftdliFfGUfOE7Zck/atwUqvsWorX7w3UjlFV6CGc8UOKtXaOM4qtW/+bZwLVq
M+z+CaxxWwcVhTthPHe56cHSU26Bne9aE7GF0UF0ZEz0ZdtiMt1nobtN0CQ/FkMz7GxXOfhTka+1
0TtOadMtVJIeJGLEsOkiw94UvngPnbzF4d2NFk0+Rj/QZbq6VuV8llw8SDnjAYsM+sZT2vaA9OvB
g9/8wIDZzByGwkM+gktPgIEMQRjf5AaBMu2oJKjSz6FEUZAVy1xrTW1HO/fOqJ3Vvnwf3PJa2TnZ
+KJ+hj6eXhB2Vl8KRUPAS3Me9LhszqNVX/sYKE+ZxfEx8j5jVeQnFdEJLx7GfeCggAK8vzBPyoMv
YCqGdvbRg8rYgk1HmmluKqN9mTNbj7be9Q/CbiGuK4DaTCWOVrUqwqPuibPWChfN+hlxOAMTQ489
pgg/kzIEIzUiXyDjcgMZCzy9HCLbXth8Y9Kfrzp/fBlwU7pUafzSakXzQKKVK2nqqfD1Tfequnm8
gGSRbeuo++lSCblhE2ych8GB2miG0ZLZRnFi7yY7EY3vb93gAFeekh+k9RnRa9a496KkXNzbke4M
i7HRU0B1ebcuB7d6rYxYrLHBLLeyaRs2jx9PQ182mOC/eeW47FtooGTZjPx433VYtR59E6bfcgZV
HJPAfKQUrCzDHtvF0DvkzXitxti6uBmo1r5dm57xk3VdtVDj9kdvWt11ajPKTgUyn3X0MdVch7Gi
L0cRN79686l3HVR+ktA7VZSZFqhQdashgTwjYqzII0X4O6zxSDhxOV8zlDyv+bxHGfqa6WkFiZOQ
7OwKiFJ9z71SNlXdzB4Urf6RgOopcDp7rhO14xmELJRsOlEwnUeXZBnPuWcwn/1jJoolNAj7uSzU
bBEBE6BwPvzXTW6am2li8NQN7e//k5mcHCE7PB4Pe2Pk1f941jkoZY9R+qvyS/cwVGg/ugJ/G1g3
2S4yYVjBz4SZXKNNxpJ73BilUV0mt3YgW6qCHE5w9dqq2BVM1Y+5S10u5PLf8QyhOFcgpYDg4XRB
lLlY+1GkPoopcXAZ6tXnMr3VNRPQ2a731nVxvOtMHOHjwGsvYzQXX7y0/tD9/KxWXOlJOuC2DpyJ
LJextB0s1w1hmTvhT+oOrDRO5oWerjXLqfaazdkAd8+PjL6iMs28FNbyWldr+9MtsydtxCaoKVQV
2xpl3Vtx+YtV3kPIvfAj6HiHfZgUSDRFYleP7YPLpbRNdLffDpY7XlXHDVZoQOtvKgVK3c7iX7l9
ppIFdJyL+WoPrfPhhOicVp3WPFJgEpsqbQuwLjXYaNJYzLmaa9GYYpk3TvKjKoZlWNTppxrWmCDk
UfpiAw3cdEifHKfJQKXFAssber1GTX88663pPruep3HL3pDlqr5HoQW901Wrg2/2DnjC/lMLEm6U
rgMU32psgPAiPiJFHK/J3IwPmWeXi86yfsRaGTxDRRx3GsKpW0RPvRfW6EhF5sE/yFgAIMyz8XHM
zB7aT61u6rwTb+iiHuSIyG5BjFfk5/S+KbZiaHaqE6R7NCHsvUb94cRvmVD6a+0L0hPeKkLIfy0G
ku6jHo2nnLTvYog8/9kyTdJB9XCYsSe9gUJwNYAWHNr0HAHUg1FTt+vawqY64Ltc2Th+7nm4KK8i
nsKF27mUv+feRrg4zljms6rOWqR+waSo5UFaA6kwzK7fC0H2enK1/MNLnc8epOm18mLzWhjhT8za
cwjQ3qIER72Ex4fCgqfae0ykxu3QJfljoM+Z60I0/9iIZ2WR0D5Z5XxWauS8VEg/rTUt+XDHulxR
9/Su2bwBs4ySKrWjnW8ruoK+R6OtphrMUujX3lUO9DwbaH5MEfsrViqDTfaXG8t8FjksJa90de/n
vp8stTHXEZeh60k2K0G4dosyPytBgwHBlCL81BnpCdTFNwfA5DkyrHURNk9IUEdLfdJPU+MdzYw8
ruO52rnE1H05jaG2stp22Hlpo+/xIRkv5byJdvlIygWUQbQrAy9ambbQ3+wRPf16GH5BhpvCnhU7
slYvNfn2RdN6xbpHIInbZRpMByoIy9BULIyiSmOnjoDY0srWyNUEzs5PlHzJX57rVUvfQ09HBsbF
BMZQy/E0QVZdZgbl6Ng2hlVvJWTo1dGBUidEt0ha8YRYULaTsa8NrLB/hzSu3q97pzcWzEbOJqWC
N7fpScM4ZvQ6q1GuuswyrokXepsQcrafWVsqUtMJglG+Cywcb3q9QvEnas99bWRPKCowr8ZlD+yV
OexlTMuAvqAuCxxUca8sBZxPTScNNc12ZO5jYDBLxm3iu6oo4yE0i+kAHptvx6eCEUHqPwmwR0wE
k3eloezQQ8Jddwgw77JqcG8qhqaqo3csenCah/dKrjRijRNGYpkGWXQCM5zvo4mEhQvMY1U5k74y
Qs9H3KV/DMiGe5ZNCX+KFfvcglD04avdlCIobsylZ7YzthGTzawpAL37YmMEgLlhyCQvbesXXL5I
oifmM/8fG4zOEoX3/OqK2UlZvDiQka9kPrP7pqIuvapQCFuP8yjZEVeN/9CW/8gG1q7qmoJpsnKc
erqiMOUtDK0dqLIY0/UeUy17q6euCf6VIbKD1YJ5sYBIzpGyj5OlamHg3iqiPg2eU52ESH/vpUgt
oNCNDCOi14CU5Zj7Lnci/lep2m1SnoTn2sLPWFGtcptpng+rkg1/A28vWof8fT6drdrmAZDFt7ZS
Ei5/bov/i7XzapIbV6L0L2IEvXktb7vayc0LQ5qrofeev34/oCSxp3d0TezqAQFkJsBSdzVJIE+e
wxusgwYuDN0Im1BCUlvOk7S1bsFBYwNtaezqbJManyQdp7qg/vazmuebopoeOuiAHlWYDdaGHwZP
IZ96z9FcSrZwgDU/mB9dwEQX/uiaQdvAK2jymPbNs1fq2b6NzS992CfXsP8Xh+D1Q9pN5c5zfdhi
IhSIGh/STdmDUxmaHNldmtZ5GKtx4ugU+ZHRVm2EJhz4qpX0iw8ryh8W8hYry1Taj9zvtXUb+8FL
5dYotcW1f7NVvhRRAmlPlJztDjVivbN4tIihbAZIPaiC9IqxWEmXPnJunQ8bZUj1R6N5jiQ5k2qn
aO/wA75zN6kcxx2pCiN9MVNUwq5XF0d9CLhJgiXZVKHGa0FodzstUI07gVPddsivjjr8QoLCScYN
6FrBF21fkgIegTIO0k3naOapjajX9wBzvWqh3TyznV6pY1a8wvy4BSapPIkXdb9rtE9G6lWXOov8
+9Aqs2wdT0O8g8AFjZW8H5Utcq3KPgWm+9yYxZ+UToARy4fhxN9atBrIVD1ZRQJezkvnveX5AK5q
5WOIttXzMGVrs6ub12Ca6tcicx9LyIQfykCpXz1jsNb9NHXcYRm6rubvSVHEG7/1H6yiHK59OfkP
OfLy8HPGn4Isro+RGpYUbgTJJzvhbJJzyOggvQl11GDkSZVJr68gXJUnyovqmuozz4+DNI9On1/S
sADZxEYTgOQcQt5ABtMymnRDPYT9wUoTCLx1uMOpqLI/ZA1n3wDN1I0rhtakavuy4PGuJI71IaNK
CUiolm7lXN3rgz0M3932PrcDOczT3oDhl2De8JpdMfsBPGkslfRjBGk79V9yqCNSuYWZX93J4HwA
k25CO3r3qkGSc3QTlvv73HH0NxD+qHsZbFBMsalD1797U7vpNg5l9gcZrEYDoKdepGHldedQWZtt
m+zBjR4sx+tvfTA5uyyay4ubnAtO6F5R++o1dXgVlTSvWT1+JD/nXQuYBQ4wPMCub4zDrWvTIyXt
3tkxFNhYpK3VvlYzlVl3U28MyYMJUsFXSz2CujQ3z2RHTu7gDjcZn9dRumH/HCHYjrqJkw+84kXk
idU4RbaO3EWmjX/mpdV/LctQRxjdsG7UpceHCN6olnTYY2clHzoVqTDby/UTZ+r9OvbG4FPN0fHO
gOdgJ71ag+xHW6WoiwhvYQLpa4r+MYhc42P3tamy4KCHBaTlA8d2cWbXm0ap6j1oZp5bbjBPJw+Z
CmsbW87Pbiq6ppZV+vpNwJuumWnlLhHVXoH1jLht8NHmv0fR8rRRoAH6aPBte/JThIjESLEG8xYH
07McxXNePFSg8+QIjJV1MVDoWUWCMX2uIXlyxxG+c7EqAp3GTrBrbWJbMW6Tr/5oTOXoKJQcLmZe
+MtT6gOmFEGLPTXhXAynyF6/cxRBrK4qP5v2S7AM4TyCvY4N1/yvy/k9G0ar1rQPCBPsqO+evriz
7W/m1hsuk5arV1XnuKvTAQ7G7JHDCbKJSCgKyaYSskKylxqW4MFAGHZ2UBSSNu1XLy1EkrlHnvad
QwZLL6y9iH6IleU0NH8DeBQgstjOgKjvqzacLQN7IinVrUAyb5Jpzk9FE/1oqA3MT5x85yfZWxxL
3OJ4F/dfhCzLAzeD8F6uv8yTwyVmudJ/EfJuqWXubz/lb6+2fIIl5N3yTaD8/Pi/vdKyzBLybpkl
5H/7efx2mX9/JTlN/jy0fkLfMYyepWn5GMvwt5f4bcjiePcj/9+XWv4b75b6p0/6LuSfrvbO9v/x
k/52qX//Sd0grHk7NApEeyde7SLxZyibfzN+40qakFk5OcL7rPu4M5Pi7fg+4c20f7yCNMql7qv8
p/jlqsunVgdUaLaL5+1K/2m9/3R9NjNsvQcz5u18ueJ91fc/h7fW/9fr3q/49n8ir95O86NVDf1u
+d8un+qdbRm+/6C/nSIdbz76soT0pOJX/s4mHf+F7b8I+d+Xcr0a6tza+DopVnTulF4wJAI2O6e/
GulJpqk66cajNEuL7DVywhJr+3V8lu6aBNLRS5FlM4bguTA6cx00FrVVraU8FVEKgVo7vrILhshW
jNKSSsIefIvwyzlzZNonsu9/Sb+0+/BE7eYaRixpk00zwpZhm4DAWsj2L9BF3yD1SG+Vq6THwfUQ
fB6o83Xt5N7AUJleyxwGUhFlJAlKctIbOQpwtkC93G3SrSfm9x4AFSdnHdQycqkyHKlzLnV1ew/0
YZXcNFbkwpNsUV9SzEjssLMHh4mY6i5M0HJ14buxqJ8fqpvJoQF5+5jqHjGcIqe6VVpa3TStM/aB
WQFdl7N7o5kOfgWy4c1sZ/QAJufdF8gFWVFObOwSWSKrfVrWkkuHg9FwqBmc7+tFWdVd4jyFlvfn
JWVYPg7jVefF4h5mzmzRHP3gqfVIETN6QYFQqL+L1UOPTIn6G+H6TqX+ap6GvcXv7QwoN7iEjdCy
9y0mSaOcvrgrcCKe4pmnbOhAVbhlRdFpDtNH4RzLygnvA0+LPNAwwl4Cx4XgisOr+wxpXKYpzpys
SXq02zdz7pHNVG+HNMvP7yfO2hQeu1h5ereWHFqFfeWk2zpqjYVWfYrQ2qwOwUPUZcGD7AH2CtBt
rYO9D2SWvDbexSHjBm9OrjOVpSJ0mXlfyOifXTdJOTeNzJNsZo7OTigjmyfZQzBtOmZKtpLO7FeY
HPqmGeQUnDCjoDgasVll1Xsq8DLUxkKIx7pKf+gVRXuQ1h4xuS2YWmMtHXevCJe9YVY58taDi4xd
Isg42TulhNIDvMaP2MWbaOELIkM6B7Z/cxpzYR5M3f262G3whDp8WnlBlsdX99KzXMxDwxBU3QCF
ifjUvz7XfZhTqkepobuVH8JyAp2fSJ3BsOX6J9lYRYFi/b1drENiYy2oCeG0UMRmIFsQvp5QvpvT
QXmzgFmVHBikQ6rcF7xPerNgPcL1qsDQsNFhRj+boonjsjvLoewtzTsbdXrQxrIRWy+O/2mBZdr9
Gvro7Qqo7XI2PvV4ydgiooCsZ4+hGuaPsZWzu4oRlJAOztsSNKgRqS3gSIeX1j1RCjDnKzkGe/rD
6FjhK0IL6k7aQY95p2XGEltLYUu5jJy7xLwblsFINYbXHmc1+aJ0OZmM0oLJzYyTlwiA2tF1ODRQ
+YZ9qnrjICMo4PLYc3vhoyNg7HlBdV1ppzWQKgcKfwEn6QWcpJsA9ZRzaZN6FF1pbIVH9pYYOaUZ
d86IfNMSKs3/NIwkRGVZKVXnB79vp6fZsx7NNhteKzbcp9LU6+1Up/nXwLRIKQGw4uhsguRNpKDU
xP9cWQBXkwr6tbht/ZXSTkcJNpYoZNm0jeuvLcvLtotNwpZzquq2GfittXTc4cm+58d7w+Wr/wb0
HLR9coR58ds9sKOKu4lgzEXgyj95leed2Lma+Up2ZQMXuwWEoEHT/m6tqYIeK93aGUskZKc+Mpwi
hrwRMrGikdPdqo0AWHIsUNrNCGNoDqG6OgctsjlR81CX8D7LnmzKKaPaNjdBdfjND0fyq5cGgBxg
cjb3Mlg1DOSgkxBO1NZpbmOefox9z4F8OAVyqqQTuiE/bTGprJt0hKL3O3s25h/TX2sk/SvHluWl
9crkCvd/cu1qZ9N4HH1C6vXDJJ1zNczgSRqtPEJCe1FndxpWMqYZQFCT90QZPvcS6gPFWlnfNtFe
dtPO+u5GerF/Y5OXiv8q4QW/yL7Ckek4GhlEd6Z3ykQz2hqMlMtY9tAJRpfEbg7v7Urvnf7JNlqh
f1IQfULTXcTcV5VWOZZzZNNPlJ6spaeqJvVAVrm3bO3RNMPyY8t5c6gCZLfT0PzAqUdrd+XHIMhV
FNQHcP1q8VFDQv5mDfaLnBGXbnqtS14aS5PTWrvjRmNScn0O89A/y142lH9MgWvv5GiYKv8cNECS
ebj/DIl/9RbbAMwUNRwf9QnhXRz3yXIdueK7y7VU62zyNhOc+H+btwT/mBupqFA40U4No2JfzWbw
pKg1LPSVl37m9O6LNZraX4hre5ZJ6tcN4pfUSdovXp+Q0on78DmMXe6ZVqyc7dZOz+/W6SD9OodD
Dd8NX+KLpjbOcVBKzp+gHVi1iOdcIuQlpmsHK+Cuj4FegkWw609xonjbFLaulcNBOQnTLNnCO9Zd
OtGQrHvbLDYZoqnaNqld5bjY5YRlKMOkLS8N+zAnHlptf1vSKue3V1jmGzHpiDbLHn3LohAqRdzB
gZV8L4epWmYPXpY+ALBNynWXo2YRhKhthUYLz9eIApdmROMKUq2BxPnfmgK9XvReLbi9V9IVDxo8
1rJbBhkqsBXHam+MflXYW2OIQbl5TbeLtEQTJQfhi2w6EwIJtO6f5CioIMBZIgYRNhAROfPPCN6a
wD9qyHtrVd5sSDsG11qSJFVtymu7X4xbaYQ6M7xOkhApFUHS+PuYZc4S0wjaJemIYyM4qGD1YBAq
jQ9whSS+Vn7oG5Tofg5+eiqlUnY51VEUw4j7nhEU2xgqh7W8DS53xWKCGTcUjsV2v48Khzn5HKSL
26pslqUWxzJtWWoJLhBs4rw2y7mvt/MLtf7jyiXjfpoT9GL0zAnItVJSlDp+V60buErCTn8ehRNi
DHfdaSCzZeyo2NY5aiA6KAqjr0irRGe31qOb9EYlv5E8g8ZcDh0y8w9mMAohIfWlnrY99TENSDog
C0Lu3C2Mjd/Z4TFH6OKSObBwsScqk43sQiw+NSu3ANlJGWq9a6d8bFaVof4IvfuXqbI3RIKDYWKv
IoecslPNNALCS5Ti2aXa+MFvDe11Ium5NhLHPIKa0l7D2nFhuw98FKdLqMJUc1jbIvtqIfl6tIzq
z2pWXbarwgamMQAE1tXHWeRhZWMGmnmM2vZPOepEzlbGRpTu/GOsWHOZLntyXa1Q6iMsXel5TIaK
+nXepzR+DjezBjAjbb1GtWbr+d5+rgrloaROdzu1PWpzY1CuxybTTrNs0gaAUyHkBFfS8MYl/AVc
H6cg63/0ZMibaCOJPueFWh9A79QnXYVY8pfaoJQclMMiKs6kRcKzNLVSlbDJSJ3Zai4o+H/qE8rg
2qZyThl1oMdIFr6ZMWrl2bKd4HxfQHqWVeYcuuvNr48x9Q2J8jlI11ZUfieVWr6QgapeFCX9g1x/
fzHFSFOt8QBkEikrEVFWevVSRN0G6vP5UcZr1YwQ8UiJlHQqlt086S1H92K6nOT7qQbgCK3v+wXc
NLtmuUVtv1GW64GjkpWdeMVZBoMimI/6RKWQvD4KEepxcklLQlzt9ManrqmNq6MAj5VDJ4BUeW6p
ypHDynOalWomzjUPFPXTjzl9rxlXJYNn3K8849Myh5fY+FHXUfsL4bSMnPRbBgbnVoiGFKZ2C/XM
2o5CvXSxSUdmFugkJKj8yKFsZEhoRi8j6MTTYpI9akZHm8OZZR1yh+7Jz6H8/XW5e6ROrbk/emBd
xUeQzeiYMKjn4X7wlfZssfcsYRvQ27M+1gd7CKaDq7Ut9LSYUt02qFqRY9mV1vscOd1uSCICxa2a
bTiDf+7a4h8mFCo1n0mkHLSOLYRs0j7wQV2JcaMq+t1IucsP9xL4zjaLGZ3deT8mS7dppPpeA5f/
fmkr9dwMbc+/LVtS+nIwJvgb4QVJNwmKM5+1zht40pqIdNpB8VlzP0CK7HyE6Ky+NjGSgc6Y5p9z
fyq3bkB5OVtsiJ5rdeUUqrbxBDIfKej8bAnkpuxJ2wwQHVix8Mim+NWTQ2jScHtWCi3PIB68xXBU
eWe+wEvdPWph1j/qmuVvhgHFm8Vmq1VwbUp/L00DRZewzApKV2Nyx6M0yiaGGGJvA+gQPNfd49LY
L3HrF4+gMx22ihZFnEVTewDuuWAV2+o1s0CzUWK6iaHXPJRkqz92DT+hJraQHBZKzNT/Ul3td+3Z
FMOhBcFKhbB/kV7bDb8Okzc9yKkgYG9ZrVeP0uea5b4z7fRZ+iKlXYHASV81T/M+DMgPw/Di2cpr
BFPeI4DN5lz4IFLFKIPa4N7rvBQRAq1vjtIxWkH96NVud4BJi/cREbw4ulA5qprZIXhBmIwFxxbs
ugBgyhIrV0dErkrC8D777gtr4BiKoW2VIPB33hDCQ5AGxU02qoU01NwioCuHCBr/cDRlAzWNqga7
JTgXXiQnhk2YlFDP/VolGbXiFoS6tx26EoGgXw45wxo4tYsVBzImU9nZMG0fuY59zDVUYwQvpSqk
9pDlQitY0lou48WNcCGEl3I8tW11aEyKl8Nk3hfk/2F5CvpH39D5vomekVxjNABv5JR/WGK/GMSp
D78gGSAcfdnWVDAAJuW0eOsrKXX6sQdPIAS0x8FrncdJNFTlogJcczqWapHzGGaW82hpvrNvx8RZ
LTZTU7QLFU5naZJTZSw0Nqs210MwiqwmnVoQRPfLLLblMl5PxXEPN83ZC53+SGE2xelpOX+yeeXe
ZGbHeaQYurBRUbZvPo290rwkprMPVH0Ga9IH5xSE6TqSQ9NJtmkXNAfpjarxa+yLVD3onA8V314Z
BbcKxPdsCBGtYOmq0fIdtBzRXg7nuAJFqYXeVQ61GsSnkn/KjbB74EmV3iehzwLzMEwNWxlVGpay
qmvw/HKYOxB26ghumxVfW7ssUFqADujYlE6+56ZrvJBs4E4OkcC/Ihv6bQjxv8EROK4dpL5v72JN
eALQYiE2T1F55/VxQ/Gut2nV2Tj3opE92URIUZ2dKvQrONDxKMCtVr2RtBBuMkzq5tnw2vjTkLRe
/FrmXfupVLvvWhftXKeqnspB1V8pSwceWTe8KUah8TqC9tgE1uDvpTcy2e+jWmIAwCB4Qvn7nPjA
pBIRXHOG+EgJ+Ek65fy4+jN12Q1JS1jGX4JageFaRCslxP4zxPKqZamblD+1Z9lQfKVa4fNg9eUz
xZwzZ0kqZJezn6RrN2W7mpsmxKi/4tu+2BuhZT3ojv7dzxAkGwctvQ0Fd0peJ2HHB41460QjHWOe
28dgzD60dvXTJCbkuVteazte3+M7OzjF4XztJEWpIJ+XvaVp/8E2ZdZ/ilumxTHf/0Jpx42ZBglY
aR/GncmkYljUnOpNqMMYRCN7fUmeZCXH79xgQaNDGPkXab+vIKe8i1tsb2JKuDp2/D1819RK5yWD
C7+50jJF9t5/mtzkbGjktW7120C54rK2jDNCxdpW3FVg6kYjYD24sErzrU3KnSW4peUYapMI8DCA
xsU2jAYaRm/GYmInjXLO0tSuE5/KclCeAA5aL32T/6kU1nCRI45c9R17M2vT8715QTjkECXFeMk7
V0Mlh0qNyY519E1z/SZtsulzC5JLVy+2clgqM9jdqp+PnNny/e/q8CNo6IgKNa1DK7DId6Y3ddck
aTzqVKLgpAjmVxbl4BqAUDjXARj0ILzJnqXztCm0DnbkvztQGeP02Lc+Sbs9ZzE0FCJES/9qBhJJ
co2scEPIIUad25xioyBLbeh9YRlbTyQM/D9ThEnOWZsWZ2eMnyLTyvbxL5O0V3Ydlqv33ZGKdqz8
oO+zpf9N0K/VpO33S5a+93P1tgz2gJzcrTZ4+bVJox6iBSoNSmpMVpHdh99zYJ4UEf3Fb+azATfW
p1kr2o2vuemtKGAShNxPP0x2pd1s3tE2dt+Va0r3PZIP7XwJTeDZuzqklMhpnHHzxii7sjECAOp9
a/jAtcBsg+3W58vinqC471adz48J3eSviyOCHhYlNjQv1ax45mnL7Rg6UjmiUsI8N8X8RY5kM5Sm
+NIM9VZvpuJZ2tQIIph6dvnjxuQjmk2qNtpKnylM0J/o+1kxuvViy7LWXU09YPVloTH55mtol99X
pRzsRJlcvJJrSFvuwS3rp2O8kzZejqJ1pUftAZ6RW1FOSHwgs/Tce/Z4hTfzGosRZfLV8wQL/w7S
tHkjh7LhDP87QPmY00nC0sbybj4ZbzlJmlqqrfcwG/TrGmJo6oTHCSSZjzTjWOq3FHS8Wc7RQytG
0q6Htnnm3eEkR646m6AU9anaO0huraTx3jSqfvN1pMKMDqY5aQsH1Xgwp3jVZHW8tT2leohKi+ws
1LyH1NGMB/7fLoBnR/vQ2yRQ1N4M/zWV2jqDDIVi7t485WZUfA0rClddWKkgO1KUbTJXzsWEoeTk
Naq5dzgUeeyph9xAwaJ+soroGxmu+i8n3qOoEey4z9R7h+q5x87T7XVRBdjsrvNWBe/ml671TtJr
KwmM9+nEVxytUfuggoU8pkjcbAy9ti+UzX+HUiGkgEJD0luYlmax2XC0Hwq1o96cCGlXxqns4bL+
OY3azf+X5f7pqtImPiH7Ln0bgJSvRfqyFU0nMq+yodhoEwP4vSwmGRHok7brdJVfqIiVNjlfDikE
fQbvbh3laFmXKpkcLpB9QbnUqQNWLmSWs9eqTykWdf6Ayt67NWTYpiavDoWuRg/50FL9axn2E6dB
KE95PuRK6JCukMWw/hit7mVI+AYrY7O2BnKc7PLPd37VN1Srsjt5mb6tK5NSGcGsqhsWjeyJRobM
gp21E6fW0Zz9NevldOOOBs31GPbfKFY5VZRVfgogN9pTX94fqsiPkbFRv1l8xw6560C/UzjFx5EC
pL3nztNWDpux7bcINeV7OfTnId6olhEf5dDTBfkVQhfniVvlxwAmK8qNoN6qVFW5ov8MrjmHfq1S
Xf3DqOU/hrU4b5VDL/F8qMj6H145zB5LczsF6vd+nj2YX20V1aHUBOvb5gno6IEdjK2hWMJ/ZpMp
vXqVI9lkYSaILPTv8WDk2XZ0jrrNQT/HBgblMKpx74mXdQpjqoEkEIVm0mHquXn38qdmUqIkotPa
0relPsA9+8vtVZZRbuSK92WprF1Nua9sW6Ri1n3aFycrydAJRC52M4M//6ZakDDo3h/KPFjbWQuj
U1e7+YuRGN8Q8cz2ZRCA0+mC4iob1x/by+De5GBqqqrbLE5DCbS1VSOxNHbVcIDQ8KOfVxQTerW+
8nRHeWiFYAjZgOCWp7AtWZrxxl5WeWCuBhfyyajtODcgTM6CgbY/zj1Kl6Qv4i+dDkelbblf2yHg
QZeU8MT31GV0Q9vDGVF4X6EJ+qqVff1iGlNy4lVJ20LxPHxNeD1ODe+ryUkdmdpSBQura8/m7H6X
89gH8Pim7ORppOKRfERn8tyNrDslmTq+mJqt/UFFKdqdQESOcusom4ytUOiUPKbEblI2UUXZp9pW
CITnjgvTcDk719KzN3IT6sZCri0P1prfqrcmidVb0fhf6ijQjnIkG+mME381UBt3XeyGrpuXrjTm
CqlKtfE+2rMxX20/mla9iqjgDMnc1tNHdy+HmWJ9QNV5jRormhiCtsbU4pCfmh5eZC+Zw6xZyW4Q
uEmzWlyq27JpqTWQ4Ux5E/iji+zfymxtDzbHebzEogk4hck3tTF8dgq720sH6ls+0idR8ck2cyoO
yzps+F0PoIdkNxS0O7EQtRAPnMu9EUw+9/E9qCPlpqH1BSGWwExLVHQDn5vG9jN00BiFl1rhqBg9
11k/tEK7pwEuz1M9Ng5tpusf1N7/4YX6Lj5NA8pwvCe4K2rpgm+zk+zr2DT/gmH/2MQdh3yQNLB9
9I924xSP8iA/1at5pQZ5eJbDQAvDbaVCTeYmzodmnNFHSuY/bN8td2k7cvjoOfVnYS8qffqDkllo
WfkKk95ZVyCkToU6Rp9NN4HM2GteuwkWyCzqv0uzmw3hvjTGlZUdbPZoJ5i7YWoWPfPvw0kZByFf
iPvevYeHwK3MigfnMufdOvdoDXmBfLWsGXjOk0MdxL7OneGiBMWA4D1SVtag3Tq0zE3EfLFJb6KO
w0U2RZ2/KmPg7JMmtv2rtEENAoZGL+uVnAHIJOJ4Wqxa5XNy0Mj/lIi/ovVNTVKZDrvkVzEXv0Bn
XkmvFcVfikbtDnOr6VQ1iBlR2JIJKu2IKr1fgbIKDEofG4DZV7axSQK1Zc8LTclLSN2SxNgrdWLv
SvjMYLvWNXUTBO1fZclRvpJW6ARS90JlxU+xd/6vyL53ww+HFIC/2wRDxjuHmzsUvy7LyGipEn8X
jv/7+v+0zGK7y8f/mpFbMKvwt8unicSniYQ8tIxePqsV6s+BmRsrTWmqDWcMxSMKY/mjI3rgCyhg
sm/SIps5REWuHmznTaiXthP7ocN9yq8VxmrKuI353VbOlEubrto/TJxlSZOZ9SGKF5bJMXIUxrs5
tgJvpfFcvZbusNXkUM7LyrQgnamaOzWgbJwyv767RCBCl08mr069Lxp+7tzvF4fXdv254dDx/jFM
VYiAKRuEnJ2njGOnzuOgVLcq9yltPPMK7uUkfaowFYMDUYcx8XYkhtLRlt2wrTXP2+gx7+FrdnD+
qsEv1KCdewy/1JsNec9FrsJdoXtCzWbxg/1rj7C6XB03ObhRZz20VpHyfM1IgWqNCkQHZoOHeDat
B9lzg9o4Bm37co+TU4Ih/Vfu5/Mh45/BwTczHP4kDm1jRCtbrCrjlqUELnRyyuJ0v6QGV0ZEVdZm
ENnGoe8CSvDK8iCHaJ0jBGxRiiSHbgbVR929IBjgntGXcO7Nu6F0SFvvxdGunMIY5kGwf0Y8pCv0
beonNObqpygm52WWOhVfw1TzY6ahzuStTQbzFGw36QBbhxzKODm3jXn3MDlgvs99t17ThO2+bKjF
1lA9P5tF/6PxOuc88NJACTxMSxRT/XQIyfIKIQToOK24Keod3OVwTkAzWGlVsJErvOnKZWW09Pgw
iPCHhjTSrCIehfgmkphlhiZ8G3sXSqY5ZBss1NLLIVM39zFVqO7lHjV5AQwWdvjtjceSkwoxH9Zz
tt/UCfIanvK+Yta+cp6pKuT9isZKSgUZZrJ+EPro2ikZy+gSUecK+7xxirN0F3DGeYgdyqrmsrJO
5GztQ2AOz4oxUGUNK/LKmPt2xwZq+iPhFIH60+mzHsCJwDek3dVpf7fndj3f7UOmv7HL+Bk4yT3e
TDvliqoilCwj9ElDVT3UQl03Tdget+UUnWahvTs4SAtoCOjtGiG2a7BxOfAXFW6kN4Ca9eLbCQ8o
MbfKJ/tRVaJDJ2KRPnBPbuB/hMJ0fmrs3lg1Naw9cMGtYOw2vhpahzxG0EfQmZuUuOqNvkpjL3no
ozJ9QXHpVsEm/gWYVb6zg0aBYM0rv3hUMnN+VFLsh0Y7CX9UE7MrJZr1FepqBIQqRIAGt76bAjuE
oIhMfn3VaoWztAx4tgyWMdIhh7IpHerY/QBFniAUnC9LoOwpgtK5GP5clpdmuchiG8Loj875ko7F
vKuNJtB21WxTtKiwXdsgRFqtuY82vEYJlxUn1WXsDO7imRenOw6QstX/NQssVXwyPGNzX0Sudw8y
k/6Tphj1ITbi6GFp7AIU9TCtFwv0SNEDPJZoJcyR9cqRZHCUtiVE9prSnde+pimbxaFNLtM4NQ32
Vp9RdygudjfKblGD7IC9aWOk5ttPYTgcxXVl99Wtk+EU+FN/8lTnRyNtcigdy/BNSFwp6erN+Ncy
yuybax9ZrbX0LpN/u5YjLqy0ZXhAs/kItce8j0YnXNWCQquF2R8qALfclIpnnPPQg3pLUm0lkEZd
E/I768mKOOz160lF5ZI5asEvZZr1swyBfiCCWQkBpiAorcOYOg5vj7XyZRi0I5VzsHGr4UjyS3CX
C3s1V9+NBKaOKA71h7I1T03Y7QalP8WNVXwLM7fhKWkoH6LYrDZjowyPtmpFewdujbOL9MS6S6cS
aTsd8vu2/Zo1TvzBKBXnsaCQOIfu7YNPPua1CE7SJRuoH4A0qw26gUTzXvHUNOYKzd0/K7SCXxND
5/lpKGs5shAzenVG/sjcpNtMvGtvHGNlK1HyEoRd/5KMWbxxM7/dp5ndv6hFEV+5A36UTtmMgf+H
y9viRY6g43D2jUntZqxyLLRmMVcs5jnhj8XmJu32HARfp64l4TcXvMMIEp8ehmwwJ2II88nWafV9
lcIGFEXKwEP4pxKPFMbR0gZiZwt86eKomvIrMi8OFMucAihZSJZpTB4l0gqU4a1qs+RRgrCErxEj
6Qvi+NaoqbqaWt46HKstSRcm6gqsfvnsFGbxzLs0xRL5nO/lUDqMgjrhOHYepKmx+vqit87rPV5M
ChQhlxqw6UmnPk7Xg9l+i72gO8sQMhnurZ3t9TJBU9u1yk3y0mjmKnF4CU7KqLegCk79o5cpt7gO
FDZLAD8fkCzrH7KhIf+vphSt+FB57g2HmgU0iuq972sGP0S/WVdWSIpMPExTPYHbOEb2R4xkI52F
iFjC/r1t6lHhGxuKexNlW9gu7ITsqV3oRrZTnLnncQyrGxol1RqV1uzP/xyRscb49zU6rUKTxCiC
Q5Wk7UszKZ99PuOlEKM678LDPIzaWlHM5sUoxvYlST/rZpo8S4uFxghKhtawk75o8pwHc4QnKWja
pzTWgTVX5gN7U5S5s77/NvDIDi0l/tw6nrFrPCM6FolqP3TcDOzB9c81j7macl264+wpW7cEAInq
uwsd5ozY0tzqHyaol+5Dvbf1D13vO2+Gi1cG/9PcnLO/A5y32ay3F9l4KswHPHQLqBx/2mRP7WC8
4CjYJwuSC4DnlCGrq8IsubkbO4EmjTvnkNnGfJpL2LElKXuHAhLPJOe112blMPUdUP1cj76olbGG
9DP8BnASOFjkftCdGInEEgxO0kPsakQP1qDoDwkMMhQ38WdyyYJye3facesc7UD9FFLSQKrH/1g0
3CI8e+72PQI2m8KbjdcqNJsz6Y9+JYc65OCPUZMg0lMr3dowPml62b1IXw3BQqJU4YMcaeVUrt2H
OeJW/ggHjnueEiVZAwBAXmSyp2tfzcYauaXwm2M4u/9D2Hk1yY1jbfqvfDHXy1gS9Bs7e5HeVWaW
VVXdMOSa3nv++n2I7FZJmo6eG4o4AJilNCRwzmtYKZmfuqZAVUSgkGWNSvBSzIZg8wA5M56NSaoB
RSc5k6V1+GUqzU022uanvu+LbRevAx/p7wnEcPUtLPE5HBtNebG6/ktlVvFFtlTxUreN+gykrr2n
uHaXJDnO361HJVMk/lI2RdanW6DA1hqc3msKP35fVlY2gbJXpl0B6lokpIbU+WAGA5pTP86GFKUM
NgP9RnbIg1Yk1m2cjeDHEdGw5cf8pKaIgv1RW6MA4QUbO8NFa3BadsbVGJ/dVhXcMRPtAaXmfhkX
tcObPvmL2q4M5Lj0YVk4fn602rJ0bqepV+RHzTFJQdsFiozK11ZHnZuEW47V0AAMfOQples9tjht
0z8Kb/YMT43oa+J5S1KP7R9p1F0NxKjeppEfjKGXxbVx42LX9RY5Qi0VZz0q1VWgUbBHs/uznDQ6
+wIVou+22aeLQM2q56zDaL2yvW5R+TiAUx/sUBTlN1ePRrVrYqt9Iicxe42BbZe9VR74FHmMr7LT
zn33kTdGdskDducv+He7d7KlW7Wz1J0exNl8aaSL//ZasrNUJufXa4UYnhi65t4Z82R5rUg8+Ulq
rGTarTPbBHejsPkzX/dTuxsUZ5m2KA7V89q6EWh/TOjB7NCKMJ8SLbI3ZZfF62Zea3dRhfStwh24
m5vqoE9nstbUfWkpWiEeh/heTpQXs81ij4NHzzOPfgyCSthaqXuU11L14e9fyX8u/JBHj+57t4Mv
GhPoaBCHm7ar24Xscbvyz27ZvI1R01rbg/PYf0yOCnYWPvpBC23UuY1WYNyOwsLbDBgrtcCE++sc
8mbZczXQxhBbJk5vo9MQcK2iRYcJiTzV0d5MNQBm3LTepvfz8V2f0J76K9yWKO3KsGr/bfiX0fIi
2ZzT+2W0DAdR9M3N0TYeVKfbsXMytzFq9E/G6H/trGr8ikjIg4IA0YshIhNylanC3KzY/rTTtJAj
kFnc9J0Lm9MLCgDt7Sc90oalTgX+jtUkyquq0uR3st2CG+9nXSi3/8rSGtuu3Pgj84szvjLOWy8q
3I5Ksto2+dRthc7Owa5b5dR1rlhPeV8/IWzeoytXD1/zSp9vPMYfJIa2qA4v2sydnjqALeiTqGC8
5nfNrIB7/E0cD7W7xijUJ99BC7Y3zT/HhxhFfYz/iM/ju3m8ZzNeXl++ob+O/3hdn+v8Nl7+Pb+O
/5vry7+/mv9+e8zXAwWUJ901vwd6239tUYGe4gR/GGcBky5E8N/MdqQMxFf8078NkWEfELntWHCa
5g71oGjjOd74jl4bUmyV8skWaB6Xcxzz4vEdRZ6l8SOeQbS7xefxk2N0O7InzSLFcOVYG3FVLZJU
sY5lr9sYeHRiJXvkQXZ8NOVZVetM+a07j9pDGwzD7iM+ar1JpixQH7F1RpcpjcVb0dXPDlXVP9Db
TRUbvbF26ncDHjXLARmWTVK4FdJ+HPDTqk6yKc/kQekpl/tGU6OEwiNJgaJVTM2dPMSF29yF80E2
PXMwl0i8NKuPWGW05LFl21emaKMb/rSQ8+QU2TEWqMrC6ayQ97fVt27SsXqr/OfcMcNT19vaLT5G
SJwMiYWdpoojCXsD49z1yL/ESXoo7RYX9QQ019bNMO5Gu105keiFN2dDRZ70Wf8umx6HkO2Nm7Pd
ssdH3EGmRwfvAiilHeaLcwzazYixKwuO0ILmZ4kr5LbxsRlcJHCBZaB87Fbl0h8cGAWJOMteK5x5
VqDE1poeTI8tQlzzbpjFZLPUVd19jYLxk4Yu4R9JfLVRMvQXlgU+Ypp5gsjqr9uEdYvIgR10avsu
YLj1W5zngjMSUPMWU++x8kWJa9ipdgAyQEPYTS2Lg2wNpEYu8qy81F053M4VnrErUyS8ZwNAIDj8
sIZSH+p5CTPxrsqKId9W3ciSGUG9JcXJ4c6EtpWhBYXSj9598ep8ORSjgd5toax9NQ0PsdZPD7UZ
ITmLsNxuUE137TRBvXEGHGM1xR9emngWfGyyYC+idngZnUhbsAHM8GGgdypjnigY4BlpOOBSUvLE
+HHABPLPJvuj6KC4JXr0aAGdoUF1z7XdLlmLUDWJNG4bsY8nztyEZ4/oXZetokHnv6Tbs7pmDpaY
FPzaKmrxWiizh3gduxcKbtXRAF2CN5TSwZcMgg0XbxZlAzsicxxxLw8s7i+6qiFl6KNddosjO2Ao
xbUGuX2fJxBTQjEhu/3XFCMse/KGwetHaEKkc6fqJLQ/LkOdFGMbnoy3qTXClMtkarOV5mGEXAHG
uYsnoX9Cir/01eZTbgr/7CDmuZBhNRY4aBjWq4aqJfV+Z4MFO7ipmITiShEzXFnN9lVcucqqjSr2
SHlmbKZOSy9O7Ge3Q4rVCcbQSGBbQFHOOcjKrarjw2bW7XhJ/c6CfaPZ70g0bwrDz7/nffOaV9rw
Ythqv1ZEVJ9weOtPeZOXq160zVNXpt6KEnm4q7VweiG/AIzGryBf9Nr4EjjtuwLWBJogLdU3Wd+k
/aORNcaTCnaKj3d6yXDmuQaT+yAHlfNXBs6DtrBDlJZF1m4VdYg3pYF+H9yX4Vnv3JPCc/ez5aCD
qQ+Ac8IQ10komejSDX3zuRyh0OV24twPKIsdew0cwAhS+3NJ8k137eITyvvJzrf9cFs3ZvM2l4zk
AFx60cAds+5QdUI8irB8acm7bn1yAbtqFn5tXE17mhFHm7iywwOmv5AgEbNaYvYlvgzKH6VQxm8A
Srn7wRd/CFw73OlFqO+c2lPvGx9tb4THpm/ghxDQUr5WvpOAu6nF1bexra47G8tZoA5ZXkdHd1aQ
lgdvnNQT2J90M87Qio/Y7cxBZNpp+ELdesx5YKDxFtu6QdD+cR3eGwsjVOzVyiIbDv5kk1r8/VS2
5UEYxnBQoZH85yC1UVTKzn4/HMyo5CoAGAMwQkglqIDM9FDrzn4VmvdFNXTXyP0cGTq26kkaZCd/
9B5kn+025n1QdOquysCk9lAKomVsBsa6yy2NGtbc9lGZXXJrzpF9Y7hroPFYONu0ROVvLIS2mypK
0pDZbdbBGhWfegL/jYFl117rOgT2r/Zn2ULwtr0WlkOGOYvFWsbkYdZTwKtAO2NkwqVkrPHEa6op
zeE2wnwVqX8gQzGhJdrB3crBWuAdM+MfS2HfU72PLonqYjITOPepXtr3WWo2Bzy1w4Vs+vYgLrgp
ksLrnOlzrfWHQYB0Udx42jWKYWxYdKhvABCRP1X29aDck3nq7ge7jA+OKdyF7/l/GEU8L/lmD2vz
0SpZmzTUzRYDCsrPIo6SVe2VNa+fYAQASvDOrlmw2DaUdTWtnGMbqDUV27y7eLNdARKx42PbghIc
DSV99X1sm20boTrLQl0Anvd94dXxF1z8/EWXGhh79EiqxU4tMIOIgGbYXfqEXCxeWG1k37ck/tbj
APwQ2ri2acoaNgbAg52VCf3Ysejd+x1vo6PO9wjVanbG1Md30L+5FVlDfMFqkcciu4D7cTYzKf1i
esTeTCU9giHbYDsm2iuD9op/QgzjkB+1jZBtE9jlN0Md90U2i/B7JozhdsLiIA3GhdVp9vNkYY8b
thWbar+CIS3ilVv71SsIJJwh9BzxYd2uXotkwV7Ifx1VKz8hJZIs5ajEhvOtJw62I/MkJF9WTpIh
iyrq7mzWXsVv2qqwQi2VFydwIUW6ZCdy0T2avrJUx1NgnrukCPGsGbKDwELpq15k30zVjN5UDfhi
GDn4ymoWddckmQDKWkhdpH51lnY9AtF+23LKQl+ofd1dnJlGJpm0knELFrNDDr97cGY6rgz1sY86
S9KJg+skxeMEd/GAyXS3KKu42w1g4jbYI6mXuAlD9Cu0s2yBlAWYMh9QLmy2MfrEPCF9I1qXei8W
SpFaD8ixiMU4WN5715YXXCAcf8Gj1poFbXnVuzCLYY6UWbjJ9JwnZa/HCuCoBE9XEdkQMxr7jjSV
Pq18CFesE9vTrVl2ntg0JoJMDmVpPoYo2jixpqoHNa7x2UJmdJEIr7yTh3Qu3lS888MtGGc71GuM
k+xUUwP1EXJk69LEzCNxQIU0hh+dEz3dWArS9yM4MH7GuXGNOle/BnlXniEYour6V6iezxoUJr1h
tI8f8SFWjKVVd8VGC2MfnWgMO3e3y3FHBLszmrdLyQtjOdqe6qr/Q6sntPWHIP+enuveab4rsdku
DKccH51qcvmfGv2Bna276pv8CysACxcNSsidmgVUwqDYyeZHx61J8Sp26+zut/hgtOoqQld7JYd9
HPKcFIaRXWXEcNLCWQ2j1i6F4WbrwTuowu8e5CFweGs90al72USpXEPxFyWeoe4eFL6FD8hcZlvf
cXCXn2fJGGqasNe1yD3IcX0D8SWevM1twjwsF0G2qSdvXMlZfWV0D1WlvmBJmp9kaHDwmu3q6Cwn
gd3LcRsJdgUVirPWk4gbNZwr9aonGYssP3dP8ab4qb8xLN0/kFbWHrQJeVc5YrDrL2S31Mdadap9
Zdb9xmvwClbzaF/nhalj8iK8c9nA929d84QqCRKueAmsTGMWqcKacIUMbLUnb+m8WjxcwsI2XoJQ
i049GLRl4VnOqx7U3ArVKmKXnZsvpof9SeoEyyYHMa9pTryvU107gU8Lt1EU9Ze8aYo1aqPqA9l6
a2nUdfRSlqGGvkyKLr01visYQnytu2hfxLrOs80Zt6E3efBKOLQBN2c3GwW7G7LxloewfjK+eWbi
LJvJnY5l3NnPYWKtg2Iijv7KVpvQTTUzfXjLBFnpDllXj0wELuQ6JZB5+pgDCwuKobi0xVTde0H/
WU4vHGGtUhNZdkH1Og7TO5LN+t51gZq3xdCdddvO1gFuu09mqZlQWLPwc23hHi23PFW/D7ve+gOR
g2fTivO3MM/LpVpr4iEbRn8jr9iz9bhd0Ua39aykPeZTg5U/lcNgAu3Xws9m0N2JWLCJ4ooZqIpv
GhWv8evsPaOLwHmzQp3Po7f0k54GxmPQA8PoE/ut14GyKKgP7A1UpB9VP2EXiUDBVKgZhl7ZDUXn
Z0Z75M7RLiWKDlRruxyzL55ThhhQec6y0iqx812afZcgltT3uCaTrwFD3RjbUMEiXPYOMTu0AEj2
UvbqJaR2G2oh3n7mUXGFs0Kz2P+SBGse/tqXstUaTLtS9WSGdXIZFSObqWrD04wwK3Kxr2prfGav
Xxx8EQVrCSz7NR7OcQlE+zVesF74u7gcrwxFRUUyNXdqEvmb1NUCLOj16DnodGXbxugf2F4UP/dC
KQ6WwPxS9uZaorDvGHkizb2uK3BTH5K7SZuLOE39RcI9DKVLDn2PTMEH+kPGqHdSjv+B/lAGIznI
mASIyI7apC5QAw61dYSOXRza7pxJp4ysROKtdLiz18LC8qR4a3C8fqlmAX2SgCiczUOT72a8aXNQ
jTJTYIytcZZnYj5D0P8yKFNykKGPeJ5Zzbb/MUt2UBD/c6rXmD/NEsH0rZpqYyc0Lbq0aWyvcug+
K7NAZV3G5MGH2rAThYurFSSeS111LQtcuH/wvIxlN8Ud/8MfU3AH27pl6xxv4+S1PA/SZDMTV34K
KqpnrewJvENr1qGy6oy82lUI3S4Stw4w3JxfIeYV5LXldW6z51cwis5epZ5G3klv3Xtr0mDaaUP1
zdW/F3k0fDGLTF/yNqQXSsvmIcAgbCOw270EWmzikVbbayV12VlqXfZiqR3snFK0u2FuZmaF9HLs
VAfZi5hDB5Qp6E+jGmYvZpu+u1FvneF0Zy9GxFaeX9WhCfjaqAmvWk9q8QaGD3mjwIjOkeKmjzCH
LjJuOnkOQgPS8ISj0pvdF6vRtbIXbN+NY9GHf073UiTGQlTUz7qV/O10H1DLmzXlt+mIsBtH33bF
0k510Bh66C1jl2xPrI/sBZw2+lS3ry6iRs9NVStXP6GQnjrRp1YPnAMpngZPmyL+NLBr3ah2DVqK
z2ThKla9FaOHw5xeBeehwZ19QB96V49YJCn+2K2aoDBfptD6o0hwpyiTe6jJLLFnEgZ8jUVk5WdH
N4aTdNqVfrxziO87dhzmXxa9P0JViWdhn0YeENaq3VdJ+RChTq1u4QQ0PzXxjmn3WEU9lK2an4O4
gmHouelKNwwUEOdDmrbvCXIp+7ErMQ4cmyi9aCiOLyPbbjeyKcepc0c6CoqIlZ7dLlAN1crVE1B4
nT4+DR5ZhEivX3EgLKmQj+YKNNKcUEBwG03u5G7gofZiNskiNuPm1dAt9eANjrKUs3xftMvUxCZa
9qqvI/J+ryRawlOa4KQGx7th9R6lq7H2ikMdqtaKtGaw6RKe4GgMdBY8RnZgtnE7zRHqrgHknsAP
kSXpqP7HQZ3u9VkmZ8Xa21k0fcXzHY2yJdnH6NlpYpBZeKV+T2uQep71LQKGQNrYnh71DBvaYTD8
o2HCZ0MqIlwrNpx7s8rxK5pIN1NNRx/R/NJzF6Y06CNtiW3CdvAKew932zrXoVuu3DERr5UwL/KF
jDDYxXAhsYbjQVqoE1CD3Isu8syqy2+KEtgUAn+Jl1XjYmCPu3hK6nM3KGw4O9XsTp1V9yd51mbR
n2d2bypHNQQqzoCP8G9DcUfvb71tN+uqWAWJyZiyWdwG6c7FyupWNuv5gO5KEb3KzmKGi+ThYkyc
5EkWv2zF+MxSKbuTXfgHZCuBv8VWdrIESW7XKkNXOaQD5eQgFv4VEztzhVET0KYQNruMefMZefe1
ogrKxbgU3uKlJ+pdR/V2IUd8TEhCpKVceyhBaf51kTDlT3FCRH7ml5FxOSvuHGPlxtiRy46frs4L
GpcwUot7thLtc505d+HYgQSZW46WPitq6J5ly67zb146a3KMafds4+iO12Qxncy5WYBnXpSG0wOd
YKaKaM1S+G53aOupe467YFym+OTt5Vwy3lhLRsa0k3MHlRv22AfG9vY3aCiMeB2uCXKuQ5Fr0+pq
spG9feyZQB9nf70SC84qtbBQ7PrixbOi3aQK+90yFGuVAH6APBQUT/AHr7c4qhyrmP38SR2y5sEx
xGcZl9cJxxp1TreZrlYG97prJud9aA2Nu21TXYIwds+WMC3SEBoagk06rOoBW8nSCforLMz+qsz0
/IrH5KS6QM5+xE1hBisKlyYrNEbIDt/UMKvIUGCZQ36hKi7CruMlw6zkKGOpEUcL7pjmqtw3EeBv
jVX8unTFuI8pbD71+XTfVD0+QQ25wNGuuyfLhoyIQ8Cpn1u3UICaSYXmrGxF8NXwMk/6o2yOXpSt
/SQYN14MBtFpW2uTSeaOGnjtophPMY/fGFUXzEsYYu3M7tHA9RarJgoA4cw4XG2Kt6k7HbLCVt4a
bqlmyoqcrfUOkVG+XSAi35rU3WGilj/zkKiPKMTODrvE0Qj6OuJ6o2qPZp/lwWq8BmWpHUOW2Ucd
nozTkiEX3LQXZj9UD5mSubtgjIbtECXjUyqGr6T+ra+RxX0EvYRPeWEkGwfkxYFkenhFAhc5GSu2
vjrZg6UO7ZdGYPFre1ZydjVAAXUN6lWxU+OINkK98Fj3cJujKQ9e3BvHOTED3H8O/nTqyqjelumG
+jCaj3N/Y2rx0p23mizvlxgSeCfy14az6m01XIWKYq/atLHPOHi37Hkifi1BUe46XbfB19DhmzWA
0c4cIClys97JIBUt59ZtBgFkE9fqFgNKXatWQ+9E1a3pAe9cczsbS2HhNTYpd+PhO+YuFTYN0fTg
u2w4EVk5y5acQPVQXQ3zVlVVijZlYdsuy6SurnKIxzNsP+WatdBRA34w54MvEN/ws9jdy6be+ck5
UHcwnq9Q7knrVy8m6gv+AuL8g8qf/Bb4cYxdUpg/qnBX1mqKxUCBKsve9qZgz27JPyduiB8SuZfH
wC+VBT/85r0rkz+vKKiB/HXFGt2srTtl6hqrULEztBhNi6ryXhFi/l5ZenUNYBJg9+i+yPCoq6RX
0sndOvOowta3pgi1J3bbE6bvwuSzJt6hj7sawHIfcKaqX7N0Jf8Nk1M/WDpbXuh0dl7AxU6Gn5u4
WyoLilDWMh0njJZ6ozpFCoTTzTifdrMVkDzUWmnjHcKYAgGUZiGDH2N0lHu3ZpGqyzAj7SidgTUx
7rKGQlXEb3JhgtF8Hu1EUAea4AH7ub/uq8Z5aaz5G5R/wljMPft9+MetBWhzV7PaWwVGm38ay7Th
1uple99TwpXjed1GKcFdCxenrrTjSeX13ZavbP6aIXrSzolbAwrMKi5i7D8Ror03fTteYG02fW5B
kvIES5N7EccJ5VMftuIPqUZ5JgUXb6qMtx422qxyvc3HuC7q02Vopfoyw5uvb7P+Os6HpHTIo/vF
9zZFA0S2ZFz3Q1ik5chaFP3l2zA3qcpLYb7KUR/hZmSBY4o83X10lAUJrMgGwCivJl+vVjsNvKue
xZ+L3l8b3BrOST3gc9WO4UMGlmcpLFCoYwWAoQ/y8l3TmhdML8PvmU41VLTcdV1tm7VawRbQ8A/C
qTGVUszv+hjor245BmRw0uFJ9PGwyorSuHZIwGxEHdV3rYBRInpjJnT23eoDL98FQ7t0CheKHgUz
Kix9UN/J7ho+KM4w/feaDeK2JB2MFE8eYxOX30+thY+OBowrUwpy77HA/A2jST7tsDm04PFeYebJ
4RF5ln3c1cGyqvt8x10K2cU6MlbBfMOVh6aJiuDWjs0qqxZ6DZP8X//zv//f//06/B//e34lleLn
2f9kbXrNw6yp//0vy/nX/xS38P7bv/9l2BqrTerDrq66wjY1Q6X/6+eHENDhv/+l/S+HlXHv4Wj7
JdFY3QwZ9yd5MB2kFYVS7/28Gu4UUzf6lZZrw52WR+fazZr9x1gZVwvxzBeV3L3j8bmYpQrxbLCf
8ERJdhSQk5VstpopjhXmO7zl9IJM8C66F51kq689+wnaO3ijW6/OyhLJy4vsyMUAtarM0TVzEOoy
umTdNnrx6juhs3empFnJJlqD2bJy0ug0GEXx2q5AVKevsU4xKJm0ZCkHqXHXrVxSoXsjC58zJztP
zVBdNcMrdq6fdwtNz6GPy2BWOtDVAu8kW6RUq2ulKeM6q9145ZRpdc3t7vM/fy7yff/9c3GQ+XQc
QxOObYtfP5exQA2F1GzzpUE5B0xdfl+MVXffK/mzNIXXMzBF2WRaG2kxH3XqixzFbiJhM82OwNey
78XMmZEHs9NaPH3i70Dzqns+cuJR3B5+jDLnTMmPkOpbBqq8arss/Gh4SdCtmDzKBbIFNhgySvgS
NEn7kE0OZF7G+IpXnyPTICty/ec3w7L/40tqa44Qru5oQnN0df4S//QlFYAep46t4pepqpuNZrTp
xmBtuCeNmTxHfX5xjEj9nDkpBZbWDMlnB9ElcBNlITsKx3hGW9d7hG4cHbrUHdfxUGKzVzWPmI9i
WTklwUPXRMn+1gzm0oGsH6gkZLetEmE8EyQtHMwfPbLGMKLnHvdYlX1UHOSZUHT77mOunPVx0Z8G
M1++rhzxEfcG4KxIB/J9B8pxLLLRP9owzfNbO9CxseTd2speax7yMQ6BvOA2w5UzPrqTKM2sJabz
/n+5iwgx3yZ+/bq6uq3pprDnzbOjW79+QrWq1eiZQ+7ulLDc9Knq4h6E/o/jQqgkzcC+FGu0c+RV
3aloXEj6Xd682rUIj3rSZfehGWX3WoL7Z9K7xl7GbocO5ocfFBiSzuNkDHHblNxF125lsx2t7L4v
hEMSNWk2o3xxzyso6uZlt4YS4iGDAU05NvSsWQyVgi6zHnNagqgnRerUy9jWipObFPBgfjptEBze
RZN39dQatHuU8Y73ibnjt2mdpqGMt0Ovh5c8SsQa2Gh/H/GLWGHEGD/5HSkqdunei1L0UMyGSXlL
guCLogI+V4RzQm96eoKL9VAZWrObAEaR5mzjqyDXeZVncGW+cQGUGX+E8gaRw6hJXwx3GpzbhKL0
YWam4EI/5jcdtEKPNFyo8GvMZ8G3ycrL+DNpFYjJNiJLvlraS8Ps8fkVJrTf+Sy2J6Ta5Wk9he4t
KJsAzY1D84cZU/v1l2C14zkdmKzdJgDCLA9+vDOcUdlT3IxRsFZqfak5ARYAkOhPSOB7p0RpuiP5
ZgjwtGTc8ivW0D+dAmpeo8Y+HT7G5C6LtpVsW8L6Ehl+vfXyZh+qRfAcqG2xMsm9n/LJcM4u9eGl
Pie723Q2lEzMVx4x+YbqobHHkJv6qNdSr6ys8QbTl8j8wfOx6HOgcs5A/rFzybPWwI1kJ+Db6NJX
8P1NbyqWRpWOi1GNsL+aB+uNS5k1C9/BeDenye3VM2jJPw9ZhgENe117yz51Eou6S9VzpAHLQ7Z9
I8dZ2nd1bIKL3cTO3ZhhzT54VvDu9rA+4tFku9HV5tUe0HFzcz18r7oc4pHnJOBjDOWRMtPZ6Dzv
mZxMt3CjAzWi8ax4leqvO7wjKWsCI3PL4qIr8AaQpMU6O53Ko4xlYDnRutSKC5mK575AO6JiB+qv
2eKR2AHbuRsRKfbXhcmiTcnARch5coo8c4MIIk3C/+bjWpODIHzCj2WdBAlvbAS2bG1MXrCyWS6v
tUbw5EY1/gzLIT+aXmVdaltYlzECTffPTw5D//2+pOtC1QxXU3VDg8Ft/HpfGiovbfzeNj8PnrfW
Zx8FbT6QeWvZ9nNmIm7ngU37K1g6Q7CqKI//FJOjW9BhxzhXDNRG5tmyLc+CAVl5dUopPk060oJN
uyH7nbCFtOJzFXDbk4duyCL8MuQ5sgqqihAPo2Tbr1xYRX53lHNk/DYECNEzelY+ijq1pi5yM4PP
pmN0/c/vk1xO/HL/1i1bdx3TclxNGI5cJv70hDXLCHdjxSo+K0aULW2yQtu8LPAWBcj01pko2KFr
95I7Tnskn4x+wRx3IpQS1cKcLsmkeFffNL71hTXiU8v+heVEfTDFoH6KymIh44GnhzuyocVGNrUM
i1AQHE9k7fSTEQzV7bKlVrAgb9T0PJlBukmE1mO8kIQb4fgO997Y/tQjbxTPoNjf4qm/NIo2f/fH
2Fn3GAPtE3QXP4VqfgMYR2iV3uK4mbefEvLJEuj72/iMuAQMu6ESoeNwDCsnf5zrkqsiC42NbCpj
k19gpe5i8l0FwssChnfQ5fuozYtHDLKpsDT193FUtPU/f1rOf6yHeNbaFMJMPi9TUMb49VtdlbXu
UMUMPndBixO0ln+arNq7j9LSPvd51S8as+3fhjYAP+C7FmxlR3tGI2eDJXb/ZnZDsnVaEW5NI23W
dQDSRQdfctTmg0Nl7Sib8kzGAlNQq7HtQyTi7Mp6B0kXlZ9NiRfyFbFA7GIHbi59qRYnTxv7U4FZ
xnMzmpegiqYLokT5syvM79Q7mjvZCuYkZVME9VE20zbsl5Vr9/tqnln6bNX8Sbe3sjcEN77W06re
+K5ID8EMOQMD2Z66mU9kzdrx7bKp+/oEag+opYzIvo9RZS+QEXfYLWQ1SlNt1H/jpm/N9b1UWNTH
yG0+8BwrdnFUk0xJVFIYscpQPe7moXXj72wPcmbtjvadjZTbtDCN3L7LK+Nc5ea4L+cO2SvjWmPZ
/+WDlx/szz9TQY7S1FRbVw02a9rvC+EeKequd339fRR+tcqtAkStqfS3Q8wXHjUS9yWvImvDliK6
s0rHuk8nhHdtBBZlizp4cjE7AzgoW+DZVKpb554RLrIaXM3YI2UmD2hFZWfH5t7vN4bCYhTPcQfV
KVItw7ljSbz/5y/1f9yqhamrfJ11FSasruvab0vI2DBLR9ci7d3WvE81pOa7hrvMT4ehR50PvqPG
Qm6yFyni0negRvqVkXnutUxFvonZ3mOkhAapmeXeoXRC66ACodl1yTTded1QbQqsma/Qz/pFr4/N
sQg1cvFGUe8AXYMSSqa146Xe3gC/d5BnhRp1t7Psx9nf9X7EPsZRWIv/yyPtP378wnQt4WiGo5vu
vHn/7ZHGAm5izz5W71Gafs+yC+l5726IIusczlgeic8xRRqvUDwyVx8xeRa3jjhpGGzdJpRo1Czk
aTTNIGK9HDfyAnKw7EDJZs5+eMeRovX4J9S7Q2GgDMYArRWnv7vBv+WpOtSzVNOYrHtyoOAOIIwK
AD1ww0R9saWOyRyzw1a7uw0B9XVr6vMQH82VBVqzIzKwdXat6vRJOKZxkGZDOBFnV181m52JiC4E
LJryIMfmaXwbm4L3dxZmGbQ7Xxk2fSRq6L5Oqy3aobwDKe+8B2qCPb0DGI8Mic0m1nw1Gt99t3q7
WcJcQF1E651rlSDG+v85O68lOZVsDT8REZD42/K+2hvdEGoZvPc8/fnI1kxvtSa0I44uCNJAtaog
zVq/EXMDYkOEg/Mgu4Ks8a/F5CG6OTdkI2u8xhsxAzeD/NwO6hweoiGaimcDQOTfXxNbvge/jQEW
axoXYKttO4AQ9c+RASQrEw0t2y/WAHK8rEOCX7gLrCOlt59Kw+tXZl1bu2AuKj0YblVvsrNsZerG
vZeo8FiY5kPGElNWjxbYKSa3N9RA7adWA//h5Ia6lI2uwIbF41XhMLc6+W3Q9w+4E5UXszTts+mH
YtmirPwGzB1GlT6+THUB6g/XlH0W+sVDpVTPskOnZPXCasfmFrnH+Bj4U7JOvEH52oQL2SEXmbsq
3GA8ekXm4hPvMfXPt8ZP74F9gPXAKkbfDbqCG5kkXjqpRdjP7/l9kTnaqlpU347zAfrPr7oqM6pb
eUAq5Z91svPHtUrU1e/9PupEhFISa4rf7vX5/qUNKojtpCB7fm/b6iWAE/Ka6NgLxeWQ7fNasV/6
CN342n7tGjh0SadWqDV51qtdYgcOZZEFfAeuBIMRRM6oh14JNaHOrJsuG9C8TqCGum657woSfwiF
JLwmuo9dNHT/CPpcNfZHFh598OTmzb0jwL6IvH5yIQicJ6Nx7oGz6eveRdwtxI34fvSrDps7fI8i
pCuWLFxAmA/tVfYdJhy8kkrxYK3S19dIhlX5lCxk6/shb5aGG023CRvHkzlo+lb8VyhF6p18kj/5
EFnBSHvaYsV881ElL/h0/afip9u1MPpWpSmshbxWyqx83C/FcuygFlga5Xaz7vpcvzELrSHBwcfq
89kw18lWtXDF+9nf++Vohm9clRybN2PcLQl3l6d+7j3qrWW8NxCb1k6uRMjLVmfuLc+KwQecQr+Y
HNGkQ4KYWIuBolajW3nIvQYxAy9MlzOa5r2uMY1pb2czXHju184HtWnht8Ti+nFpZLfKRUztso9G
sUbd6NFw3PHWVqd6qfVdvZVFeRgyrV30nZPuu6aYbmWdlgIPViA9yZKsL0Z3nzvFeP6oas0I/fw2
usl0s7kxsx+eRqq4TnA0ItQ6vmDr9YN8o3/jKppxN2jBpRnt4cUsLR00DepNOKT8s1cfM9JArbyM
aQEuH8bgMhr1tFwm/sVD2uzOVZXhvvYjog2kDLd+Nw33ohz108w/dNwuK4lP4gEFzgWkIH27XHEg
ozA5afG9YI5Al3+8Zbtc3KtD2q4trRdrWRzdOLzNxnIpS+89xlJbGr5QtjCWCTH6xBIQ9rKrje4Z
+jEUHau/PtthE2nvTMPq671skIekB/a5cU191rLqq4XsLVsaWz0HSVHeaS7i2WVj9ufYdrSL1wJI
AkRaviUIkKXIOj7naZptM/QUd6aaF49Yf93KDl9C4duHwK6VEDU6eB1uY5wHxxmIPY3DFQpseoEM
sHjvobGSOSqxcfroIbv5RYaLmtWATDZUh8Vy5RBFCLAmH8xh/s6S6qj5iMgHKcXEarx9lvX6GrWG
EmVNAjr24KVvOgI6ZWwN3zEqAliMpeZdN/nI46SNtfMidWTsdez3LgnvnGvZ3yySypJdcZNl6bhn
Pk5RrHhuYXph0jcgAFjnvw7uXPyoK1KDn3EmWm5AuLmLgFzuC1Z9S6kckFY2unsqQMyozO1roDIt
S8WAaUzu7LQUp6LnW56KHsVnVBu/TM5MWdKU4ZKqhPQMzESEwSYV5PeyaLTyC7wh0EeBm8OladtX
qLlWkpVfJkD+W6+eiq0sJuJQDB7wsGEsd9No1Bt5MZKQyxye23OvKMg7efG4lvVBHe6aSDMfi0nt
DklvmCt5G62yL2pCuNDLeqQDWnQnE9MyYAt6w6uBjfGitKVB0TTeYuT+RdZrPtht8N3S2GB4iYdj
MHcXjaLuXAz71rJXoZpXo7ZI+YKAPutWoaDY2Q+vo9kgAVAuYvzWln3smI+W2tqLoamnl8avY9ye
wvGrGfnw1ivxXY+yHWkSHxCm8jOHGxkR0LmW7NiDBWnuTZ+n1Y/YT2+VodNvJz/MYEybw00GbH4J
YcLbxLGYtX2V1tuNoslZ6w1BvfaiZFGhn3h1TSXzFroGQ7DiK93EmY9KfvQqAtVlh1VWytnrNeU8
2OiAxaI8yqqPenmm9l7Pf4oF56cGI9CV9cSHbavBwqFriq9OEiLbYyje45jpCYhmV7lx88K/ZYfj
LHQoHGRiqbP8PruYIrglRXmKVL0/6oNmXNXGN6/4hcSzLNtaVslDCtAGm5ahPZCKJILdsmRwVS14
7GMAt0BfYlAkbfiIUod9jbuS8YpGy4uHe1//kZdh+Fioolo5Y4rnkTs052E+FCJC3iGrdqqXNWfV
sTnMZ7JRdisNvViakPjWsu5TvzIZsL20HiDtaKdKqNOxd9MSA506epgG0uA+4IsfIb4ZjeH96Mwg
XHhIT5Fv9ae1D2Ls/SIIfOUmSrSFCVT6aAuEYzUYaR2ClXq3U4zm5r2IqrxxGmvUYRb22oBv99hk
GBhUBa9JZKbVYwlRcI0xWLB1fKt8zHTkLBnVbdxiKIrSwEjUyRG9nIuhbdu7AC3ppSw6bVceWGBG
70UUFd0jvETwR3PndLLUsyj874l48OJJ/QoU/FsERPN1qEtv4Vem/ZBUol7ljhXcwv7LN1E/qOdB
KQeC/KN6SEZ+pMQqkFjBz2dpqaK9gWEb71T+7S1tbC6Q8syVX40am+zuu6YF/U9eDaVKkp8RK7tF
jDXCUxmOwboqgAj/dDKRrmIr4Q1QI8s99aXYYbPIC1AY1lNWZvqh8MbxZi6VTcE35QfZIyjgZKFo
+oSIqZo+2r4BJNpXqoNsdbUMzUV07YHE0yq6oUflzp02skjWONr2BPTW05ilj+hRGYu0VeKTm9fB
VQjtJ4Nh9xwGab4r4NmsLYQpn/3c1Qj7FSqqLLS6XXASQZPfNRkjiOkjbDNX26VRHWEzywG1e27Q
u10XQ61uZSsPCyr3SZWAz+KWfb+qgCk9GcjoXe3e+MfnQgpM1/IavR02AntGS+3qOxzHcqDJJZZd
sRVefKQWV06V1s/IpT/DTOL5jPolGW/3zZk8gFrzRSbck+0QmFiFzxcFDkgtHVvj5ylI3i+ynH7p
VIXz5vcpAhV2VN/58yelIvjnJwGCq5+zyn+2FF/5kZbdPz4JVu9uUqwFY6kJSnROxssUvTxUabP5
l03eHOvIZbL+PStPGk0YqkXgDADSn3GeNvOKQFHhU9hRoCP82cZHUWXiKRXR6+RH9RXhP/EU6DEI
1rp6GEqWPv3orWQnuNjYGgO1fr8kaMZDZIAqksUZMLlFhU7nh+MWzqD0K7RJ9J28IxKRoCyKmCTd
3DqG0TXGguZGY1d+IPoTXvLcy3ZBgs8CqzWEP8wpPPluki+CiC1lHg6wS9MBZ6zEepA9/OEZzbfu
XrYH2I7w2c1FlkKNqSgd1eQwusGTU7sWgik6u3HV2nqVrsxAQucEtxR60FyslSzaxXEUgTei6Cbl
gLyma+9k0WgsmKFFI46BM94zED8Jx8ru7LjL7mK2HCAxyWR0Be/C0o94ecMsPcpWECPt+e+/oKZ/
zjzMmVDXVU1iNRYsIfNTOCuyGU3K2unZ4Q3jlgDhpJO9nRgYvRRxrAYz7ejcmqpxtKqMh4r/K0Q7
j0SzNZo3XvYmVCe6K6o8visxsd47sdmQRowglrtoiaoIE29rNVTWY150L2rHxNymenP1awe1lWLa
J4roXqaun3aTCYwzQBzupdRR3pgIgV0sA4cc8OHvl0MPafZOzavTz3crWhiyrmOV5x57kqcReLa8
vC6m/FCQRceAi27lDKfIjLQ6paBPn51fn+m6dXx03MxYyl6+iaCfxuh4lPdAE4mk5rhSnGhYDkQC
bwQKczcF5gs+w9vlo8o1wcToA6Jtsk4ePKx4Ngbquu+XIuesnYzSelYx0T35+Cvucj1F720++6j7
X2d/72dH7q/7uf89+3SXOHTNLdBpcq3qbd0p3jYKwnDJBm2ad2nTrZYGycZsu3z1Uedr7bTqWk1f
y8tkQ2eIcmmkdrf9qLNNB8G0UZQbs5++gwNHHrPWTN48X92bOmGsyexRqq5D5w7993xpZUH7Kjrz
AfxYAAhHWVMBgUl1yotedvWXvz/ffyT8dZ09Amk1CxY6YVvZ/o+EUWaxyQlFE7wiVBPGB8ve1Xr2
AMGr+WE57dYca+2L6jvmMhC2fi3R1N9XwWRtIfvnpxz1+0UOcHABwoqHfD4oyPqvrBgkqCyKurn8
/U/WP2dNdNs1bZ3gpqU7hmOYnwJnlqb6YUBW6ss0DqvInWogIhyMpMDz2babHdvkeNGr3q86dbCx
+MbPbiFSo3u1s/oItQ+4uQbFijQC5Kk07V998PqL1EzVc49m2L0yplcrVfvXouIHEljK7NJgBW26
8DNxHpuK0OZg4K+dJ0zyluto2CbSIs/kQXYEqdDjWxXm/wLV0J1PAxP/cce2EFG2bIOsKHnG35NH
sOhBYmSz/YDFgGkmZX4iP+PPRt6c2vMhFX5+8go45wSw95/qZVH2+Ogr6xIzR6s1MfD6m2/yqd9H
8ePa3IW4A6spQhPW6O90xM2Pgem+QhwgBlIbIwYNtm9uHKOmde4CE3Q5wJy/kVWgtYY9I+mENi2N
8ia9io1T7YTGDjm64U4tyh4xjRszyrml0vFs+lWLast8gbyJ4pXBAviEf5Q3gWE2XmKs42SjWbfx
2it6QyZKjgkxQpacwBji+SDPmtrIF8gst+tPDVmKVvtCdrR4VZZCQ0i2agsbOb14WgZ62D3YiTVe
+ELu2rRD3Ws+lMMrjKn4/r3dIjTKIrk+yTZALCLLmlOe4HljlQ1arn6g4dmgq6dEK3+dyTp5iOfW
T51lnWytG8Pemz7qNP3kF0fVbQk+jMmtqRUFcfH/HGTj5CB4v8mNsTjK8kezGiFpTNJgIEnr4rer
TMpGn2debT6o4FcirU0vzjwPA6OJz1OTXfv3aRiQ/Aaz1hacwtw6u/kgwZmRSQRVIW/Slal6a7Yb
2SZ7helU7VFdHVmozHP5//pUrRv3oWf8+tQoHdSlM5hANtJpQkEXg8YEyb3XGsQPrLTCvULcdK6y
2ItReRU9UXwdAYZTN4jsmmbNV/yF9Quq8sZFnlmewQ4QlwyrLAy2iRMgHNkQsc/HRqIu17L4cZBX
VOi6flSpJB8WrRYjk9L0yhkgEGJsInM2gWopZ1n3cQgsP1j6RZgciB7HRzS8cACcz+ShVrwxX8hT
slbJBm3Ua9QGySnyMxSwnCJbO/wMqyoqqnWKzAaqEuhBE+QaIL61P/0yRz+j77L7uiFu3Y9CXb8X
67a9dbENErrh5Uszqwi9lEWHHx2dA7dvL1k0nQj+JGefHB6yp6az8BpDfx4GYa1bs562sphjDrgw
pjG+lkHtP1WsWDQ3MZ6TaewgLP92ldXdpJBkWG42EXEBUb/xNh9GwH3PnpVX27xn+5PnQYGiZXgn
O6D0Ni7swLNuhtDtjmaRIyE8uMUbaND5Bk6hOKsM4NQRYSFx047GtJANQMVuiZQ0j53nF6jLICgb
Z6DXQ0ccZAezRJNaIejSOfipFss49YzuoXfZtHpotLFzrjYzCefrsEI4EZBVDIGNJbO+80JhPBk1
0Ky5OXJi0NwW+5W0r6y1E5jDYQYXw/tCek4JlGMpFecGdZXZiGdJYoZfxPugLlJ4uW5zHHL/F2FD
DN138gnFLR5o46UqS9JTQDBfa2Naa2GjXNFbGO9Gl7hSAYZ0F2diuBOoLN62xkm2yZpKswvQSYG1
lEViF7eGYVgHPBWDfR3q+iZWtfxlzOqN/C6soe2WQTPVlzQpSeGNpvn+9SLEvMqyPHvVdF5qXHnU
/RAM5b2J4ZO8MtNiJNAKE05CDVBJMXx37Q5j8AWuxvsPITxE9noHjU4dr46rmpTZ0qoQRlA6JC8z
A23TuoQnB7m1dN9PRnmCk9D7yX+bRvX/0+fPj+A+Wd1W87Lg4yMUX5j/Mi2LP2dlnKl0FZCrYeuW
+3lWNk2/cVOrHR4NY3KucdJese8oX7UWf8wOjZatLGbIdliVIGBWkRlc9i0hyLFfebmvdDFfj10s
MwTxIAkqEZD4/5wphu2yyhijrTx7by2tf0lNIlPy+7Z1XlmRlrRsDHKBEOmf9zzsHeqyAEP9YFQ9
wpuo7qqVru1sAzFOefZR5/6POtnPza+4hi5GJSUrhWZMsg8JTh+6qSTymLjeoRPFfsymSN9qg2dv
xpaZ572MO80GPWM0UYbktWubZKXXlX0oXQRFzfo+spWEVZmV7cMgTBmeKUZj9x33Re0GKpMO6S/8
LnsRAUjXuoOTmSxW3oMNpOW5AFa56Wqnsi7JkJVozYXFs2hZf9RBg//jXAyLfOXrXvXgp5Nxy/vH
mm8G6Iw2zku5i+NmwE7Pib1kG6DkdO3J8p5sb9jI0hi37lWeVa2jojKGn15sIz+9kJWKlb6ioOXt
PzrL64lSbdT50ve+8tqkZTaWld2A63jo67Bkdc3b+qFaslbpi2dCwDZIgCI5yP9J5Lp3ZC4Ngrdh
99g1GRFe/kcWfgVLOOUDiluZbb4Wafg1iKb0WzhFr0aVGyz7B48H1AEBijnkw9whZJ54DM2Soa53
gczNy6X3U7mGEmPML6uNbb00dP6Ij4VVpbWFt/xYSqFQiucC7Ljt1Brpxgmncs963HkgTXyr66H+
tTC9GMVEX7/oelBc/LJmEpob2mC6FLxYj66a+Xs7rLpN2TPg1NE32U7qOVhPCZb0RqPO3gxev9ZZ
/l+ShHVFr7nFV+FGz7C8OmT9hHkgkausZD3f+jLCHvhl1lLd9q1db+3CVV4CxGtkhwT/qLXo9eqA
vnr0kIUEaOYbqr5RLZ1xcs6wh/VrXXSkZOaG1iPhi5KVciu82jtOaVqurNR0b6Iehgu6pE91ldfI
lxX+o8neoPC18bmz7eI0Vgb6SWM2PkPzCDdNqGcg8mkNC4RVFayfLrK1gvNkG9kzKkvDpcI2gS0J
veJwmrajryCG1IbTcxO18VLF/uYoL7Jdf90i3fag1L1yY2c4ycoPhveyt92gW8mLMF1MVo3nWHsk
zepzFaHNMo0TwI563jWFkf74UcQn6lexLLzqSGjpn0XZGlaEHOS1zeyuFJY+Id2U3KNrkPg3A+8Q
+p3565Spr5v9qUvvoEHjVtZ/tMkrFM9c67GlggnZx5nnmS/lUFdIdiA4B1CVkH1MgqYT1j7JZ2k6
r1DxlbKjYzF65n08OXfv9YlrEXUDSew0g3fLavqHrK9ZkizTGkEASEvJTdoUzSKYoSbKiF1LGjjG
1ZrK/gJOFj+ICFndrgVYgzjv2s4a+/B+il+NfZBlj2TMFttNNHKYZBHDMc7ZiIxlXWLV815XltY5
VCfl8A9wzVzna7cjkHaPwYLlKyi3Lgrfqt6/syMv/NH15Ran4jxYFOlbikF4tCjaKztjM1jkcYSi
hT/9qEfvalVO/4b7zvepyrVXMRkDqmAI3A2EvReoxCOz69k2koIJOwgIbC7zkOqhp9k5BLnmU9lJ
ntV6g1eU46RLWadUUGYWSsA9UnkPMgjhFv3On7L54zqnx3osCKZ83XnpsHCROYdrGvtrxSqNC3tc
FTarpu0zN2rP4LaQiTOD+l4JWCs7U9V9QSnu6vmgFRfKys+67p3dFM6kJslskiwm30+1YzCB/Jn5
T82INYWlp/miqwYbABoHgn3QRAo861w/YiECmVVw+xsU1LqDH9Qv2uzPJg/uzCRu/fSMQbxylFWy
qxUgCumhc7r66GsHOA9qZrBLospcCTH6V5E2E+5V1ogzXWKcm0jt1sLNswd8sQTcW91/0wcgMDVr
6EUXF6sYWZ9v+RDPCnya8eiGiB/KO1W+9utO+WzQqluK2FpKZZ4JbeVmGJyduZCwDD2n/ZQg7NaX
4aa2ldkXgRY7MSJ4iPhzLkFCEjWJmh0n6WmYzyKtTE9+UTW7HAfC97Pgv3WfWnO/7tcqVH7QAerB
JTYK+2Y+DSxVPSgmB1mUB1N3Mmv93gllQ1NgtEFXJ7a0Za4V4U2H9Gbi6MkzkB9xcIy2XgkLqjN6
GSiDBUQHoKulN06i48M6N6CHVqx6t3UOpR+4T1XSLhPLGPBIgSKR9d24kUVwX3uc5MwHvH0i0sUQ
wBLUt1v8XPmqWX3nYe19wbQ9XKb5LFCm6NUmS8LshCwvWGZkd7fl5He3mjuNyyCAva4mJB/0OcLk
z7Gmpg+NvZNVzx9V8swpe2MVzm6GKoY/Wpw6JxzJHTb98OZQmjOXYi7KOnmYClYuCziHWEQ6iPOh
GHRbEQBbauTDENItkFKQ5WkuD7UPikmWmcX/U/bT6tlQMzS/MvVFBT+cVmr2kw0iop2ZyX4JoEEQ
G9YdWGFrEzhFeLTs1D+3zpxwUprqsc0z1C9Q9v3RviVJnP/MBBjSqhLOo8KwB3Agac5+X4lDbqfx
Ninb8o5dJxIfaZm8dRhuyqu0rrj6I6MVwD1vydC6/XvkT5i/05PIEhquLVTCwq5p6iqP0+8xL2KU
QeeohffNzGf5g0n3jymxPjgwP0Xt129pPK1fzBaZ6wiD9WUcnkeBNZ5WQytWTC28tmLY44SE5V/p
6azI8ksYVfW+dVe6XYTbtMiDuyC7S+Lmmuu+cVAVUz8QLcDQJS+SZdi1IGAMSBnsmoxVro6ofg2J
ytDB7WDQovG5aZ81QzFWzYh+G3G7Zgv9hHCyXkGpaQJsLbSDNYNvbBX2FILSL0JDXCvTX6IfIGf1
myl/xIzOBemDgrEgv4lzlJOdVM3TtmnVPiruhFGRTwITrr25I5uaLiFWKkc7uifogaq36OurOeLE
5XXQkUJUpI+KapNyRyF1keHTuklBpq56D38qJ0iWnqnlG6hu6qb3En0zmd9aQ2T7jlDL2iY+vjQR
Mt0QAR+WdlWw9jbbvTeFyQ4uLliZCdxQbOYLJHohdOKhpoT8yXVOjic20XBOy8WghtN9j2h0pODe
OAbM+dB70RQRsb0Gx6SsAd4Vm1F3xCIOelL3cVOuVATZcH5AS0bpxdc4R7Kvs7JynfletlCUMl2l
vijuItCAQArEGRFrcW7ggsVa2OLIECxRuBkOAI7dIw6GCJ/XEMnIGQb3MaTJZTIIQo74ugFCLKs9
Onwr9DBJ5kfNfkLHHrGGYmENRAyiqf2WqqV+Aj7z5gf61g5YM1llHmULrxvLA9Fwv/HTU6obT0Nk
6Qe/Ue1VbCLfy6rFX0aa2+AdadXkWB7Y1aUnyPzpqWSQHgNEX1sYGVXkFfeBUTyYZpMezJBUtWcc
CV9fkcWyXhh794GDuTu+406QnXPdip4rJdlqdt9jahXWy5x05K0BmK6rjEUS2KAfigADOBz0YMpG
i67rmnNrHSZgEOtZzXODqe+5TZzpHOQAVBSbrDgUtlPh4TKrwlzb2INhHooyespTrz97I0HZGM0M
R6u8XTuKW4f96IIh2dkjW4ootBjutahqL/IgbJQThzLDgi+oAF2Vqn7UxxqonG6fCrKx1x4kymq0
AuT7bWxoAdsue29aNOrZLx3zCZrmwgmCY0kU+6CkyrAf3e41hT9+NsQANlrnZ9QBuC6FjrEwO3rA
jeAnV12FQII3OWI7sJJdpcJehor+Te3LtQgF08s4DGc1S28auIu404OvhSSPPMaoN6s4azFCT4M1
AQt3m/h2vkJEeWUN/ldL6N2/DGva7zEDRjWoALqpmYDBoSj8QboksubmMXy07ynyWgcUAK0j+JEV
ruYRFkEJ6kxYh3iLDJbqguChhw93gsG2cOALms7y74Osq/22+Zd/DS7hCLa6rkbq8zOTfAByLjoe
7+8ua2JUONoKO+n8R+cEM4VmbFaT4cYLK0I3xBmcn7oSf2ubZji1vTvtc8PZlqrNCpog1o6VynDw
lAD4UxPaGy0oUTmf0DZsu+AFRJJ6qafgEte2BtSgC89pK5Jtiy+EuZabcYwTn5U89BaiiB7Ctrxn
THXXftGn+Gsl5rZS9ecwwXYwMtAQM6wYDbM53B21bsvXhSROW1rqWvO7fZrWYhmYarccfa3COcqG
1DIXK8tK1nVvH32ISLgQpIt0wJsQ2cifbhMGWzNsXkU2IfRX5He5Y7gH4WuHPlTuUaqKnmKeoYXm
uG9pjnSdPrbqEZSIsct8hrNcSaKt6YnqGPnrakbZtu1PczSuPJ1wsqpkPfaomVZe3J6E2jQgPF0s
BNTi2JRtc05SzIEtP2+XqOfGi1h1QqIW2g1S/grZhBDfzHqcfv7999f+mGN5EufnEXS6IWzb+TTH
5uh22qXpZ98zWx1uusotMHvyjH5JluG+DgSL9IIYr5ifzqLMg1vTif6FH6P9HoCSz6BpmxDFiaNh
ivQZG482X2a7lZt9B4gnnvMRhCFuSnanQFFrbIUwBDR+VNXWhcc3a3Rm8RMnGXsbsMbDOSg+aWoc
H2JwJ23YjfDome3+/jWJP16TOVkKqIN3RScH+Tlxqil2PcCTnb5refING7TmBNwhQY4t9YF1Iq0i
s7kirs4gI7ZsWfx9MGrDmhgweOE+dzahKd5Q8m/PA+6yaKmMyjGBhB+Nmbrq+06cph4fzb//2dqn
2B5fLVLdKkxKR2junDz8hGfQYvZfAIHs72HF+6HG5le37cUKpz5UNTy/3Ge2BaZkap7MYE20e4/a
uP4ld4Y9cx0sWIz7mLWL/qJ0xYJwpXuo7TFZRA5i/qj/LzUeK9aOjvYQlpq6HoN8h6CSumpq/6g5
iDV4eP5ZdbrCcMTaD/5Urwg1OtveITjWNwnCJCkGm7gZzbrYybOnDNnG7pEvDkjuHkvwluvS85Au
8cPuZFsjCRDyrnB88fBs86helNH4lhkkAwMohMtYGdv16A/2JjedgI1b3q3qqCuhD47uxm/1TZCb
1a3eNymk/MReDxhdbTzDiJjCXZZ3pt8TDpsaCGJ6uaoMv1l6BSs9N/oKky6oyzfFMMxzmbAgUxT8
bjUHp80S/vvCjsKR4JH3ALfM3fdG+LNloQTNRy42h3GPZm2xK+oG+C1hii1TrHZAdDZEZfebquOD
i6KGXnUYUeVNsLfm5JTB/hS7yBBLxsDY170/rHs0v5auZWb3LjLmO7drf5hoD6asAoS202CQ3RQ1
S7sriB02RCpA04M3nlxRxLug7LXF2BnhRHghW5plshzxCr/RbQUf1hLxx151g2xBqF+5DbOXzCDj
j3WDlh4xqGQxlWkrv/+JOnd6X+eGtTO6elo2xGxVU7tBEX72BYJ+l09N/S8z1ScGzfujbKAnYROv
dtGp+8SgalXP5b20ve9WFQYsP7psEduKu4mB7Gw0NWzJ0nbdxbLM7mL4GoaYkX/MEzjzjC2bweju
u9mhD6rfQ8qP8vc3TfyO/ZJ/HQF0GD6aIHlvG5/InZoqkioti+jHgJkiLhjY9PZqfstzkmPzPvY7
YWM8VpA6WRaEWzeJVi/0HnCyVN4vJoSsohEfDj3Z6JpVb8AoEOkLm/Q2VzN3rU6B2Ezz9iSL+5Cf
P9HXRmpim5cHzw1Dzr/8d/4Y72ySC6YL4ECzhP2HwIwu+mmKhz7+0YftFdiwdq+5wN0rEMZLj5ly
NbZVctOghgZOoltqYoSRpjnasjEZsBUdV++61vIvg9OCoI1tHRBk1N3b/YObO2+jPxYPPjn/fwOL
uJ9XM3zxuiATo+uOazCQ/L5jtLSwTmssC34oPsI3E5KKfW4/NknEUgH50o01iGERKF6+h7NDeghY
7D1qwzd24h4yzTL3cjPVqfpZqQfwetle9Lhl5S37HQ1/ioUPutJu+vqsa8U+InC41Rx/FiyBWINi
mnuo+kld6F69xRro2whS7FWPHYArTXWOUq/aEhuOH9KuImzGYNq0w/Pff7lPCDb5IDoGmzdHNQVY
V/cTXmZKW5QThjj64aSiXrux5TODe9C+a+dWD4v4aA2atYYr9WNUMIpqh4My1uYxHao17CUEiPvg
rA9qdTLToEDfWnuxMa6/0R1lj2NhpzTGE2Rf3CAha6xAL4aLsk66JUEVtE8iv7xMmfelVVvGaI9N
FTzXRw9ez7Fq0SL/+/+V5+eP3xv8D4sW4fCQWpr1aUyo+tSsHT/LfiSmqa5A0vYX2MAuRtudb+9D
lpnXNIxX4GSyszv590YT/PTKSSxjVZibxHD9szzkLqFdlHsQezBBVkK3ito2vmXk9faFU79iwTyc
FMK9TpOuQ6W6YKg8IFRBeBR248Xgb7sxEBwKebZ2ruHjaZ8oxs1Auu8SZ6+h/X/Mncly28q6pV/l
xp5jFxJIdBF17oAgSIqUKFmdbU0Qsi2j7xPt09cHyvfY3ufW2VWTipowbBEESRBAZv7/Wt+6YpzO
SbMkxwGqQemZG6t2sbvq5lNj90FIj97MpDgRSo6WXw06pF1Swnp0MyX2+NphaKTudQijNPZ7QkM2
XVSuzQ+WWMu9VZSbWdoaoSYFqBQMOrdgH8prtVKPosJriLAHCI6Whg9m9dqzNufNlhbFLfrF6mxM
j0otyYElZ0Sd3sbUXZQ1KcND7iMEN/zFfGJKiMSzG996uz95TUuWD4MPMPANTcXsNmcavVkQtAYp
iSebYuXw21ZLVHFTnpmzeyfXrpITTaxqozJpHUQcTsfZnb9PSW/QdSjFMVwTXUOjfIv7BtQFdcwN
oQHTdU1KR9iQS6lg+03c2XcWsy4schQ8dOA+aylUWmsFbhicDdEzp2logYql+bMtWzIt1wRew6Xm
hmYIb4w4dfHc3cjhOw16dZszGdqAEbmC9TbuZdhmzwj9j2FLjbiav7i5Fl1zB292UwTVu0Vat0ln
2BHUxvWTtT7gkN6Q0FpfR2H9BUbRW4sP/CAq6wzYWd7Lvp8ODjTVES7trZEgqZys4mvZtzfShkqv
3OhuJGfrDliq34ninuSI6rsTMbTbZ2r7zsdSLPZmpvVwKnXjPFnCeJhFvJ/dOrsbWWPCPJvVgdsS
9e0xHokQinHSotc72Amlf/CkzC3qwgtSZiYnFO/zTdRTqlpcr7uLyD/7mxm98y+rCscWlmkxGDqe
QG/4l/vwQDIlZ53s32ziY/wsnpnFFfiyXK/nHsoM6NZ1G07IbmeQ5V5v0gjgiS2ibUww495Olq/F
lFj7PAM4n1qAx1+oejgbMFneVZauFSpWTgzn1yREYgYBhcctLrrBm7HJ7HIk/SW0N4aJTToaZ3cr
ohl8fzHO13r3kuXlwUT0eQ8ioCJAsOxvYJBYu7QS3y/UHFwje7JLzCtrogcEviz7XHRDvsU6xijS
xyxDeK+xSKwdnhhjj3kAb2iUVKcRqFa25n2WXds/9Kkh/GV4LOh8wV2b0kAvQSjFS/k2uSiN7GlQ
+yikoZStp3DYJuchHeabxLbu1FK372uY//EbNa67UOS+VmDFEIOpv/z3Pw/BffA/11f8c4vft//P
/Vt1fi3eun+70c3D7vGvG/y2U972x8favqrX3/4TlCpR84f+rZ3v37o+V/+FvVu3/D998j/eLnt5
nOu3f/zx+q1Iym3SqTb5qv748dQqyMeRLhj9/gnWW9/hx9Prd/zHH2SNlG/MpV//m1e9vXbqH39o
rvcnM4oVceBKx7ZA1P7xH0AC16c850+DWEC4K1IAN2Oy9Md/lFWrYgB93p+IVaXtMjbZLIHWcasj
snR9yvxTwrxHMIJDAACHlH/81xH4Af57/83+NyBAax3hfnoOLMS866Jd0hqxmReal2rTL4pefbZM
TtBKnIYJIcAS+nao6/M3SLgLc8ospyLcu5zRviAHA0xtSyV3fqqtokq/5xo0qLdaxFr+JMMFn6vq
HUNE0FHTMQSZW+rZG64QMsWryakOpVt5TPflTDt+qxSUlYcydCZ320Gz/JSoFUPsjIZuH9osyVMS
rRKbcBKbvX5jaVxom0JP3fDY9d50H2au0XCnIkV4t3iMNxsyZDyqxV1k2yejqlipEE1dPFp1PybM
q1wX6bxH6MQ+a4Zk2qTjYiTbtMjyL3mdAbuokgjcuOvUcqBRZHrzRvQUKNGxDX32NfJSEpi1HoQA
GVMuMolenxYL3tlgPsveotRJIcRyDoNkELcpUNq5Zexst9LhnYReE0d0Z4fSS9RVt5YMNx3tt1C8
ykSN+VXUrri5LiuMebMYuS2uioyC1j7LdAfNQU0JOyloEfux3XUhVsU5/aIGAQV18sIsu64BcLn0
yl1hFoex8Lp8X3ZSw0s32XCBy3kgvrka12W4N5i0H/RqcI517WjHCF5z40/EVpifEjMz+ydnJeY8
dOHoDN8s7JFPWMbib6JLmIDWFKHTbUWxKtlNlnJMHyaNeilkT7FNt/vqBiqrvnGdOXvqS6fw0QY5
HY3ccUp9baJm5Q8NefMdQ27vTwuMHb8Do5MRdZ9rTzKNFf7CbtGmD9Q5ydXObKIit9Gc1DRO8iHR
vpdx53bbXkFNDapODdVdkjqUd4aUUi/TSaa2W5kIGgk5XdJxJ508BN/lhkN5l1h07b5PUZGoje5o
aqmQmeiAmVOl8QIpiyWiLoOoyD5paSeo6jpiSvxlUiUSgCrN0m+61RCppJWU1GkOx3N+cN2lWMvQ
LbwpvS88C5tu3JiHpqilgROPyWu39USahNdhLNX87GHEqK88rPvq2HpuaEi/BryrZUGddGYRAfOR
FubEzqyCCIhjkHlufEWgLSO8Mev+UsUpmrC2CSgVAXnXvXlr4Oy7XTT1JK2OURK2op/Ukzo3sEWv
Y+5FGzR9yVUsrGorcyH2bqf0gAjleVc2o341kwfxhaHOfqT8+tkJdYPRqKU0pffefvCYGfZStlys
LIQKIqJPNhqevWij8ooSYbSXwyR3NZ7bYGo6QLVzUtiBA7TluHRMv0AUudulUDbuHQDh9KHqbRhH
4gFaQbzX0kQcKVK4J5kxcoeY3beTiqJjPRiPqLrcrUu8yQPrB3cbjyKHSGOgvmERE2Sp/RBlXvFq
V7KGlOvV1S2Wl9fe8pZvpaynHZfZBE5zJGyJAsABiZxOyLGihDVN0d1cTOF2skfsNVUOfRbM3es4
yPA4r4UJWl7DfjQlmZGF42U3ut55hBX02NVF30E31uwX0x6yg4ji6NgTigQoHn5USmbdXovdWDHz
Eu21wX12R1gW79xItNeAWQP6uRXTDFs82VFJt8xbloMp3foeCrB9oxXDctLWWY2bF2UQsqzYSJBw
J/of2KKRMO27RTzMI34RUnisPUYiqC1O8aWbC/1qGQv7rrALIiqJotzaVS5vMcs1+7zHkw+isXjq
3L7d55ZKTstIlg/jpP5EtQ/4tWGFFJT1Yk+bnIK3aMv7tE61/azj+8tIOAm6yhyOsSyJMJj5+c8E
crJkduf4mZbE6qqGbt5TnefMUdo6wVwCq7UT3s6qPO59NvgoUpEa2lZj+6mbKnS1eUWrFXfcWVeo
G2o31piOY8TPNWa21eBqJ9NWFvUid94uVUsFZFmcu6Wxkg8sQFDmWWO8TeJVtenq3BvGDkI8AVDo
l6EAGLxk3AACsoPGMkkPtRwE4p1mfcB8K0iUtuegt2vS1Q1pBgODArEvi3tOEn28Qiwb+iECmZ2S
VbQbtZor0TP4jqNb+0Zh6fsiqwx/Subxa2wb7bEzF2sbgzW/naIIfmMYdhuVV+Cg4wKbYzta29KQ
8577FdmCczPvSwyzh9YkFmrV2+48b8iuBqe0DnM/O5yro3FOGh0DAhyGPfHiZtDYaO3IT3H9aJnS
LVz/4pjMmEJJoQxxO8wVAK/J3nliWILB0PjtCtrLScNQZhAQdgvcEKKUFVlBWxP1zJJfXqkOyUXs
aWTiJZG+KycMTZiJp10fDmJbjHbpD+yLUo1FMcrJQh9s4rh16rA+KDHa173WLluV0YzTKaoHoSPn
XZWb1o3I1xCUyCj3iHNEkKxNopgb8o3oLOd6YFF9yAvO96bugY3j3tx7LFi3Yyb4MsquNrSkO59y
uaKHiFI0FWa/556/cIlR33JBym2LVit3YQSlIUkbgzsjz9bVxJwftLS/qJBfVbDO8zIWmwQcfPZG
DDGFhqg0Xb07dThhJR17TGg5S4zEm2gP1niHbLWofQIwjFpl6mHZZRPAXO0+pStDy3o0gd9YcqOS
rvUnM8q3heRkqqsGrlSFA0VOIbpiJSwfuwzt+LEafaYFEtm86ezJeQQBHwJ5FyZFAji2hp+TdnkF
28cNqPFWfjxEAH8KUFhRDacKyYuAQDi4Oy/Gu5mRvHmAplZ8osWiH2RGyqqujeIWRmSzhYJlrmfo
SkpN9FOYZzh/gSpsUs9cginB3YsJnmOoZ3RHNYFwJ1y+U2EcGNTd+Rq858NC6dvHmI2SwwQjb8Zk
aGGcsWmPWnLbTiZqFn2ukOWM07YKBTcjCyMrYKvsyBk8bZ2+H2+HnF9uyWxvwx14Jnq3ohhhjcMZ
/qK512vSjr0aBLZchgWdb5EHSkWU4ot2RsmaOLRzENllWtPScGWSNxiNgomqLduiIxIt6l3Kyr3D
2bGYXWBNDMxjTrYlAa8Uo2Uj9tNkZ3yPwkHfSqgW0SHlNuo6vDVCV/gfAPAO4ewEHTku5wZPHLgA
0RBSPc6BExOKBnd1pjVheVx2+IsMm1WpycR3R6ALGs2GyM55sF8AQ2YszxGNahK3TK8DJJTtQoxX
NmYBhm5ja8aJpFXXlgcnSptDBWHAH3paoEp0uB3FMPrWuk8YdDnGaqIsprCfrzBdqc2YkKeRIBrY
dw7KS1qlw1bvycjRvKHYumsMWS915wGpFG9pV6HfDbAlQC9Eu4hUCliXhtrUadJsEpuTj8KO7lcU
6ILewDjsRiLeDlont5GlR3D14bPJHlYCStA9w8XgGxVxdVos9BUvlWwm8PlBRALEl9RAKVGqWcAs
pWVhDKa+h9iuI/jvwzucU2BF02o8wFKIj4mi1o/ho9jGYb4Kir38HjSJdZANtV+GxPpAiJ9izFjY
psv0LyLsjRuszjjACWPbhPMCFxws142aLOM6RLjFIplrQzqDvhkKABubyRnJk0rD/HvFzelz3rcy
xX4UJhXSQOWlmGPgygY2BGzj2HWOfpQECskrihOJu+mcrEeKBzg4340Kqy1TEN2+ijO4QH6fa/1y
IuOHmjVzFB0bhBcVtcE5uZDRVG9CSipVfZwizwsRMWcIjn8QT//frM3/P1x6W8gJ/t3K23/Nk+9V
S8zfr0vv91f9WHkLIf8UoMMdwHnStCxJ1/jHylsY8k+JHoxmsU1HFr/9z5W38afOxBgxA0k1tAJ0
1Bc/Vt6m8Sddbpbxru7SoQGZ+n+z8jZ+bzWQvMp7G5D8ILDqJkIbCgO/0s0hYVV1Q2XvDGvHC0Sl
7+qVojHo9bSP6nh4qiQQsV4m7rZJLOrErdVuhEpqYhr7hyGsikcm4V+josKt5sVw2sozy+VtE4Pc
X91rOpFHoZxfCA6kDt/mw9XkyQMMnieWwtNtmYIQ8pRr7375IX6UGH7NFviXisJ6vNdYAVrHOv02
e625/1JRkOVcZ17cE85smMwfvdQ3lPy6yBYfs4rKa/qyMXdQWLOYBUIfLY173Y6TII1dvimU7idv
Gm4vlEtDrLU2Ui92rjHYNy3i+nUtdeckUGxYQjHpnlAeteTV3oRu+G2gt3UgXOi+cnrx6BRVS2ep
I6gkrZk1uaXa22gdVRWPp5aGPTVvFWisfcgMLgkE6sf0lKmOVanTOft5RnBMsyM8MdDdhRo+sm4V
rfcTwBjPkfEJ7kyp0R5BoP1gL7V5KOUMPyJqk785pn9B4V9OFknzHS4EZmb9X3zXMnFi1/YgkUQL
zUoGiGTnDbIPIuVEjzjRfYsFwPHiKDMTLdmXdfqiqvGbK5GTkwJmAKVFCRZm+u2AKPGgKtUHpY0f
u0lh5LTWQ2rn2b2I2g0H2iB1ESN6i1g+yhUuHBbRm6EeylM06UEkaceAA+IOz8T4MatILcfc8jDl
Mc79PCP0nNgn8tWNojrLiTpzA+15y0VH+mjl5qArQ8apQaXbRuBVn41RPJoOx9Jb7tzYLp5ntMyD
U4xbZdXxTSaq23nojyguMz+ZF3WIDes+S9zlQK2geDZY4Vp9c22a+QMrzvH482HwEpoEc5r8XS/5
Xy9epN+6w1lucw2jUfj9HHdm+oNanXdnFLNZtKCww7bIoUs1Utx7JlUhiPtBWvbNRLN8n7UMLSE1
bCNGq9OmoMOtM/UL/TpRZUCu+d5TWxAo+vO/vxZ/bypbOrxgR7iOCU5EXx9W4cwvl6Klw6iuafSc
dTI9jmlm3WAlswIrHpNtP2N2/Pdv9xdQ7fv7eTpNdMSmwoNm9vv71Zz/S9PG1XmLPD++1QgeVNBD
0TlYgWiFPIPaKYPEXLyHhgtqo9NcsCmCnDwdJBGTlXvn3pw96oimXlwxo+Z25nxJm36TUy18JowB
i0Eb1vsqZHlHJx4O71JAdzUczFgEV/5NV/5yr/q1OsrRQ7ZDjZbyKIXYv34hxzGhRuGLOlvSfHEg
+Z8IDS83hJCRnE1kkh/ZmR4g2RuCbqi1a5M70aldaF6mdnOfwG/bktwVKMGLzJm7IYjMu8tDJr03
gQPkyky4BGdCvJBOLNFpWqjxdXG7M/qWO7vg2znlMu5Gwj3TsBmh27ak9xSDOC6aKY560sgdfrf8
TGWDjDokHR89QEsI0Y8zkCeUlb1Dfyp3+22h0DKgRx8GBB7o4jDsWhkxL2PO6srTUdYiwMMZavoa
3mDV6fFZa3UELAyoSKMSce26odjUM3HykZ1T1azKcVNLVf5NH95a+zt/Oe50gAxBJ96Qq4779xOJ
MqJVWkQj38zkDdOj2QjNGj+4VvtpxNpxiofU8EeMKlsjnr8Bu0/fzEJQV6rG1yZzhN8iYL+NNdyo
GSXPvTKc8D6dNRJ91m1JZIclOn+jRXuWmXmFYTkFsuZCn6V+cUu7ab5r8iKj15lzJypt+SpFyJKx
vqdJS8xk23nBPCyObzTzXVoX4/WSLYh/pKddRaV4GI1M7sB4yANassFfGr08aJbe7Eo5yUOCz0HT
SOuc0BGTfVSu0Ph1ydF+HjLCkVkkt8/S+QC1avrodpaiL/U3DTZ0ceu1+NshNiVKB8f2VuHmisj4
/RBj80n0NlbmjSrCxG9ELk4esNyT3k16syHyaZ8vtnu4PHF5mAiv0nxt3aZF59/sfr5GhNrXmo7T
L3/6ZRPLwRcCWIYX/tzb0K2FKTQt2/f9Xp6GDMdb/LLlYmuaj3RR4mOh5315uTa2xZVmYHa/fKCf
W7+/5eUDxoiIdp6Uz+9/My+f4OebQ4HkxwidXr/CwgmU5r/5Tj+3/rFf8a2I3Pn4/hn++WV+vv3l
iffPdPnn+5v2dXGbiq1oyS2x1mZvtR7pywahZNHwfuQvz1we5svhv/xTcslmzTlmjN+LQSxB2EXX
mhmeEmF4ByDPlF1uBsGtDzGBCQm4pjg19MBAmcc+w2j6TjpSRqbq06yN34dKiqs+A5kol+/6RBmW
RLdHlcWv+aQWcimnL/UKR0z7IfVHVmb+NJ16T6+fwt45p50BJK2zo/3Slh+NhOkqbKObsteDpBUR
qzuoSgbWl57All1aaoFphOYmDitK5KotN1HDNIHkuLNhjBXIow8jGch+hMAsyWFPkqOCwQCQDgUa
DV2W3EQuSYJG2IJP0nFRltxG+4F9JK5T+Xr6xuxs8RttAVSZHBGA+t1o2B9Zm53t5FuTDucBwshN
YmpX/Gxql9ktRi3jto/WHKCUZrCuSvj9tpopS2j7gstgW3pusjfM6j42ewYke9hx+b7I/MUtECxY
M8EHyeD6Fp6ffSPj2k8l9eYKY1Li1ik7c/1aa1voH/V1lTV20CUxOepSfFpIggEqf8xIGoyiLj5p
JB1s4HkENAbRRdlt0JWtcQ10gK5FlX3KqBXFrNepFU3fUqt+MGTbw3437tOovfFoQGzpet0vkeQA
d/Ueu3O8z8H5luFj6NXhFsKDX2FyLPvhK7iBbYsqYK8EaM4JYxhhvC+Zqv2wqs29WpWYsTlhsqBy
pdnlSukTpwovvyG23FQSAP0HrUFoHtv2kRH7lFHj2wKawBLgtlsrExwHh18vnb4mTX5Pp0q7MVzu
kpU0D7Uz7SKh0WFwmm4LMjL1S7cd/VBdF32F9nqwoAZENZgIP2kjdSCtk+E9bq4ba97b8xBe9U0K
ESIrOdJqoTE3kXtvdFjLlj5ldkMpB2vIk2hAki1GVFKE2xQ50RKa0fWBs1BiImBqot5D3LmjGZti
1GZ/Mabvzpgd8+lZWuk3u+p3uMKHwJIpGXRVe+1azrHSM+ieY+PumrEPUmP4YjoxoTZW7mvJvWKc
x48nrssme6DaQDgGegmq4hsBTGODvC3UxAlkKjaPuLkda/o8cU8YYTfctY3dktM8PC16Bfelhqdd
2TY8rPqsWUYfVCnYsKQT440TebuhIeXOCwVdrvLRHOo9+u5o21U1DVpdVltFCW8zTyVoKsmtNV3y
bwtue8Twagwm5S81BqIaJzez7uHcF0AP5ajDzKI8utpC9NkGaAKg2nY8RKkxrrTMjY6joDuUOiQ8
RbfcsPIj2vLnudcyVnZUq0vDPM64fwOiYo7YayyfZhsXqR19kOBJubSo8Iavha2prclkYxdNLmV6
Sx31ud65IHzPw6OTEg4NxVPnhkgWQRn6lN1phrr9SP0uPdPiNejXoMVJre6xoQe0E4tAT1WNa2EH
jGlZHxbml4CVCKAQyy5NvafRjlJ8ehXqblKYldF85hxqNibpEAczo9dnFQRxN+OCyKKxPmsuxw+9
Mh24OjN2cjUSFD2w9Cm7RnvUBihRxKbqJa4pD6KJXWIv0jEFGloDcsRz38YOIhefsCSuwDmxHPpi
IV6p1iOdWPYSSBfhVGJy97MjPNxyz1Js8uuFcGUJDjxJb6YG3yDKM1oQE8l5FeYNfZ7lCfwK8eus
ipZUph9yoGmDMXd3nU7Jv5VXPc5rfgCz3dt2nW1rAqWoKXvebhkgy6i08nuVvZB9R0CT4Xc21c9c
fYy77ApboLtp6dFt2ikjXLtXZzB0VaMZV1PYoZ2p7S4Yl0lsY/uDWgw3MGcWjcRNnNq5ppboOT4k
P9hWOaIXwlXogTfaabjFDWycCkKCPGU9JHq+j7gf+nGbwWANqcgaCIDLML8gYyh7G/GB2l+JKfal
94Zro4eIl5Xmo0VklkMbmki++ModYsK+QuL3OuxhRuNUfLmpoQwppt1gvnKBDTS3kiditzFutKgV
IMfuY2bVS5aUPjwnsZ2yaF9gfp6gA2zntif8IeW/rVM/N5l+T6tg+VyC/8dkiWnCg+qjmfantpmI
/KY2XCz7PjT6HQ78XVMB6CReiTJ3nGe7kSSOjUy0PbQ+fK7aNBPP6JYB+c1XGL6ZQZvmg9BAGiTk
u25q0C8A9dRjr5kaMxut2aJwcnae8jDHI96jMHHnpNNDOiwr8+ZGH8K3vsze6DrG6BOng7UshY8Q
/5NeinIjYtzOiYR4DADA2qRTf9Mo4kIgNQOq6lFZW+VHu6VttXCSbwasZna7Iiys5gonb+e1UIGO
SW3Kr2PiHVAuik+GpQ2Bp8vxNESUwkvyOWgps8Xl4fLfbFmZLXY8nUJrQeC9vmx9PdQh66sb8d4I
SbR7NaFhI/jI2UdZhDtH6d8v++jG+Uarhv5jw3i6k+gAjhB2tNtZy0t/WfdRuh+GIldf7DSDPomW
i7j7qrvOezPcml6rfR6KNrjsy1lo8juM4R8MbapQm+bFHndAdUoJP9ig6n11tBo+Jq5vGznQJ00K
8EgGic2UXcYbTY8n2kV98aKhqrtsyqHPN30WUR6JB4re3QiVZ1kw3UpO3fe9DTfp3OVfDQdXWa7r
+i0iLQXfXBt2glLLU1h7n6z1fUEZEXzrxJ9w/XQBcov4euyVdRNlDBk15eYXlAfBKOzm2+Q0FWmp
DRqwoT1NrJqDORy8wzAI8UHvQ1A462a6/GhKyu1zR+HehL1xi3NBHK1OEcant8mzY7jPly0tAFaI
I4yPfeROQYJL71RoXXRe/aWy3Apv0F7KAt9aY7Xf3CghUdc20wevbbW9Mc/GwVG29kE2Bijg9btI
XFTYhrsvU+VJH+tZfNs7lXe0Z9prpBwoVvDu4+UAiby5Y7hqPuZWZwZcBySUZ017thxCDyrdaF+r
1Si67rW2KaHLqrLua0ApRBsjQCz7pLnPzRXytG7iMdtFnBi+0hGGDyw0efZMOztpWq4FDckez6EX
P1w2jXrU2+laNmh0l/amVZ0Qfejn1iw0pmq9fFW59+NA0trZlEs53Itw6Q4uyYMHMSpSXasBpPH6
xiO2WQCZNK0i9mF1BQoGMdfXnQ6RQM00smK9qL6O8qO25MbrEJKl0AytvnLYFIh+FtWXDUrt1Joy
/5ImCBzAhUNO0LT4PPMZ/XA2y69exfpyFF9IuKi3Uo7VzSxH82ao6MZc9lD408AJp9si3eauIuDG
drobGpaYZNLZ+eKOm/eP0vZUVxUMIBfp242o8SQWOHO2Tmfm1+FwuGzFlI+GOu91ribNxG7KBrqX
uq+zdn/5PHZII6qcE/2c5VJde51lbhH3d6/DQN1v/c5FvAx+VXnhea5Feq03jrctleW+OPxYly2o
Q4A/cYvmlpsnObdEXgaKoOwXRPLv39ryyCRm0Sluc5bTJ0UCWhBzx/sMsPj9a3ctOC4OUHwHX7I4
FeutaV3cf7aTik35HIvi5zG8sLvLItM9LrluBLPMY8RPSH3XYxsC99kYlX1IUi1hbdAsxyHBHcHJ
NH9KJ7m/7Efh/d40jp19sOYW9DRj7s62tfTTgNLlsh8cddgA0nb60BlahAwZ7YGVcnkxPcArwztl
ES6dhEviwwIpjq6PPiEQtf0e5uozpjnfmpbpNXEzb2vpc3JqrMq4Jz3366hl0ysXD42r0A5v3ZjZ
vh5T0nDWF+ASuaYuaT3lhhkeaMySzxIb44voTpcXGlY6BYq6xpHxPA9MpGco0Mqny5N1RXs0mQFd
j5arzhMivve9ptlyP456/4i53b7C1CNhroODR69qcC98JSO3oHsZ43rI9ebJoMB3+fi6DZGGspYJ
ZSqcbkWeWJvLxxyGCb6Xkz30nWkekwpt1uXvZVyziFRQMueK2UkJUIJOn/G8OPJw+YiVOUdks83i
OgVoc4cWhdbu+sXtzKXB6OTuhyS1jdMwc69+fwK7tYGi5ZM70fErae7tdc/OPumJ3F52OUzxDIgz
EZja2/CDmtfkaJRTGw308B3ZCASCdo3A85SYZP2OcO7W7z7V8RVlnuW5Ki3WZwJHGFi55XOtM7Xv
5+WONke/sWWYBVMN6gCabfHQu9rn909FehEyoGq81RNLgtygL3B5ogNOlEVO+TQsdn2lvIw17tRn
rwpy2frL98toBQ1I3qs4r0DGGCE1YqO6fz86XQ/VLqoJ3IWfcgZ5Er/vtRX9EzFg4YMjxvw4mfn4
/gPm2gk47PDiRk2/M82SU2aq7Ce3TVie8iU1oQn/cor1EYavy2k3A/98MdK9bsRfp4GhOxLZdPSk
0QYmYzu4H2cD3IAOdZ/XV3jUXzRBj7cwreYGBi1TkxLPsy0r56bObCiezrxwJxwYVXuSPSyS8hyT
5rXOYlVIscfFgwHQw6nAzM+9TdVyv+JSb5CKBjpZ3MQcwZ5rly/2nGlQgwHdmaNt+UMHPMOb7HlL
++XFcWvaMyJB1QNK7qlyPeQfIwSesDGP0+Ae2pI1YOIooC4mq+pIQgMlWCIQizE8aLl8oYwBj8W1
nnuCh33DGIZDbytjFztco51V48Uc2v64qKw5hY1Tvz9EsLk3DvWk9Ucrj46bOBnnE/+kg10c+4HY
66kBe5+ExfHn3/+63WXjy4Mpih+vnXoZ4wRdTpeXXXZw2WIZSL9gpcLuf/6R27iH1Af5SS9ToqmA
klTHbEDKKGvHp4tPucDt5hv2VfmTreXBkJXPpYNHIklYAcUoIfeVq56T+FNBh4sJcYHgwB7qY9fL
+tisD1mvM9etB+b8uMiOIuzG46gSDq6OZd9dCBrlEEFVeXWUPl9pnlDHqs1hT2NuCIYeAAudxxR8
xa0je/t9g2HO1BFdioKTxsPlX9lJpzh1MCfjIctRQEC9OSr9rdI0vlAMa+14eZi9BruJh+08Go2d
N6og7os5SJrhU9JF1clJWACECG0dODRAKm8Lx7x2orbbXw4PV1kXGBk8hyprw42tsWBIm4GACL4c
1dH6SCZDodfcOcZqOSr5JVPsVWOlsiud5AmACfvu1KOexpOPMKE+qrHlWAldX9DsiutEVNru8rfL
s2XHFN02a1Rhc4aeiyK90zaE7DlbJgpRrUzot/xusYm+qKpZxVV5wTdeUo2AWHvPdOyxy/iz2Wl3
cRES4WfgVUyTbbF6crBGB6IsuqPr9t2xns3uWEUMvFWJcT20+/AYZnG2pXplvZ8f73u3WlWhxuV9
i0QgbZyId0GjeiXC9NDRMjwsyKCDiFsVLRY9Z7Hc91icKDmkCVnb1uJoPqypDm5x+6GXZb/XYxqp
aZ9Pe6Nzrm1tbgtEOzAJ6ELTEIGYtlva8TmRyc6pGvdQoYw4sliUykqOsZ62R8yC7bEdJoqQQ2L7
ljthmll7e3Vdcf9NjTkQsWkftSn8OnYd+L6wIOqtzWivmUTjljXsdZuA0ibaGtP4PKxXpL5eMp3W
/PhXS+eMEr82lv+LujNZblzZsuwX4Rng6KckwJ4i1TcTmCIUF33jcPRfX4u8N+29SqtJTdIsJzBR
EZKRFOF+/Jy9197gQxzCLneWXdWab2QgO+eoOEG0dq9aLZMjgmzqw6zx9j2/5Ey2MApxcgo2rdQ4
p2e2FWZumgUpIJFt5LY7CDJYoSLiJMSQz1vbGPwQeVX/oEHP28fL8NbZiEa6jCgSZNrN0zLLPEjn
2DnbmOM2manhrO0hADGEdDdRHZmHoTfMQ4Q2yZ8nagu0nieXrQE5nAZlxqyri9fbKHlpEEMLBQsg
05U+v8Qoja85BrXQLIo6tPVieYKqQnhYbTaHtqdnmydZejBmJhyZLSHVjoaxa0rCbhLLh2PYuBtn
iVhOXDvhOCTrYqvM/JhxRD7cL+VkXn2lGxxnxcm7LWBJxnL37wsQm2o91n7Ly9F+x3n6qvtet6YA
A9NR929OooXg6Rg20BBxdakg6XDLu8OX7eXGZiZeIDGFPLjK5gjuZbuEyE8jlFT+3NcDVtkk5w0S
RotSF5B1N4vDvy+1g0ZgaXFuamX9K0pKf1XVc4WS3vv7+Y+KO2AaCnPVQ1AKmjTrD/cLLaf+kLpv
fj1Me8UNClM3u6RVgfcPX8/h/i0sAv98NfgZOgzXfls0bsBimnC6xwa3YXq7YHHVQt2dPghGTLZ0
a66lgSRKWXETFH2U0Q5WSYGE//Y5d9dmy2qo+fNwsDVz3QEz249kPBxtQPd5hoSW5FmKI5dtVBZ+
//fl/lBHw1KgUOBfdNrnTj3WuMl5JfdLaWp2EFXVrdkFUe8OyWtispnLmyfB0Mnurpb6oR70F79l
IUwinsL94unuP1+hov7nK36ZCSOIWX6edeOhQ8x7uH+F2PE/H97/AW1fUGZOs4ulUx/uF9NP2Vck
iSWWyDYJWVmH+6WUrGMRFdvfD+/f83KNyXoCmEeTqj1E5sBmgId2leDZWLEcvPaxszACNdH63340
FywlibnALy7lhAjPncCrcZK8UT/gHYCBnsq4DJi60Rr1WNuFPtKGZgSKWXqs36xhoVFj6Y9RV5nU
Eg0WLaNIVt3MehHfZrBaB8GuaG+DUt6r+8WhWof1l5IAc3tL+jKHz1XguJxun4r7K8lb7qGI47qu
7cB8g+ZK82+dnLWjPaB+nY1x19/WqfuyhVqbxgc9QwYh0ZX2Wg862CzCOBmng21Z0wGhS8Q0YKzw
zfv6IcvKeJ8rteaIxKJdutxqWHGIl7s/9vsMol9fYE1GLqvTVVtbGOBK6TeHvq3CwozYixPBh70X
ZgG4Oq425Ke/FLGoD/PtXrkvB/ev/tv3YmSp0u8kE1c+F31Xo6dFbXCGG5qBW2yT9Q3LdGJW6Cua
zDXqQc9bwembtm6pd0x3OYwJ2KJ5lcuNPmXeBfDapueY+80MBoKTb9k0pqHylVE07kepnSQzaWzI
KWH3pBetSjPeOe6Sn0xUPIdIqk06JfLLL8U5ZcSKm66djt4AGg/Yuo2RqFKL/1ChMahNbCkZbgRU
mcyWkBzqAHQMtZ3TeL6MspnXTqdVAcBLQYPQd2SoBFpzVAkJvVhhn3BWoLF1kivm+xLShCi7IAEw
EjbZ7bji2g8oXsZHQYc3nDypB0Mxjo+ubXOMMvRolzjkki1adS3bii6xY14jDxqy8BndAC1YuTRf
Pgzf6lYlBp1Vlk0CeegAwASd2MoAVbVxRJGf3CYG4ZegUxzK2H8phuyn1aPmfH9EL54SsGZRKTI/
R8RuW+/TLbYDo8tXjxcoJFQd9YUo0/fJkuH9+24zMEUQiQEiMW/f2hIYd53ZT/5Yf7ZzjM46N+kp
SbLgxIwARiz2S6Pb7TuuOGPfpBg2esIT3msDUfwUkzxz/1cv19fSLiCfNX61UWVMbFGBn2yv1+zN
7jC3764THSjn/V+SYAOqpyXMgedsdb1LaOVs0nKcnrqH3MnU5X4xAYUhnpj8fSZzlBJNbXx3Wot4
oLRf4j7qORhQeCi7mK8943bOHm+y07w3SFPpjkC2M4OUPtTqRFzj21dzuiDHTqd611oVt47d5QeV
W/NjQlbmWtjODAMD1TPar463GgztVGTzashQihskxh7chRWo6Od2rye22Kmq+AOYTV/1VdO8ofFn
tpEqmm3WogXCRHSGl3DYUDfgUGKv/DXEz34+7OLG1N8mLz2o6cbSA3T24oqp2Fdo0NcouOgnQ0jC
zsCTcNlGDGdCI6cWZH9TRxRhMYVOXkSrIsvZCv2O1FNZ9sfJqKM/Zo7kXCmkRCH0u/1IlOBby4CD
0JfiYi0Zoq/JfHD86onJlHhJE7N7cVKWBoBm6dxl+3bq1aXiVTjuXO46smdhn3GnEyRKhCJIlplR
18zP8Fdjq6vwKBf92RTt+f7IcBHtabpkcuMCrzWRmJvRklx22gQqnjCObbvU5a/xhr+Ihix+GIrp
U07NfGIsSu/bNnHIe7aALsQF4fjJzuij/02859S3FiSirfys6K5on9Y90oqV0bZjkEbO/GjaS7Mf
4JOsIhMDSo1YpJoZaIuI2hPTmPkhaFauEvIEXNyOvzxFKRG1K+baRAVC+A4mpexD5Mf1CzDeq03k
9ld8ayXQqmxODIj6tVv6zqbJbZ3Rxzz/9rDbeEuC+4A4yxAqVRnEntkHkOTVRrPm7rkrYbv3ckl/
Y/kJvMZ1/miZnPINovd4S3nmHeqGlFOTBhcCyHgDBrM8jL3uP/Yzznd7ejfIDH+Vtp4yQGQjEIku
Xu1I/vPw/q9MOBmS2pSKNR75Z2dicZ5m68My4fdLAD/YP3go2+ljaAGLwrf4S9n68jDgEooHv7jM
iAGOHt5Rlg06wLZT5he6luXaaWNmpelM34T2ru789kvG90g8khcrYhDAlGTexbrnPi0GHOY2q7Hf
mcv4Um1tO7b+0rvhV80w+b3CvBgg3ikvRUyVlPoVRlDsy9tyzjOGDe0GbWL2aqXTJwy6bMX94X0L
cBUSh+if0akZzUTEZC71juYPwAmVk6XZ2CzLdUGL1M4j/DexOsyu47xEyxiHGRXBVnMXEcSuZoTm
NIyXtDA+izRe9taiujO2tsBwsuatYWUvM+t1cJzxueSer0yru6RaXK212TP2fIgs/hpeHbZ6Xga9
6rsDrAX72Azdcy2LF0OaXZiZy1dBKicQVvxgB9WlT0oj6xYkjbaLl2Z452c+8hYabye5MVpGxWvp
4tedceMHs0/SQ2xZ3vtST97KwmmqTOfDZMJfVvtJ6sbFlAo2XaJvCIvuaZgm5JHEDdFCRA7YzgiD
bIAkxf5ah1qX22Ei6MuYUQEbUugcGAcxra086sK6Eu5zO0OfVnXlHIrcZKZn1+6B4Mp4T/do2ZqF
fc5yPflMCHFdLYX2KzGI5B6yibNrPGvBzIr8W00/1jQygx3N5kx4W72u2sF4UFn/NmmC8Mi6tE9Z
r75aOKfPRdw0h+jW33S81v72PifSG7eqs42X0cDE73elQaI3EdGspgWVbwVfenG/s8YItAS7hOM4
glBIEe8NgYVJZSTmqYXGnFfLbj/An11lUNf2cecVW8YibGJ6jON/6ugrpODC7un0Vn/Lp7S0c4ZI
O2Re3JDWBRDW6zB//fMX7AS2wViAMlJT4GGb/oaFvUGNrG0xqBV7sg54V3TzWeapudfzojmCxMZs
YKjAHOzpKVkm7cHohu39ke0MEQPWTJ1V1SEBAWqBl7UIMEOZP/lS/7S2YW1K/vphrDA2F8r9HpHE
LqucUmztVol86DoGGVIur2pCeGEQlPPpD69VAtDaGb0ZQaXSzqZulcd5voWKN/pRlct/XXBauFoP
8bq7jlmEsFAzKS3SZTpq9XwqEiN7TbXZPWrI51b/htRzV86Iv41ardBs/ZlszI9ZYi07xlTZc1Hu
21Z5h3Z23AMW3GcFQnVXKUWH1BHLQ13l5wpTFPtdlayXqEs28EyWjUikWN0P0woPJ04msR9H5T8X
Bgm+Q5pe+xLZw+T46oElyq29h2LkWNXcXiH6J+0sIwosOYbZ+FqCZD3TvPAeVIdVWZOD/dYmybb0
Z8DIEYwehsZNsEhVh2nFz3a29A/8utdcH99TDlVvYgKzFeGEIhi2+bxNHr/TRFaBlY1OOKuZCq1k
gMCrKc5WMw4rSCn+AStRt7Wb6jcd3ktXpOJxzGNvA+onCxqVYZfxbMhwI0zXzlEHAGXqzdHppcdl
siYK3HgYVIV3NJXTYz7bv/SmdG5H+PERiX15tCjt11FipEFcKwLG2tsrj15jIsTYtIvkd3SrKLVp
R4idCOvUWtfQfUzprlqgn0CAu5DMkySkX1QgDzLS6zLc5veRFuhi6V+1CMeMqlO2uoiO0lJjJmL9
I80gz062Mp8tlymLk0LgE1pKbiUi7F3sE/RaMPtghK++y5EhUN+Wf9GjYapmuOVpJN/xIJz0SUId
DuC31DvbwwFVmSzYi2MXR6us5xWmUnev4cPfKQ/0SjT2yMUWbVxIXwZxYyVW0Lh18Q4dhxYL/fqq
I8OAZq7/S2ezAEhdPjdudmldpQcWBPNLKsxu24CPOc5AAI5YEJ2tUTNPFT2zLAeEaC1jhrdlcZxc
A4pAxx6Wxh927I484QjVtxYAqVZnIPdhoeM4gUaA21xkeNx5CsyfIL43vOw7sifGSoi+IX5sstwI
eepFSAPLeCplpj9xA7fTKu+YjFpAg2erPd2l4mWV4HhLVR44Cz5Mz0+ibdLow5b9A1lUDzfSlF17
bFJ2+bqd9zEC/C0VR7QyfFEADynaNeDdFq/S1B45Kz9ozs313Y2vU1ucZd6be2qTirgcQZuPDMoj
ZRa7m/pMOpldp96WR5180yIROclORccOZyVnOl8lwcI6Sc5FsbXKTh2NNNobeqldbz7P1TRwKxd0
w97bnBll1b918SYt0vKhg+f9oJEouO/s5Hr/VpkbyGlLsRYNkVyNyF+A/rgvg94ZyEv99yFtncdU
vg/TdqJ18pSlMO0BGIjtMNW3gNU89Gr6JK6x65KaG6Yhes9sK4BZlDqlvRWMK3BsM/HNavvLdqBT
Z80tPawsnV+6NNZmHcfP+Qy3yOyw0cTpV9YP/kbaTrXr4m5679AlZRWW0pKU6j28ZvWc23xgGX/s
PD9W0HxsmPGiNEn4i6pn3g2aUpA/jihhVvH8q+tvx13zCxgRXuspinYjob6HNM1P80Cdg1PeJcSj
br87ZMWkPVVI7FxxBOW5YPzgnchmyF8YT8AXoadgwORO79QsCCmj9qm3zEDcouQ5Q1TBWLV+6NRO
u7NpYNx6B/H5fkknk99bGVAWoRRisXNf7pec1u4sWvyFt0hr+K4bmcXZNjUxV8YOkIdRA9ye9MVZ
RWzHVoUCxgAissMjrR9y3G0B/NTmi07VtTOjD83WdpzFB0orloKs5/jq9V7xUH2J+WZa7uMUOZVX
bxTjHAQphYZsayi2IICICWfs89KBlriHRg1SW7FLkaLeACx0NIuzelq+gCapjzrd2ixGut1xoMHd
Ox/SXpEB27TNUWg5B5VYR0M+Wua+Q7SHEdc4zzj7aLK7ktqE7BxEtjafSc5t01g89o7VnbPBP8XO
lHCkrBGZEdf+qSFqcV202V0jy4NO49tX3Gj5YB5gF1Bde8yoaGL6TwAW1n4RfynT9d96cnoOBeUI
GtE6elvAZW/eOORXuFuK6oLAJBxcMZ6SraHX8SVOZP5qJ2kwGPp4luI2DSyVcWljy91Lr/ow2sS4
oGM5wrqRe7N3qlcXClY1yYyBjIzDdJ4gLHikQEzzoSMe2BPRC1Eo44tYco4h+Q9zrO6s2bF65ARM
9E3kA0KINNoLZV1j9snk2R0ZvOpqNNFm9Ywg9M6Fi+2mu7ye2xWLR7HrOr+lwODiKKi2nTkdcQaV
Jztvsx01kAG3bKJ9VtuMh0fdfkk6Aksrq/z2gRIj/kKQ0sbPjbkUeF/z+rNqYgY4rv3HZMzuVH5D
IWpTxdv+VlZedijt2jjTptLPJaOWM3K87jC22qm7wb5pS326A8Ja2SXpsY6j946e8I4JHu0+ju/0
nK9pi41JmuVL1In+0dSAXZUVU3rq0FJv9e+emNJVoTEz7g0dcRtT0z35irSMZGm+6R55K+ms0f7P
bfEmHOQC0+wWz2Np0Kr31E+6FK/Y4a3VcMtWcSfVbBhqWxv6eq0hopMyBu+5dJszJuSQppV9mGqa
ZHM771KblW5F04PqjZTtjaCrc5kGPeZMoN4doJmX+7cSGChhVQ/Nzm5qeobsmkWqRyHbar7ubszj
AZnlCaD9b4uW1rrutfdSLgCWezleUwLgrobdxEAGOo/JTY+IiGlyBnV6WxAV+caJ7wGrEgjTtM93
zGMgoyG83DF9N+l8xM4pE/LiIoHoPAHNCrvWU0c/A0ej9ur23WZRtrXBmpZtTFjxZ6dPjwicmyfH
5maqNFzimgWEwC8Yisw0J7ELWwQIJ6BGoloEWlG/iqXg5lvKq8SZElqWzxrrGa9OmspdHMNDH40a
LcNMfFuOBd9vU7Irb2ytf4P5Utidh7wiV4d1qvkuS8053i8agXfrFF8gLRes1cixaSPU8hmxv/Ho
9jVBsmlRgHcpoAO0nEMRQKRU7ZNnPc74i522e8xuF1mupGahQHKlE3RMVQODVJFRzz+NyurX82wM
oTPfSN1UK7S6gecwz8vQ3GBLNsus2jGLNsLCk0SqTY24kIJTrHH7dbtBo204j9q4VTNZ6S2dVAw8
lXeoxsTbGKl87qFoHGlpe0c/BgijskWSkVITJZ+r+pRq1fJM4rt1W3djjMzboRzbF6QhHORVJ9Za
p6CIIzOx5mQJML43B7tArOF4qoTmlxz85qaCqb5VRAIElvabGHTuL2PKjRnpryZglnOUI73KpdD2
mhE/zYvmPkx177zMHfd7ilHs73P1kMwL/CNWsQUNXNd++SCmPieHM6gdmdnm/hCByMmpFzTitAjA
sVTJQUyGdWnMWSIvXWDy282HqTrzOo4/42j01wXeUzDUqIF6WrBnzpKb3HABiYywfw6FLyE6WTvy
6KL3zCJGOB9JdRdpf+VGY5Iv9CGIevSiThsBs7l9VJO6uVHblsM4SLJbhtsAm1jJ43S/TA90fSTc
9RjWUIKcZ4fe9uDkQn8ox7QLWozmpRjBKVSe+enIZVcupvMoHYwDdb2vgQb9WHGMrrjPpqfRlSeq
A383pjpyW2h9r4wDfTgfyMk9sz3YLbW1Z/nWUxX5KLXp6eVmcihpR7UZyKkoQwtpNv22mgFpLQII
tow58qTkWWUjec5xMuwNGioHlzRH0xL+E7rpjMSQxNrdHyL2GgIXa+4V7vVpaio0a0NL3IXHvWJq
+hk1cx3SKXXWsGD0M7He+rkYBSt6xpZomLF6nvrPUhPpk3CVeq4pkUHrf1aOrr+mDm9FrAGWuX91
/542eO1qKU3yETXkk5iuns3CP9NGGT5J6c03zTwgbAK8Xk2t76zimiXDQIOEGbVnhBjPhAznz8Ap
pudUqpE2eo4BADDWqh/L9mID6Sc1iszpRQ32q+Uh1pxrp/vgJTEYS7P6u++81zaOH1NudSClC/1F
vbv2C/YTxiwc27vIWcAETt6vm0tWZC4K7SQu9oWO5kmvEO/QjSPyTqGdFolzcJNiejB1zGZJqm7O
gbrYY7Ilap4kjkO+KUxrPGXFUAVe10ffHYgIt2+cjyGzYU13zs/o0vk1esJ/aoEASxa69kQLuVnr
S5V/Ilx8jxlOHquFXzFyGt87HfKE2tfiR9ZP5PY5Nr4CuRE9SkYFhZyS5/uFSBbsN4vvHsRIutgC
ZSgYGzc93S9pz4BDJub3vYOboLM0tDgOmr7/I1gi9zK+gtE3dtBS+l1G/5V5+uABI2LMbGoaWcGa
jrwadrebygw1u1FuUWLJlYxKhrpDNzDPyjUOeBaN7c7ttnqm0X+yNHvrMPva2bR918DdIHEnPkcg
JpM77xceNP+xo8G1VoVXbhkHqJAlzVyD5TaPhnkEXJNcpEU40t3D+j9DUvi/wIj/ayiH4D7/w+f7
/6AcKlX3bfqfpAUB9J8f+jfkkIgdIiwpdZz/JBza/3LxSBML6UI3+C+2of4vxzAM0MJ/8xVuv4ff
f2Mbms6/dN3CPsx/oIjyvf8vtqEQd6r+f3ocfWDlBqQH+wZsACf63zCiLQ1a2RP+dBA3nonFeRvL
7Ta/zTE5w9KHzYmFoP2LYZ1H94uTGDRq9WynzzlDAePHvsmN7hfgHtAL71/qLdAnvaNTxZg3shJa
DxCrdplXf3V6lBAXVrWn26grMcs/FG1IWyt0nFLhH/NHEDw+XiQdo1haZjBIY9xaNNSc3rhEpSQD
heHOSafNV7Uj2Z5MbEO8vDnHpuV5mI182wBn7PuRJHE4Onvm5PZKehjmjTqQ+KZWEJzsoPVpeyF7
yC95Hjqje5Ctv7zr06GS84jarkAEyA9X0S9CBhw6RdFpoakLe3tDIe+vCK4rA4KbTGKoOEd6tE1X
Zj/R8bAjtv+oGUIkwzSoYt/cJXvmA9GKLDFnTa7VhraPz1ENx76Kuk3hE1Q2MOWl+gWHlXwbaV6v
+pYu1dTof0zx4iuMRoQZkJCnzXmonAQUgY0zgghqjmjg18IiK3d0wl8bnR5YF9kt4v2Z4LpjY0JN
5Yj6F0jhJyoRse9yyDgDrQDIStciia9eM+87g3JKd5pDnGPUoaN2NEQ/bD1YZoxiLnGRhikCDYrP
cq6PsiI9zIF6cx4jR60TEUdhJt2ry5iUwyP8f7pYl1Zz0O0YDWE5Oc/YXXg/8ih/QduKRscYBxoQ
HFjqp8zol28lNpMc/0w+7ZEyAmVsOB11SlsEiqZRWNTFsz36QcNoGNUW5B3Z9cltC9dp5dZTuLhI
Pjz2/U3ZtXjDtHHaA988LNPj7FXkyTXUKpgnXxi1IJDotD0OsHPZNtqet+aIq8A4xrb5Z1jKcdVH
HQBuYqiZ/2jXdLidq/CRzPCRdF5dWxTDzkUQvPF7d1jF+ZDtIsuFlNRw5F3iat6P9ZyGeWs8Lovh
gkYUyQuNCI5glWLghp+QTYyzZEcssS54M/M83tv68EkjaQ5M1MvrwptWcNOrcGRfGdUQeJbJZkXx
vx3YwA6Vop4pHucEpT4hdPNlGampE81+xXXJsyedU89QjtemjrBs6vAFg5A3zfYJ8xeKe0HPEioj
79nIO27b81PjdOves35AApZfidoraR97qzxYswd5i1E6VSboHu8lXgg1Jhg5wJWKjzuNlo2qn+Jm
Tje1pXa+iadEav28F44Fw2/eggSGLI0QaVu6gU+fARQLZXKnIynykzpaabMg1KY/Dmk043pFcU8V
xxmLIzMOji22WGBi/RJfTYhtzJU3DkxNonGYw3QVsgdcUvq2K7Ndw9x3LcE20v7jxOvkiKtI3Gpw
mw09HkpONHu7SPKzIMNMTE0dgnxLzZFA0NdOaVQyDQwBzduJUoufcYn758zDRql7nJw9UiJ6GZBY
cqpL60qieE87gGjtRtBm9rUgXepm65DwuT6hBc3WKV+vPGg7+zh9TUfV45hpyYYv1WNk9EFHHRWj
VQnR4XRUTsRGFD1+w6jM+WzYV3z0y2VQ6kMbEip0ZnHwoeZwwUy3byNvU/M78G78QmmMOskpNkvh
hQIOShhXDlIYX/+OjXEFHDoCbEYyBuM71ZV/oco49H7zE+Vz9CDoLK/GAVOjnRN42U4uaZ7zkgRC
5/AfMVtby7azmGhxZK/o2llaFnSN164Ldzx3WorZKnM3UDOPy+JczDSCQeE0TZj36pdVEn2NCfhP
Kq0PjKrtXlRUYKloLhze0zVNOxkkQm+2VKw1iFEis1nagjkFIZX12mae5+/Zmk0qt2UXDa7aYWeA
u5ZC0o/N4zjEJjvRdCL9RaxlNYLDycuDaAf0mam4tiJscQNkrl5vmw79kprjDf2/+UGukFO/4faB
4aCACHiL9zMy8aoFWwQUrVMyyqt0Y7nL6uIHKu7vjP7KMRoS1DAQ4DfJ/O52Oe4Z6I4BKky+oEAm
3+S7JRCGEfrNpmk4/rbR9AFLW26v2rQYd0xH/pqnug6N3DoznJk3FLBBkeHWG5jRhdT1cs/W8qhb
zxLDz487vjlp8dG5ef6MfQyNj82uaY1xTE07/iEle3issuEpsh1IoJShq8r0j2oR2hpZCOJthgf5
Oauig15PAQ4x/sYlGhgSUgwnpiFC86eIYj9wYTEDcuBdYiL2u7Tf45Jur55UsNcUq0r5MPsCDN0C
vAyP4JupHnuT6CUHATej574Jp5jZkP/LoPdq+LO7jr1xQCJkPut1mT+IJGFhlvmua7AMuAYC7Anw
Ly0LAzaa/NJmQJhmgTLU98doow8NZsyoNsPEmV6dZPlIraZZ0+IIjNFu0bf1XzUj4bDWu88OyvR6
cWK4g8iI1sRSbMjI2LgmmTdN4aiVTWTF2kiwH840Btewyz5MV6Aqc7QfLB95yDRAhS3D5sDyXLCY
MGce6GSRsR1H6Xn0ixAQ394rOV/XxlgCs+DP6kqcyZWjgjlzGT40Ah2JQpZ404W4uJHJ7LMdTJUI
GGXOTgGIZctee7ElYXJEha4KvU4OWFf2Wm+OqH/85tTchM+prXZgAao1cz0HKbD+1uvDh5lCIpkV
xknz7r5NaKfn5u8EEYDT2g+aaiyG5DmMI6Pg0Md6jqt5j4f/yfGG68jHCMH4UW8R4lip0n4DoOLs
pb34enaJTSIrFtUBGA0KhjAHPyVzJ0k9Vp15+cgbbl5L4LSLYyQ8TaUQa+qIaueWxqh3a8zZ+ojz
DTN/Rw+1Nw2ccroXX2p62ApDSER8MTLAyaZ5QS+2K0jo1iq1GTgwtpP6ihbG7e3sAqS2jT9pR50R
LdUu04DA2G68kWZtrGcIxnubJPEQzLZDZVfVa9cyjKuh40fEef46QSDcLO6N4Sj06IGewxJ2PnB4
LFc58lAtD0pqhXXyoRnmB89yRue1sFZzuHtTdgvHkMTI2DW3PSJKB4g9IE8IC3lpZwdur2IF2gmN
W73s9QI/ts1uHTAgYQXzzJMFMWTl5Sm7YBNr6z7NqUjpOz7WjTjYdNp93SFXh25ouUDz5AjvbKsu
7JVh79RANDyni4fMTwVphcyxR9v6aT2/3jmKuDibiqW3X/h8Mpgc9Ww1O3oeWHV50IbSW5djb+zZ
vOmfEL0nRdyFno/LFniiCWrnCM0S0X5PV67VxJ84BwFZGs6X1VkymFpijBH3c6idbrHAuGRH0KRN
zujBqkErwu8MTRSlzHoX0AW0E+Lb0lngiNd0dTEb62sSfFYY/B6hL2RBmdtflYcxeHaZb3Q6pr/b
nGB7fyiHCjolMhc2eZ0dxPevWU9xOts24y44bX2Gnycr6mcdZdmmdNPlNOq39bsgw72xmmHrIqJh
FayfpImvX+AWyodBvpWIVSangeQkObBTjmRHXa/OWUfBbmMLWs8ykPJR00ekxZWbbOx8MXEpY/d1
ZHZ0KvdqcMZYR1qbhiZ/8hI21Kps0ogPYf02yNI5L1F6McvlvWG8xSasWUcDiqQIpEdUpzeKMXQd
W1uTN7JVUU81XJM+tYj815ShSiGyg9S/iTZ04YujZXTOiULkQnS4YpKDeRKa2drsC5Lde3l2UrFc
lDzFE5pKlCtb+l2cP1wstHR13pdioqpm+Dr7KUUBtIR6MqObA6Bj4FUdURg4pzFfJkTkLdRHfrnN
gMMTT5PoPxX+a5G4nzMmaoZq6Jv7GnFqLYjZHFlGJ0wPwN1NVERJsAB84pmeW23JH+jcUKFisrbj
hY+ZUuESfyXNPB9a0noiTjAcHD5az0JIIthWBYoNlsbfaVtajwWZV+1tgkW9tDe7qVy3DXIZy0b+
TA6Yy/A2Hn4zKfbOULl7pvUEE85W9Kxlw0/hK/JCCBMMUu1piNvuLbGdkniYH6VN+qanO39aluxY
aOIo5sNiMdfP+0/fLocLRxl98RlDyXFdD4w5qV0r4nnpP8rlY+Cv9j1nsHSmvPorDvVsOPM3R9qq
G/3Wl8ul6TB0IB6V8MyE2BRQihAXb5h58lGy964+1kyokdFAc941Xo9aaoF3r8feb+Gg0B41AdLW
YWWUg3rFrZYxoqD9zE2aMIoMxMznaPGf3KQ/VTHRhJnEcytdbw+hZt5ankIJCLPAB1f4XWY2HAzE
F5lW/QhAbs5gcGs3UlLhVoR9l9zJnIHDeMwfpnk6xXF6aRHgvHQO7fre5vU3htYekHAB7BDRvtBM
YMc3OTR1ONpa7u5g0RuS64na2tJHxI+pLg1irj4lmYrjfozYdDhFOdoCVbKtYtq/TOPy+X/YO48l
SZVsXT8RbWgxhdCpRaWaYJUl0Frz9Pdzj9oV1XW7j9mZnwnpiCDIANyXr/ULoy7uZ1Ufrkdz1HeJ
3hPPdmaQ4whCYNUBwIBabTEmbyMVWE7cLQ8ooQJnoLxSOK25s5nczyYuy6219NvSQaFxrO1dYlrz
fkADfgti6bU3kgwJjWk6Krk++Z72rXMBKFlO8TMFI00WGG7vON7pTLaJMkWqLdW74xiOz16mIdli
SnUfxvjZcDYRccF1CWp5g11kHhg4ARzHKrqp6+5HbYP9reJ+a+XOUzLwYwsayjZzNXWz1GQAvLJu
8DePg3kCAuxEydajH9jNpm3sNHXUbkjrtr2qBmPjVTj/KCBhHbzZTRUZk+QVkRvEBxQoZ4qqP8W9
Tew4OoCJnImspEOsQ003cZTOj7g2btv4o0s0EEuReUQnELjalRpiS97XTGEo4PkdCgr5SGdSYwuz
H/Ts0UQsA01t6O8YeW3JQfT4WYBJ0uaSAnEGpWQZVFSpVSbnldYECgXyoMa2CTu8L3qV/Fh1TlcY
C9Njg5d/zj+JfL/q8GrJOPTX8MxMyCO8bWqBnKHZ1vDPI05P/G0DH/SB9ALLG3gdHP4FaLEVrpfq
KzCeMa4jgntM3KymvVPc52QCZZeGLjUiyhilreunRlX0E/0U8F25vg4Vhm1ij1zUyEoM5XBy7W70
F+UBF6V04yHAe5KLxmq0UyUWcpXOWwtUnaxwKbg8Z0JPPpkMR/AVbNtO90D8LKI27x4UT3iU39aJ
S5CLGsTgCa7f5SLUHv6ahe7+dkbbln0sZOs/rXZT61el0h0dcYEqAukncGmY0WlHuSI3z/o8b7Ox
/aG2WglqR2XqLWpl8oplyxgTaFy6shvm0CjOeyFRBTz20TEXP00RDb9+HzxiTQQ/tSwwh9Q92b3w
+PPQ4ToN8X3fox/j9CjZLYraHwTTATwcFDmxkC1PEI9kq+U2ySN6AgB9q7dhsgEiqVN/gZRDzqQ/
GV00+KNaTRtlGCMkZNJpOBnic/PcMQHlNpmhpx5aCB0VbiqndYp/LeY+83J+m382jowoPCVa5TPX
vZccEkmwkS3JwblsK4nWD6WZBvhM/+LXSGoNViwt6LHkebZFus3RHiPBsSH7V51G/BL8ehgTUvfQ
Ey8LLYeySJANZdHrJ6EYDVCvshNUj9Fr65WsPiwMz6d8yOFeEaPzQNeI1bRKwx0qS5TayuG8qmTQ
v7yhAcIrMoSSw5TxJh41+32IoumkalFJnSG5no1qOo1iIbeD1YlADyUj/iswSBGCLkUEvAzjSTKY
JLfJU7J+m63Fu5beSBJTBpawO0iOloLzRzBNE5WCCILWZSEZWpm9zIg6lQ9yO9+fnjw4juo6qYGk
ZkmqFjUvfAO0CXftRavRqnFOiBUh74VWU1B0NnyY34tSsMM6s4cZIzfeG4LWozVgECTNqxFXMVAo
I4YWtK8WR9GgzMEeoWX2jII6saqJwIwyA85Dyqx3JrS7kcyAB4oPmBvN1S7uX7wJQbHEy+jTNfNj
nNE4TzP0x0k/fNMbsrMOBlMTYKxw7I5u64CBCpeZui/GNJaSrdDtGpApVviOXtoDNND9qI7Wbki1
p8bwXpeixNK72ClJGu8rwF0JwCOm0g1Mgd7Eo8K2v6fKk+npuHkUsRfYlvuyWNG1kSLLhg4Gtinx
5O2KBXcl4Pku73ExkqVL9fwW6zrssCJfPUzlCNGVScMhNUN9A+FO0WECVUb+ghBJ6QMFglda7Hos
mJlfwNNDYuqpql1jExX9T0K64ThYRKVK9pJkJqTFlP5S3Y/5gsWLxSNoi3Q5lQHQ3SGWCa6D3WTF
aV0FX5k1qvAiVErITVOGvL/QpwWBqfY21Vfje29MCIt6zCdsPKpTXXk3VZ4LuFaAmYEIGyHGIOME
Dt/27K9K/tIVzrrBxULxvZwJl+6id2dnyq6anGPnpdbJTVsNKFxr3zhli9PY+OKV483YVugGVkzP
TP4z8LkNjnRDHHQK8PwCdbGBYBlFstfKKJ9BF617txezzHKkIB1avgkxYUURrXqXLiyG4+zyU1G2
r4mVw1RE9Amwin50NO19gBIJegRvkaqc9WM0vcBBa5/JZPm2jvORtw4gktDEacL8YY4sZ9OV6c5y
GN8aD79hRxveRssl3GtIQPX2Vwo2OSXQ4b10ZhVmXPzZr07i16viIdXFzVCiATbEVH7yg7/qOezu
XIgY6bXvGNU+GvXvYzE+JdBhsUf3oyi8X0Nn2cwDeU9Ps/Y9HKSctASI3TnZt7CEswJHOkzvGIPh
OeK8a98hlhmqs72xxlDdG3CD9h4Q16CNWkTv5gj+io0CPwE5tQWRXRuR3VDWgwYWBroyMzuoh8A7
8uvFTJuN0XlfmCHMyKUxxcRIGzmgD3IFH9OcCrX7uQomMoyUQhhKgH7fL0CsyHJ06sEAsKQv8Zex
LfF6dFoSVeRXg66MQY3et4+rzj+eudMNIfj7aqDPYdcLogTDSCIUe26B8zGMLN1aOqXs9oZXi6fL
Qp1nwVsxsqx3s0gKVG8eK+zdCdnmF1UrzF009h+hgs88MqIYSzg8Zl0ak7lICXwgmcdx+R5xY5iH
W9hVxuYu7VXSNswYOxd6TgnDo1wAWGmNKEIV4fO6cKUhvISd5qSpr1nxDS+XL0oZOfidLW7VwLEK
BGqNHOnohAKtg2j3o3lfF8BJDCglIrUFFB0JOLVxv0Y4XV0jmFMyPbfuah2soZWGI2Sb5rjYSnTV
pB8LGmgnxK3gWC4+gi5AcOJce9BC9Q19pw8S26UfRuBXJpDXrhZd0beCcur3BHFb/C4QTp2Z2sU2
oH7hHTkw9iKriYMBgMXnmMIKU5PvisLfMIYGOs6K5TN6bTrVsHdYMX6zMHjynVH92U5dIJTNXqpk
WnexjqwYsdGzPU0xVbWRTAE+61vHhLZThDB/QL+Q76MbJp4OARFMnW/HRX03K35eLicsdr5MgHbv
1QPWfF3FkxfWjQXeo4twlba/opb1pUTVLXP6HhyZUewitzk0llkGZYYYV7JAt1rp2HVYLtsyQmot
YjhNJnrwIR4hGEB2MqxbOixkCoCKUnQY+G5Sk0wuUSd7sUaK/3bbvOhrCq/aGHcNyDjys8n6Mo0u
EoGhTmYNS5FWxxhyMUjR6lhqgDrLteTaTLyXrE7aoHdNfa+hvEI+pEAGPbkZs0hj0lWgZ1gLB4zP
SIEelIbQOfLRfibwfIU3rJDGgsfpMf5XQJXHvh999AtukqRFysN7HUKAU1goaLwz00sc1mSTnRMq
z0xGak/bO4vzhETbdsWO2BSGwCn1GCZ8FvL1UfW1ysfXhsoBSmc47zrjV+RV8KNrtccO0WSyI7CC
mhCIbxVNyOgPd12R/yAZaI52APYINq1UxgjJ43ZVmBxTsU3ukItEEG5hVZWnNMpfyGtCR16JUuSi
aQhOBzpdt4hJiy1ldEhs83ZaOl/12kfgrtM+Ar+FPnM+tsMeuG1/kotQhXgtW2AlQzUAkx/uulDb
ICjiCn+ZWqe0MihAz0Mz2rsUJlxtPQ6JCoCTnCRlOjPcUP5E25mSX2SiROGY3XxAmeGmyBl4PK++
i1GX3CNWh4FyCSrmhJfPMVPVhQgfBfTZm2B7k7gFokz8yiDZEaEQxOKuCbSlq45ye4Nw1R6AGJN6
uFOk77frQHkyyR6nsLd3qlF4J8P2CKzHYBZSDTU0S6KglVkppSwIeARCdodRVt5bCI8q4E50Va23
i5oXV9iT5FerNkBOiCCkM/MMIjzdcn8CmO83UWUJU3LePb1Lt2ZE2GmLhWzJxZTmTKlks4SXeKp2
Y6xmQE0FKj8zgNCl2o9a6JQsLu92bhLAwVwYMMXuvkdCVaIHJn6yqq6FbsIqU73aR5jy0GJIGMh7
5ITJr7vljCtmrml73SDGJsTrlWBt0wwwmbOQsEe71mPyFyTiqzBqIHeO6ujKz5FG04NaIANomHZx
SENrWyyEgZeFURIqglAilSubcs9io0eMO/ghy+LiCjDWSqEkuQUP956JZ3JR5wb4XNLeIBzt4Fn+
exv0EESAVzTEF2Z+9gq0ftZHCqo83Zo4TLaE1tJxKF+m1DZO9JzGqRgj3oTMVwS+AWhlfV5oYoqw
riZ8wThElN4oyM2IWQRQwOokW3IBEQtVbnxNNt3UJcgMKfu0JE+dpK3hG+TzTkq3L8MOSUEgmPB2
ZxBadeOSbRbCBGYfRr7utDxjItSXCycZvB3c6NtCTOvQlflRLWRJGdaPDqX5QcDeOkK4MuHZqUQY
7kSdw7RlJm0gMB0U7JLcnwVDfagdJ9DsBRfXsmTO83vhuWp+0PBRglQEvpPftdiueAqaIw+OgoTk
eYGSw6+W0XhWYDg8o1YP6hKe+S1Umn/QIkOzzTMUDTYAKJHtnIC9HHrbDEYxRwTyz9tmGcxnIvK4
8kZEQjUjX9HJ81Fttze4phVkPvqJIj4heQ3UjWp1aV01BrqxlIBIUBazsl+FeEmUruRTPVh7Tk/l
LaqrcT8Amx2EvElRh4+hB41afs9UCOWYyZJiQF1o4g8CN8hdKec4A7F6WJH4NTH9tUdgtzqi0WIa
UyuWgzJQ9daNvGGGeDRAlBG3orsXpK5RnsQAf2rEXrlqlm2/N7z+iFUf0zqO2ISGipjVatJRGmIu
6MVNwsiB09zYrVSGYgpP7khS2Bg+bX15TNcUG18xC3UsF4R8BueYQZB1vD3IebaooxljNVw5eZPA
x2p9CcHBEDfOz81KPJ9tZ7QHqgcbeelx87bYeXuUV1rlJIcDQ+9vnI5bCOM6pYwin+d8Q3HWww4J
qLi6GMfYPsizL8jd/zq7XFcB9svvplTVIITEQsezLifr+s/6OBpdUJrrgzJkH3Fk7G1QuvsOzCT/
jni6eEK0FWci5RDOonMR21oTKoJDFQIRM/5j0xnKnCITv0OqdG+rqbmbdJ59VeyMr0vAOCcHf03A
xHgmTZlxfjflJY4LGgb2gsIyWBBiy8L9DJfqSy7SI12zRHtbpFLEWrgk36GZjAgjI+sSUj4MgMd2
geaMvCrisuT7IlflYhU7piGGi+KRc5dXPi8KhnuGLhQBbyPMyZ2Gu5s6QiPGWuKgNnZZwiRwnIbj
WBTZCcQgFooD9fB6eWMEU/zULvI9FpMPSr7Lm/rJGFzj4GXDrVZqTB+i0C+Z02xmci0+9IKbMVHv
iSBIRtJz6TnmjO2IeDiA18U3bNLXDSKoPMgnJP7IXtfjt5q8JhjJ4tGt9be0t9/t3L1tag3VPSUz
97BmTX5t6zpP13VfpynDudqfQNRfdU79bg3QHOFPQ3o3O3Q0QOUssZBsKT4iT1+DYdSLbY6iahmH
VFzJLI6Gm+2bxPwyLFcQDW4qGI+VjiV8og+36ZR/YPBFP2vegFMtfServpGO7x5HcpVQrahZx8tj
HqqHnnjMjRokcpby6DSIJ+NKFG7a3MYLYLh309DwnQfNCWdBeIKhYCd3c05knNQYiriLuTV0JsYE
qQQq/XSsW+QRBUwNcscIazBEFxqUK3MIHWHGDvgD1YLyamkszNyM8righ/FZqfeWE5rf4rBdKE2I
Ek9FjIqIxMad1BdsY+88Ehc4tmfZ0Z76n5pHXN/E4wP+n0hZVYq3ky8jSWewo2lK8a1V95Pt7mUv
4rV6uqJATocCdUk/NssRGAL92tJrd1q+KjsvLr3TXDjq8f9Anv+jlbVjG3jD/Hcn6wAV0vbr9+pP
jOf5M/+4aan6v1TTQGfD4k06O1L/46alev9SgXI7iGcCW6G2e8F6arhpQfzkk6qnYqXyh5uW/S+M
J/B+tnm/DEdTvf+NmxaX8ZedhUuhzPHQm2a6afEG/QX1BBJYq3gAKleI8SBrKULHqaNrtn63zttq
0Wmn58BTtuVR/9++OaRqAhmy8f/YL84nV+Wi0lCk0t1o2kWTdw/5HdZXB20sHp0eAhuRV9bFYpjv
ujnAg4BuQmzEwejXgrQvu88HtSUinLzt7JNH5f9+6B+nuxxzOZNszahb+e0wvWMPRdXx99f89a2T
nAVddsvWX8ecr6xTHNUHqZowN/3nukqte6VkiEpP3h8BcYwUf8v2hENNe1JNGzkXtBZ6lOLEVrlw
qOr/uZ6RAj3vWYE1arDPjvLT8uCc6t5Je5bty4GXk12OPB8uvvaPL/hPu//aFpWVu+sy+0bIZQ+2
Wh8vZ5ItnFNvkCCzd7GIfmYjI+6WTblIxcbLqg7pG6UgMR2RGwdwEv7qdc75Vl7u4l83Va6W8v5j
h7puyDgCSLJrsHIt/r+oLPGopaYb+xinJ1tEr3hq5UNaFXUctBrGovJAuU22zp+Tj7SOYthO67Vb
+ZwucpvcXUBNaowY6rf4kpyeGPAGydA/Piub+mTe24Mz7eTa+eUQVyRXzycVq0bsz5pyKzPyZqLb
xJsw4k9ykUzaeBzyrzJdTvir/0qXZyKRLiXTZPbcFOJUyAkwcRDJcmjbcXuQzR75mypqUGuIi3LT
uyWcaBGAysXQIYFHEr/dgGJL8JHE00PsTH4foYLq1sVwI0sgoQj2UDsi7rusGy2wq9wu3y8VEbLc
vwoksiwiCyRyLxH767rULnYdHOFGMB280jzMMr4Gf43kpku5GIlG5wAevThJ6a5Ihul/NI3kYbZQ
hYPP1WwyOdhJlbxCNqV03tTM49Eq7u3Is+AcqzfyHytXaiDnH8C1BiL7vCgo73shVhq6oxd3igP4
J03BoJsLVk6Xy3e01NnoDeUIWzy7tYiVexG/y1W5MMUO2cIW4cYVMbIlJoS9U4vYVU4GVTEvhO8M
sW/pEFPiV0DhsTnJlvw2dVCWw2ziVq+RgQCqMZ8wVkUjulyoIUyOnAQwH4gSMR+wkFHa1Bl2FXmm
Oyd3bZygTmrFX9KuX8nIcklAcQnCmRyBAMPhCLgaFyXviam0wRB2OqAaNsk7dLlX4Q6UeHnKw5Xs
AtWFl7orI8zvxKosZS1ppQRtWIH3pOBYJGF0lLUgId3nzQ3uzuaKehSTK1kdutSJTGiIupkLUw+1
PSmkfs4adeSAgVFJVTowvyBcjOE7Kfw295nt8J5gVsuDJ5pyvVzTJ83N6p0lYm1lNIj5ZTMUs07Z
goCX8DBF11JgTRPTV8RHZ34YEbKDZkU/D91O3yYrghRZ9CYFExehmihbl1V39eqtucY/5aZhiN7d
cba3cTXwSABmRy40L8KdEa03g5i0yk1x1Ov7xK4OSOm81mZOf//7n3WhNfLP/l6fBbhBn5V6c/kP
z/+mEXc8dd3SnOpe0yn7XkcZ/+Dlv5Sr8v8F7USuZxwxdWrDPVI7S6CaYxLI/1z+u44Ur7PkUm6o
GnCSzqQfUjH3H2YgAoOeZth8i+SFfF7l01FlnYd91CJkU8Xgf36DxQPsCd+f2ND2l02mWdzCQ7J2
uihypkTRfyyiNU8Cx6L6LO9KJXgOjTreSxHMSaQdsAUgfyiFMcE8kq0S6xbUJ1iPY7rFo4cRfxCZ
RrlQXdQ3laYZya93AttiAP7X+3rjiGdelngLJglBWqCCAXxoPsltYbl8ODjmwklHMlAucG9c8Uqn
CDvFBW5Zq9VDuWJ0nPGxOcmW46Ly6JdZOx9b5wl7GhwMStcOZAG8LoqZx0FUwGUZfJwRE/BEciRS
NcZvKaUoH/Dzutn0IcQURKDiSAMTinv4+QFvxY2Ui3Vx2QjVhLmGyKFQnmD6q4uppCGe515RC8rg
KZXmKvlbVxAW9y+Zwb61NdCveO+4WnKu/zsCIhBF2isZb9zVxASCIsmvhSOUli/b5Gq1lhT4ZFMe
KHdfVuU2I43ivb7YV3LNZISG7StOfW7KrX+c59x0tSlAE3AB/DEqOyCn17oQ4J0XegbyA9ZR7R4q
3R43w+CYGxOyxQYjnQgWG9qCU1lkG73mOctFKNnLkEkr6TVMsbGTTbmfTgVi0JqSB2jJf4lszyQG
mTZSuErZlBvloha7ZUtBXItBQzxul8/I1fHBGEjgXj4pt8rVxRappUwnU1R3dk1oItZldvxypjjE
SUdPLOz/CFDwHRHfgRs0T7dsXjLqlyx7VkyiyipCyf++Wybgz0fKg5BE/bdzyo9fvuK8+6/TpZfP
WF5a7fuB3IkMh/+6yvOB53M4DRLQUejquEyRa6lm0YmAYSFFI9ZD3Rw3Udh3521yxyD2ypZcrC5D
kTxYti6flavDCho6t6AzcRTIWwZW2VRxBgK6IE6lmGK4lc3z1st5Ll/FiAhyIc9RRPr9fZevl63L
wX+c8XKuvy7xr49cjpsTego3OfynXNBfqSG5ihGAF5Dws6gS/5NHuuSLZcu08GoJreW7XFNlju2v
vPJfq/LA/7oNRCfsqyGDiSPCGkPGC7J5+dz5W/7j/gF4RNDYjfnrikWvdLl22cJZhU5KNs97ZCJZ
Zu4ACv/aI1Nml2MsLbKOYwM4ejIOU4JBkfyQWJwTaWitrwFS/cAvMvupBmbujzkVYtRbCfKKcbxB
osg5505kas+RIZ/MpVwW541tCesOGL/OwCTiwst+mb09n1KeRK7L3eeN5+zugiykVq7+5DoKQrqY
2NSTCnF3Qjehz5fKVxWr3zZtgg9fm0bILbdIcDYivW4i/uuPctibzXV60uZu45B/PIwmxlSD1oK0
k0lNEaMNMpZcJQApxkMncNs2gWymVttw8MyTt6pYZ4hW3BRoKYqWmYwOhX73EOuUazoRP4FTon9M
4V8HHuqRwZKjDhQoMPno/wsZ4pGhb05xKYpFiRi/I7GQG1F4V4JR70wfivqjHmN5lCM9i6dR7J7Q
eVv2I7Jbp1ksBiTrjwlkl1bgeVIxa5GtArhNmhIzAM9QT6hGqKdJ4OC6lgoURaxPc1AHSo3Mgy4L
uc0mQtgYGlXpye0SdHiQIKs6g2xlt8ZBruBpoDXp29q67raQw7ErhmO56EhsU0p+RX2Jf0v+EpaI
q+QPI1tyIXfkqDkH/Qi2NRFK0ueFnseHbnV3oewbe9ERprIIIYsF56bcqlJ1AiTh7RaBV8PD3CNo
Tvh/I8rEfx8s60vyY3KPbFHCqw1uRiWKH5eFrIVcVmVLboMYgyiRN1sbmN8jIprITdspVXEP2+1A
brvskK1Z/FSgg71z8l3e30saXrZG8QzIe35ZJadKPHJZP7fW4SGm+rTLzrOF39l8+WF5moSKFCUd
bSdLMLLUQmxYopzNCCxXFTlEnmsynRh9Gyktfzk0Tsgzh+riBX8clBvJPknQFhyZqnrAl7rDLGph
6Mzww8OeJjjSwDhkoFM2TDBiXDmdClmXGsSxWCDkEjj94B4cdcajJxLi2XIxUI4miDDdDWXw+tyB
N7IOcenDUM4hd4w+DTK07nLKjWYzCVCeLNkgw46zw+/VQRZzLuuyJY+RR8vVOqSu9n9Z2v8xS6uZ
rqCo//c07THPk7JKuj/TtL8+9A8V3/kXiBTDcFzysDpJ0l9JWk/7l6XCzmcz0jFw4v9I0upiF9tN
zXa4AhOX8Ash37MdMqvg23Dr5Iz/myQtWkHCVPgPQr7parpjeJaqIhZA1tf7y5A8sRMzzTWEZczh
SwdlEvU5ILrQ6tPgDaE7AIuFCUwwWRwMmFoTJj6SM7Ch3R3KWt/tuUYtsFcOVtyC3V6SdhsBqYAv
eL90I3YoeDLsB2D4o+Kdltosrl29m5jgDwoztqsaW9EXNZhd7VtkTM7T3FjXqzK7wWw5GCDRPaKw
ZWq+jhT3vTUs9DE6UpBNDogL60igJst0yNd+3BkdIJb8jep3c5zgItajfj3nOIETvO+1KX31IBFu
sM9cNnmOI6NjoaMdqflXReTBtBjtWqWm7NSl+Yu7ROuVahydsoQdHh2mHl3E0l6itwl/iwHc1lKW
7T3jW7CQfb+G4QV3HHygMxEEpoDJ/Ei8rfmgX/dqZ9z3pRtiTm74aziifL+MSN8lEwTytIX83zL4
AZ6FPgmZGEITcoqWkRzjxNquDuA9VIBv5aK39aPbNCTWcJIDFwtsEKz/MmjVIUPLGE8ZpA4LGAJ7
t2w1qHbKIzbT6a3F93VtDclYm67qFnXmZJm2jbaGW/Ad1RZt8s43oRIAwRzGbS0YXqUQGDGXH+20
HFXPgGnSKTs6wAogzXxnMjIjrUqe1cnm+xZ1a3hbcAtG+MSYgVJpSs39mimGP6eGd1o3XZhE21Y3
nS3lv+cC+0jUS8ors8QQKMHucRcjKuYbU4X9gXeHKpPeCrFYFatYEnEJMQ5ptKpAMLVfXe4gwCIr
LV6xgr9z85g4LaqvZsV5U0PtKps680GZrFJ4phSYAYfGva2HI6VL9yNEsWmHbGigD2i8Jh6p3KYq
SKoL8ILhTXMAdjOHEaN0N0K5uDdsfVMOxqafE5DwQ19cl7Odnxf8a9RV86cxya/BIgIjxZMYIutd
pJfvYdhtqhkTFEvHwUNx0WabwvpQNATwbqJgvBfryElATruvxh4dtk51N5beY6UJMSTLmhvm9Y+O
3QZ6vPZ3bobLiqEnN1lm7LqI0EYf4PP3yvTcOEt0WzRYcGdwxnKjcj8zZGntMr0uart7XLp62cRe
AXzJ2RiNTiSspT9sN74pQ+3TjCtrG4YaHJAS0krTavcKqo6g4VGWWVXUDnoViPkA3XajzrfRZHtA
zZMHrQMUNw+Udcde++YK1waFMU/NLIqsc35QPK/dOMqAroCXFMFqXuP6iblcZYImn8J8PNaoFQXJ
uGbbtR+MAGjPLltsC78SwUPPsRZt0JhbEMoOKCBN3niaxgS4tf7NarNnBEwoR6oln26xRycT/JqO
bsftDIGImu7RTamums36WqWIKJglzptLXd2rE8pWJYPrXOFXWGUKKFSo/NHi4IRZAHHQt2RINhrS
ASGGzbZZcN8z5S62V0whlwlGMmrXK+mVQMGik66Req0+bVBhI0ukTZ+4Vb/oeQ3EtOkPcD9yPzSx
VLaVGdQbddjbSGlvjYKSbA7uR+XZJrSaMnvym8oogtj9bON3x7Tn3Q+70HWAr99LpRDzdN+EM1He
5XM9oSYNnsKF75u7JOXyFcZkYlKjD6t4ZgpQmrsYjRKrjNd7ZEZ/NtH01EBczUzINPC7faABGzdE
4ZKA4Qr3x/QImuczn2FXxmb22ebNMapnKtP99LMtET1E/PJbn9dwe1uMsFsSygO95sYwKFCPjQms
Nyn3g+dkkFvSe6RLZpxBNFzDwydwLz/BYvApE5B4otlC+bu9L6nwK9Ddc+85dnvyVtb66pkKzIg8
xAhWPzQ8b0s33Np19wULgI9yTu7xP+qDCPDqwUZjEtRz5/kwdj4KIBSnOsXwytLhMaLf6I+4MCJI
EgYJmfhkxpCceru6KccThtXU/xrkTurv5Y94ilAkyWf8YNRbu7d4kWfjChGsG91BzaPQseNYDNQk
LH3jwm4CNaVGe8i5mB+4xit8tY8c/BklzuV7najHelreFxRQds1owFaucedtktdZ1W7jGFaU9lar
E+5kLdTNDpk3vAagMTcJpT0LamVSQfcfwimYItJLjeDBofz+hBXmz6FEw6mDPB2GD5ammr4C2T7W
f1ZrDGth8txDjbXwnddFztbO15M2xQ4cjjc9t9Pryon4iUlz7ea4MgRX4E71bt0esUFbT8Y7Bcvo
EVvN1TXnoEzTdtvzXXjKbRM9G6HmuV+TBOCphkSGFs7thr7li9J2T/rEyBqm/Q8molfMSJVbw1F2
s4dgJrPGZl63dUnPnSZWeBUDAZ/KFgsoSLu7fESoSsAfUt6POivGI6LvpK5+Jp311RxcGHoANxod
XbwMIVkkL/RjV+Ct4L2lqvm4RA2wDeJ3f1ywQVGSJ7oet+PscGrBDjNu9DnKl976ZUFDhuBh2XaL
fedN7ley1i+2mOka5g+XEQi4U7adBK6KIk6iL+/NZChUQzBJQMAEOgLYQMDnH4QR1XFIX1HY5Z61
jGplAwUfadp33L/qWy6v9lVj2XgOA4dj4fxhqPMx0SAmkLUjNTgsX0xejA0ibH1UfOdVXY9KPDEW
m6j8cIuXAk/XvGGeDYn8MHcV+RTlirxZgZlb+WMy8qPXLGh6JNClQ1t960LrETQU2Pva/Ib6NAZ7
9ma1KWHg1mvCdnVRALDiq8GBAbraznWNpIlvtegS3C0rVMA+QpE4N+i6wGtiP3WFspzmD15gaPEW
6TI6nsEJyAJ8Ig5511vGDVrun3pvfUTdyzyGV3qC0SPscCFA4A/uc4jYQmx9gRNibwfY/qXtQDdH
eUjtdxnxx5oVN07LhHdqv4J697tmvvdy8xHODh711Xe9sY8ApE4olZ9cIMqDVb9q2CBubR4xtVEW
v1EOPI27Wl1jaDTYG1IIKLG1cD/L4Wcfd8O+6kCug50t/Civvs0h0lLfjGHdxxm4ay1y3royvOki
67vt6DrQcgdk8m09jSiKr0ITMQXDmFveO6A6bI1VfrE4o++rrcNkYf4Gout+yZFeVULnIynrq9Kw
hw0Bwk1UW/oWG1E34FdCJsDT73A8CjpCPx7YALv61UMzxV4f0Fj9hEbwxU6VkyviSrWBXPjdNKJ7
S+OxhjG5gyB1h8UIZauu3UUooq+pDqWuU44VPXhFvgezWjxX3pQ6u1/X4boowy1CMtW4bDSkaEIS
G1Bjr6wuf3JSC4GjSP3SaxCTPNjl/lyoz8MCKs+1j/juzQFiyiteKCI4DQ/ujCEQil6HOdZNLtnS
gqT39pqXIvqOu1EA7Ym7ykzAryub+NZVRX1oEkLnr3ixePtwxBTMM7/N2bjvTf0DoyB0+pVPJ3Yf
4eEi+qth6AHgUmiubpDkO4513gIHdw9r9gR3dgJHZj1rbVkHU9pv4FbdAEfW9ii0J2g4tFDvymOb
0dGZSYmoSQ4JwGAcLOp02nZqDpm5i/Y8MvAPSjHICJzxIGDHcSMSV7JpuYO3MWeyh6nY7UYipyP3
yPWkAfTqDsKNTHzwskPnt1eDy8bLnss2R8eBTMM7UZ7qsv2Pr5cb5YX9dUyWpVeGPpT7bEAceSuP
Y4TtfjXp9ynnXU7ZWNrBNaaYYD0EVT2g+0hJU55YLqSH32VVtmwBvr5sG1owvaDqrDBctt7gfi3k
d8ijzH8/9LzNPKnEqUyTKatJy8JB+BauxaBR3Q7jjRWKSrzcKI+RC2lwONtIHnX2c4UdfPDX5y+r
Y0bhceidOGik8+JlDxIDIPv4hSqR4JlF7ieGQo/baeJu5DZnxK5wyjFxzGaB8adM/id6pBBw1TNI
RInuyx4vKwCLU3yt3HTmLaPVat0wn0jTL+42tQOC0nDLSA2lLJjfpwfjCWmiuyog5zNeEbnAfv5S
ALAO6lc03SjG4GL5rfQFcyQgkj4lzyQTfbN4cjFg3KcIVDILChI/+ZHeeVjw+OvrcDPXzkP+7N4b
8+p/M9JAr3btcq0RDwf5BomNsUYUdjf84P1lroIOG3aDxQfiB6BlbV9xDsnXiY6n2KrFHgUYNG7J
Fxf7/ltpBaASobbBp6rGjzkMFKygGVo2xmd3E0KYCrq98UpX4pfTDjPZLkBR7qV+zq7GkQnyBuEI
KFf4aChPiBjh2YTgM6y4nfZskiH+f1y951LjWhtue0WqUg5/lZ2wjTE0/FEBTcuSrBytqz9jss45
X+1dtRZNtKWpGd74DCTKlMXXAwRfnsrUO92P9olmZ9qACrI9oYz8ZIozezuWWyS7hrB+liiNuu/5
aOwrdFvX9bZR1T+0jZC9dm0KKKUDHxWLvkG3/4EfsZpjiARCCvgPv8fcZlEZIUfTSzG9kLiss8eR
XHXFln10sHEwY3S0cK23KmWgBae6p7/Q/KS/LM+5fJU+T30dDlDaYqP3tN39Un6wQd9PULti4FCX
6tKeb57kGmFC7tr209hyVYxc13KRyQ7/WM7xgVQekh0PiU7P7T0sR9+hDpjgNT1YaLTfMEF1DxfT
b0o//6RNPe4CCm2PTfCNY5runQM9vo8/le1JH8RB9yliWOe3xVOPBMr3Q+fSNhLY+C6aj3uIWpJ3
aulCjG3/VHg0ZmqkJcVHes4RXTolf+3N5Nr+EOvvyYuNXo0bmafsYG7Mv9UX/87Mte7N3Ny/sqvS
RslfaQyHN8SvmKrJKQ1Wd3UxvxgALXZ65tUNMYYt6g6m/yOfqjcIQidOxXp2zY0ULG6NM+pnH8n7
t3O1T/ZJngKj8Mpg0TdJugWbXqDTapwIItFDaKGN5t/dSB8pm3LToL62P8XHIHkhKgma/1E/HdPn
Pwb1SxTVejsk/ZSjha5F3fpGbC60F7gottHxDUMNISiPbF2kPMNVyq7J3nj60Z6fs2kjeT8DXUxf
DcJA4FCPWSDx7oo3Xl9IgBg+amEu4uXCFjkvdCq+d5pfspZoSAVAM3sOve84R9JPekYFPhj2zREI
0hoX13l2p13GjhOtO8orVu6eUvWdlIWb+joQTPpQVv//+y4BjTClN4mWK2Ipz2PNCkBJCD1ohjel
m8Nvr7xufmyj9qekpywqvQGlcXqF/MVrXvs9HorqvOoRcRZiPd76zWT7PuT7Jez8KVTRcX4aD90R
KpXGFvI42odFZ46/ZvGyQWIv/NE3XUyf7N3x0Syxgv9myk/hRY53x0clb+93b98UnsVAsV6I+XB+
V/Sm5VwK5NbBf+h+cZCeaHWSXETfidqJ5czDZJbtkMtOt2Iw+58NWuvufEXKCjnk6thUB6p3LGIc
27TcyVvjGw2JxSs261moJcQj5XhmvLSb7Ol2Sl0ikl59WNz0gyBJ7q1vGTISiOp8oGO4bYkOUcTo
1mcMJkYONTXbncpzSPeU9YUMXhHIh3Vzu+3CGs0OZCKfPurmpJ7Hf9TbMyodKgX0m8bmzTPRdae5
66l2vPazf8rQxUZMyEv8uftQ/xazKyuvWLqEsuizzSLik6uvgAZgITdmtKx7wNzIn0x/jd6vhkM7
hPriO+7H6oMWtv9l8hEJly/FFZgJ3ZeejDYsrmhU0SHnA/fxEdNzjWqzWi6RqMG9HW8EN6m898uf
GvCLh22lfc0/lbFZ1QBpF7YwWmzc9sBkqSNGJUi3lJA8rrc/43mOJuvI6ICi9mqv0N3uy/at1cU3
UumSttFlJpAgZvrtsden9/qg8Ih6L/9TTH5lRCv97S7dKwFS1jV4k3XPGkFqs3pGUSUar4rPkarb
+0EN0DwmXqPQz+pCuuX3y2itg4VHP//A13VzcWJctC8OS45AUHs7lM3ZHOZ0U3907MMGXzIGbZSe
Mw76cPl6YKnKJFB8wj9s0J549oRq6k/KRNwlVlxD/qv5OEsrRaHhFOti7jW9J42vJVr04rFnmHi5
+kzg8v7y0XMKfqbn+wX2xvGZS5R/ugs3LG76wNazJJvsFrPeNjnSgpse6X9/fRpiyD+//6fzZv1C
M2SXBmF/XWQ/A27jE2d98q27l5yrE/zyK0UiCHQns8tIVBWyDB6qqDCg798yUvf2z6ofDYzdCLIQ
/aVr5AyU3gdo5slwLxAj9XIJ+jKPofzhZGAbeRtbqm3J7nI9XnNknnO8JVuUTAK0VGJBrP5r/zP7
0FBxNTmjaK9ze9ZKG3FAhZyk3CBA9bPyBalRZ1SUL/Wn3Fps53fn2yppw/cS4nOgkvPL4JAuO2bb
jc5BFNKv5hr9lo9bs438Ei0DD8CBaT2RURaiIsl53WQ/ACa8vG+C2npqrDvqGq+3F2dgs4wQ2n3B
8f4a3uQrC/Xn5kvs6ltt137kfuuxebJntMixe8aXtYMEVKRumO7GT3PbbFgGf9LP5EPaaZt2l4ag
ehhBbwo5Yrd1fwIRSlT+flI/0x0oYWCUvZdYwe/G5LM5+Qj5QS69v56QFXAJ0MGf6pzpiYfTX+El
MIQegmo8RI0jQ3dz/0VM0zaaiBq5zY6W/ywP2B17JJ3c4bGhKhYTjb0uZWz6CGlFVr59anYSeyFO
g6QQrMAcWusPgJMYPHyUy/hRnvQJBhLnl1R4xd03k/0E2pBa3zK2xotl0/19uRH6zZCiReU+5dGa
+cbQd3kWKs+FZ3k/ERVfUrzz5chwsT0vZFEfXViXyMe5pDh55BrdUO740R1vYe6cmtgKoiQkmuUn
IRA1j1n+rPkZ4i7BfF6OyXxM26+75ZXfrfQC39tb/mp4k0JUVNohrEEq3oNa5FvpSaEQB03hQHrN
IQybHnO5jGkcp+1mARYuxYP1ebeZHOOm8QelR/XghZqYQN60tctxRZhqsS6EOI1kT+GoHhRSJFXf
6kv3AKdAI2qotvSWmSqx70MSO9OH7hNJuDFT2HaU+B5WR+gL6N5/sbdxnmBIKxb8BpKswmsAvXyu
bJ5tiLnSXlG1gxrMzoKhysI7svPc3Pm2HX9ar71CgYPk0rBx+JigGNQNzM74GdFe47k198TjK2NL
E3M6Bd/rDoIbXeM2FaeFj+jBBKCPULJ6Re0Wyxp5ZtaYP1RnRMl6r7usTdyE+o/+IzVx75k/cwSd
bijeUVDD1HhD15jKMhdh/1ug2t6D61ldoitu+awYTGEPESeCxJ2QJImKjgi0S70xMtOwSmkzADGZ
sYux4tFN9czLOAp7R513BrkIIkE1dKMNYnNUdW4X/UhIZb0fuiyUnpP8KQV1fyg+rD+JjlrvE0QF
hm/6Kyn+f+PB3nfnSAHMzTVHnAkN7BQ0II8SjseuzzfNBdOF8KOMDh+ElIqBQ6CRZxmw/MfitQBg
DPLbpUyaxBNn74s+xyiPQBlSPfPw2MrBNAbNinr1adlRHImeqxMOLc3bu5v8I+n7PANm7X+IwhAl
kDGL1AC1NRQcXM7p9U9eeuNTd3pc6zmY1VCun6c2aItoRNxy9OUrGFiJ6kmuwMRI22jmQesvD+k1
Wd5p4oDDw+Zyz93yY5BdLMK3gQgzJji1+sgeP6/HJXOd0HJoaQswMB5ROh4xUNddGcFsvBtHAo3W
duQUkDEx0BDEqTskYvSYSvTrXaTihaTOlt4Te94YX+gH3ObTPXzU5A+YP65KG17jKzHsl648m7ft
0sRa8oIaaMVuAEWRPithvgBepfIS7WACHF8dOhMyTXp4W9oJnXHMGc7HgVpMZBB+7J95QQkkmDo/
f4SOFbV6WCDqd69fbvQ136SwMbw28WjmRltlPJKkTSea/djbEJpBmiusim3RxVa5a1MfYcRl/Ief
MLPPXoiFQNci1IhICzk6zfBmg+C3X+U+krj3IkwcGMP7ipZcPaCft0qjo5h+sXOsyIY5EekYwJnG
d3N7zjeVFSshTJEm36OaJIwwzhHDJ9PzOEMrvd/2hKMrymjnfUHxOLK37v3xXKIHjp4IhYOeKU8e
NiL/5ffzQDLzygNYv7AGqckxt0XBudwWp7KIHqMP63uSSJfsbuyD+qdtnToAmjJMeFdRkWj8mj8g
cjpfjYTkO/4Op5JqeD9qEmt18BhjOugCk+TXXkf7C3gLj2pL5Pvxw2Yjjz6R4BnET++SOpZBp2Ux
JSJ36WqEQxnenJj+9OqtU4Ly9jeRXGx3r1y8vN5kywsXzZ4D2EJDz5xYCEcRBhN73Yqui+RPLxwP
nE/ucGTd2FuNFHZ4VPjx5tYSDw+xO4ZLGRO/8mA1PKWfxeew/2g2tfvR/NXi5e17xRN7p+19+Euf
OzJ9Ck5p9pmxMT0OPIQ3qmJipugrYYHe7U74snF2KM85Fc3E2InM4t59Spc89Re4sq7zSe0rNO8g
/8bsgm/PMWbtX5qwkfx7wYZqb7qv6Y29tPLbMx0CpNiJGHZ00OIakU0ii4yVysfqWB6KLTfkDhcj
FsGDqJtDcfASdf/KpZDtBk+v2FbHqonn5+Xv2CHvTKAd/QQZ4QbXIBjBrG6Dsv9A1UZqgqQOHZW4
hx0sK+kFn92VASUqwVezO+ibzN4X5HNPN7+dD+IgWS6sLd4Jzz1qr2xj9XmMWHAF19eCbGHP2lcX
Fi8r8h6SKydewJ6O3vnoqphPc0wfD0nwjbKnXYtZ9vjJguZvyfnvY31YiV9uW4qWQ2JR/+Srcma5
8y4lTsNp8MfiL2o35U92Ls/WDjxngHlnHn6vJ52O+bccrHsH5SscR4z8ponvx2Q8Vvn7aiE+EHJT
kOd4uZIO9CcEY4RLJBKm41XDoHLe8j/45FaoTK4Rqz8EmKSvAsGob6vxx7MKKkxskBVC1D7PoVpO
TC2ot5yyb5iXpje8o+qhEy4Ij/KGJ25F3ZFYCV0yRJ6yEFCXjEXL4GQkpDzlm8BRBr5FDghWCzJ5
guMC9Qv5b52MsJt9mO9AtFg1qM4g9FEchB618/KDRGgaqNdlDnHaJ2SS4RS815Hi25GFbAACeEWg
FcfOPGblP4RH3njzYQ4dZjTHcSvKQvIhgAF0QwrzBSUnEM8c1cZ+OKWWOz7PT3fQb5sEsSKsWR1Z
5CSW301iH+bJZn39MIE2ScQ9qB4V/GxZo6eum8kvPrt9h2Dci3GLpO8ELTHNKylcmAKYWydUsR66
lxB5af10b1bhW/ttRPN+frntkrfuOnNgir5wug/Rl3ZvZw9C36Wz3moZxoP3SWtN5xJOdMvQrx/+
hAnho6te+Bz2LViJz+TfdKmdfc30glqHRHN2mQsXQhUrsTZfMoSwB6L2+2b6M39ynvE2H2WEGGA7
vL81/0r4nwbxJnw2XfrX9CRVveLjfnmpPS3d92eskfHD5LiuPVXdDQReUSysYyouCDMO2LFEB/of
1FEANdgUqPtUk4N52EXOM7b5rgS0kJIX9UdimOq7+p6HPEi5eEqfHvNmVMOHukOeKV/3lIqoIc4E
x3N1wRYoP9RH9GKRDWOmth4REAIYRHrYp92M6HMogh0/eRfRUe73h0cR8V1Z3UnMoWUjkdDokWYi
1hzk+75AMTsurWuTBDS81cRq3qigbSyqYdwFO9Tud+Wrjdhn98xTP0ASbcZdMXGrR1hj9NTCp8aB
JwYHDJhq+V1p7eXHHyJ0CL3K1j6pQmP94j8iMggGueKfJ7g5JWK+c3N1rPPS70xhh5rZCThT3NTx
C5hV+/b3Dr9N2vEeIxH/KPlXwVF1v4mNOHq0IKK8seGBIU5GXA8fX8RHXHOKkxD6huYnPi/UP1vJ
zka6Au8KQO07cTpM+IqYBxYv3hIBS0rOE2/DQA83t72i9kE59PA2vPGPiLjFxpvz3FbPcAl2CcpC
76MU43g9Me8HjBVoiR7e29vE9rM29CiyuvIjnoZdfcqorHFU2RU34C93IO8+b0P4Gq+NxYwaXY/5
m4VdnId542eG78yvvNgXziX4Okp4xmOKv05AV92hTVbibbrLm/TEMVT7bKpwM0wSPxhRDTCAuCRq
E6nFU1YgCRAusRiQD66oR6UYnRkc3Vx40ZyIVIdlxDAgGIkdsDyw3ULhdptLiVdj5k/LF6M1vWFr
sa0hxQFnS8w+Nj3s0uR9vN6+cV2wi4nlskFmIduSFaOxjmOx+7kDXHzP9AsmZk7Qj5wQbIT1i91t
+VMq0cTvwCxYd4hY9IeGrvoLQQ2W1hNW+33Tp4fHg2hMjADQ7Q006PIFSk7ytIbQTKKERbTBtXeX
jFqRSNb96U2eWWlnSipQqM5fZNKUBYjYI2hA6YlBpvY8J1YIBYwczmG+6gE6dK2LXR2yyLSv4UIt
2Z6AR0u0BgPUfse6R1GBT4n+4wphUijErLARTJ7Ba4qvSFVHgDGiaDES7yNVUy56Sv/uTohFVZge
IXd9O8+BkRCDwSyhMiKf3Imo0s9svFX4UNo13eabP9KFmChbRlTctoSUuCwekB5N809KOOefzqHY
ol8EWWFFY86d84gRpTClwEUqtjhJyfsDLbW36lgEnG3vDJucvyXYWfjfNhEalBMbX5K/Ftd+zz5A
j7A1cDXldfnildhWDBx2ZMShYY3HO9VTLyZOLTTw0K732peOsjIb3MftMj9lNHATcXxNcpyEIIFt
frSMiBe79xd2LZWRwbe4aPF0KV/JJBuPfeshccUk5PebdI/I//BVpJ5zWWCRIqTgUwn2ZB+Y4ESa
bA6fuiGiGDAg7F1ouxPswVEX7gi1G3PgwCZ3SClFcvFqdG/lIyLVRjIU/7V44XcJ7LQYFzS/GSgC
RzyNySC5FCyEhHCrW2qxTmiT8wl/N48+Bnpc89ujPzNMXcRLOdUmJThqvJGdsTeV815L/waqYx6J
CMNl6LqDJfqonNBM40bfYDn32g5+gsTWzzVLiV910SON7120wMxk8mTC82DLxrWm+IUSCWZlRe43
4Dno0JOO64TbFtwkX+IkYKpcMEx0SNIEK+qYq+daeWU+0RTmM/F0nm5LgLQVY8P9DtqVN2QnYzwa
tpTlhZ+WnddTS64GRBP5HJervspC2vIlN4QYWExivWZ53/42y18GlYZ5/pz3Ee4K3BZ3wD2vXG3H
sHJH3BfAA7TUHoUvaTGXpJCvJwXGj1fKa0Q+x5pOnIWMOOOlI8/qhLns2/Rq4l+5XIxlU9JAsAe/
uOEpEqL8YHbymuZy5twDH13LYA9oUR1ZXQhdRnzB5Qt4jTBHDH6kErdmp+Tkw6VWGg5ccZu4KLWY
JTwz7hVvMCmE5chD5ZxnVFUumoCGgiJTyPjxKtwAT32YPO6KudVhMic+V8818ojYFZhKicEOd5b6
y90nRfnhlB539I2KvPM+1bGMWBJh+4OdxgoxNIiKRUSocrQDMWntwFT+MFf4kpCraojX/u+deQd0
grgE1EaIaeiwC8mPQxWhX8DtmKhzwIVyrw8qggac4WgBspf4vD0Hf3V5rFuGlb8nMy4eaIrcWsC9
55nPY+R2mPRawFWxiPgJv8LjmKMFSbFM3DZ3CzaHS7v3PkPHEHCNGQKO7OSNz8tx5/wR18skEA+p
oWzTr6hsAwfk6vigLnrTpG/QB98nW5yN9M7Zg5VEoMWzR/9xmD944+lClkDCYwp5X26H/9b+wgua
hHmMJx4PceECr1nXL5ZxZFUY+oYlX2q7wdiMZAUMMDYkgWWf+jceIi8mFgbCOSwGwx9bknUv1g41
1MEOebAsEN6DX+Sxc4fcJjj0xp/MqD2naiyxN6zBWp5byiRF/oAyUKxfpHxYyp7ixGXjrUm4kNV1
fOXFvO8InkgFwYQLc543T6h6lijlDB7WKR+8u+zX1on7mZlK2IOxte55DPwuYEExFylMIfxMQxLO
KaWvRNwxd5irlHVe5x+jg0nuMspcBb/HY1DsLY9hJaRguR34TSomtSt/cJP3s7MnX8f84FEuE4Qf
JH4i3omc++2OwY1KEkudJKCzm8Xqs3D7uCoue4VFgFfHl94w7phk0B2fSZCmHXINPv37wwttFkQ9
QN3fWswWqnQiUmw2wewwrXzt9ilXEVfHOjZuAZbjMoYo08mO15RgN6rN8+r4bCfOeJ6G95wyMeBB
QB9L/UBJm6yGNixr9TDw8mv4qKJapgE6crSAijGg76kRysYbz5jLnJIX1p7VX/iS2xUVXEjXgVjG
dFNia3KhyysT85Y0lxjYdIe+JfsDzhMVjmuz+R1+twyI4FSay5y026u+bP4bYfZSNO6oqWR8oNPi
CxedN6MS9LpsqHXjzh7wW4kGyz7jY/QRC64SWSevO+mvxPAYjX4N6gI5VZ9ZSE2BpULvDRiwqo9v
ZcijY6DIWms3WADhnYJPBpYdiK87IxCOVBU0XHdOmbhXVPSvewpC+TDefxdk7zaNGxKT+8v98VwF
mYK8nS7ik/N953y154R7wnFiMmbIn1MuLC6J+xcFQRbFRQB5g4RgPqxQ4ZtSH5np2668wsnj7cUk
mAhlehPPc0H1nYqTSCfKiVfmkrlQq2BxIqsjpOaOEw1aTutF7J4eWqmlSi3Qc2b+YTE6u9s3Varl
s5ivkscrg8t6mGFefeA9MMlwcPGBdby2en4pkMpe9iBOglZ6k6nx/F12Nrr/kxhpjRFAcJoD8syZ
iWmh9ZTC+Q1zrNpkRtS3VFQEYsBNXycj5XjGKyqzQl2P8i4yjFRP+VAnksdu0s6U9LcvxNmo5HDs
nYLmsQKAID9b9wS1JbEVcvutTX2h31B+d6I/rR73fINH3ba7rsWp8B0S59SwPCWvjKisHqjsyonc
qz4roGYPUV2nj02D/oe4s7/EvNbOPEsCrTIJUdKeaE4NBOrRREHSi5U19iEFl0Ry2YEqwqSUc9Ek
yrg9HvaWfVhVHXZ/XPz2CYE5ooqO4yXkyKfY0KMSndQ0YHuu9S3TkLtA7BUHWsJQZ4EiPIVT8oG7
2+Yb5/Y0pBSAh6nM4gmGPKKVgpVGRSbyt/X8KX1TscI2pv+g6+fEi/1c1kHPmGLeOH+s7tz0PjWI
YiaNGyrL0TYxMFIOAM96hmfdaekTmb203U23HSwEY/ozDS8i60UoQQjxYiN4927LXqUSchrEQcNa
RBBH/ySM4JCmiZo2ZmLyKJiyVPwTkqqy6PHECjSI9WFkWS5LpEqvHEaoVzPbSeLN9o4fsbULm+O2
6c/SF1/btw0vld5eTG6h2fDUOMkrmdN+KxXPkDHKh7gLfrNuPPElkISR3TVCqPhGsbXlLk4sLGnW
vUTt5zsREd7e6n1WHq9Mxolz+85xin4Zs5Gk/0NsIOLMvhNJ27CTUKAMGqSqQqbNaJxZlhSnJ/1r
y0bfh820VXkpZLIz5PC/mfDkQBLtzNIdMjY7ul2DW/68cEMUO7AqpN5fUUiWI2VAg5HyvokHRg3M
uNOMOJ1j6RHKhM5h00pnns58p31tp68xgRyGW6rOiVDHQP//17qhcvx0f2fOsKS4MnaiFZgHV/C7
nbMZsXPwiFI5ku8bHho7T0nRiglul/QShVp+/0lBCBsU551kbPj1MZrxm7GX715JzRrUQeXINjZm
h86mzhjb3E9pw2uYO8L24ewjWMaXjCHGGatFXvBRT2RwDIewvUgy8Fj5qzKlMYea8YOjcNjRkpMv
s1vprxK1ZMaXsPd4KUwQIJdYP2tPfwcFwjlIzWpi9qcAiccNa4Z42l37fKYmgJQMlhh3b32zyZ+I
jeKs46+K45vKE8KfVBbByRJlBkNP1d+GSguCyRzOHRGmBIscHWBJsUN7cUrKSXVdUJ3YPH4lNVLB
FtDaYWEwRXOv1FVkiybDzHl5NthfiMLY0ZTcpTkWkjk/of6a0yk0WHDDCDZp+QQ8iUrOxywjWm3q
50yIkiojwAtHdITKqN2jplhuaFj7yAfaKMrhoW5RUqaRsi028nwj0S3R1JKZSOr/j5CQjkmKfrSq
spKQFvagfJNedAicISQxbx9dcWwyUwqVlSfSz/p1NkFkpElv0VghRFYHXQum20ur2zhSQlrkP/mR
1fjblennnHDINBqn820to9EKcuyaNLWrTUHRtDsPMNQKS7kstlaH/xNrSUzzESaFffz9Vlcg/+xo
8uX3pRFHRDiHyM2vVtL/tJFgqTJk47TPRPtz8f9/QJqcQszfr391Vka1sWkdZuH+6m78iqr890Hr
I8OoOUpmkCgyQob/+4XczL/thzkGv1ocvx+gXqA/8L+vfz+beqZfWZWbX0WO7Ffe8fdTAXVDBqZu
8qiq1t2vNohUdCi760tH95PFGsmo90d1Wv9/rxZUdLft2gI9kd9Pf2/hvz9sf0V5/0+lkQYmCTrr
XTT0xHo6wXn4feffD7+iL8Xv5fx++vtNo2nfHHqkg0WjWykt5Ra/kpPuFxTx++FXm+r/+t7vD36/
p463WMvNLNKseV9adyWsprSl1KVtgjnHkbulEjtA+9rJKrT29mb5A/kNNYVBLk+GAY6OKnNnD33E
FBSdOuql5joTmVkpFjNsEd7OiQxUy7/+Lnd4fskXgrB3LIJ2WyfOEMytQWJkpaYtJ4SWWxMFBFOV
HgGpRKMGa1xpRCPdrSfm2dhgga2eziaLOn6h8FQ8RhvM6HxqBg7kSTbg9gE+RPwGl+j+1C2im9DW
CzRS7TV2Fvur7C8dKCEWvlK9oNsqZbjrclYiamcLJJ3akAghSKJ35vmhKqdWftQoG1P42s6JOyyY
Jw9qDiOgCBAhaNDCJSA+B5tUu8ECyHSOtHoan3vqKhuiVnZxTw5NOW7oZ5fR+SIJ17V+soxkDW18
LccQUMuZOFQDOIjmvqBcGOn0EfYwd/1urCjYs/bokXd45O3fZZQ4oFPMIJNoW9qQTEfxlmw9hxC9
hxb44f7mKzleoURWZr03fQgpmUGdbH+eiI86shY2MxUhpYKHUdbZK6jFDfX0mTmToM3xn2vLgomy
UoNUE2W2CRCaqNyRJho/pppBQ/ZbJ/L6qjn4DtWCtSk7JpbU4k8lHW3LB/2BYBesiYp/zb1ptz/t
I0Gzf7yh2TXWenSv8y+HCJChFEa8aBKH1x3j8VaRgIENAcOIfNRKbEfO1pmaNmRV13qsDmWrXlTh
ddEKgVQHwTaKZErdovLIOaL6zaqZJCuSb/N7PXLFklRQFCjZ+3FYjCeZs8sagewuKTzIjGLP5la8
WwPWqGx8Oblj7NORA66EJYs2V/qmmHiG1DGPYHYfu/E2LX4rVxXMvYlGCTC7k2XU/l0R5r1SJzC5
qvuBdrC5nqd9303aoVKb8zqPVEiR6KUFZd0plvGnVTVKCVCQbsYMmbbZ9ls7uqtpep6rY4/k+Fsm
QogGuCnN3pVLtcmzGjnrxoC1jFarIXUHyzLAjrbDh5kaSjjPLbUqLF6vlazzqMCBumePzL8jwygm
EX5OZk1Ec6y/VbPO7jrT25br+t9WwpxLSy0cEIugig7CiJ1ZFDOgPC1E2Xc3SzE2M5W0aCaUVCrN
NO/l43uRSWSB1gHKiML5+9D/Wqk1x3NHYx9tH08aosPogK1bhPyw/h/JJzqbtHMU8wFJjjR6vJSt
FU664uy7pt3TTzPs6FvZQTr8pz16GmjQzg44Asg1UJA0GDvDUPIIVpzKcg2GUmm38vo8mDTP9n0H
EIniCNr8NvZkUcWmPnCSmvzuoSDbb+mQAqKSGH/BzJYRiMkoUe6cBF1/nbvqYzYBg02jEq3a/UnM
dDp1kZQz4I/trdvjy4YS4KvZLbBvtLzNtKi0Sh8t2N+6E0vgHeesoaXZpNWmcqj16NY526G1Q/gH
BtGa0Ow94xWLokXKQKyWDtjWsICDYm8Zai0LDXDUrCcOFit5+MV4az2ahjeKLK0b1GkfZ/12i/PG
2DFFyq97oh7siuL1oV6uSokfN9LmZs5k1uaesOGte0dtONbtQdqtGWUakmiQbJY1DTW7vyJOv2w0
WdsjQc/RDQdtSuHdPEbtx5jxb+i4mokJYBUpyuNpIb87pzmOUGasR0PX3jpH6Yl8rNmmyzRswppA
FJRcfEKasMymoN6sm5ZNrZjUDd7IIkshjbCaX2u06aAzeXnQ/7p9pPocZYlz8x6oxQidmK15r/dj
1mhnkMIvieK0MH37YqPmVzOt5achafZOumo7lXyWWWTqy4AGVaxRitV3krKbrQ9kqP4iKZHF5Zz9
ewg9blW7XWs/peV0U9sfcLSmvdPUh6R93KOcpmO6B+TPuyiRkBPyWdBb93LTZPtCub1W5oSfRybj
cVcOirSybdrTjISNdQvAkb4yS72mlZqDWQ645xOMOckx7lAMJLKAqXFBtC+4r4YZ0FL6ky/JPu9V
FLdv5d1bG8zOes6G/R1v916QdmkFt84WBLsRlN0gmHYpHTokHkSIhN7hVJDvMhB4Oii8HtJuRGN/
Ihh5qaDlwbEvAsNU3wZB0rvpxhLNUwPMA8xeK3h7sw55z5hxjyxYfCVQPmWCzpeC6UNMkaSYNq0B
wAdfyB7T+OgMgCE1bFu2llEQ/2YZ9p/alCfgU+8LUMBO0AEdwQlcAQaiqphGA6KQxKDni07U8Jhb
CNZAGQSClMFFTy0f+Wfwt8WDEhfBJUwAFKqCVFgrMAsHQS/sTYIKrSAa0v5znEEcIoH3JOUwDy1B
P9Qx6NtG8BBplnQVqH03wUqsgCbegSdiv+ufieApMtmfK0FYbEAtZlDP4lLQF00wjNLDeVYEllHw
GVENqyjg9qUacmMz9VdEYNjaBdVREXzHFdBjJoiPtWA/tiZxqg4apCm4kIUgRA5z8AD/KriRykSp
CbL5rVsPxOZs8JKGjFC3LoiTaz4d6HoUHEoa992Rsfhs1j+tIFWmgllZTdy/ScfLKniWj9vRFnxL
dtuH4F0qD7wBdfcAgwlEfdl3gox5u/1NBSlzRB3x9SY9z4KhWTjQNBOwmpngazpklmRB3ER71D6k
QDjTHhqntNFAc7aC0akOC2EAsJ1tiUlfAPK8CaKnAdpTAfHZCdZnaxME78B/ZoIDilI3ZPgHy/jD
AhOqC16ooUykm0GIQiIqnpTlAAv8th+BjEo2tNFZcUgQWjg5uOGDIJKugk0KNPtGq6T13mXOZlbH
dw4cwMZqgQQmihJNNLNOgyZJjH3jAL5QVvTYKxFjAosK/6beIEu1Q9WJm1Rp8DUI0GuCppqDVZVm
+KpduzcEbxXcQntAmICwPmKLDhEC+5fOCqZVU+C1FoBbDUFwLQTLdRZU1wd4V1twXjtBfIXYE5mC
AQuNDYWHWa7j2QJB6eMjGTtlkfrQeihvEKmO6zibB+XevdK2zjlpU72Z05Cuqmw5y4Pg3qNyToXJ
o0QogqomVRMa8uQ5BcHWVM5EzIZ7CUZ7gHC7grqtBPMWEUJidSYc3Hvab/Npal97yhZB2gCDmutn
U9Bza73hkQmi7iSTpW8Ru9qvHbzdDPDuIAi8vUHDHR1dG/Dq6kZ3nFMveL2jIPdifBM5s/rpBde0
iXrasCkH5svShvp7B//7EBzgG0DgWZCBV1356PT2WNaaQwXUCluKxWMWjwDnEWFQw9RFTS4mqVSG
lbk8Qn0AItVmmBESO9N97Py5Jg6S5PpHje0baKX8U3YVOXt5hn84d7dd1saWYB43gn48g0EuBA/5
PkNGTiYYyRqw5MVkm6xmOi00QVJO+hdNvtsHkKx+Vat1XGeiDYGCz0oxlN2S/D/sncly3Ei6pV/l
Wq0b1XBM7rh2qxaMmREMzhSpDYySSMyTY8bT94fIvJWpTOus7l73QmEKihQRGHz4/3O+M59Nsxd7
CzjEnv20PczLqgDpehqaW/BeyBkRhLGhvhapTu+72E92UUdzPV1skURWEqDqTfbJDNKdyHvSous4
WPnuuJDh8RKTnnOloCFcZ1kfMV+l1KQg+4F4tVme7JSdTVi/p/BFuT1607TAO1aK1/A1W3KsExb1
a2/Jtm6WlGtY9cx5S/L1JNPFL0D7JHCzZ3PJx/YcIe6qJTPbWdKznSVHe1wStaslW9shZBsZYLKr
ltztaAngJoi7nkjkhsEUUzlpvnZedZiX1O58ye+eS3EdLIne/pLtrSmjFSEfdkn9bknWvmoIAq/N
mY2hSzb4oExkZEteuJGQHF4WzathxOQTWKSKJxX54npCjr4kjqslezxdUshn/C+EkhsW6eSKmHJr
yStnu2sv+eWzXpLMm2PvLcnmRJx7RJ2XRJ4HBRsF2dHVNAOm76yli17IM5uhdUFg+pBGHrpm8goS
Jy9oO8zot9rXPhhfKDu4bJ8UoxwR7OWSxT4sqexBRz77bGWHdElsl5VmbAFb2NDpNzSp7umS754R
9E40l9wZMxkGRJQsu1Czh+BpI5wM6Rl2LJ2LDGWosHGfCHLk5ZIo7wz9oac8QvBMfBMtqfMO4Loz
9yfD6ZJJnyzp9KzTWG4TWA/WODkqIuzHmGnVXFLtuVt4oJeke2/JvNeC4G5kr41gGJ280LuqQkfx
DfqttAd70076q0mECk3FmEeUaFY3ml9FbD5HCa3Cuactr/whQP5Pqz+YppkGdf01imuxsceQJiVa
86ZC/h/VdD+iqGfblZMzHNuPhNb2O9OfJH2P+Up9G0Lk11NUIdUwPCJWbZ1tdHQPN/plnicsZD4F
4K7Mz0XTPM9RsTeyMHzM3C9N338fE/IUAfKYVxVljjWHW11Z1G6thtDUMccdgoJElCN6BXXdq/Qm
0idbmF81wair3PaPhG5NV77rKbS3/UPj5/19ag4f9oCNRLm4QvrYd68amaaPbpy9esNLVZbuj9l5
JFLkPh+JaOuKmTZQMi5NZzpBjU+5NXVuRiakDfS7z772+33r08uDW9Mz08/+DoJSSmURRSP8lndj
prMgvGHTT3jPDDR8G5F+YcDqt10SoJSEe3ys+vh7XGY/KhnWVHXrOw3Bm0RijCPMqnJWP/zGFBtv
QYPE7fzy3ikxnmFLb/yckwS3otzVpO3W1kZnsXUndL+Xac6eZoC6zwi+6sR46vvQPlihzYI/upnz
sqeWIGldVDOE6olZdpqwHXSAI2LvkJNqsLYXY+KgKWJMbUVBvKvX0TCzmLKqWzy+tC5qnt2odl4L
3/+wc6PcJl3zDRAhAqQ4IPJ99m7tTFCRTkA3GqyKJHu7SmGlcQzcgF1RY9FHMD46kEB8fFtcdR4f
J1o3o0TrkULOG/vIYsDGKkAycXDu/epHTJuybfNPNxhCFPJ4UDUCZkYa0mXfjRw5kQjnaTNl9JFj
mnGG49Gl0d8KgQsqUNupqclMd0qGV4etXNBHX7qmeR37eb7N3Ds/x2mcEqu2g/lBHPYMVMkwWDE3
1NJ9/g8ja+7bVEfbaGi6q/9PePtLwptkXv4rwNuqLIqP7238vWt/z3j75cd+RbxJ8feF7gaszbK9
JYnD+tt/U96k/XdpudI0bQnNTfqe/1sUh/V3k5KATaqHY0lpO86/KG+O+Xdfwd5StutKAedN/N9Q
3pT8QxSHo6Rt+5ZpQXuToN4sEwjc9/eHuAibf/xN/A+IOODkyrin5Ggyw7K668Ka7ZDkaQLEvHLb
9rU1PlNtPyizxzhTslouutFfpQlDe6EyMCJGw4JNFV+q0rnFYP2kGPauw6IKjn39OXbZqVcOiZSG
d2Y0wU4ZHzLTIFIn6Ze9+yLKD3G9SGY7TAzOrpho8BReQGV6fo79Dge3mM8iMu4r34gJK5LvzZg+
g8+4z9hhkmY/3LBfZcF1R+UjGNq1VeHZqyVlZcFB6jw/DQOhWuId3hPd+nLp2z8HMJLQNDv3/vRA
Gu6TRsZgzMWTnqPPSHtnz02+dYN/23jRzaCD09gSaGDqcyroTlUtXoaOTIpV1evXOaqeogBvSlC/
NZTkSCqDMNF26zyQL44d3XUy/ew1B++51WtWxp9l2IJAYyW2ggZzz7L4qF0BkJrzlIYccyj1q1Mu
iJWtnVs7kGGbZCjOJCttTOEAQXcYcJLXrA92oRiQCs2NyZbwh10nG63ZM5qctqApWVLyIyTbVVe9
T5WvpSctAdpQZr5hh06PzOOqOule0Xcizo5xr+YYsp42m5lke9Mp1iHb9DHyFPw3dXAQlgWy/U7A
IQbrfibONjFW5ZCDWMndVRRQbKcmwZ1ioCfz5q/CY7FA+Po2jRgPCQ86eOxDV33q3M8ym7mc1n75
jwkdpie/XO2gMX44yHsnzkOV2RBtRwhenTVhQR6x25cZCdGw9wlfWOVYQbzFQ1ihnHepIw39eNU4
rD/iZjh3hV9f2XOB4F43a7uiIQiu5RnIPAQD2SnKBcVnY88+2++CZXZ4jkHeXfFn16qGNFLZ0HMr
5Rfdqv7oZyE1C0Nctdp/SqDUIAe9Ce3yqsnGlYw69v9mkkAkQ1fhtEqBKJjujF58t/R3QdHxwWqC
tch89PtdZSLAWNe+F9DovHZmM91qKtfU+a8HpdENNBzrQKWtD5A4M9hfHhYi45CrRP1mrqn1zuZn
JXuKXVS+8p5nRpv+Uz2GX4grPKcx1xchSm66931Mw9kS4X3dFjEktSBDpLD0RBDNqGobJg6lrKAa
D1aGZAJMRVX0tO2tB78FNRA+AHRnUefLs1XCQFILASXzPwLqgnH+UFk2UOJplznmpxcgJJmt5cGj
7ZdFcOlz1z2PU/o5+inddouzoq3yC/XfKCvBn6U8CSbFakrJgYs3DTHE2tHIXLlFZE8/PCfU5opa
R0ndN3wVZUOTqiTUkk4hXYNGvw4JRCLjQGgPUIWMR8zgoVspc1dX+SmwuR1i+0n6Gt9Gle5DMV/P
6beU4IhlSW3VnGsQJJ9Enn86WmA82jpz/BTP41ak4k5FET1hyUOj+4qGdo5ev8wPtTMCYM6DY2tT
b84i/t1TyTdbwGJgbERFXwevhY6mfccllI58sjQtZuV0NI0ollR+jOEcJMkafFRLW++iD0A559Ip
Z+vyKlN+ryfxoTLW7qJmOilGz9STlGOrO8rgXNhGAQ4AY7Twsb4ZDGR0jGvEaQwshUS5QW0isxoX
SWttXlmmfVWZEcqPTDwQ3ZYhg6+7fd4kKOeqgWaoZknnW8sz21VA82J5HhMGy1Lrd6v0Py2YmWDt
EOpH9bimCHlVppQHSsc4qoYo2Ta079JovtaRjQSz5gP50UvTMBylC2FrGuxTPGBiKboSEQuJ2lSY
nS1lQSKIzfTG5kRcuYDVwuBoxuBE/GXd7rSbsaXKr2bsKSIt13SaP9kxB6vIKJZMUfc8GFzB3kHZ
WYSsr2gCSJzt6tns3H2pBPUZduw3Zq6h3xNRjTe3owQsS4a3fICtGHabMEI9RmyqsxrTfsMSmSU1
KKjV4Ph3wkbNZ98aOZfCCApKiMH31JIAfGn/R1Xyg6bdI2CdCnXGK62G/GqW6bwtK+3v6qn6VqUm
n7lxn3om35VHo40ioJrgs6GddbhdlrEkbKx7et3JOvTbB5lFj6bu6JaNz9pD4A2IjcHCC+9kiuOI
uxw1SJviHks0NnVvNzgDpLgG614ly9sYkaHKkfulhQO8yVb4ZZcJy424JLPBgZZGE6z6pia9mWbQ
KnHjb3ZPNvLUvpNo+Bk5+S6ZuzciO6jbieyHafAs5nZL69yiA+FY7ibu4Xg0VJ6Vb8CVNCPyov0a
SxLp7yNiZkb7KaDzFLKZDsgvngd5M5DWHiRLPTjoEWtFwaaDY8riiAF/Nj9Mr2Wry2Y9yqb72cY6
NRf1W9zhmKhCJiNDpAzlI7UTwJf4knqtmZyyM6RFPlehWF8kOV6G9IuuqHtgo4lH5smUh800P1wk
6iughl+JVcYT6mB99sJ3x3HA11Und3ijuEBCoYbwFwj8uXrEKDJ4DDY+fRmfkC7ozW2xFU2xD6Hy
rTWyMXaFC9pPIJ2ihHE1SOOp6WeGChVi4uis+37xsnXjuJ2XAdIbEVX1DTOxSXlnlfXHegxQhCQz
C30+BCUhxmSQg7uJTmwmgOVxXTPAaHS38SYv0yEPD1AXVhzZsvoi4AoYDlaFmAHRCA1ywtvXMZ3T
67HsnFWhGWxd5x7MEmhFM9r6HTNlZOM8A3WRJiwbDLd6RNLTrCIf4yx0enKOzHVEp/AESiosjei8
LF0IPiaOszGupCXO02y+Xu4c3y6Rn/tALo0J57jhbeQItadjits6BQradHY0esjmduiDL3GS7zPH
BdNz9qWdciMBt3RH2a7HKLiz5iGiP09lKoI4l4gKERsFQx0XH2qgXxa7XoWZM3hvO9fd9JSlog6f
CBDDWr7kkEPxJLPM8lIqpAjjCFyhn9Mn21Y4D5zyYm95XntsrfHXl3oq26MeelxFEyU0rdnF9kQm
0xxTbSUQzqm3qPaYJUK4q01+WRwP15oO0mYosy+ZOa5JD1r+twc3ku+hdJOtqioLkImeSTxpePnl
vdnMVO76hJ4SeoDrqMxukwRCSLdoSpYY5moiTUssWSSl3LbkVZGfi5fvIn9wOwj1v6khfpNEBOBP
G/KPsbX+KwnIq1sU5tNA2mVsRcc0V7eON7nbS46Xr7R/pRMBUgDxom9ptTWAJStCeWZYtyNgK5FD
azJjD51ZCqDLcWoAH0naIQS0AAU7rQ2LeMHhXnQvQNGeXY0HkO4P/1ATqoegUNP1qQlNnluBLRpE
ZI2UjD5ryJMUAI4Ayqk6jUm3OJNqDYXZgm3kTSI8SQ+mTheRhpoF0GTyJjyRTgcHygJ+HNkeyGjC
VH0UP5HnjFgJ2itdFI+B++GNRfDYzDYLML//Xpa6P0VUuU7zfRZ556oGu2xn5ATwW5696GulQu/a
DtDJhX12yNokA7nJDaMacyRuK0BndflrKi2WOF72eXkHkB5zRCeRdRAJlSy4/kt41uVvmYTgIsOj
9GR1TGhYkOss3wpjZl/PzYowznuVJsCO0hL29RCl9rVn2j7EpH+9t4jV3HhF9OOinSKnCaXHL391
UmdF7ZS1Y8DvMXRlXQsjoHCVRf4xJ9GZGN9+EbOqeVfm1okwLOOoE+KqQhpWl3fWELOd8kOvAKmN
Ib1XmXG8vDTLN//ydqhe7DgIth79H9TvMADLvB2OrQ9gzhrg8ZvS64+52bM3lCwC0iIeTl4QSQqm
roPdCNbwbNJNUL57rPPC++VvgaPl2mkN++rytcu3dHVAzA0cUtIDNpev2MsPeUXBw6sr+GWNeSNs
KGtD0n9UHGw1mvot1QGeUdf0zsMSDd/7XX8catoVk2GckplV+OwMj3FLK7nN3WMxWCBRbGTJtezE
k9HgNSduFujf8tadI2C7UbWRAD1XJGlYT1mciFMzY0MY+gzP61KrphsRooK0h6/VDNt1lOl96lpo
ONPxLe9k/lJ1Pk2NggUCCWksz5HW2h1nO5Le0+/qC3e/sNf/o+jyuzIu2mX/vezGf0KyUwvwbGV7
HjeLIjTj59165hvW7JS627dIHHZWsFn2qnE6oeYu1FOnWdXYJtuSfsKxEDN7/b/8fkcoulGKDFHz
D9UCf3KsyW+rbt/I8dmd67OWLCbZ7NG//cFi32rgwnZQDgIx7/76dy+ZoH/66NITnoWuwiT5++eP
zuLfcOK56PbZxD5x2TA2nf80ZhNcJYf+pGPuKTuHq8tv/Z/fx/8MP8BnZ1NIVf+f/8X772U1QWWN
2j+8/ed+87D5r+Un/vUdP3//P3cf5fk9/2j+8ptuHrdPf/yGn/5Tfu2vh7V+b99/erMp2rid7rsP
PT18NF3WXg6AD7B85//pP/7Hx+V/eZr+suhl2cITv7syy2/49SeXz/iPv50/hv94K3X6+5LXrz/0
W81LuZSmfi1rXWpOvyYbSP/v0jMJNCD0dck1WEIPCuJDon/8zXH/bgqXZ9f0pLAVBbPf17xo5Nmu
TzFHub5NEeu/T8BPV/C3K/rTQ8TH+flOcimrkWhgu6ZLpK33hztJ9F7NYjwsD5MZZre9mbUPgVUC
suGp76jf0waeEcohuAqDT9dLw/2cIXP63Un79ah+OgpKeH86Cqp3JqeJcyHUcr//rvDWNwhkaiWK
Q5GhFqnc4LH385u5n8TZZfm7nXJ9o1EdLUVmLxQGJpT2cxqraAcMm4qNpfUvBd6fbvXfH5K1BDr8
9IjR0DQdy5KmdCzf/uMjpg3bkpXC0GBNFU2DzGjXZjcLCJySSSkx77Kx29dlQ4i8HX5zXFmuOtfz
1kIhHnIBziAk3XTF0O0oXrKUzOBBS39GW28C2pCmMewqu8aPU7bhRlWBizdJ742h2Q+WCK6NcHz+
NyeZoIw/fiKXScnxScWQivSNn09ybZikCDa6OJj+bB5tOQp0UKWmrBZg1PWdvRXoGHvzaO1Fhbs1
h09hr5j/qpMai6e4lBZcE/UlsEx/82+O7U+VVxcoLmM5A7rvKVC5Px9b27SJJsgpP7Th8BAMHpEu
qNtLpFi7cJEkNj7o7smu31y/a0kjY2VpDTW86WgE853Ot7lxGxJT8++O6083pid4CDkqh5wRLtRy
Tn93YyamMVZWo/29kx6oFwH/gPS/cg3cxJUoTi3Yiilq/Q17mmRnhXSn8qFclwUy9tmdxU0OC+Kv
T5X757HfNW10E67vcy0ttRzy7w5pagRVu2Ds0fuKYesmgXGEELsxLWXc+FmsH9GpppZNfWvIkie4
wZvJHVl0OV6MxZQKEAKp8Vw4JduF3oDIM2YOuCfCjMvZ/KIHKn59oG+Q0C16BoPw0tR58qZRnJBR
EX/ibAuR6Bsx3iYK6QGbHCxFFVHA8WhsJjWiQQ+mb4g82RCTjrRtyvLkNIsXrGoOrl2yu2ytq7Fh
lZwlIDSN5mwPAAhZqU5nyohqmj7jhC4ZBRos+LLq1xKdCIT1cdx44AvWs4/wcSiGfj1Z6umvT6/1
pwFRKSUYWxEPECzDmf759PpB1FIZaUmgMPgAbFxvAcKXa2PAWGEl6i2z6nLtmmhe/bKPzo6PN9rC
V2dUZb9qahs6rg6jY5dNJ2QJ+W2vwqfWYrE/+4N57p3FVVHq/b856j/dpxw13RMGGG5VcnT+cFPw
wGd2UoJTSv0WmZor1CHsg7OwZ+6MMnN2bg/Oe+zFofemaNfOefo223tBhEE8TDC/HP8dcY5Q0TfU
CS9lXkwP8chmQiUsZjuN6dtOAlCw2P3zOJ6v/83x/+n55/jpvDis4zw+hvjDWZ+ahGmFwieRqIW3
MRwDn3nb8CFcwi6GySSLAwJEGzb9ds7kK4oC/yScm4Tl+AZRCNIUS50G9c1NE72fPfVKlgZEp6R6
m4vhLhmrajdWJWiPPMLsnDhnp826X5ZH//spg9ghbo6fJg3pCsGajCmD2HhraVX9/tkscpbHSd52
ewuAlGfl5dmmhFfTeD1aia0PCQWOq7RGCjEG43ksHEBuaVHcJVFxZ3SL4belPFEIA6Nkrz90Lqft
VC8x292PISp5bKY6OLJ1JCIgkN+rOlmSuCafRxODi+cQryGN6i2A2xpFCiLTaDW7MrDk9WA5d6my
nvwp6g9RI82zoXm5/C31Q5gmXnfX+16NBwgafWMAvb+8sK06i0CVh6EUVKm88oiY5IERoDtn7QjR
o3XFU++gbY2C25Hol4UQzcY5ncXT3HQEcOgIEBvlMy6jsWHcgZEBz80q0YS0OXIW0wWxLyAEuyVq
NwLDi0NVJPAX5/Sm9av0xnK/TZ0FHGwUcO+zyISV0kH3t+Xa9DqQazbuPdPS6T6aGufkof1JEH6W
7YnwFv/c1ll8I2JAvYswO0++EFrT7S/1xkjM07HQvTjDd7CMaTqz17hTbg2HqtJqLazCPw1RrQ+O
W8pr6hzgs8pKHFgTJuvWzJfCxFSytesm9Ihxg+7Vp/I8T9dGhIWyydgy5R3u+yZ4JzbmWVWlur5c
I4+8cAp/tljLoWm3tm2+uZFPraTGykIWpXtK2vJAu/4cVm2xkUYmTyzIyDSQ8b1sUZPTvTpFtFLu
A6OP782EVkppokrRZb0zyKZ57FAhM6nDMkGUsBXoMk4uWr9zrYqJUjF3i+VMI+2L6WTJRIIocup7
34uxHdra3HVV+zVuQ4pfoygwQXcwliSg5tQlJFuqYUVuJt0sROcb1TvUc8csOTnLSzOZNtSw6JzO
Mtj6oo1WEbrQ21CNDzTuimvDFeD6zSjcJsuIOHewrAtPZ4eeCIC7sojNuwCEWBwn8YEMh3dkHtNd
lxvjXd/mLz6os7lrEauK0X5wCDq4jQeHpSrvbMd8KuaRkyxKyNMT6JSq8a/dbD50oS9vLy9uqGOM
ErB3Lm9nv1C//EPq8jnaHmf75WtRgs6RyW2k5FPOp8s3274ZY/0vMHnksaIaSeEXjXd4r5eXLJ/V
gYcEst/ydqqZh7UdjTeO9naXLzlmgXliENeNTfuIvV20s6w0fEyLiGCd1CEZwHKMh8uLmbjXVIBR
uC3fESmTDZ8i2dGuKEDa3t3lpV1k15Mzfb+8y1F2nvl4mJkE03qDL7iPL9lLvNDOelOzLLYT8/1V
g5cCuUZiYo5sSSwjmP16Huvqzs8GnH6j3z6GhdywNgPqW5FC0dn+CxokSVxEMzzaZQ/RKXxBky/3
kSuX9g6ksNIjjKrtKlSc/iJib1IiOGbs9mNQV2+q7mlR/hjiNH5uJ25iE6Ckk7kvwqWDpcpcHoSD
xa+rHbmurfF7Vnb+HaXbTFpfVW730IacoJteOgqYjtftZBTpvZdQiitCfIQtsrbAd9dJh8Q0C5LD
yHMB29q5crshO7iZu+AaWor2uXvqNCTmWGp8/U5GgVfOiLHUoqSpB1p4Oa2LcMC52SepOJhV/Gkx
tG0JR8WEQXrhOhsYJ7SlQIvC+jWIX7JxmegxuI8yGIt2F20dBt99vnR6dKfOpQFwyoDfQ7cg35lV
gmVjsp6JzJ5o0zT1nRcV97E5PAUkRaLWR/o50qq49gXe04xe6SZQ4U0WIQG+nM3MmY3DXOgr4aJH
r1J4OHHyxe269s5svXVS0769jE9zpuyniXtZN6/KNKp7Zqpzbs8Dfnwfw7UaH6U3xLvOPY5sYUkJ
4avs+ryNtmFpDcP41WkcGrlxc+4sOGndwCDhKbVGX+mvmmrIyaWa95FS9V7Y0QoJQfEWZvOjF4bO
KQ4bf1MUdrlLC1Bp4+BDI4gNiD6rSDQACCKUyly/O0Xe2xF1+Z2sZlo1JkKsekrpFUZy72alpvGh
Vh27KPIDFuiOQszNR5u2c67AhMYhgZxRMa6wEXxDVKHZ6gDcTIAaDbTajmjn4MfEbXQabQH8Sw3g
DWG0FAgqKJ4VeKa+zDMoQ4LIB4uGpYqzdE/c7Hnu8Hixl892sqZr7BjR9TxM2yjtCSKiV6jG4Mm0
ceWmpvuYkp7ndMQecTsaL2EXwnwYyx31Obme3HC+U/W9dhPEmU0cbmU1Vvx6a15w/Eys/XxUo04P
0USu+TiI7NbMFaXebL6JaaiHQTQc0iVptlJkEtMOWkK9IKZFyzogRxjWuvraCx33em56RH4hgvrv
plpkHkOV7O2uuqkzqzybPolONrmlgf3KosY9pK7+iJMS6Ibp2Qej9W9FZ+N6nWaNBT4Hh5AleLik
PT54ziyOhXSWGJoW7ruV4tVqR405f6lEFp7zTm+6eotl9NIj1oXVqRUtROw3XZZDbhW2fXCQul93
wbX2dLVTDRHTKu7xx9beGbS4xLdFr7CkO9jk+yL17kSSY0AAkFkBZq39arpqZQnOOwHZqGSgD5eD
N1gk3lOFvCHrzrg26zimqQEcr8UDdYNmbDeHOZRu/wnRtWYY6OODjX/kio1WtHfj5K1G4HnTQlhz
+GSTodtbcojwEjpxfhwjJBd+0gXIY5F+dj0BAHZ9m+lek0C0pSkEh7Kv+n0/fmi3KG+GUqFLDfRn
NSv7akDRe0hc+vhzfRBJbWwve4EMR801kxrmBS4e2rUGc0NYQIVOpaTfwlDYBeMXCxnKKpr4CCmL
23VqlAaeGu6mZT/RBqyPi0LUO+6gg90hJPdnvAnOorS26bKHQ+puxrBl7gl9fztkHhE4NYl2lXHK
+jZbz9oFo9PIDbcJTnREjIn3kVFmvFuYvLGUB6v11Y5S+lXmAEHoqs7Cja2SXUyZixSxZGk4ZE/d
sO4MLF9hpesjJjNZRvaT7sSVgs6cj135JZjpyLax/2QtlWEcGQgNajhAS9WYcUMDIFHJczeZn9pF
GhtMMnnQXc7BTfZ73xsz5gRq0cKgwRMZPdTutq+OWczvyVwe3baD3i7a5Oxhrnnq7TzZGxHygstb
ohvHEzMLp7hXRwqgxrl30/Gxy/NDavibfqmgqyIiAtJz0QxPXnDDMpWQKivNXwXdOWOpwtuyOVC2
ulFLfd5yMNnrpcaPRs09+k3XQWa0rkcqAJevxMPgHZWVEcg02+kmyeJKc8fxvdXlp7rqqHuftn5O
lzNbOgm6C+FVmjgyi6Xt4JFdCBybHbajwR3jZvnhCyvDLliZ29gl2uTSuQjj8HT52+VFRj15JKbs
Vi7NS/z2JvoEPwGVaPUwRpafaGLao3VrAO73P2VrxevehOvgJrRkDM/65aXIuHo1OzBq6XR8JDv3
CTocHEu2lrdqjt/MGviuYeIVMcp7p74bM8+7MwjWIKmyejAzy93XFP/gq07Vw+VrnTtqkDa92jUV
CWKtCfB4niL9UKYRqQptfXd5FwhLXBOWQo97+cdw7xakonAbg1r18njjKbfacMvY9ynBgvdTuiDy
MhCHSzQybbM2oeuPqW70Fi3u0J46M6wf8ZjDDLAfpFAAtqc6hzDI4Wgt6pPy02cRDJIwGXVQDr4Q
x6zCrRlG4qFNhfkQeWjxGw4waH1nWw4mOzAr3FDVHK4sbPXmgMHBquSe7UZ5Uoy/oAYIlHIN41Y0
vnlNy9i8HuYSV8Llvawc+vhOVa8Vqv+EDdLRmJRaWXk2rWhDz9eOET7YHa7+2R7VsYrG4bpfgC/D
OF9fXspMYWv57X00TRAAQzLlLM4zU+bkfcSimUBc7RHSRLhJ3Pus6vpryUN0ZF2OQByDYZ5X/pqf
SI4YxsGhNfWZ0kW4tWL31cAKzjKMjgrrhsNYeCT2xCrbdGF+wozzqkvvW6DN8GhkiBF8Orx5Hp+w
GZNFOYX35pCc/Tk+421eea31xApvn4gOSTqHOgmH/zsXDJF2dmqZBZQ7GEQ5jl/rDOxZbSVfDMD/
YjZtLBXxk7dE5Wn7gDF12wees2paLBA697+7s/MuZ7kfVP9sFDRQ+/ktN5HdeUUMo/4pqgJQhOT/
7Qp8PgTHk6Q3NBNRYcM+cdp7FidfEMOXhwxf44RM37TqNfwTSySHMDtYOrpLkWPuWhrueOmRVhYh
be6hhKk3hSfDmQ4DjJCm7q/NxnwvuwfW+cEGjRBG6JFVjdBSHBI7gPjfj/veAY6R9QaMd49nqhbx
MTZLvTJV9+EYkqg7N31HxYBOQqov9OvawxJAi66T65sRRoYhduqzdUI58louw+XlJQfapSMP0qH/
0cx8TiTfu9r2DkLRZnYc996LR0TcOoXyKwAfF5AYKIdthx6PeWrjTa8Sa594xoNhR3Rq617C+Mu+
jX7HIn6pDGLXqVP1Ylq+sQk8RWxAM/prb5p9PPn4lco41VdMnUSXsh0qc/EZcKqrgablbDBvG4KF
QJvW7+mbneBFrEz0lmE95sjTSY6o5vYHA8ctwxAkdtsi7tZAwl8Mst7befk5uPBrgsSF+zb67kvo
2We/dg8lwWsUz+FsF1kEBseP7GfPr151F2fXccUW2PEJm438ITlZdXNs6kre09tm9VVoAurK6guX
5AYPwIuueyJjdP3udfTDM6+edw2uvJXXkzAURyk5lIwhbNrToyMF3JLMptYq7ehskCbTxpY+t2mG
pL41XnqGnyJm155MPdLRiulLBZVe0/CGPKODaN9mxMDN5oM/n7sqhr8gq+o+jik2a7IruhQ/kCcl
m3LPgl9KcnMZ5Kc+qyw2S8+maM2TOZCsyi2MELmoOYmWXnxmmihjJ1u70ArgxJn9wXfbrwWFIww/
aCysMdoy7jF+uebiAoC2SG8D+cod9KHemcz3yhzA1YaSLIbMn/aJWXytWUvt0l7dmySPzAE0q9QV
Li7WiETG3kdjMfR4zJ4G+hF7I4aYQoOjJiEofpQwHIw5UCeu2iK3op4UIKYkCJBuRFLmRAPO3tFJ
efoPcsQjK3pEMZd5IzSsZ39y7QMLBRD64bBOG44+cxIIPkPwXCYFUrPpRfp4gYpFp2tOHcTFSINJ
j5NiLYb0Xhg+49YYlqii/hd757HluLVl21+pH4AevOmCAL0NMmwHI1zCe4+vfxOUdFNK3ao7ql+N
ZIIMEnQgzjl7rzWXrcGkAAkERaWuPQ+qXgr4zS9PXV4fYwG6XBDxdySiCGhFz2NZVK77GjiMl9F2
pTbRNzG0wnzCgPovCIyeGvnSM6ZHUzOL7dz1IPdm3qwlVBN27RGq0RRv5ORhTxdvOdBFzPQqFjU0
jNsiTWTibllTFobqJOUHwJyPiALFdmIOiKhT1szt/XoGFHwIwmCjh0W+LeQh31bzxf3q/QLTESD5
//bPXoHQ9Oe9e8Oql2MfXE3kLRLRuWWnvxpx2cLQwWXk6gJe4zGL1x3m0nU134HK1HbKZ8uzhjrJ
qgiCQAuxvV900Sgtx6+ANTgsm4HJ2t5LWsTuAg5i/dQWNPqI5rxkuMEJUTQJS0aHmRTp+5jSPEeW
Q2IJhqztJJ/q1GpZaQqma8SzpEYnnNpHKvbgIaKA7DSlSwx/F1DdtZdeQ6N7rEQTd94ceIe3AE+h
b9lDVeG5xdUPzsoiRL2t6MhZnQnBKM1vljfmt8kATISBOuz6jUBs3rZXzPEYjCHZWgbWsDgvbN9K
JD6aZOvhqFz7jVDwxbVUMkbSWlQPBeDUpLItDAKx7opMQKSvXvHgZUURk/U1ffFlY6buIDOpPaxR
UyauMSzGFxkCz7EPcBUmll6wUFxEIaA+rapzVoCkTHW5SVk3obLSJn5+0qL6YGLw3pUEH1ocyfif
kXR0eUiBaAgAiNeubE7xi56m1c7LKDZ4YY2/nVbrPk6yoyLlwlNhmf3SYI6A9MfvLpZgkTGkTQ1J
lMHKmJpVNzXq1TACspVEL1t7QZA95Zm3y7JIeG89qne4KbrjkAbID0XU8iwC3ILJ+LtfUONpIUEb
g/oKmuCie6HxnQa90zVz/pKgnxK0OvvMj1A4ieMarb3+kWYKwKiGWHIDzwCQ/ODBGugFdgR/LlhQ
G4SYzzABoYfCn0LRaj1rwgLEqWNUEoWxpakpzYHtRci7EsthRYmj3tbZHNIbtPrRL/2EemAuOQJ+
xL1RCT4eRotMkDD5oZT1mgUlUXD0O/AdwOiVOulGsW3rzy6NJLVGABbYJpQ8uFaN17rzNaOkk9um
jXFskAeQFjoJ60ptG1cdM0KbKyDqLatgvwK3HpldvlJF/LXeiLuKmfllAJ8cacYhqoDxiYL+WZn1
uNEIcm6aYws5ekBhHWrQwAul4IOxJHVDCKmwrIoOLWkF0jTKwj1Sw4TO8rCjsZ1vOGeSQhzBvE/1
9xjcTaDC5s6p+J4jsQZvGTBISYMJW719aGsG49qHhIhu6qsuYXKpnkrWOcVV8h6CbIkrFy4dbqqI
9pZtYG08KGYMTaRHdycAU+4JAV637fgaBA1T9L6SjveylKUpKzqO+oMkvpeKWiwzSBOrrjFfYEwU
yIYDZZuEk0YVA06+LHOMDRUNc396CscSreLYX/m2xo2eWayB4m5akgYPhNUce5ytrbzC6DstJQ4w
ThEwGCMLFy7V4Trn/oFSPVsNxLCODmQ5iu2uS5o9ZU5tP0ivRpueMq2uLth7cMfqfnMQUsiJKkNa
1dfDShtfR6s/Wpkl7v0Yazwf73YMs5dkMnuMrTpsxEg/ZmP/7GdCfkbKBWmk5RfY6zFQVlo2ZLWf
LERbixiqXDz59WmitO0bdGzUvgWxmpfBrgnbh0mPqaRrX6UyuJkmQ/X10f8rkUocs5LNK/WGyiQM
nKZL3bZXjNnDTkZF33yK/RgQEa3BfuuAyHZrZCYhfJShPQQlAuPEp5ImTIe+NLWVMlaKIxaISu+V
gzrFQO81JRp0n+RFo882XdwRC2eW0nqM+ThQBh/D1MTZ/zhyUta85jTKXbUdu/jqD3J4jMYC7H0j
OXqpii7wDvA2wUznEKC0soq0ZFlfo1haBiMLz4CCXt+24mqqWf5TKi6eOdszCxej5aRApGymzRiG
W6hR4VEXkCkwSap1WyRQ/RT6zIQMOk/noOZ0qFQNWrdKYKeyf+41igFDNR1MFfxoW7fxUmIRAkd8
4LiY+PyY2Oq7AP7Drs2tx36wiMCQK28hVdC9DXV0OPHwoKIB4uq1VkdHJZIxmUffHaL8ZYG9Z5u1
tEbN9qUbxZe2YYQ1silbBRJfsZqo0qpAh7bxweHiR/XdkVbqRYp0ZZUbHUBOzOowipEPFEz8okbd
Tz7cfmvIn1QpCvZaLZcwBWRMOIWnLEaEnxyEQnwx2QX0WCiZMp1YyEgr0qkX3UCUKev/Xd0EGCas
Ud/lzBm9hsJR3MnNihVuedAEdLNDQNVUy6VDGOhPYqqim5OVJ1oVAsXznCixYZ5aSBVaAdmsqS/J
HH2yWcBQHnvVHpo+dBkd5oAhH8Vq4yG1ZujdqiAZtoVKcLEaEsHKhGKvzBehzBm58tud1zMjRKMG
Spu21BaE3cEqQunWp0kDPVQIHaHcUUlNd76SSQQXCT/QvJb0J7zipqhmdxJAKiNBFrVRu9VCpd8m
iv5NH7+GYtccoJ1Ve6311kaPIB49qodAmgHAYp3YjIV2BOpHPw93tuPNXeE0UeFi+ImJJtwHLSqV
2W4AEMiacjgIEVO+QFQVJ9H0doCQFn7rEB+WbaCpyFQTc2M1T6mf0zmQIg9bSoy9Smdgp9wqs0mQ
GBm2MeZaj5KFrc8yWl7ggMKTrgAGV2k5dH61ToyIIA1Z8LtNRF2owgpTrYu2BqDQ4f3JkeHg/mZ8
mWQPUbDaFP0x0HC5RAkaji5rHmUl7NdZ70WgJDJaTEmm9IfZ4G9xSo5r41Th8zpBGKlP99NOwi8Y
CVO8NoYTTUvm6mVjZkdjblOrg1QftOEk+1qwNiPO8FGGHmwcpfgUzFtGKHxj9pkzGXt93ScSvVEL
HlSVcJuXHfS8q/dqBMqGaeyu0gesNlOcbIIoZaVA8mRWGaxA4SNnVcIwqYoibX7YsRNOlUPfDNG6
T8VDPDRbq87SnQUEYAMZjmgIr5hcxYJCNHJuhjg2vQeG4rNCTq0rgKxD1lTiq4exDd+znrniJJ3b
moV/mrbYhvggwS1j7lKrXNgWYvLWS3LgxL1FxpsGC1RXjSeLEHjm+1tDVPxb1Ui7sB/Gna+1shNE
RmujD/scQWWsRo/oLSGQdwF9o9dBJCBRJ8CtYkp6lArfg6AM4qzUOlelgLLtmOpJRi59xH25nMKU
7gGTUPhKVEJbAUfKKFPZWXVIhu20rDHSkRplBc0CLX64HxLqCV2KwFmqyhOYlBMlejeO5eJ96LBx
+O2nlhNe4ln1eCsoT1NauMFdCtc9Ag+YahwP9yPDE4uVypTDLZokd+Q09TaJjzKXg5sjvo4f1Yos
a5NyxqrGKHPJWJmOgezhzRgbAqVNfOfaWxcQniExbtg046u9H0k3GuCAzTP6OR1rtyWVLZZ9tDuR
3NcPXZyq5N9RqYgGSBNdlQ9PmaV9CzXklyhJCPKbGvlxwpfoZJNMTO18ElZyukqhyZxOG5rPHkXT
Ia1qcTV26G7GjM5mFcnCqhUM7TDVxlOQ580tEy31gNfqKS4vOv3/K5708GZVEhXqjCS5ILKQCVhA
HNW+KIBBzZv368oc1n3fmkar2t6vBqOKQi/ElZZqDUNCGFkbRbXg/MZtUm7vF6S3P0sVUYYDEgx1
Rom2RkHnXkzEPzdj2tqbfjxQbM639wttXqlZ87LrviW2IaNH3lAA5ycf2ZGpQJjWKCZTLjFgjPy+
nYU6YbiVEmlIFBLouV66zSCH/H5hzZQ3Wy93UlOKsKPar7hJS2jWIzvoxynbNkKZbe9bmMYQ11j6
c3THT3YUzba/bw7zZjgzQ0uDs1FQa6lDX7nYSgxaM9Sr2N6v/rzQDMjBZUyvNtRIMr/v4L7D33f1
r9sq1XImw8/XsBqqiaSfxHO1oX+63y2+33bfwQzuIM55fgm/7DAu0PWhg30qqZFuQVLxRQhRUG5/
vz7f6AekdPeIMrCWEAtnJhlwnI5FPr27fHvf+nnVCwQmqrOTZb7Hz9vvH/8vt/28+vN+Cm0ePBT/
2nPiAzKhP9gytecLDH5+i/frglDwTYS1v+XgF2lcwvfGBaBukz7QlUWjpQgyrHjV96ZF6fB6v4Og
flhyXWwGY4BmZsEx/X2/Bjb0mKIlz+PlXUZnmL/ct6TArF0xaj5/3nS/3Zzvdt8CQFOvRsKlfu7u
fvvv+8wHCn9qgfQyxRe0pYLXbCPwGb9v3a/e/9DOppZktreExRVq07hpCux3Y6dj1pwxqUmJd4d5
kQ3FItncv+bgfrj9/FqJzuvmH9X9lzRAc9reL7p5S9VHqDTQL1xYDsO2LDKSySnPU9Tj6s+L+21p
MLEyhKwbxVDlbEhLuXt/I37Ej+R+MRoVkcBxNbPNzOzRioBSzHqBRKOBjM6F5BR0TQHIdxKoDB2e
+xhS7rPE0TVTY6VYGoot8ybg07FpN6+iNMPx2YFjK8uvNAwepYw04JgSbD+4I618+85anXySP4g9
YYImE2bEEh8H7WJkhQdxpHsEAHJKkRMu5TH+wjUGt1mqH/WcJ0wh0pf4zKjJ5s/mqGy6rMa+5gX+
qlaUA249lkolGk+/RH2kDU9yqZ0aOfL3vuovg2kuNofe3otxHhi8QLu3jbH+oBZHr5zGqI0ADLMq
3ww7RJNh13VDgrdH9X8sVaqb2Hwg5SBqwezn6crBUzGuKe1hmHvDLUikWo9OomHt1BHvJNW6rinp
kbajo9Xts5pUZypmq9Z7lERfcrCffhYaUZMpeSaNtan9+JOztUMTkPfjh6tIwFISlePnNNG9V1O+
bhqz5ohx2C+0R7k33gVY1zXm9gGrvdnQZ4HcKtgyMk7s8cSCpiMdnEBmscAwHgLtDTToWGFLOo/g
iW5LDQgrbfhWhmXC0oN8PkkGbIjYIqJz00Ec1z3vHJr0E30CD4IMHL1RGMXCcpREJReNbYeWzEzO
6za4d0AzUDKeAUsNUgfzmiS6DTKocWtWYltP7nB74t2nrxAsiyChf25Jr9AqZYtlFggDsJCVt6w7
7xI2xywfiX9LSfax2gLUFOA+8Nkda9qkJiyO6ReNQFJHVEVaeYht7KHErKyqVCVlOTxYlXIdGxn8
vN7Aap3iB0pUB947vIAxRIwesq4yQj497Hp2pMHCL/TsiV/nD6lxmok6KYhLSNNNv1F9Di5Jktfe
pNLDUILV1IVzVon4wQKi5icrS5XDsR05zA9z8i2QJC69pngeGwVzaR5+hEUPM8oUHRSSHkEzBkbV
VHoYDe3L0wkL7bdFDOO/auZozUoE8CVjb8Xw562qQV2riLwWIsqdpSiUMQS+ZniUE9JdBkEARdaX
MiB4PMkVTi7EoqA31KBRb8NYoEoSs900Q/LMNNVuUybVF7rqxDmzbLjf5MeY/tpeehAzkiMw51pu
XU6vsidrBxComNOjmPwrlXLB5MsG6tPBuAlQPOmge+KSviKCTs27DQjTNxaLRAyXGT9QBQB9hsAd
uQ9JAB7voFaL7KLq2XTFM+/kFRRDYfSY8YgcNhYaP3Qt6JVgQRG/M1PZhmGMjl0RPTJQdLf7RUNW
11CL1yjfwxScrlGpfJWmgvBV9/qbAUXCiUSfoXD6TsKw3cphH55DRcBwny6h1cmcqxJrbRi4cD24
Pg8+6a2BquxzGrNmp2G5nTR6BE0r2KnxoDSK8TBIpNgkU3cWW/laZtVnIKYWfxqpVY9KdtKBvrFQ
l/qNKcVwqsCLLapcGhwprQo3tSo88LVylFjZdTkkWDwD78x3gMtSRqTuN0CyzdR+b0RPaRGZzP77
CsTbwFHQY0lLiV/ugOpjmmPqVDAtTMRDqZvqQZNHFQgvcsUBXcNSF4i47duIaOVCTyj7w0v2A2mv
Suql7CAkC7o/YGTluM6FZ2Xo9IPSmPsB3dV6msrQSdNgAAlPHlEVNrPRIQ1crAXfYyJfUVYE14by
fOA16aPeQ2qsrasGlCzQ4ucU3uTes8biEAnSw111U+Lpy8Nc3PoTSRw6T/8/y6P/aXVD3a0ZioYR
SNLxm/3i0pk6ObJCQ0HeLZnxuu9oejcpWWZoBh9NRIvXIa0rcLXjUpvFHYNOUMH9Jfyf94sxGg9g
3VThZ/NXG9fsr/rLt/QP69efj/mv/Md/AWZr04/w/Z+P/9MFpv+GTU+3TNX8HXyE/v1PF5jxmyQZ
psXSEh707AP7lwtMMX+zAFyCOFKwRKmGzp/qvJ0NYvzJFLE88kddMyif6f8bF9jsNPubbt1Cc09N
g3qsqik6WuO/69ZHKYOTOw7iWrAYHTiV+j+0adf66B4oaUgprTQoYxErM0/61gAi1921FQNbnL6o
EiFn9NyQpo2P0qbvz32xFkMKDy/SnPQUnv/yMZ9/V9P/zZll/rtXi+sTjRgfj2xJvxiZclwQhWkS
iAs3dTvPe+06Lc7i3MT11JfRKvZ1F7s+S2CN9mMqPhgmAZjTcTS7dSk0HzI1TQTL6ykVIX3D7MMx
E+bmsqc/PkL+6QFXhPSsW2IUrZOhfNdozeIh5XxwYjclGsaYdiFMp/O8u5FAG2++jXvEc55vmX/O
9wGbYTcFcDaeLtesdW8RQz1RyOepGh+Qs7I3qbPON813mXdZFoRE8QrMol/Ou+o12oYmYqLiU2Xv
f76oEg7R/JrmF3h/wWW/zEUCm0l1me8TsjsfKMlspPIK7psLqGJRHIVkvbJdsl33HmVClaeO4XzH
bmiKp/k+QYroE2pFMBeFmXTA70RIR6mIu/rcFoEvKXHpIIuLh43cpjTD+Fe17vxoNbTWYuq96fU8
xLGPEOUqepOtRxJiyWNLVQPeAI4mc/rUIl4TFk+0a7t6rRIrN98jDvtLyb0hHiD84Gn7Rvwhm6B3
4hZKyEmrdyqyDB4RZ+yA57i/Lp68lGi2//FW5+eDxDL3SlaNCF4SOj9/UpXg/v+w1sSPOmJqV7bu
/Q2wHxVCpieEVKkQEfPE85PP7wEKnltSFp6354/Qm7f5W51Tz8udKL6JvDSGxycVtTAKESLqE6gV
MhktKULrVuWngflaZ7vLz5F8w6/uiNjuRHLuITToWuPOV+c71ygJ0E6uR5B7IvPZkqm4Gs0gQsLf
22w33+5NYI074timt5DnmPdbx90yZPISs7t5F4jVFvQ9IMwQw8Sr0mVWH3881JQp6iDji3vgCqFK
xCh+df5Wzrt1C5V3xt5oGZE4KjVXinDLlIfPr2B+WE/qg/UqKUAXdY9u8LjsrIwM6y5/TyOSilnU
IlVYpCX6kmKP52IhQnd670ATV238MAjezfIpIydK8Ubx1E0o7VmjcvbS5KkvdHJFQQpnNCr82tjV
o0HcEBEwfrtoCBQwAvnQslp0MhNR2liu+oZQDkhKtzh7kWFqsgDwSngeYGVGsf/MVPIZgjkUCMwx
8uHgnEiKy2Ke46x1lb65ULBZFHrttvnEJ6icOIn9n3H69p+M02g2/nJa/8foORun1+9pUQdh9f3X
YVNW7o/8c9wUf9MRzkn6H/boP8dM+TdNYyS1NFlXcEjPfuGfzmlFxLRpgU2R0DEp+Pv+GDNV+Tfd
0hhqFcWQNFMWlf/NmKkpv4yZpoGQBCOmaoqiaUIg+PuYqQr64JemQRqJX6PIZYLJFNKkR/JY7pM1
XMxJXpYGi0E3J8zl1ryrnzgBn9QceQ5umpU3LkkhMoTnpgAUv+JHIGUoE9D7hLa4tiInJSGQWs8j
mMsSS5T3kKwoyi2zdzrTiuJKkZ16DvWHr3JHKPYGqUD0H7ym/5x3zu+RKYalabCHdOsXW27lyaMk
pySuiJPx1EpMd9tpxRrkHPXqZ1u1PwQB0HkRh69aKD385YD4N+M8vuR/8wmrfFOGpoqGqP0KeIBs
NZSRr0xr89Hqd+KP/KE6AWcT34AA/Qg8GzxG+8O4qg+556g7og/iK4rqg3U1jcV0IvlGvUgYVffl
Vn5Pj9MGVkXr1MeQFcyF1kDthsfx3ZxZHbZ2NWhFRE6+Hj7zp2CvnMVVYX77TDXmptdT/B33rn5W
X2sg1zZACU6VGrpgAFe2zVDTvpWP6SNeFkHZaKBKiBOndjCH3tBatCeEbaij95AXl+IX3RtlzakZ
x0JmkFdpm051LY9SvJB2AHe2pMi95RRP7OAzuvF2lsNz9mNaCQ/ETocHbw3YK5bt7t0nu2vfnkjd
M5fR97hGIO3AU0X+Qb7WD3lX1guot3YkbETGhw88sy0KXCf9qCkhqI6wqd5YqaTgaB9NugWM7wQz
guO7kYJoPXq0WqLLeJ7Aex0IBqnMW36Jv4lkZiIiHPIbLpEHQE/Zc9rfgLrm+OGYKuzHl+xdX/Yx
YhNb+0FmkEE22aaTtiTikXXh++uOmRZpBTgxfFsh4lCFePNCNjnFrQlsMU6cTLwgRUTAa1yqN9TO
H/nZOzX5Ub6SQoOOnixXsqdpk1gP4Uo4ptv+6G+7ae2fKUbhE3fIAcG6Xrwn29K0URMGl9xRfkQk
2MstJmhoZ3b/0UBj67Bw2JHusI5k9HCL/EzPMDiY1LacmXCvLyIXxOduWqnLwCX/C/VYmNnaq/RF
GhAwgsP0Uvu25aQnb5G8BQf5oPh8tKQcUeSYJDoIjNZ2tDKQG9h4xMed+QyaP1OdkcCZ7+qSsKI9
IuIDFvoqd6724G+MGZdCgZkAO4xiC6wKfBJUIWFmG3syHNBlvrebapGe5Ae0m+aj/6FjtNo1zC2f
vUfzMlGUP47FomucFqD8Rj+mp35DbwbHoHGpVVcggm6dffRLmHbRulwnLwSoUvRc0zaLDtbZeppK
O8ddVSwGt1mQm4kA8rs7qnyaOFlvlDOQ8230U51QXkEggimY2KBt/yLPXxq1o7azZbv3nMRt3vU1
q37waaQ/LSaspQvS5C+oYVo7gDO8gN2j9Zs5MNJG+YLGhzeoL7E8bpB9E/DDAkPqV9FhXHvFmmkV
Qu1jymRoExziiDhOzoGQ5EcC0zrXI3RedzoqvnSCv5LHwE3WyitC1GQl22SVnUl701cIwrVN9Ni8
jc56XAePmO6QcWX+wj8hNvQxv9289/qHQB2bSfOh6zbjc7EdXMIIrAvijgHR32rEXRTaw2rwFzVc
upPSPlqX7tC8Blu0z8br+CA+i04KvtsWH6RT1f+Hk/OvqyBs6oCEWDhKksQwp/1imZZRoGi9LhN/
SSsjo18mp8azGdb/ofbwj5Pw/DSaJRvwD6AO/Fp6qCphbEUwcGtN6m/zU1jjsBn94Xuqw9QeU1iY
U8kQ//9+oZT8bYkHp/rXc78pqTKAE5X2q6kCDf776IoKU9UHq67XkpA+E1o3N40yUj0GTCSZrghv
GAYxiyRLr3iKfOrJkvkOOj0jBbKmoiboG7UYb7nndZT9SfZK6BsTJA32PVTEfdwOp8EXMOCaVb2U
FMR2oRiqZI7IJmnmUoHDOO9xatfHZuCUkQAts3J1JypJdMomBShwP3OGImMb60uvrOsnuWgJ9TTI
Re9E4jiTLBdcpJ8PDd3WJUe5IfjjWgYrP5r5Y6MZ7dVH6wGxAQFfBOMgjSlpV6pfoC+o94MxB2z6
DGT0bl+tLqcWeUr81Fgm2mfro73MyL+odKEk4ggFaopCu9mKaSytFHHagC6clnocFazfSALXvXbR
VxVJrBBB+x7yrJR15xC0sMPX3nA6MO0M9ScTbWGbzzpsfNPPckF6b2URyCxV4Y+2asiL76uaVah4
ZeavHsKuVKESg9vLZRnBtyZsY3Nca2V10ZMQ+dOYgimn4q1qBIqi+f4h3wLJ45yKXMHhkPNsP2mg
KfgU8mVhUldqmZrLQcyWgowbQYlE49DU6OJUmvuG2DPwGeoJ+RL8QDpkvTWoRwAAyFNR4LdGsu46
Gblao9WbGGLf0EdnJRc+LZlXlmnTTZPffV4v+S/pV5Wr3lorqKsPk3yK0JEEBMIvwKlq2B30J3iM
k6umDBQeMo5EZ5LQIUKSKqLsJl2/apN/FdHw4A09iiaZmKN2loavctAepkJQVqo/Pg968VQMyXtw
olhCyPFQPwxBdo08/yaH9VdkDnjnOIAntSXTs36et9XelfoQA3IoREstVRxcHBJOG4G3GKtrxFx9
hqlRm1hmyVSbVTlt3TSKlEUV+ceAjgl6nIOA4od+At+0KW9zGjcrISHgvQL3EnUQDpVYBAXd9k8Z
+h7R7Oe0UR8G3vA9cqiz7rwNhfzlGSON46zixEeGuBivhHj2ufttxUChU3ExfbDwdtIcO74B0lCY
RWANmA7SSBwwrpm2vxYoROkQ8jpICG0BfoKfyMTWmb8zkSy5IfkGJbw0aLMoAdHcOI6rKVk0GEnV
s47aMdUsG9vRAo3SoogxyeB40IAz9njxAdvDplikfbjwpDetI220AqvMxCvTvqPgfRquU6c51H8f
zbrfW0qwMQ1xiQ+RBO+JAAwoykzRuiHUd6lR6TsFu+oKkdBpDDT4qMjmZNc05kGjapW9J7Rmi3Tv
OClOlBNFpdHFSOxCg0SC9W4j6xkC+RQiWIwwFnn50O6ysnoQcp/U5hzs3wCfYpFrwR9MxIIzH3Ug
s3bMTvbXY9dtpRazcuwNd/Cwa0piuB3zcGnUgry9X5BOJiOYrJizyVYTrBDxYEUCipwJWu1E+Glt
ggKIfQzEeDeofbw19PcoRt9s328Kzeeso2uch8Tt3G+5WxjuW538yS8i2k1ahgLCl0RW8WrnIj6g
p9bQMqX6nkBtbOXv0peFpSx3oXsOF0gGxNP0UBN4ZJA9bxdr06kP+QWmX4hKbMGU0XtF6rGWX6PC
rZ3qkByGg/QORBALBjGBlmOdJ4JI6kX8Ol757Zd7dGjDj2oluXNi9F45mq92fglMW3ylrKOegvd6
ry6HQyva3jH/SHdM2XFkUAt44TvSX8xdfQ3WqkN9wzA4z5+MYgVhljN9KjmYBIE5io0DNoD8WOMo
nmmrS0xPSSvWt0xnO6Sj5L5gR7/QTPCpf9rVq1SDHtwTVsXDDCaIaE1t7cM8m1/mpvwOu9dgcuBC
EAChtjyw+1EqrvbUY49aZBQfrEUGCR4kRuMkR9LenvIbE3n/bNrDk7HCQXsKV0ZFQruDX9O6KD+S
t4kouYX5Mb3BRTVWZQ3shJk22bNMmx1Jd0BurvF8Fuay28nDNve3FGsGot7N6GjkDoU8nUA1iqEy
0n6yo5cKs6vehXmJhFgjlpRfW7ObC5MH+LmcSzWSI6n/lHZRUtK1C3Oenwtur581okB4exesndMu
dXsqhssACCpBV7MJaoGvayidms+wcP1nGkCFA93VPBIyYkDi26Bbr17kYqWQTdovSNGiKJtoRFDb
2knemuGGCzo8FL9o2tqauUQwCAfqhc8YO+c4zmW8SlnLfB76nkh7uV9E9Kw7dxTshkqVG15yPi1m
l98aQKtqV33kSCI/2A39JTG2waskJ0vfgs5lFaJnD6S6DNarcOQUZh01bau/CoXbrTksUmHDR2wA
7PavxlH96hrOfi5LsqbYViCdEEJNzBnNm3HEfV9HRzPc6V+aK1ymJ+/E+ql+rbBZZg/Nbagcntt/
Y+r7ku2LTffFmiwDevCtLJG3HtL3NqdAZjfP/WNIlrK+sI78bGK3ydcwNmBU5o/FsroGLLXwfL3y
C1A+UhZrkUMyclvypbHcXJSPpe+qjnaMH6kZ80XJ0g6HnoUM0ameO8JM+3XB69/yesX2IEfzMo4p
FImzDUp7+4YTDM2lgR72UaKq7IPimHfddWfCjEDbzlYFc+9rDuF01OH4EA0Wkse4Wmh7qXSNnbel
cQ0VgZjVRlyyjzJ2+IIyEMdPbfzkTysUADpmt3YnfKiZSz8Sje6cwwwieVEeoXXAKpqwCB+GTbfH
gJ0DnEW7S03WLlfVDjUvRNJtfCC4lplN8kV+cfQiWvtkjzGBtS34eOqQINvyD3KBPFZzaB0WOUCr
F46rcVpg+qXgjgRDWMucM9qPyFXXVOrrfbCGMEWATfySrBp9wWSABVjvDk9AheMTMtV0IeA3Umh8
QBhYyBg88LObHCILH1IDhmIkmc50sDhqWKJSF3CTt9mq0qOcWwSXOfF6G8e3bsUsz7qB5mmfKdQr
5MoulE29kF6kpbzSH5MVxRz8ikBHbG2THMIlgknqCq6x3+U4ZK996g7nkoL2ObmwnnklrnETUuI9
xJzGSBh3LE7cX6iy/HV6VNlv9wL4+Y33cGGlaxIcte3wdFDT513jB5hca5NDhjr51IexHRrI85fi
0XvA/N4g40MHsSDhK7Gbh/okvJY77UoeVvNiXsi0eQs29c6jkMI04eINNFBZbC+G7oobmN4uJ/2N
tbQ+ZDd9YghtzrQrpP2wzI/+sfqcFJtsT/kQA0c/CdSMmW49Fh+tox04w6o35Rg+xjt/rcpbX9ki
gvdGm9SDUVwn8b5oNoV41i/qwbjmT7Q7mGDS50Mq4XHUEQT2xdIA3Pmu2kgvRr0lve/mHRlhKIWw
Rgw/GorTZGH6bsCPlTTDdpGQF5s6hbflc08d9aXcwQQiy7d6oWCswDM9mUetWVTS0hBWnbcOhPUg
LfmevADZOoLdizjscxVL/oJFakdFoV1mB8oqAOFo4bOqlDBWfDCrsEoHNpF6CW4CSglbWpoXeWVd
JSIQkAPqti8uSM3DsRG6FSbmDcF0SmsP+3AdZq5pHSGN0npTjyXgEX6VP7rKUTYcdv7z9Jke76c5
1fW36RvVlT6ypbcU54ZoW+54Tlf5Nr74IWznj0BAsHYhLiR8I+wDLuxEcCPC32Zn0ghJ9AMn/3bc
IvZGbtBKHOnCD7srV6bh5tGZ8481jizBbvG2u45u8Ck9A2dgRdAfklcqEFAlThRAOuX/s3deW5Er
Wxb9IvWQN6+ZSg8kniJfNIACmQh5KWS+vqfy3HvP6dNu9Hs/FKMKKEgjRcTee625VsZZHuZt/WAg
++Q89xBf2JdYDCzrI2CwcavO5WMKe/qr2xJdlb/paFFxkurrgBcAdQpbGetjTCkYr1xjI1/G6iX2
OYVjO9wF7C3llk3FYLV7zy6dtxbImFfTw/grip7IicRD3x0srlhM/E4ToqhmzHPBiyoEGV+b6rN+
KS9ldGO/Vuljdu9Xp8DZO/sM1iDhkdv0Y4QfS0g8ylNjJY7ZGXDazEbxZuyrrb1j8sNkkIbIXt91
B8rTnmzPMGkwFmz7b98JO+ALDtGlKyLtMM8+6fNd9FTsvU303n931ariFPCsylVOhHkTcqPEd/om
f/EgxN/jpl/Hj9UNSfbiw0UY92Nt+0tFf+NnOuYfWN5xFLUUdcgfb8H/4ojhEP7Enpc+ECdzr5Cc
pAemTJvpYoNffmFVJ+uVGGFMUPWdODVPSDvZRay9/wr8CyszRtuX+MPa6t/8A1fnEB9G+sy0WEfU
+uRkMLBZR8+4oouT84inwiFhST7k3+Sg+WqTfztMncTDHJyEsdU2cFMsot1WFege9GRsi5N+sWm3
SPtTzTrFib6y418zE7EGS21nb0rsxtx6KYXtYLPSLYEuhAtKjkB12lCob7xqYNOFpL1D4GvfThTo
v1B8RreN9dM2X00SNjhxmA6BMlxHh/ibM0xxJhMufUClRKwPVo3y6HUL6RxyQ/WekXvAsfk74m0s
jo6g/Fj1L4NYcR0nz+pG/fa+hkuEf4ck7s/6m6oxaJH1rKOf1t1CllvhkfWP9JKdN/yD7Fk6VJ2d
d5xvpzC/ISiA02U4uKvhTnDMQCpT2LtSw9waVqcOY9IdJnl4MSiIfut4R9bprsGsfrJv6z0NP5aX
ehPfyXfyo3eoq9vPHlAzbc3n+lS2a1KE2CnO/q6+8/2Tvhu/1bd/x1Wpxev8eb5NbosvchXO3S2O
R4Slh/S1uWFoS/+8fiXIcSp+jPl+wqOI7kkiUgQFifF5O355/q5iTIGjG7Cwz4WOCXJMc9Rpfmyu
7XHSTzMMMZoQtRPjUMWfiEPqNMTEiY3XLxh6d6tyABN6OzWbTrLb9stXrx+u33f92/W/eUPMQi5E
y6LcG6dgTA08I8t3l97MCHm6l3GHTSBLHlrdCFFnkX7m63AxWGe6usXCpzfmBh0A8R5WDLWrco0w
G3PO8v4aJv05TkZu7LwlMKQy0tDxxEMaJCfX8XlsATnQ6A/1rdLYQWZPDzA21OBERCWQJYmc/pHJ
4uGW29TMOFFpXreNJn3TekynRaPTjAoc+pxINTdd1r0bSDA3dQ8rC5Y8Q/kCOrxJh10POHB3DLaI
OctGKuHmqW0tPywj/8PEpcexugrjCX+jbOIwbqQZmoHXbAbZ0DQ3I9Rd6Zi8punWqW0QUplnbNMY
T6WyomZbk5PH0ZOtsKzL7rHmdOQzfw3w2K6akZAGOdqUa+1wsgknYHgz00jBzJZk8kGL6hnloRHd
Jq31DuUHLATrQ9ZjxigwQKwYhT/CUQTm7508NqcoqU/KInVnlsyUa07I0D0eZBpdbEu0R9hkNOvh
GBH8zjF8drZIfwd4NUcTHbKIT9TX9x2mDEh0My1xxAibCSYP82AOFXlnH+IheEkWKkoGRj5R/rH1
IOFX4y9XFOZBDQTU5Z17H2Ufsm+aYxQY3zYurZWj/HGjpgwLaJSy/2q7rLflO/ocDgCCqK3Zr5C9
zV2z0aLxcQYMWBTOr7z/1WrQgka9ey96IrGMIUyz6Ll2fgytQgYby1eVAJ4fanwlQxP8EFx5MloM
XZpGkhAQgWOUT8amHu3NAJKV0nd+0zqUJ91owUjQkx8iLGkjUQ0BcMCyopJ9RC+v7ueX2rN90lu1
do3Nj963Oyy44+FtWn6ZaVKdGtPahF9ABxpcUkNUk5t0WxjhGrQeU1+1ibnXK9rTqQVMQNjAUIqE
ZADz1M9v0MreVJHcoazZqMCi26jKN3I8hj/+b545P4DEBTYWKA3U7/TTUg/L+Sj9M8naeHQn/bnT
7V/FKPYY691+rSFE0Wt2HagPr6zKyar3Yx6B92VE7VuJ2DPJKYirgiOqVXYvRY1Bs7AtztpD8Nkg
G0yjT2SSR5Gq/uQh0DCqnAmCvSoD+x2nNdwGOo4CAUXbpcMaFOhNqfot0CscxAkjlKxOvU0qJeaR
PD48Jg5DpXKiohNJvSuNlGKmJfCn9gg28161bKBs8hrO0/q7qIbPbGSn8YtoNwX0g/Lu4KQo3k3U
wwjFHfAVL7VbyhUZn6CJdKrlpMVBk6Qz+jtrQsRpdkDCagQMuDSOymAD8OLnfrQxT+ProS6FTQTS
T9MfyDMHEBUQUpg+R0n24dgGyimDyCS/6wibIgXEatFeSURfpNjTt9Dwwx3amo5eygSRJXJjTYgq
iDAOdYt5W9xXZz+AGDc0L0Y9LW0y/JkAghGTd4/B0LZcb8NLbqNnT01Mp8KbyN1oGVssybQDlmlT
9+J9hXI7drVtZZQP1sITMxpcuCQvigenQUasRP+WEYWyJu+LBros8pugfsX921L3Z+9eFzC+yqLp
DrEQSUr+swKuMbttGJm22PqFviNlN14tEZEbKDgTipnJPFfMATW9VIhJUpTpnoV2ZY5JXxufMr+m
pSCDj1pSuZZJ/gI2Clc+75UVWERRjt28tkV9V9Fm6LromwyM0FL9W1VCSGsnjMuuzLJNNTFY0/EO
tOrot+YFcM5zX3XvunuKjeqOuca+8mougK79DkYG93kb6jBIPa24RZRNbyaPb9ePpe8cUPs/AWu8
G6tmpwaXSVunD4e8aX5X8hiAyYjjnO20QEvrpyDJCYei2eTJd6FtW8H0t3GSW1kqk/ao5MBDiTO9
f7gTCdZOzcGeIKl1oeiTWpp5gyIXgKS21Kr+8Jj6BQePDMQnodAQDPO9VTP2Hct+PZfBU9xk+Vb2
4GV6Ue3bdj50LlS3rNFPZaOV60yXj6Pq3hEX14ROQKCJzZhimTNRXqiHUtNwk/WbKUH6oooT0okz
vlj0MQA/V3NGKWm0KzjQI3L0xF3bDv90c7PZR0LfJR41cRETEB2AOgnLIH8px4FPVbTVmkGdZBK/
6N6IBE2BgnWMHVRqyWgViR2ErF3LakZamKDdoZANz+arVJO7S22okTM2faeYP2YnPZEUqh0gVT7k
PmdQ2VV4dyVFtNs9gfKr1gCbHnqu0/Vks8Cbwc6yWxHC2KBuYtYa25RVCrBhG5EFVVsYQau9ZWm7
tKLRZ8nAWKfQ5y1Zkf6RPmk8/9d0CegrxS9B/Bg7MRC0ho3MKCxMRqCcD7bST3pAxI9pQQpRmcU6
1Swe54rC3oMZvuoi0DWp1pNsnlF3zGmx1uOMbHBIsGeBKUxlvhdiV1O8JUGIdcPYWsx1IC9SAKcm
paE7fdjQMdYD+TLrshKHWTf2eUnyYNb1G18zSF7rBVD50g3deSTA3JzCAeuxmM123eq8/240b62E
uowkC7KCM+1+srv84FQoOhtcS6s+L7d16RU7MpB+hlrRxpXtenhWGpJCIgPW9ZRROrT9bWsCwe6J
G5rtYj/53VObL+ldXXOIeh9HK4xdr3Eehpwtt5r7A4ihO8FLtE4j76ZyI6BCMZsNQysp0yeISNwx
rfNmjpWz1kX+LiL9ZWiSaQctnkFd8ObpMY0+NW4dC7kiHIf8oGL3l03O7LrNtNAxoKmREe2tDNvb
8najgzTMX53CxuC69AT8pWftmPJx1rRTUs1PWMRsTrq2Y2+Mits4t4dnEreddewbv/u8b27trN3R
x69W5C7XwKW6x7g9lNL7dE2irtoCEkQ+/WRlnMCpU/4q4hUqbXvTj/TXDI0TW4oXZe3ClKpH7mqv
/gIPwc7mckkkAErCbmzdcLGmi3ptEtO+LkzjJdL7+Eb1FAo26ogy6tVaZumTyLN+y4AGD6qPKqhm
lA14x1qhVZNREI5MNIg40lZx592aFicDFrZbIAWIQ4MHgjLLdTfN8y4t1FlZW80HGmMmvbWbm8I+
tvlgH69/+9s/R4mvKwFpRXIhjo7Y3xhW7RDGmPz1w/VzfoM7L9Xjy5+Wq3oBPrFgGZu84tQWGSa+
49I6tm6BYVVvt4EIzFDpGmmlddwdnUTR4UvwYscGhezimgNVjrwwdelpSiq3xYymwLCTcQ9IbUk+
ErX8x4d+qh603PK2c6C5xzYjwWplLrRmM4Hacf1QFOhPuvfAGL2j9q8PKfICe3bqw9XmJlu8bleH
m1P33dZz9Md88OmKWU5xr0cDyIreETeyFvYfYS7/L63/76T1pk7S7l8UAf9JHXj70Uzyo/j9H4SB
f/ynfwoDCUixPU93lwAVHeYy6od/igODf2Nq5iAOdBhAIl74lzbQInAF/Apqe9O/au3/1AZa3r9h
sbAMDzW97aE2+z9pA42/h4egpycTSEeiTy1nurb9H9ULzDezJk/EvGcVBIepFu2V3ULN1tcCF/u6
HJmG4oR1qJlo2KpxiI5SeDTzaoPWlfs7SPIbuyC80vKyzV9eyv9CV2cs0om/Qup5cB5qPt0xeZq+
/XfhYgdHuNNmd9qDQacOQ+5rEfMI0ng44yPjcJI3r4Tu7exc7QxKL+xi7G3/84P4rxwHSFdMC4mm
axum+TfHASN6XdVOMoJsrtOdriYaPdUAWJIklLUXPVdM8vLYuosa95ueaVFtHIXuUXvTBQ9RwlC2
A+OpZKJnZmRV6j5wv8XcL7uluRStg5bHrCW+/N8g/47zd+HNkmAN1Y6wEt/kSvu7KLLvSWRWk9ft
0UyGUdAzXZFEqVvWXkYxB+DRddZ+noJQzEgh1huHEgk86gytgmfZafJ+GAeFzoknMgvFIpihMnI7
ueb37YUDG88aEBMa+vNoJg0KcQLNIXfzIlk0L7qTB3Fw3SXpQxcopjqKTIaxFgSl0PPKe5MSsfY5
UrKtrea94TUc9MaePA0LUsRUZjRHJNhEv3o0bQs1O1miW5fqm6JkgF+nIaujMEVGAvaNtNFC3I4p
Ji0SQsMgon4z1LRtwVatmylSdGEKSL7VUxxr99rI7G9eSNgyJ5HRLNqNFA6tl9TcC6pH3jefYaes
Lh4ts2506tADhJ3lOtOBGfysEwxHF79daDnLK7l8d4M8zM3uqwDjYzf3i1+UVrqoGgeTXQS3kS5C
5SGH1XSOUC3BzJb8Bbc83SdJXawlVmugafFPEJfZYcgVmEzfgbke9Zd4sH+VPn7IernAI9PnwkoL
nUEtSaBEFlyGlFloLgiyq76kDrnOynwRTho0scQ5898nDgkOdl2zhnObTwxIOeO5VsXunL3ahIeH
qafBZ5i4q0q0dxl9/XbGNuImwVIiIIvI3B3iLYk/o6J0uRgkMyf+2bbZEWv8wx2A11Uw+Gunolkj
OnqybWV+ux42v46Owwr6FnHFAzKC5UloSv/RMn6Jzy/hdoh957kmTYNJ9vCGb/fi0ACoCkbagbg0
oOut2kJjlAfPvcW5vk6chTuHNASZ8hTr+4kfsmTZnQYcz2mbIVa0srfREZfrV3KDt0kRJz7iQZtq
3vMAQ0g/S9S1nEA3glG8ShTeDRf+bDG0SO3aIZwy+1XDc1K7kdwqrBnCLsqQeNJ1V/PaYb3loRDm
RvT0zZjJFxPdoas5pAj0FONkiDAmachu9gneMU3CTruzHDQgKh6LR5NSPFH930XG0mxgSDcYbh12
dmyhytIPEIZGulSkG6sK+evyDOKU8rQspid7IEU7ppxDWcIknHC/e7G877OyfwYXJlYz3FjZ8DzM
HMc1upNDzFtXCsTeRNAZFcsSCZ/ikW5wEo3hqCXeoRiGHlVasy0stAq+Vd239UiXkmlj4ES3inxq
NGE0UihoMSEsF4by4k0wEwXvxTllU0MaqzPM75mahrWpMwEfE3WeUxzSABCDVbzpp7nemZ5ToUXz
kVZp01nN8jWDyng0B+vTNCiE62kS2zgvX5qGIbMavtHxVKDakCxnA0qgidjgimQG2LmIRkm4ISnd
49lZXL1Q4mEqpvlLl0NLTOVi9kTr0miAo+GW8JYuQdjXZRwj0mLIMgW89Aghz1DeBK6PbIxwMUBD
IfZ4+kXL4lcHkNO1yDzHGs4Z/6t3GLNI27+BvLlOMH14ndwS+ITynJXNzxChXN+biiRyGkTyAm8k
CjV/V1oZ2giTUcrS0RxAC6xkzC9IXHpZRmXckhL/CXsNe4ycEPRw73BqRLs1cjtnZ+UNtEM6tl9b
cGtf35Getg1GMEqdUfsmP+kRgAAFPbIY3+ZRk3KB1WrvGxWDw5hnVxCTBpGxY3XjpycDka6LOr/g
PSrN7Kesrpepy3Xc8aJUJRN8rwnH8oWo1982yIN5EBcO1BVVJr+IUwp39Hh0egKkay72ndTT19av
z1bG9nK9TNgbTPxr8SOlXrouZm4NRUy7EXxkQ3Isa4YqyyUyD6xmUo9/2tJf56SnQNyOt77B6ddL
HxN6v8x4i0sgG1qzhvgxdTagqmXz6DM6icbiJFJQ6KnFy7UipRi3GIi75Q203JzHCxYxONNTVWsb
0skq18Ng2Su0HHSKYX7Fls44O03y9XLtU6KwENjkSVIR0FfQR77YkRY/2G+txLhEJgUDEK6vaGLz
Bvf1o0WJHoL130zWKLbl3H52KbCHwGzCWvVP16vIClhW7Hj+sBJxbhpAkRG7hG7ydtbLBd4KGB32
nN9MJjHwfc0s3AUt7/dMXcqGaxvxHCN+t7yYC0RvjEmgV+57wVsXmCwq+bJEl82Mb9g14IoWx6J2
fB4DXwPmiri9/sKMG2CQovlM2Ex0HECP5izFsyScJliAt93ygxTEhSJ9dZffPFHR07U551ZxqdhW
VyRn4aOKnhWtppWTMyUrKySjUcCSrDvshtWycQSq3nZyZogfs+9kdRYa2nw2bMTcaZb9tiO+R1X1
S8trS+8fRRGdoU3t8M/OjG+oLS8urvTGFtZax2FOYe2F1x0bRw0M+CBBOwfN3uFdlCXkAGSIWzty
XtSCilN+frmeA7SR637U2SZ5T1Zzjn1AkGMb05eKPBrI1vjW1WwqmSCLdmrFj6j698r27nNHWztM
wCd6QpnB6jITZF6Mz2aJxG+so4s2cnFN9JNZoyFIj+WGrZZt0N3lMZElfcVCZs75odBhrHFqCZfX
zNLjD5UC1lqOHgh5RK1NDPrYhaASMUBr/C9UjmlA1+yP24LXNDVNFFdwNKqWF/ePI4iRwiqqc5o8
rGNVy2XR+eCQKjfYeNm5sqIdpPFtknCbx0P9pLr5FVHRyA0tYvvOguKfVh7ZFLrHQXZ0ON0HSBnd
JISzgdMDceOqj7RNKZkeOoKR5d1Ua78pShhKSW6VnvSmnfRhPS7Fbm+Pb7EkiqhallUj4bmJilen
KatLELPa1Rb/EfRFW8KkSWbWM16LFnJ8WOVAaoGbZGvNG2hlcr6yHB5CNh6TcRmMLresOSDCzZwa
EjP3shbzw2xv+h37aPpRAtLEohRZcxBzINVo34GNEBT19F6Q1xhC3mY9XJNHh+zOkCNiHe21HOSP
57O1OgHXT5lqOYeNH+qNrVMFTGbZgqeCHk2z9yYkIjSgH8BPEJ2hN9NuXs7xo91u804+V5qkdTXx
JIsyRnE6HVqTVVlzPNonerntJnsP6ZNjUcICqqYUs4uIz6VLyjxQCR2ZVf4Fi//RrMl8r1Nucwsa
S5U5b+SL+cqa78z+vV3W2yyD+eWXHjPNftqhixW95a5q9RNJbp3Zph9tIebkFiTlxezOHQe9VSST
H3/5/bkCLCHoqerDsJFuft838pJlxX2lfUoU0GszCs5ldt1Hy/suBhzrYZ2xXXGRvfTDArJrSNLE
kdEmoowSKkbe26cpJb7DHvVtbHCtthayoLbkiCjKy/XyC5Rdhi2OnlJt3Ln+yOd4w025tH+4jJbz
XDnm99djUGq+k6+GZ3lZjDPDf76eQa6LeNayuRqZ/hBZKOx6wQxPF83FjKPN8lb2ffsSNIvCBhve
aknWrfL0fizaS0a0kEtbxCPJDAtGxUR25pgRxOzOuU6vHjbL1/XsS5g1nA/afr6lnXLFGbzCJL1n
PUAgCHVVr3hUy4FbtuI9oLxZGYojpKtD8uvTH9A5lwS0PIVx/lBH9nrIWlpuR2Nq7ukEbst+Yv/z
qbSzrAWOLjpE3RxR52X5n4XYxzUyOvYjThtMakfPeCdjntKiUfukdS4iZyO1J/dJBuIBTi4Tj1Re
vJY4HbdBpbLU7qhFB0KFCa0Ylw5w37mnbnIu191x1ihcTbe/Q4d8rDmCU1CkHTKke9uWlxR88ooB
9m8OKKG3nOJljnwi5ikvz30ckpsgRhyxnBsInuH82XJTldkPp0TKEPY9x0YQO/GE8MrxPaK8ofPB
IaC+aVp3AwteX8Wp82EW34jWWYlL91RI817sKk18X6/9a7hPGkE0u36HTENiqKO1Wiy9Rd8+5XVz
6xXL/iJmDi3pr+W8AIjsGfRbxqvBNWO5IsyX18YfCKLRsDM7o/osu4uo2TCvb/OMzo2kAd7JeN4y
77iPDR/spyRBjbUHTPHFbHmsjUlkiFV5uzYNym3VfpFxb0wp0apa9rOUSMyqlwXtaWCG9Md1vOzD
jLr3+sTDyhEZ5iK/VwORf8bDpCPr8zOOSJPZf3PUvNiuy6iNdmfuyJ/OInJdqWkzNUudOyRtmMao
YKiWjqk2PhI/Dky3u6n0PL2tKnHSKt4IG49+7ULxhVj5bqXOS6f7H0kQ3HmyvJcu91dJYAAiKfm7
cDy1y7hyt2ehs8TU4FsWwqtgtLuzD9pS/OlLlZKWJiM0JNLkrmH4JnEDRpaHYhE1gBsEIrweKpce
gNFSrpfOiITfiP8oOtFCujkWR8wnJp3r9FU40S+vnG56C/OIr3G0MN3oxWWDBIq7EGgEm+SMkLjM
SyzttrUua3PaAd68gb3NBDGykWgaWrBPYutM7u6PQu6PJ5wsAeGIRbaHpWQXKe4asn+3EAfT9dgX
N2zWNwRGQA2AvWXGQ7EJGmQyESh3JHg0nmH1fugNb9JynXueOtQKtYTuVgHCSDLFmKgenYWY112J
efSao7AsNeIUCiQS2DEQLmc+kvLAk+oorKw5DvfQ/EsdVBMATNq8dwBG/8ourxbEnl6MSLYHEzFI
FZdpyNLAJwmrIlXF2ZMyThxXrV6s5VdfHwSzErh0V2j69ZN9hDij9Ix0Y45NhZI6PdeMG7Zg5NWR
8B3SMhwmurHl9aG48vUIuimO1w+6YTKGxgfy56f++BY/H5CWm9L/xzdqbQIOTjdTKuCoxmI0cgT8
14+5/u3Pb/7zC2oh+Y3Lh+vnrv+8/u3PzwXXn/znJ//8nv/2c3/7qUhU6FTRqfnH08uvT1I5GSbV
P3/P9eG1nhcREiTQEf/rkUW6PCYZ+l+SHZr2dP3hgpCU/K8vSvC7DNLxYJX1dDR0FLqWq6FdBUib
bYzGKuZ1cwX3qSFqT4JRAIJrMH2x5+LZ9WumCXgXgqg1d4McMT8U/VFPLn2HFofXcjhGBOesxzYa
1zJhRNB7NmMM1+8YBUjfOV4/ef1QkywSWnGmrZzY0o50wdBlEyW8aVvGBLEESX/9G8upR3IEmsyx
M3DBtQhWIoJfptg8ak0FrZ+GDOIk9WBOyBk1/Bmbtqm/BPtvFVFwHGLkJu3YU315OQks0BkNQHUr
eMc77lueoE4pkmuMRCO32JcBzFNiEBlCMdhLAUkBsbBfpOYGv/tpk03WsWmmOowzvyUNTK0Ns8o3
jgu3w87SW1VSyhPygD7d1yOBChHLWQQSwYw0MmtJhOqSO6eNaKYU2gKGMo/cq/hZRMoBAq0E/cTn
TKiHSpEQbLTFneYzDiya4C7Sy42XvsR6fBxkpxG83GcsaMi+W2OO9pavbScNU6Y73KQEC4XSc7/a
SNxXlo1xyjcgOKiZkkbS7hTE4vTOTHkaxSRBIszrYxwgVRtqZb+fe/OpZyp8GiRG357Ayq1l+d8w
oL58YsfWWq0RBj7kv4laUrgVuq86B7Wnxs1Yo7jVnGpHEMi9k/V3bYVGtszHm5iEvRVkJL7FGbAi
2f6BMQH0WHj0LdFy0FKZn/a/pTExAkWQtbHA+VPdkUEHwo0mJAI/6e3LyABr6AygG1GzNtIqz2Pu
1SzVnACnmNyfJkWOVhmC4L8ANTmxLnjcBb0dnB3QQR7H3HU5tAj8hE6DYENino3tHjtsmxWoyp+c
Dl9IkJMJkCwyPWVVzAlgn/v4COfAYhwcY5Yd8+lO5STHQBLGll4b27pH/mBjLXf8+L2uVYBjWZ2C
AK5dqazpoGQTktW30unerkDvXwwb9rVGF3cInsyUNvTA+dgcFCJbMSCytvxNV/mLXbDeY1PC2O5S
ZFZR95tHQL1iRMFOWNXJETHkTZdqJMXtTEvDX2nTztaTowhgysfJYjLBOp2nTLDjtHvOArNc0kFv
sCiTAMEJX5Qf9ON06Gv+RmHhW4JO0XR0xHK01Rel4T6uzIvN1rgTnMSKegDsF6HtjQQ9xKzhV9Up
ESIuatTYOCUwG+4UvWsuIFTnjV7zEqZbU1d7hzAgbyjtrdMicu8d4+I7MiawEwv2EG2LFjaJ0SLQ
6Kzh1e2Se9oIL27k73qLxcJN6vvSDW5zw3smc61EooHvjTjTVhsmEGb6J4UrLRUXqo1WvhkJiviA
VNyqZYod4AeQdoUpIVX+oQjqTzlke2MIktU8ofGmhXqHnCZD6IT4o2vQZcfjgUrlk9bQZzJnEP0t
ApbQOKTFnXtnJ0yHm5g5CZ5BNuMlRy+60WTJOoN7h4SjhzYXHwaM9XXbIuQlid5ySbsd0RwgE2Ez
c5m4FhiefM7l+6b23qbRk2cT/83SnSvcuYXhW3/nQb5RS807m9ONKOgi5DPUtgC/azbjcZkj976x
qmZf99Z2MpPnrspvgwyq7dQvvcfAOA9KEXMAm3pm4bZSnCM0vrlRAa05GVlbbbzBAGmu+mFON32V
QHC1UbjwABKn3aE20W8KmWGxH6YD4QfImnNxTwILuCrN6DelmzSnB0vZDqJvqrPMVduIuDa9C2g2
xRIn+uS+OrbzMmIhiqheylZtNEAQnTm8TlNwz0kuDGD6Q7R1Jgg0uzltP6L51smz57q0dyx1zyS5
kSi1YJaiN4/hHrJS861T9HtrZ9+51hGv7jJGRsGlIZvlQCJKTGWxVT8RDb+qGAVF075Lyy1cMiYc
1Ig5s74ErJBZqWf0ieFsegycKXFwAZIcMz6gu/mysOGlUYmql5lBv+g3V5KspHVtyFAY6br25W6o
OavY/VdGSiGTe+gBXR7c9LXzaS+9DI0OI611JiXkrYkNU7I7kOW3VVk9d65xKXLzzGzLRWl3iFT+
GTAhdJZL2oiz7Y3yteSmKy2gplE4xBG7dH7TVSW75bsRyc3oafeE2p192yJyQDxPGstGUJa3mQpt
ZX4mJsdgwJ77Qjdeh9h88Nx6G5Nl61gxYUYuulnb4FgOMOZubOuTyJZkTDCXCvE6r3newHyYzV/G
WN0bcLGBHZ5N94r4otE+l7hcbSCrMn/wdHnTxJzVOrZY3GgZVqUZnRoHctpUpJSGrYR2SM2FIqi/
lzNqyWTcZE3zqukWNtD4obDt1+WtWX5U6g37mpXNpzNmNreZ/8sWOnobn3jiRr1Hvvs11t5zG0Lv
ZE0evRfJ29GP1fvEPTTMMx7OFydKPp3W3RMPHkbSYeK1yKokhMnZPVYkxQRGHxpCIve0h1t68Cvb
xhZCC7wfu4M2XsZJQbCgdSr9eiOSGDF+/EE/5XF6nGJJzahnqJw6snGRSkoV75I5eNRyJhQsS91O
yppSlYSIYg4HXvhJsrKloCD8/KOYCf8u732aOrJtMAXWFy3rZ5pJ2kfLStZldJZsH8vkbMCIYHJ/
a2nOrrnFGX8zaII9MNOrlVGDdnKmb3pibxxVwrqqvpr0RKaTuS7Yrtb0Dw5TaSx6ndOY5/tRAvoM
2hM4xmjrGgLRr/AfJhoc3uAkVNhkjTa2tSkEEJElmMqeCugOlJI0RfObyKszuiPOyaW9ZoDu1riZ
B/vUoanaFPKOczW5Lm47h1D0L/VYf1dju3Y7YoaJu3JDHY1urjknNOz7rCJTDVzlMmWqws4fP1tR
f7otu35hcxHq0MTZU/Ed3OTGuDHocvvJFCYlVI92+ElUle8KA7aaAzM9KgBNCSd+R5vMq415OyIU
aT0Gw2bQFDQq35lDvUeu3XtJu+LtOGhe9mJN1Ed1bu7yEaOGSAoIIiMlVd5IPOGWd3INOseZ9kiH
+8HVLHLwkCE77kiP1gQRZE/D0ciMx4lD0tJ5EaFh476JKAcTD7tlT7ydpp+yEf0Kq9+XYUSvTgzt
rKvUe19Y8Zb+0rhqxv5SMkBNRt7S9L4s53d9LIZVV7CnV5MCfJDvHI0d27Z3Wlm+KZNrZMjytz6g
cSos7PPkV4LyoN3G5nprEjUdRkP/PiXJttfBnXgEnqxnhA/rItVeYrkQumT9suTVuPCUc/yXnumN
aIob4kGGnogVXCiuCebXPCMRIyxRx742lOmGaRnS01n9BAF9ldBh1rUqfWwRTnA/5P4LRizXEp/2
zPmas54LVQFkBbWwyNOHbIQeFoGcNat31Z9B+RKv8Fkjplr+LFw9zuskHWM/AcXnOupJZ/p+ZfMZ
oF+Z8dIVW0B/uQMnzsLzgdH2Su9j716IfsvX0hGfBMf7RtJGR4Hf+zlxyazf/IoF1+dD+luQfTXk
P5V8NEoL//lfzaRiNUIssnxLwOxqzK8/cmEJ/pP+9+/sncdy5ViSpl9lrNaDMmjRZrXh1VRBrTYw
RpCE1hpPP5+fqO7JisyOsp71LNKSQXGBiwuc4+6/EtPAxYO9yctRycs/TdhTVvK4rjfyumIDaPJ/
sQoMOcYQ+95ZaEDdlbOa8axbYU0m2YOPWhg/u5rZWSARKGxINX53NV9b+N+pr+Vn/FcH7RlOEgcL
mZj6PkWqgY9ei5+erX+fsBlA2IbTnvy/Fuc9/Qzry0OLcDtAwxXw9+pH+PXJ1/I4BhyL8ANUyN0R
PZfdXZj2N9YhFG7g973+JSdWiiVgzSuQy35b4xVo4RnY8xdGSq6puRlxFKxxFtTmQ43PoPyGHK+O
63PIbFs5V0eMCVccCi2cCuXgNc6FtbwBgGsLR0Ow5Bl/Q3k5OS85LEG7DD5RRsl75zUarOnotuSv
yWSHnYY0GBdF+XELTVEuj7w9uYT/+VYDzsqcqeaYmzV4R7lY9oldX4VMgPUb40Putn+6/y1esZWv
5Xcq8H7d/a7TttgV0wx+Vbz55NfF+U9MA8UMUFz/xNXPYI7FhKKJvb18K+LH4iUov1JjCbsOdCg6
Qicj/yEvJf6CBf5ULkP3pW2/E2J5Iy8pvxNU1/n6TX6jA5Urq8+YwPCfJxWJLSFnEFXOSQ7FIa6m
kVg9mue0M9Th5OXcaTjyMlabYV+0kGx4nOKC6iXduWV1WbQvegWI5ZflzWwyWGwJTuktUL2SQOdy
aJvtaIJ0RFby5VFsw++Gs64ZZ6vm1oeYOC62exSNAuDXffrFdvugzdyuhUPWRlw8RKkZXOiFfiSu
ApyDKAg3Jae4Zxatl9yKftxfpWE4H6AjfNVBd5xniUEmsHRfZrCSJwfTmxaFWZNeNhEWCjFWVIF5
S7fwvRjnAsDd+6ZoEHbDjToW12ySDMsEFLGbB7vqsGEsyAJtuwUKrN2Vp5KIdLOIT1ZU3uPL/xCu
PmydniQWahzGDfk5POlb+a8IGnNXC01MqGAdpCEz7cg63RteB4LFJrKZ4vhLD0fUSN4PLeibTess
zzgyjyA1jKj1hMn3SsXmWNANrNZ7tNb01So9f+OinshpGCYyYMb6bXF6Msuph7CD5kk1QZushT3D
ht2q6Sc0IM5pkQ2rTZF1Rw1DY7em9sSC9UGNuzHw4TerBDezbVsUl5rglYYgMAzs8k1rg8ck1nEh
AuoYtFWM2xKrn8VQeCmWm35A85jm1VUEi/2M5BjIwD0Miq7MfthtgudBRPdoTpx/+Vn5FWCtlb/C
n9jpGhpeF3D/RNoYvqMASHB0MZ4Jd01fP5e1UV5ONgKUsE7wDrD3K/bJ7O8o7u1Bv69zZtqAaW9h
haZ5bZC4C0iBWUdybCx6HQVOUjsfSxz0MVtm0G3C64PYDYGW+N+zIGcbDhiqLNNysNyq3JvzeKHX
uX2q4d+3AcOIZUqszSRgpmNWl2qEn5+KitNUzCu8aNAo1BP8Pxw8Z7zZ9JBZtspymwx4b3l1H4UU
qepG9z2cc4YSi1YjcHb2jMa4oJNZvDE5lB2gX1nUHRUWuPMgt3yteS79uIOVTHPpLoRnLhqf6jCi
Xs+oGzXfP5bOMl15VEvAKg7G/qQUak9rOP9I/NXYJSSnqEM3M/wLN9OS3WyW8Wa0o/KkU187ZbOB
zgCJZLaq6w9aQekrPXiMPKzQ3IQOVpZX6ZpM2y7yL4qE+2LS3ad89rEkIo1nN+TOfgyoW9bkW1hV
yyFZ+EsPd2/80nkSh/jBEmbGxBoNf76fNUMxGQ6l0zwUJaPmeEJXby7huWWbJDGMJzjC2TZ5dsLK
R0Ea3BO5RW6cEZeHaf5BxVmR1bCYBzgNF32Hb/BsvugG4EQ85Zf0gc5mIbMG/5ryxoqrH+Dd8RnM
m2AHKZzM+uaGhCF82NMvP78KAkqjJm/tzUKWlXoWQqjCECDmR7guw6ZGCgP4gPRmpIlAEXkZGCcj
Yk44x7C3ihKyulD6fsKpAigqllRRcT4UeZtuTd7cyboyqPe9HIpIP1EeIepBKcatxNgmDmLECoIe
2+4E1IU0Ic2T88FPNwIXKdCgzcHlKD/eMgqmTSjMBfkXUYE3zurcFTAIAXsAbniAh9q87gfrCQ+c
q7REvAnkmI3V5eg2O7aDvZ7isEdRlxF0CiJQDciCqn0W3swETDERGbfrCi+utKjK5CATSHQZGs95
Xb11uYPBCzwgYXmxdVA9Apatfcl0iAe4cLnNch8tZaF/Cn6miDnryDrMQS8cC94Es+KrSDIm+Hg8
O0boQViSQ4OpMHs0jgaUVh9frezNNIobq+ZeKIP4VZtw0SDF4MwcUpy0Jnz+zXkX94O+dcSJuF+D
4RKh2fWsz89x1L3GMgZyRpg8SeyQ/yEcGUgoD4bEoJW8w3Ym/n2IrQwvEhTlbgSxMoiSDwhi6N5T
FF4RIzLyiHkQBjgRbjsdCaBA3tHkwWWh+fvaMS8JT7tbgb4ZHXKDuCPNeiIfkh2WlBFFi4No1e38
yrqvu0ACiBZ8lYcZMTxMjyp18lPg2t+synlLXRx8hu67noIhWys1QEnSZDLyEQS41zURcVTeT5ix
KeLzODRbSHUj+bUZ9S8xKTgU+8LTEphpaOke7MHfe2BSBeBcG3VP2RwcUocr13pg2l7/Vab+w0/y
1NS9l/WXNt0m1am0h4ssF16sQH459qiraRDGym2ODBTyc+wRrGQwN6lHCDVdC2kkKt8EsXMFZJ8B
b3bLknwJKOj69VNnTveZETCsod8YF+5eBsFYJNQuEvj2rsRsQ9eQmynsbIAlUlfBSzutL9PMAlSl
YJ9NQPaog75xO+bpTxL/j/k/os/qL1jVltjt/Sur2nAN/PmhVnu+Be+cn/94v0vKqPvH34z/3Zo8
aHBge0wK4VAsgwJFQX59ojm37KD3hH/zAXeMEW38bdI12CjuQjpwkUoN1F3oUXrPwjezsQtXqUEG
hci8ukHmQ7BnRFkUBt5J/csJESOVcOC4Js15HJEtEvfuFSbUspucp/lA/zYCRwYC4DUSsRNMyFy5
br9ncjt/ppP/fNskMBm89+AXH0JoXBVRDk1/pE07kkd9jV/ZVeBBHtXYmjFKvcrqr2qZ/a1pOM5Z
4xsWcnLhXFQpDwSdHKwAypUK/t0iNJ8YJsAOZOmLIuS96aQAWwNsfDArRTI4OFw9tYsyYNuQVE6g
J9uaGRf3Y4vfCC8I1SD5krIplvs0Ez7QbPF5/OTaC8GhLBkFEcl+Q5X1iooXVylWuMLFXwRq5cnX
keRl8UX92STrtxbrtH9z0azgL+4W3qhpub4TAO7+ctF8HOm9kdRL0rEtMXsJyR52jiRAsJYJlju3
970JLKbIlIoeAepyIryVOBJ+h4bl0qsClzVIexxLjVBbc6/IMetE6bWuLB6eS3q9keQEc3ZcObJx
yDXECNWNX3+y2WzrcTTBcVdaJCE3RFNyXLP2th9nNtX41Fb7KGYoLU/g7+8Z78/3jOWwaKDC8GEy
/kmCEA1NZgZJ1B11vTNRMm210I/w9mabKLQIfGtEpi5ket3EQqjDXUmR9DSLjzIphAQubPJwCb85
9XppNShjKyT7LktdMZ66GoqlKhjmBhsQmAaVbCqRXbwtPlemDIKHMi84oMG4BQ4E6492ERYTGBHx
x4o65KQxlDnairzGMqaYut3kkXIW+TCp0hmGRz4fPb08krOmeEgYIjfnDoldrt/ALZS9zY6NAPcN
+4SRsX/mR6R/GjkwkMX4KKEFPwQt7M/sDXfNiyRaHjOoCauHx6DaXYGragpyJGKqUDbTAB96lOkD
mXowsf6Nyye63j8vYJ5lIlqxdByyXU//xc/aGTSrzpepPZLkxwpJsXrofewJTBvOTjldu6uLC0vv
sZU2RP66jbltx/iLPbkeIDabffS4yM1XC8+qJFMzDsglRli80Sr+SEvK5xZflqAEv/q5KHXGycbM
uBubdKcZ5rs+rR9eEr3BPdtPXfJgBvmXn7FwFBpZNB0bamuCocAqy1rcYbpKnCGHt7UgbJNELD4P
97URHqcdMhvSRgLq4iXfFZ72GPYx8u56mL4FHo62a3+hNbhUEZG69dvSuSiNyblwoLtmmVUcW2CS
mJfGJGPGUmBs+U5pnBCBbZOi+dYxqyO6J0eLR4EQUsTgRkGsEM/lxLgx1wsMcnzEG9WbcPC9xmXY
yYInzDBFZ7N6GOiO9SErfptTI0mR5rb5Vx5E+95nbXJsqkDFpFI/NynkrFa71cfoq8QnRkuR2Jrd
hyooI8IvXA0Esy0HTG3kyRDiVuuRgRS2l9IXE8X94mGWGFThIyvlm7SmdNHky8psKM77FzJaX0K9
3mYO1iLtGCIdIcyHMeRls1JxBRo1wlohVF2rVyEGUfFvbC2mTHOyL3ucbxuSVU09xig6hUOfWFTh
a/CxlNETBhZHxVTt4/cqGr5rRPxs15geIrAxu0MS4RTFTLup7UbEtvwIxA7B4E7L6ESJ7rxsXe8h
02DwCqtLKk7E1aaQQYh1ZkTv59g6ovjE2Enx2wbpO8qRh04vBvrItjkmcEh9hgiEFjLqYa23Y2Cn
DCW8XXK6ZlesOMmacO/tGq8j+PwNJiG+tMJUsrsOYuS+G6xbP6xeQlmFvJWD633zlDTmi3rA47aO
t04538bpCAOgjhDANOZNnc7hOXHMBriK0LUxUPPbZz+abhyL0EKTvgf74/SAa+rG11pKuYLyzwho
iwxPv5ub6q5OqptFdBM9UHJPexx0bP56mONNYYcPGsNzclmMTWvhDqDa7l5jcDIajAJWyntD6I+V
xh+m8ylOMA2P3pn0a5q6bclmNYyW3QPMKLf8i9qF4Z/2VnLRcpFt7F+ZVpQvU7HuGh8hWzYBXIOM
Pw5ZhY8L9DQHhe80ZclNak6nZfGnY2WiYPa9AsObdQz3CNIYWZD9QPQd+4keOAd7jW8cesuTlrk5
rls4T/j+dElM5XcHd4B73BgyKxsvtRgt2IqIpSfpKG5YjtpCRxjAxCmB74mt6rb1MCGqexxvkz6x
92Xc4ZFqWphB9wGObggrhiE/uL3mAP8PRKAHmGuaVk+nagPc9ULsgaSJI1Pn7BQxqEfWsyRnKZ/E
bnbi8BxW2bmVIQfOtPJ8XRN32866dTYTqW0yNT+IgDW2yvJU9It5vgZ47pR2tkMCc6MNhpISk1K3
ZofVXnUIXS/10jRs3k1ExEv3NZt819GYMVSmYZ1DSbPOPa/751fAhkZGnKFm6rer4Zp76Gt4+Vlk
07rWgyvRw0QST03iMl+CijItjVNQwfNlDxhEFOOhirMZvmKjXZheewHlYT424apdJB4Oxu36pf7R
yXfUVyjqAEFbG5ptueCR51sOBED/aoW8frRtov9CvFEOfmk9J02QXc4RpmPWWmxJlnSAprAFirrq
aqD/OVbTeh15XnrMU3yjknyAbk5E5AVWEpgwjUm9YYzoXMSjeQOJzjmos1RnYXlkD5VW91WFcFjC
qmwhPyRAKv6CARVt6KaaLIzE/PFgRkt8cnNCvvsGjW6YEqOQcDi9Si5KXe+PtRgPGYCHO0tMWTsY
ghd+8dQM0OtMJzplYv5aSxESGhV8upnsd8Rmt3bU4zjk+AfPYKSSUXcCtMxPQaoT57tgxmN+WFOK
I+JgkqTW9O3FHBs/Gsjp+wKDBiTn4mLlF9G+cpddNo/GybNxjHGZEl5Mpu3hlwFsyFp8H0b+EzYo
CSI7HTpLiOgIj7ShpIe0rPRiWm6dfrkuOx6XODBuMDomM+pshT+odelxvsfZ2MBG83zlBIgGLxkM
EdENyWk8dEaO7+jSH/TCpUtumrU7dzRs8YYQM/0VEGWTLsZNKcGfEOzTU1qFcI9RLjAjNDIcUdhX
EJmc+6zUbDwpzkXyGhFU3uOELGNjegR+5kl8ncAQ35qiUaEZS85KSrOyM7CgZfHLOpQoxPXCzJIE
wC5irO7FRyXhqvqeCXA2fkUufB0Ia5hKSqkm2gzo1R957D7axfqoqotixPkFnOwwmcB5Ud+9jBFs
Rx+4DyZ3/uZj3pmtc7/VRc/gVAzaU7tnyoPtC7VbPs/JIUZQtTjVfmqz70sUXSh6dmnm7sajkAau
IxjURLQ2udo1/Ki9OktFmJYR0RoWN3O8hdRIAJVxbdi4XAOqbNYhAP7qHlSd1C5sH1NUHOIUuhVy
/XajDXRnjGkMBt4bzC1uZftUHHLEL7D6W9Z+3gVhEendGjL9LbrsbRJqsA7tnDK9fVib4k34sMI+
dy0Y6AibgBLFYqN+SxBBhhVBmjI1nyI8aiHGbnKXV6onqDlVftmFzG56RIhWBg5Xk5XT5KQAx/PZ
MHCcHupzRjzTmTZg7SRHViIZUur1szfF7R9jOncPS+KcGUGRTQdjmB7WPhlPZYGlXmLFV20+4SLZ
7ZVmSxGE5xYZQavTi47w7HceMcNCpPyyMBc4QzyHnsyiv23m1T9L3OLc6FG+ppVoUAPzOGt4Hup4
mDkrWKV5Q3eLNsSdHhyYu0WefK1NzrMKBDVoD9nMxMF10Q60CwkXMFR6vdmZS3ODv9KxXFyEJhj8
SQPtCdt4ICodtsS3qeis/djB4uq99kQ+NdM00QMGJGWE7Y2eM78pImx2eoz4BpKDg3q75tZ9LgPN
WtQ1pBIHZ3oTYKs8ULRYl44Jb4pOf+xQvvD/ZGJWuXgYrwGE4sxCwmUTMkXDutcKrQxABklGFH6O
MYYP6o5YY4tZJGXkWWrW1xTR+CGKUm0O6U+8MX/2gv6QJu0L0jTMsrjIS59NWz2dUBJx0t2pGKCr
2DPVUxlRF7kIBqxhJYm5KN46DXeaXMNgigNEDsmxwla2yhnfIqd7ENGOzfrAats8S+2p5gehTSWC
3xumZPlX17T3GdA1Ihlq34KhTZrS1scaoZWtVm/8ybvLF+u60fqrxIMFHbYwnXFHedBxoRxr8Fs3
4NIFeo1wJr12TNeHIM9ccnAeJiePN9H8rBvwoU2PB6Sf+HgiJzHhIfCLBtNnbOa9D4Zb8PknEYEV
lXxC7qc/BtVudJPgshcpaiJSpFC3ODUbnE61iBovEXjEfYzRhxZdVWjOmVY/6lb4VWtrBm8yO1TI
d7azhysxEsybqeRcw4WMdz/2sHkeq285eCurD1KXOd8lWvTdKLmGUqWyYe/cxXtbp+btWC3Bq14U
X4aJWECe296Ib12/OI59/ZmF2cmQAUjB5Bddr37KlvZjZHJqyTnO1L+1N5DAF6w9pxjAHCrpPoq1
CvHvqE+FhcV0T4oSjcZx0nh0gtB2tpo2bePRQtw4NPbBiWHrWnP6pSYivnjMaSGOLQwCt4TDb9W3
tXg5C0fj3s/8dx/7FmZQO6mXYiyC9NEPhWvFFRDpUBW9lY6NQnLIRoZ6F5k07D/XsogPeqrSt2DO
3v0o/ixjt2EaXaOkHnC39sJyj3fqEtPJQxJnOezQTSygodZEUW0d6mqgwRHNXadBaRwbby+iFenH
pSVxFtprajIOksV4pRVYpJNloPT1qfWeZAuCQVF4qP6ojtm1oxjD26rnkR8D4se4lZQCw5Cbqlm0
xxJDoxI5tRrAqbm1KfuP1yFK6SfUNxgqwCvFxW6i8CuET2VPZbaxfoYSJMeBfJdixipIAQBKn6Oj
c8RtkpG/h42V6jps098k3R77oNZ1qHup7EdDw7gQTkdwPaz9oajwzDPgnpySzoCM5fqgOEl+nixx
ydbyONguH4ZzkdrRybBNZ2Nh1LZPXZd+DOI/Il3telzdu74uww1mjGA8mMOjHvqxyCqb0YNOPXnT
WgvxnH4NPRku+xtGGfZMVjGUVj1xvZ1tbc2eT1EpYvVkYScqgx1y2jnHBd0oafQL8suJX+EU7JQV
dwqbV5u42DN5uLXZ/tbNJbsrK1Ja0Cw2Nqp9jwGt3lEcZJO9azB0NBYDAgaqi2EN8F+qdey+FoRE
iDXOlUB0wgDYGWiNiLK5b7TymwI4VZNrjuj2LO9y0DJwdqbvbVG9Wr22j6r1upt4UJXqNvTAK50G
x3Dr+xDMD4HWzdveRqCWzKWNqdREZeJ+VMgg9n3hXdYlBNqFeIB9vejWqcKgroqZPegmSt/wqGw6
lkFbrkz7iSxuLPKnEWGJTHycyEbz1/nlJbPpcy9AezCzhLbL9FVlGvxPL+Ohq9JNnt+kCSwhn6qp
Eomh0iwr5Um8NidWtIfAbl4V5LYs7HV+v7yugXGZ6uvtWOAvBhWewViQCUuBhMUgfVVjK5SiLOTx
8N0L12+z2DhV3kPfzE/Y6Oy8zH2YwvGqrZyDL/3rwKgC1hiaLfF1CCOt2hWi8hK42W0Qy3Lyqp/U
dLE41bAxi6uMkU9SQTjHerxjv1M7X1q3Nx1xztBIk70oENXTlVnL3m66C780oS5lj6SbsEymzSkY
4NCFRABKedf0LM/qkSsEkVGghgBFw/jdc42KCbjeHPLlKbfp3XtuLiu9SRz9oxx4LjUt3o8uK2dQ
4HYgk2Pfg+uqY4OrTszPou8acUUKwvwJSRt4CkOJct0pOQyrRqqDc6+QXvUZQrUAq08ZOreA+W1N
woQHNtF5DwBN7CxSI1U6K9PgI5eDf32aZ2xVBYzXdO1ztMeXPpxuGYcBOGD8to2PicvjQeo1Y10u
qNYmhDPIc6FmCBoAC5APL8h88rDo3p3UzJA2s61CLhSA1TvvIXZbSksUIG0+0yA1OmuKG6sfLQwS
16d41qA04EVdUg8ze+RcbYaGOG3hbbUIjyJjBNXkOFromPn+HGL2VAVqqDqvl5HckPVA7yy19GDh
p0APetLa8ibwRdvLwmvkLL4dNVMSaTAeYHtTCM1HS3Y8H8onUu78Ruoxq5q3BdY1ohfEG0JmX1Jp
GZSe6iqnsf08UXf6MwMfJVU0Hr0Vq/8o08ElO41dDNd8qh0jHC4WO/oSrC+J4aes2P6N6UG9liOo
7orNH/TN5oHG/6vUkETPmnfu88lvlLC4kHWcVZ+x3SHviFiQGdAM60TNm+fIgHAKJiGoC/wzd6NT
7REnU+9TtIfN1JMbxEYM1QzMy+djKdob5M0vHc3t2gSPSB8ALphlwKjHzTyPX9Qz1BjGtPfmFsGK
V+2iatn5PQoT8agRSZw7V9z+fnSjhLS+CPBlU/K0j5whBSqm4IC2hDJDnkx/zMWiW1/pg9VKMQBo
G8u8yyiU5tSUi/GkII61wJSgdu+X+HH4dBZc72abvSf0rtHlvJW01GcBowv8GYCXyvzL8sq3pJhu
EnwIXT3COZLmBiu1xoJ7rPSTmk91a9bsnEVXXi5iJlB4Wbmv54ONHqCy6RvkZl0SavteplNStoCR
Jdulw0dLVIVSzyVihWAVyF9Fo6hoI46FcSF2a2RNAGpDn0KtqR0tD886VEG7MsHLnUknDzkPFrDP
uTPbt2YEXqZrCzm7iJ2n2j5aUfWlCANQ7MFMS1I9LCKx3tpWwzGfRi1ZBwqUyH1DC3OUS8ZKR27A
spd2JhFtrd0VN7FHdSzgt6x6aU04aEqXmjWRdYbX4IfMIKeBGlIpuNk/niK8dHBy4L72M6TBOlof
KaOJNVc6UWxeT5PrJxv1FuJxZuxdYmFdkSPuxPcKwSjl3pz98EH5WmTIrNkjYf9idl7hCZDVOmkh
jvmGdymgOM9VUjFP96P1btYAzhqTy60Mg2hDahO9atRpLmRgNC02anNaCLIujOZuyd2Gjpfmb+Bj
CWr0sYNzNmoIibktVLGCEuqmLH10tPGXXFE5Wmy1dGSi6OhMslVkJl0QOQR6RjoBZmglE2SiYvK9
GvPrNKbGtmyLjyFPrqRyWjNKNGrbPU52qIpL7h1glSfdYAwTohEtDKxjzfW5GRDgegw6XCkkHNM2
8O9YL9Sa0YkunXgjIGP0k2foWC4Ind8zFt9xujR6gOk/ZfFUNvNAUF3nM8s1cFhqXVq8al6XDdVG
hqSCbjcqtuJ8wZgIeEcUDkXbf+oAHho2JhsC+NK2+II6ynA39E6DETBPoQOzRXDr9OMWLhnmolh7
wcYYf7j4C8vtrtZEHO843JDuFR6CYe7Rzj0gJUowVWbqsQ+V3/nhV0gghuIyteN442M+ew6muZka
zd3KDFxZFviJs6ePulZWBYaI4uOFKW/lIJYqqCHV8xNbHgIOxrxYxxcWsUnRpdRetgceWkfr9Txl
2CQmLSw+73FpOtLA/Ec1TFBzDK1bCK4czXtljtHmC2zbrIPtiR5ozFhG/SCmh7a88zjHGBbrx2Vl
s3FNP9p3D1hAgsNkKLMKAqqH+muxMUDKNKSnjePcxyDgZ6W2Hueee6As2dj1YDT2FdbBYvNSeNWV
NmDUCkz57k+fSqUeNhn0koBrjrP0zqdJderkMkap6/sjW8GKriuYzGYjxICejogxfL3JRx6iKmQM
GbMOWWHDdp1gS1+cx8awiWJiIUDfdY/p40i5O0/1U8+SLJOVomIeY9THhs7ICyD9QR7+Ug10v3b3
ljU8jdNsb8gP22RZnhyUx1IIXKKB2k6DtZ0nYoqYq551Ew2G55ITWlenJdcpAd31zPaE6iuDethl
rzhb4+/NEgE6N2LZr7PWQdkyPcgZGiKdpNnZNUSuKXcvklBfoNTZt4UwPvJpvG5acwWvSQhhhIPV
kk+3LYQ8haWmXjo8lQxndyNbS7S4Ni6zTN8apqRbPQi3inLRuz6dpxNduhQpm4ZoeaIpPz0KW7g5
qF5Kryxx6KIa1dfipWhQYzgtLkCtx+vNqbPlCYXYlbk7RR6KsW3dLhHtaReyKNl5/jI7OG6CaXXG
+J723WYgigxH0DfLBJDFcJRJBjs5i+Sbct5JXACQxuFFNVv70mx9pwYofNQNVcmzMldJsuZKq8Z7
2TcbOOgM7jGKtmEUqxY+BR3yDB7zLsp/VMOzWkLVelamb9hHYttQw6W0n/MgOYQJ8wF3nLGrb9sr
D+x1T5v/psXOzijq27j5HP3hvW7A1f2Uzyw3KdkSWHWb2UOAaWWXnS3kJBYaZRVCMV6f4ebH/PVN
ursyCjCDJjsKoo5Vugx5okOzXpoYhmMP0DGvgb+8t+vgAq/wQ2Fk35UpR6GxwhUymkZDcNYK6SMK
/YegpwILLSown+Vcpl8epgCK0zGtMV6cyQuMQ7Fzx+KYv6mBejboCQ/B6CVHZQylmF4T4Q4R+4Ai
Dgj4l7mQaP0o+4TyRGUUEmhpN9mnMhbCeBV4qbK27MDPQ2p/pl3+KAZGsm3qVYpIo2o//Kq7gkT5
oeA62H6HpaufV586CNedGm8X8W1gfCacobGHbdmB7Mby8LV99YBE86QAYMMDsWNAc2YHwQ1egN9C
6H47RBkstRGc9z68l4J5ninvKwyZgCQZ5o2eOFhRHRZC8Rvs4srFTnSzltqnGg6brsiJ55Hx1LAB
IYHI6vC5Gx1M+LIlsY7mAAZRBE8GfA5R0bAfIb9t1E0KMDpunNHdFJ1RCRB/N8SwZ+Xqc3PD6wGA
LEg1Z0x4KVwl1AtHVfup3q3SrpMi3BE4SbSVmzhoRjz0Xy3ER4jZFgZNUHSTw2xnhz51nw2TJRm2
6fdYKLWxQRhFZwKRUodYrX/n09OeJ2P93Bt+swXe2QRufw3XDCK8WIlJlzaLJRJ6P5z5k1eZ+Y5F
jnWAxvBTxutV99DZcK5Ve9OL05iCUYfB/HBsYqgH5yMnReFCEzsJ6WxkOpqwA5YdfgzW7CFLpGXL
+bEn8lmhgthQQ9LR/0Ys6FVcrVAFLPoz22nOcetkGS29d3kg0gJqmomuRqpoRYDLOiotb01em29p
S0NRyBuNpQLoh2/a0W2LchfORJf4Rner/Luyle2amDF48z4doIl3H3DrzoUa3lVkGrgjAYLlgnBa
mUDWA8JN032Q6fhaeR+l1r6Lo5X0jAAfj2hajk3e3IinSJU4lytDD4bI1IyzDXoa3GNb+oKKEB0m
KznLHevKTbHqD8r7MJfTD7TLWdf0XZOhIe7EjQ4nkeIQWtB0uwuGmO9qymLMrBxxt9KIto8Vc36E
pyQVR4m1lUu4rFnNKY93vpB5qiokytGDBEOrZeXlU64rVF1RKKXxVE/uKu560oOp2RMzinOL6iW3
ix+WzE/lKvv1elXU/rlXA9et7o9iapDJQNHVi69FPI88+8NM5lv5eCzHzfYx8CbLPWAAmZjyaWgM
mcBsGgKiBz5Tu7lDwseGDownPzYp0WZUGmeNVFZymVVFLON01V/PHg+9ciuS315wh4MtTsmsOsAe
ewWUx9nFIguF7OBojrIe571hTiFJkA83LPjLo+BlKdR2TkE/TNfwhi751elYeLXWpeDGp4YrsUqp
7cv4Hq/Lb+6MXk1YnusA47pt/Du1k4ywfLA70inlwffTmkqEW/TVxbCwWItzmyQYeRPjcJWVw6us
NWrvd8L12oJ4tIMnai97sWIboOMwMUy+QnwwzhwdR/Iab8OkrF/66n6xnAflICVFr2utb3kZXKDA
E/tBQh/WKHrur/Uufq0166O+tfckMzjbtuYDlapCbTaajxp0WfZQIv1QSlUBFMzrDrOEM5sE4rSc
TsikvkHRf+pIPj1DXf9QTncxzvQiiXhoTNMCSExZurI3Vd9qpa1tcKVPOuexapvp5zTOMBgGOA7K
RjOy/r+V8VJ//uNv7/+9lbFjE138X+HG2/f+/X99ln0CFPte8JdX7133/iMeuk8AzH/1M1Z/+U8/
Yzf4Oz7BPsM1GwtiV+xy/9PO2Pq7w8IJu9KzyHPlN/7Lz9g2/+7jWuz5ru86WOla/KhjI4z/8Tfb
+Ltp+UGgw0VFWmXjj/xL/nL3y7//mMf8q50xUdOk3cA+NBzsRP/keBtYCx4dtVYf9Xa6rmx9G+Ip
68W1GIpX3F8++vE/XKS/oNP+1RFNXbcteGoWnIdf2LR5aZf2OlOZT7sOo4Iz0loeTRcxB23AFJJS
/vvD/cp9kzfIgQJLt6El2r5Y/v6BvBvhpAqMQnyCke/xJoRB7y1P9UrkVrM+/Y8PBT3YtHVcynh3
5i/W0HgFG5RQa32UMUOWZ19CVk2snQwqf3+kX32KeVMcyfFtw+Me+NOn1rvonWOHPS/UpmAX+KwT
BDhAiJ2Tf3f9DO75f2E/y7FcI2CDDBxMtw25wH+8gDX+LVXMu7KyFh2epT/5TbutffcCRQB8yEYf
6a1OBiHSDPhJ2Bi9aytqsG8tr37/rn9l1qozMc3A5NM0XNv/5fp6sMK0PphqxH3aXs/CK3cQjfT8
ZGjLE2z9u872PkNcRX5/WPUO/8j/Vse1XJdZswmh1/nlCmiGU1meUXELaRmgAoku3gjFebpr+vkO
WBouRHSZlusT4Sb0mVry3totEAP+e4ndMn703YfUzR7+X07LtrBD9zzbRZ72rx+M21aDmSMmPvY2
oa5R7hxdj6P1FuFmut9/UMShtOMbKS2azL77imDJrCAAdhjvfQfHaArkyY3ef39if/kxwQFmeaIo
YHn51/NahxTTNojjR2gGLR7WRLS3g8S8Ug9ONk8E6Kpn9q+1SYjr7w9t/Mo+Vh/VH44tP//Dzer7
gT1q0O6PlPTfcOGh8GA4fhbNSIja+WnW2bj1dD5Orvs9SR7LlrSc35/CX6w3LNn/993/8qlMWREj
/+MM1phWAbHzkzun78o5O2VJ+P3BTN3489UOfNv3uS+xCjJNxf39wzuuwsLxC1Tzx0qv93AvLlxg
nEkXiFtnKGPjnoPmdcyBFzEpPVtiTMBzf7pzCNztgxG6g75c+PzN/6HsvJrbRtYw/YtwFrGBrtra
CzEHUcmSbN+gaFlCzhm/fp+GvWuP59TMbpWNYhIJgh2+8IYpnXALZuxYmjyOg9yWjf5SYiomk/6C
APmjbXWPRYwedPGq4ikZxVdhAN1t+vFlTrcS4mcZ7DqRZUh78D7q9Z1Q8o3EwEOxw3bnaZog0RaU
DhoMZ/P5VAkGaIKe2Y0DVefG6i75jMErhVLGikPppwc4x4Qa++HRtsWhN2mRGuEeIQacGcna+EXz
26Xsr9k0lKrpOjTjfVQhJIS1qF+MhwK9eKgy4D6T/L51x4EmCfi0LOssVe3D/gd3bt/aNvH80lb6
3m6+Jx2eY65+SiyEpXu5JW8Hhjj0G1PGHyo3VGmzGk+mZAijoGMRLj5YTvPmqaVYXRk9gVwems22
HCgejeab5iJWpytUdRgpeuktOkT+zcD3MkaxB4zyKcX2xcHnu+Z6LotHK8YT8jrk93WJ29iUXQ0+
0665QCYr3iDp9Q7T9GhEBN16dx00vpw3d4C0Wqp/GH76LuNgaHGmKgx6wpnLz1KMyO1mBQAxFjB1
+X2HYB+bHrPQPjmokAPqzj6QhdzKGiiDG2A+glOAPWXoV4b6ye/LN2wGbuyRr6oNLD0IUr30UX+J
5fvolVBAvOElHNgnzBl1Acm6WMpjFRp39P6HG9/mTHxvfhgt6EdswtLrHyUM4iwDK5j0/L1s5OYh
UbKnqDxfpcMlyH1MKaPvVT+ebD29qo/IZ0JkwKnkx/jH8XnRVH1twG9ILb3CJTs56koR/ODshPZO
or8g5ogNoPaB98/ViLNr7wILscaXqgJVRk3MK4IHqzCRtK2NxxhpWLATjKkAb1g/6B6SDMNhaTUA
cVD7obPgZ+SG5z5H60x64ckWaQUCYnqZOaMV7mzbqoy0VVPFimEMJHKq7kSAgWPEx5kWP1Yt5LSr
kkvxnhkb495x0URqsaFhXp2Xs3eB5N6MRv+o9t24aqAXXBVLCo2F6wB6dJjss2ypwI707xBptm5Q
gX5RQ3lQm7Oliwso1RoprmwfG/w2Ebv9Ds1TNMP6F6uOy21TF80hiadnI8rrMwhPtB3SEO8gKgos
WMKvy22lYwFsFso2y4rvluEISugjVhN3VlkKRJrPlhk8uG2O7YDLRy9LiVLBHASgypS5UuxZbmlj
DC9WyD6FPiG8HR+tWQ2iRVBg/iRkeG174gg7KZicMtlN01MzExMuy1avtvpQtTFHhlCJqcw4pgLQ
1PQC87JYA1vR32hp9Mif6DNpLO3dxxUGhx9ugfVZCqeYJnOA1kfy7NbJVavsfRW1Xx3QShNzoGe4
GAGwFg3UsQ72V3RsWRhCDWzhsAWp41u75QWy26HPzCRz+xdSugRcD6eFAhmX3Fpc1gKYSl26rjXr
grS3tvIm5EioFIHTc2fU7G0Yy/V40utIW8Pnv9Vh5N3IWet2g753ZL8Za5fCL26Q2wEzEYwLAjwh
6xHaRVesp9F8AQXH7BJFyRthp9522I2VzPQfcDwD/Z2yNfDvaZFgrPAv9G9nJ3DOgBVoZFF031B1
8wp7OKJfDkgkHI6WVR3cllW0KdU2WcC004BybYWufWJuQc3BSW7SSGfNtrkFWoNiaIgvXFDaT5QA
wbqOpdykZfyMBhXkytzONhj9ZTepoW9ijXmVop4O+356WRB3y4BcghfRxR9qO9Cz9ANayV7TuTQs
cVgY4vXa6t8rX3+Kw1wZWD4MvjxN9GKonBeo73uYWiw/0dQiVJLtxgwNOzX4uwx7ZsDdqvilRQyo
PM6vhpFMaPRR3Wko2E4VlFqHYR2OfbFBSeW9o+izcQoBK0VOhwHArCGtfBtRK7pJUYqmeuLTSAnq
56rjigRNtPWAU7RSc9d1ZXwTXeOs/Rm7W0MmLcVBWhoihlADvhPLl0DboZFJu2Wkb+mYeOi6sEmj
ckaSYxQhTPbg6A6cPJBxVhi/Xfcg95Frn4t1WZRrc5rhJaHaALtqWleGh4NsjutrjiFWCBiEzjzW
2BGTsBbFbV4K2lA9Ybs3vVdeiyYy69bEnklt613oVOWyiouEuxrGIVa46ryx3FoOH9azmFexRcUu
6jdQlehoq9+uSJlD/Qw11H6B2Hk3jgyXNqvRc5PmFbFmUPl6pIE8roDz02oLU3521zWu/OHFtOnR
56gu2TYVzCUmQlf+TcYOSZKEBjVpSMwmoNrKFCBM4YQB/VTyi3CwQP+12qpTsazfhfGqex91qCXY
ZxQwfG5iu3jMW/GSj0yB0O+e5hykhlrLHXGZdSdaOSivroLB+uzm6GgsS5DTQdCPjWwTlqAdXJMu
UvlWNs4LZen3dGTa4kH77A6uvp7zGOeEGa3IIpIU5/Du4GTmdI2k0LkiPaD4nx1JNNu1ZQfoylDl
brsOOVUTm+ggR4erjJCub7u1iKH92uyL63kSxV619lzTYIYTGHTMZRhWo3Pu8ii8yZ/M1uuf8oom
jEll3py9tykbHgzXw+AS294wwbOMrtBXjCIweG9abfgUF/a5761yT/KNP+oQffaaXj9lMh7Omuec
EuzFdphMnsyq31XoJ9wG1YiyP8Krq9YM7LWdhtNKceOBDlCAgmu9y7WNHhkvEpiQoN64Msf0OWIr
RYoCJAS4pqmq2QT1dKdXc7VhQEfI/efRrsm8AryNpq9FVE3ryZw2eGoc6tC6hR/4lA8CzZ+vS05u
M+zB3W3azlVadwaGFiNiFtYZ/02WTMe8BxOSr42iuEsEzAdH8/YlYve0evNNmIbZJpq8FyOaigPK
cesqwUkyyLp73aDx5rgY6JhNcLKz6lTZXbXtBKAM0U79BvgCujNV+10bxKXLEfwYzXYbISOzG8vs
5IDXYlIkjxK5fyd78cB9g2tgfkIRJ3rVG6QkwXIAoBKbzIfLitrZh+O+tSPbh94NxhZsK2YSxV1t
Gahb2fkq0upiZcRr3SPe6kf7s63RMJsCVnLcUwi0AhKTymqZ+oL5P0l732cJcNEi3LkWHyjRQYJc
6iiBH7aA3uzgneELtIpdxuW0cWQN5XCS0BumqAT41+E2nOhobxUUCwUsEqS9nH0IimVwp+ocgtNE
97RjRxq3OE72O0/WdzTWE3o+uIjmrb022sTdNO7kEMf2X5qImTbPQ48oWU0Y5aXr3IugPprQbbxS
X7tuWO+VeIxqs1XNUGI+hPzF0KHYq6FmVLPDrNvQn9ai1KE60LqCNyo3huZ/ownDcFIAGVt9umgx
A3UQgXQEEIYa0VbZp7tlp8utgiQTujhqnHBHxsA+zDV0nIA6AcuZ3Pl5/mhWtrmbYcVHXmDtOwlU
mF1hB9ICEUYzvJXgcoAtPKd+lW2nvvmWVpq/nQLgs7idoJrVSuU9hNY4VHSz3yIAS1DURsHOhmHr
teKT5ybRluxNbP2ovxVT8yzRR8NWu69uwkhpIqBlp5vEBjN+it4YECDmhOlGZyGfxiAAAkjwbpg9
ZnQS1U0UPjxpvMChQ/9nIkzXCJOdSPktlOlVbZg/qktwHwK8gCPin5hK8A1zHRiY/QrLE+gsMCOh
goLExe8ZaYNToVXs7yZxltDJzJCqR9qKRTAKcRVWYWsSWpugnJRO5mvaQsbwyWbivi23NWCiUQo6
cC66B8bImVr8QIMGb0yMq+WazJb3qciLe9ak18ILLkuo28akmWgYjTcN3kkmAtP4KbSPBlJK5ns7
8b2BAV5luVORMoyglxx/TqS7gpXI9X4X6dj+RdoXh7WDRdAHIB/km9mCFcx/vEKQWq5pC9V0O3tQ
rqgu+XdaGgIczHmoHDDoyCrMJgnt6pxAQ9klGPQW9sDlvbo+h97GJjHdlljQxzZd/97ueH+iCzqh
LBtYOvhQzn0Xjh7OQMA4+BljlWx1qtbSqasQehBCush99pv4G0JD6GvUGpzF5GraXP9hbsg4ydPQ
z4uPFb9Yq9xEUjKSnZlzcYv03u3HC1Txp8wTFzS4PkobTG7cbnqvuhS+mmLO/OKwT6/KqAJrWTZo
EVRPCP5mmwHlilJHylWr0nRreGjjYRtxsnqg6q6dbQO8gzZ+BFDBBodPfuniJgPzbKmGBh6pqaWu
LHLNqNwtIVWbP4CuReOL5AvwE0KODdZrMxuqSktFK7/ij4zqD78pmJ5lhAZdk9zUcj7FWbr2Sh/J
OWDTy2l3HrLphRGseoNsAWbn3rT0O5RPirXwFDJUES1M4T5FqVTmAWBfs/7RyuRwk4XGPrCGR2uY
TlFNcNy5XHgiexI0lDbpQEqJxmPXPyYVcU+WBscgK25FgfeBg0Yu7J6X5TfoVAMXFWrsJtQ5qHU1
L1RuofJjPZxebfAqXYYdcVlHYPowHL9xLaAzS5ZspQBeXO2iO4RaQqdYPTMPMTNgcKmTMJtiLVVq
m4vsVgVTXCeAoCpZLeP51DnPbgzxSCumY26aZ1ExJxpnegD4fHbd6ZQm7Z1JGWIy5iO9OjThcl6h
3lrVP5ygR8Lr2ca0oOwmdNwZI7kV3ktKepYp9kXnfS2VW1xpjGcDaSj6nNHVUin6EBCS+a9L+W05
eUPtOaXNeDUzChUxmxR6Zh+tyNdDwV9qSUadV3YHKs8q34Uv3DDgsey8+PBobowRfp3xMBqRoAQz
3kLuwS7cudN6EMd4UKkFo6N7hqt0orPauCNg98jC5F6lbVpFouOlzZlAgyCYXK/ziKyqp6WaXAWs
dLXzVfMExTOT9DKxp5Pal0Hd4uKSv9c9c1ol9X1ByN5hy+0il3C2QaC0KPquWh/xuwpbU0IMuWnJ
hBnBCq9hRbSld4aOqIuatbOqjtFp/I6qmrNaxrxnVRAFl4m29cYj7glfk5EERC20SE5F/fe66lHT
6bbqVw3nbi8K5zqm4TU23mBtYO8gEgDgOcuMdofJ9C3mQNN6jvjaqgTRN8yeYBwfHfdT0oVvyDrP
OVWVWpgBuzpOuywZABpZl/2HcR4/q68pNFVTZlEsW3FxPIqZLiL5S+Gya0yySTQ48/jZZHZUgkLF
AGBkgwhnuF56A1ZLx9dvAcb4vgX2xphfKg1aapk+Vlg0zAOWYiHTH319kvswP8BK1lYLTtIAQwZP
+BjrFL36/PMkYqy5U/IOVfBxAuBUNlUNMXDWYaMdaPXsDIJEVw3t5YDoD8Wpm0hhsSo9wuhoCvci
FZdR9aabigYTDYuNGMZ7V6TTZikshJ9SB30EPPuaVTUw8IKIBLyVGRZmDHADbKeZ0uYkEug6A1tl
hzp7QtUjQ8JnqXhYEunTurv0qbntqZ0IR+XWjEoTZTdQlDvAQmTrS/kMvwppJYj9+bcD+JapYVWX
XJwYs2X1Fcd6+EbxcFPV2L90mPB2BoFfZmSf2964XeZDi21JLWoye0T2N0Cl1wi2f3dm/HiSauKT
k3YbjLgpeq+WMPdeOzPEl+kHAMDy0SlYUm0fAAw6XEeDGmNfkLNNI6xXlIt8ld6z3/dV8CECFm4n
nTfdQFoETOtQD91jOqB0V5oo+FL8v5kMO4BHMuLEohJJqrBLphWoUlk6sjLkJWyrNvPWWET7zDLQ
HKpGmmHaa0cU3XIH8Vey1ThkNRAB0VsOnb8vkQZuQ34QJ2VIVrPJQkrlLqN9HuK5TXqqQbEdCiqD
4a4CfQjuAiG1aoqeGlEhLXQYLIgudZJqCOICGrWKhxDhMrQf4Vj7zcXExdypWF77+LkNoGX1DUtM
6mDEUffGZck981nAJfPCddpwiVo3e67b6TzEQKEmv9NWaZthLue4V9fIiBgugWVf7DH7WKo0msaX
rrFIqUpkfwU64oh46CsnZGuDcvBjsyNUxL4Q6/jIITWWDspgcUx4ChXNDYEZSFWSy3ybQRN7715C
yluD80I+Eu1RVRArSzCdtcW1SyTgLNy8BghP90WcuVu1lCyyaaWkhxQa+as9io9uRH3TwxKqoIoA
yRKM8n02sYXEMxWlufjczO1dqZF6+0VCEpU6LKhsb+grIyIFnX/JmVG5p+Ss9rZEEEa3rnivkAgG
qkNwpEpTpsPExOIGml1xR5XhhmY1DpxNt64DuUVwLOYlwJXsLrsqmRZv2iIL3t0uc7nRTHLUcr5b
ornlixJ6TevSsVmbSfKozGZS/ehWy5va2q4PzOghAKLceOU3SYNxl1a3xqR/wU+EegNNAD9AQiOC
rmOFlk/JAUkh8E0rYRNdD9WhyANUIBj1Y/JYJagRa1iHrBkhuyafvkBwI7hzo8ssHwYXfHsZ+u3J
SslDW2FipnHbsJeylNYgwfLsGPPVjvZ40L2SpKCevvuW+6rhrLYlPd85Aepmtpw60JPZ57KCLV0C
YUegVMGWJoWEznIwTdUbropii0co8owHyDNf5sBzEWol1/XbBhhhUB7yxEVlVsT9GuUyuOCReTvq
ffc06dlzlvQACx1sthRuUpPb2Rkfcc/SNi7lu1Wk4wyHgyGgrUKrX9CFnEfnWPjo/BSzBXXaSmOE
9OwTWnLrbjRxEO+rS5+kw42W9uU2MRFSErCaAY92yoM4bbapQdgQd+NdgyLR2QQKGvbAf7EKoKjk
+/0+iIdPdWeJQ4bN+0C4TXp0Bd+Ccaz37EDscjLgXU2pfW0LqWqkQbyfSyw6Sz15BWAHWxu009lQ
Vto2nto4cwYG+ub6o6gw3F7I51kj2mOiDkjSYcwNUhvFVNw41MFXzt3dFzQkjCNjQfw8KKvvNlau
37rEADyA5LDtp/IhVQ7hy0Eow3CHmTMoC/EmwEzcwVUcUbJgMymfcQ8KZ6isx+uQerFQag6GMiYf
gHrBdcSsXBSwmZs0fWt0zTx2mf4lV9bm4NoxOUfK5KYYjOy4HKLE/yKVKbppVc5x9LBM/3VYHouV
oXqonNWxJpmU1TpX0z5irWkfl1t/3LVCDNsDByfgAlkd2+7GjZAoWmp5rB9/HcohSCkolvGmr3xK
ONUYNcCG4LH7uCdrfbdHZws17rAaquzGZRWwonMSWE8Q+VAql912tMZxo4fReZGxWA6d0qKoGzWv
KPhvfj0R+3xQmlDRMDTLOC4Hyv3mj1ud0tEBlsQz7qBqk7ppM1uj6l5qOs29Un9sEkN/LNDr2SY5
pcHQF4cQnPg5MaNnS9TV2W6RHB20KNtr2FEd+ZUeizZYZVgOPumiPvP0eBEG/gpWksYHmaIt4kV5
tMIgFoX/vLYeHEMzH6JQLzciRg1ISjCPreE0W5uIQPEiJFR7iFwMKHWXQnsFOzLA85174+AYGyr8
Gu4YmAF0HacTDFP5OFtZ+YjQs0tpnDrF8hhWtYQfnbi3tbsRc7oHaEoUxUCPAXi09SK9i9YjqaES
ogp7qvuzndhsRMiFNJ0mKH+rm7jzfjfGAIijUv/IlRjIcqtXv8Jvj+mi2faB/RnOdQiX0u/Wg+l+
0XRMcEaZVCckJoJTht4J6LFjrw7LrbEPnyiczTdNyQ7uNvp4DET6EdNo3yS0DY/LQ8tBT+TPu2WN
0iQO1yl8iQzHJ/oMJjXJoxMiQ2A8JD2j3CxaGCGpfZkeZOv3dJs4eNP0xnZk3wh39p8Q2yyG+skB
E+jXxbTHKGBjqlnsqtnZTlLfQQc4V1kTMPxA/2t5u6XiDtnX4BEzMIn/HX3Tjhe3qxMlBIn+c42m
QsRSsw4rFZ/Wm6k10A9TUxziAyKzbYldXKSjNBWhExh3xz4RuIzg0NAeU7XQFH6xi5JO7ixUfA0k
EP0QTVg4Ojo55S4dzUvoxRtaiebeb7elm3hbQNloSxpIHYleIozBWwndgbCReXdd3IYIHxrzKppH
/FJnDZyiyN8qJIKP087udE7Brrsjvpod6xrqN4SE3NQ9GycbL4g3lCLGVe5HMEhn3T4ut5YDVtY/
70ZOaW4z6bFzdgf8RiC25VV/DIXNhwzhz1vLY07wjF3DfKB6jCuoP1IeD6MZQjDc4xsTVuEGlLuN
yHPzFYbJyYlctuipvy/D6HMaVg0o4HodlvW0N4L22UxcfvnxJpwmHdaslVJ4GIKzH3lHE2GzFe62
5bmUDkU6ERxsUh4sO6ALlvo337N3sXtqYn0fFuNXWZUvs9O+JiMRo4Gz+UBcSuZrxsfJJIQPJuvZ
ieHKd1Eds5KEd3pODQPFAuoe9lfdrKkT9M33iqC8rdNuB2K43HxYKAtHBvpow+A5h3AyxcZwgZFB
nvGEW66LBHKfdJvPsZN9a4T3jcQEOUJ4cU4XfMN89DrZNXj/5jEPHJb12aEfMm4DLTyoL6Cbww77
Xo8pMYaIACuCUzwR3EJuJzAyIduiMUmRZVX2wTZiQUYOi7UNsXvDci9pyGpXi69Ran2pZ96kxuXa
G9nmhg4ty5BSo+FkrwH+ZfQ0vE+mDL5B8vkGM4C610OUCHCfARGc45B+z0hoQ5M8z9ZxrkyacSb9
XpHVW2dWChNTa57xfvvMKnSb6CGCTwbtKYC2O7Pr7s2qhK0/dtN+TtubrNbsDU55MOojNrgZXgG9
uP6mfkC6ctgQzdbnWVABpxX1AW1g/FHlsbUO80qEjvkaoUoE0vhT79bIm9JTtkfw8fTrfNmamFru
M79+MPQePi3p01LRi2XwoUpBqO2QUOlUWLwMD3DTx8xBabY4w0stMfN0dAUjpwzR+iSQ1soh0TE1
8hY7Rmyvcet76EobSyTXSOpPFsEitUNyZuzmVhFerF5PXQAsPlEjUIKOslAapVez8rSbvV3J4z/j
bWwFMfsLFEzqZAXAmiRdQcuw/8AXNfMc2F1D+UqJEuYTuUpp6OHGQIV9pEfiltk3Ij2sT6qU7Syj
PqFKTZKGWgfEXYYxgmNE3RQoELLNVGawXMqAMqONq541HAJl20rIo8rCzWWMBV1mh+Sy88m3QX8P
/fQhLAZBFxMT6u4+Khyg4FR7ilgY26b6gqzAdcTYbaUNqnSQblEinwj543XWaWdA8Zt/viiGAnT9
7aKAITVc21H4xz9xeQEaTR4lkX2dGS8dcKI6IWVVpxRhWWq4p3nYBxJL7BE+9D9/tvlfPtvQhcmH
GgCgcJz6K+CrsXsno9Sf7kvV8c588i8+yAhfHMoMmulcCnN6FKBFptF48VzzIFFjV1kYbdFHX2JQ
U4MBJ46gpdwibiMPo03J55/PUvwNFCZ1Q3cd6Xm6tCyahn89y7xGvB5LWIaNx1mGLQmi1zTDDcsw
ySQUGwAuBv4HAmYdTPergoxVQ/KhwBxRxK+YISMLIsPbFmTEYA2ulsrlvBT0p1vkV5iNVxSdPhgT
W9skKAviECXAiOD2foEgBrrK21U5sK3sS/U5ntAKHgOSwgWnQZoAHboQazdFDLsnkTeTtNzFbLjB
PJ6Qx+fDrBAblJ5W3Fint2NsIw8Fxzxz+keci96Rr7n7IkX6qBI26jxXUQ+Pad0oCsarqYqMkagO
Tk58i1bgTOuxtqandAz3/3ytDetv4FgutmOY0BxcZCH/Blgtx6jQPEofkPMTGE+6vQGjSvar8Ca1
WsnsRqGisvJAjaa/QQcNJgGE1IvR21v8Pwu2AyrKnovTlJaWDaJq0bBvem2Xqp17GqjnzFnqQkIM
qJ/Usn+0fRrApVGc50Zm216fP7JZ61nckM4W1YSMgfpNQioWVhCusvAaNBpAOIN6NZScq2oo5hFF
snhg7ccoBOtk7MOtjKjLpCBqxea+dKm+UWYoIEitBFvoJm7vh5DGVIJBGGzt9LM7kxHT075mJpoO
sJ9W5cTKU/suQicuUaF6Pkw5LP3WTntP46HcUnPQjBYmbt6+wexRXYYsM4kUYL6goxDq+bUzaUdm
lr7DWIGWFyqYedBj6Ga5qjUSIXWX688EetSrqPjYlOYSsz5rFLnAMPCtHdk+LrX2UisutpscwlJ7
L0wlXIRy0brwnS9GT7jn2zONkYQESwdX1gTNqqbdi9nzsNMyE9fmuCq3tEti9JjKQ3k1rXg6DsCm
VknqvDg8SYfgGBTDN3sIMb/It77d3WJIeygVSABfJIaAFHsEN78GyhFTnWp1CIrwXRvGR2QP+7tJ
pKgPKS27vhtfLN8BrAHZJhna+ggT6Plfhut/2VEMlI8MHSaAI3H5/evSEHRgTGytSfaW+spqN3B5
jBhOftfaU+7GJK3QvEDkRAjlqeadapgVCklnKxhV1ab/gt/9O+JbWijsmA7zCBVj0/zjlPBSG0QZ
GdE+xeqozOJ7wueDKn2nA8TVejr4CnFWDP2Lgl5BqL76evVqec6/XJv/srhbEry1CUXCBhL5J/S8
izp08/Mi2rfKs2jsmFWQemOsEkG2tCuQ4m81qVo/O2+ipv8SADlvVH1DKPwYeIpVg4Mp0lXeJ72L
Ppl2OG2ohPlIi4//gsSVf4PJS1tnzQEhLw3Dsv/E4RJg27TBh3A/JrG/RoIH0dForfdNDOnHVM1s
0vo5RX/H4WdDuvAUmv5wdHW73pj8IQXq85REw6aLvGwDfsJdmaoaFaEJ61l2tKbOaqFmDDCv6OQL
zFwAD/qQkTzmONKUvWwOQzI+Z1NcICcBKtbM0PbzE3stNUe+SHIhU3806yctSevNUhMPtIjdp573
ZmKtqfTJTT9QWEtfS6dN9mmV45/TReGWabFqQVY+i8zEq1heRDjNt7Kfb6KJvoVmITJvl+IY10wb
C4U56GQGmp1Se63LJkWNp6e4KvXPUwpYV7P2qua4QEVzamqe1D6FNHBxWL8JzfC+FyzIc54/ofPN
qmllE5452kHqzj0quB9OoXc7Ye39OK33mAxQ0C7GGEvnOlyJuTpXsiwf0wnxRJGwWmVTO+7rKHpv
h6j4EX38j79Iw/9g07wBM6jxk2z/uPu/9pvHzf9Uf/F/X7Gwb37d270Xii/U/OOLbp+2n/58wV/e
lI/9eVqKh/SXO5uFk/TQvdNNeW+6tP0/9B/1yv/XJ38ymz79CyfKgKb72wL3d05U1DTqHzXuvzCi
fvzdT0aU5/3H0G0DCovNnEZWHkz7T0qUNP4jaNVZhsmunqOdC+HJcv6j6zr68xCU8eEwJYyin1wo
S/+P4UoX3QA6uLSHHe//hwtlQrn6I5SVjoOfGGcmLIsJ7fyB3kf7EMGTskkOac+yI4f2K6JcF5m1
EvUR1H4BaDCd+nlHY9vbx1F+CEaMq5w21Pe1YunZJZwDd7pPKIPjizrfSb8tDnjPXdOxoENogFvL
fDouqC0fE7zOqVwO9HtMlI+n8i51AY24ymqioQLIxr+a0GWYXJysQq2/IC+rI/2emFRu51HF/7WL
OWSI6kJrfdQm3ODRAeM0ZNhp3HfBNG/0svkKxB0Ia4fU2hSjbEDWEXZvCMDTLfXsJ6FkkhduOsEJ
csNg+QfdB48N+3vsShA9ek267EUQeY1C3uEgjICMlufbmDa11Pz0AvU4uR9B2K3wtmh20QjkaE51
bKCz4E2rkdoAvWchnWmxllf+l9CKo4ss+vCC4lFE3U6PaBP70zl25wGNaoiYWZQd7IyFD5HREpp2
rGkbZBlZ1pX/QDKqrkXkcnJVE+KDFO491BZZj9L21kyy20kiUuAk/e3UqGUiKXeZHw33aTg/USyA
DRInyZOnfwP3eejDvH+vEaMjPvoyUMdZoaI/0iv1OwykKmONYEYVRfN2KBoX2zdckRMBSoWqAcYH
0yejzBFqamreiDwOtTt46X7vr2OnP3kDzc15kRyzwmlXjElxmCugurOW4hVTEc/xxvgrW5uoqK+g
7lbLqydl5VzM8jRGj5mfnjwfEfqFia7zhnFWOStyDVRyUD5YTzIuIMli+D7VCarmZo3fC19Sp0aL
Pkx4cr2AGK2N3vrQiU+tOgD4/XnAlzP57e7y7PK65SX/7e7yhG/H+g7673m5pxHdrLDOwjQ37oBQ
/PEZy/uVyzPLzTmz5bYKxOMfp2HHHt6ec/daAbM//jqLX6dCLQfthLay1r8e+/W6Xx+7PLbctRPL
2Hg6cMrlL349sdwN4qAvfjzz2/n9eKUG3kakGL0ECQn0rxf+dvPXSQCS2ODvgEO5mRXggQodYBGH
xjDbdToDUxbDpJ+HgAaQ3Wdy3U/I7xIS4jsTjJ/y7CySPvntoE12cnbNlMcAba3QI6jBOvLYOOAg
avk7txq+LH+zPNp5WCGSns8bysdHZ2heaz0tNnCHg3ptwR3YY/EYatUtgungJSWoaEPP0EhrB+28
3LLCzENVCYe4lsLnKXXH4yCH+VDH5rBpK7w1EmwEdWMvstk6k+xa4Ek5SEQ7zzYapKZVwpxPX9Em
tHbL82YLOMVtesBT2nTKNYdLDdph25eDfQ4CAVJV3WpTChoNVBaJCgViXkAuGFizGTuwhDQsjXSu
4a/H3BAJp06vj6N6xVT7bzVGTes0sfbRMIhTmeXiFFIVQD4owXFQXfeZoh4QudID7wXwB+srPwYW
UDbOjBqyp+N+yauWgy5S48ctywvjXTkknwlRCxbP9IoUYrYDlwSFRU4Ihrvd3vSkc2pM/k96tc9C
cmwDwUHfzt8wbSSNQwJiizdueYu61ksOjmMHYzujVCPpERUZnnUdCAdrLsazK9zxPMUhUh9ZgVXH
NJ4LdUAJDC0to5YgIHmFWd8P/WydMlZ68p/wEt5HA5remt8agDMx7yMJpkSah+dYHVCoso4Ngpr6
SOMjtbS114Dtzl3esI+ATQhQpLfIUsFrTVFA3ukDZrN144AORennrNFJPWNeNp+bOMPnu/SP4cxD
y+PzEFQgDr14u9yN1aBfbn2r7KMlveI8pYdB80KKphXrVMVPkMsBRYekNO9ym7ph2aKHrYPnMqIe
+B2B9NkHTHwOZi3e94jYYGNHaR3l58w+Y99lHEBB7+0CUPXaofm9yUtSE0sLnF1pOS/LwKotZBlF
iIYUNt7pbWUX2e3cwCdr7KneLnfJu5rtRIYKIm3KblsM7NZ4gXQkOfjJon1zE8UBehXZfU3YtUHF
FS4F+qiUIJt2ZcVleuiSqVmNWiMJywPjznWyXWFZ6Wuk5VR7/BgnY/BrZurlR1WTAzTgJJiNkJYc
bfXg5MfDKqiHHihOifhEi6DLTaxeMzRtQdOaWz8e/HV/+cNYL8Kfr/zj5ctdk59nK63ubvloukAu
UqPojCxP/vqD3976x00sKJ4b3wy3xa8zWT5v+fg5y1Tde/CRdgfPvfrtJH57fY0s+MoM8gB5CgN1
OfS38PBVB09j0v66m5jx3x5bnu16O0SjIkxTb2fiH7KqfV0gfwizuPvf7J1ZetvI1mWnUhNAfWgC
3StJkCApSpRMS7Jf8Elu0PcIAIHR14J8/7qZzqzMCdTD9bVTHQUCEXHO2XvtNtBUMQf4hXjgnPe2
it+HKG53etm+O4v71Zi7ET59BvV2TItDtrza4IdmrusR/h4PkKD/TPKfuZszccCWP4ZdlLs7/Bd8
hVkDVRWEXi8p1qiiUMeyMV40vzs6ZgJuYdmJBYq5maBltN3maXSqMKnU02BM8wa4A78z8wytCQxJ
5ZXbKPCb2kBdjCEGVMoUODECFeHV6OONJYP7YN+RYjyESJp6N6p3hnHyM6A2y+S1x4LUOV2MDj4S
vn3tkCZHkz9gFvs6VdR5WkLYWekGZVfqF9dkFNEO/Q1NXF5FL3B91ygQZ0CmZqndJFqogot3j0x4
n9PS2yal9rVsypE5jA1rffbCNsnNXW8bJCmQTLfzxlTeyZKtloUQy4nDDKMG/5HpR62DkVGNvY9K
Y+y3PrPQFQ50zAd0t/pkp0HUrokUFk6zNCl2ZutENL+Ab9aedUzsUTFI0AlcRqLCKKalyO0RCLf+
3O6QZ70wZpu35GmjK7bcR433oUth4cNepteVx1BRbMSmoDm5CBMSyxEPm7IPwDwgb1jfU7tO9qUO
SnHO1tr0osB6HYjffXViUs6daM1cp1ecK5BkUVF2hDrmFKoawVMMKG6N6c4ElWGPGxbMFcsYnxO9
g+7L7clZzLkq+mx3gJq/Vs+uLEh2p106aTUqX12+9g54Q39233GOUN3PZK8MKN8bRjyWTyShNwFY
MycgUPGM8k+H+OmBFzH1LNn5F7wd18ZtIHaTNHY0FNOgKQ/HKYeHltkCXu7LskQ/EumHbt23KMut
Lfp+5+gvFi2b2bp0VYxD6GwsY3EZuB0HZidMzXyKhmJek2drVFXNSdQgbJJ+T5oPE+76pys6oh0j
SS884dOrt5rZ5K7XazJykL6oknTDzLnTG5lcKqweSCHY3ZB+Y1mkkZzClrM6/2yBixcEuG9aw/oK
ok89OhZ4qCTvLik+Ht1zyPPxYTDZAzcoTgFiuMZPpTyRdGlssN9zfCaudGNH4M0csa7J/mcEMjJo
xUzQSYZ+NLKKQ4peybL4RN1GfpRkJYRkFp1dHs93+eSiX3P8QwK3LPO9vWHGn43WfRZA83d6FIdj
p1shCdCI2Jz05CJ6tCuX6MGq3fn6qTOHIqgNZFKK12iTc1zZ8cbwsO2VcSZDJKQheefSijhlF4xu
LD0cgbw8Y1b97FgYlgnlAqhM9CbRY9ahkPfESNO6H1hW7BQVJzDGeOc4aOGUsl2wl/7nubees7zH
89UUfoAXJD/Qd3Qyru1CQganMEItmZFFJTVgH8finOUPzpo+2Sbg01K9WrYN1ma4oHR904zHMn6N
IAEf8US/Tm3dBt4EZip1vTs5N1+8oXqwdY/BezEkO2MazNCZwdXNSVfAo2aav2TmrlS8bsTmzOba
Eg2tP21LfMB7O84ZstAANhNGimaDFNT0uT5SqUBZmXbwiw5LhI5DB9cFGOCov6xHHIacW8cuCoxg
TCfroXdOKTY1EvZwsepq2clGw6q4SyOW/VwjFneotd0wxU+R43vnWo5BUwDZS8Cnb0dl4ywCwwqC
wbtqnOSr2QXqBpp8bQNqnh/arCFaZqYcpHySHHSO8jCLTwh9fdLgfpogy8PULTuAd3GF87Tld5fZ
gzEOBUU4l9Y0DlVf4Atx1/xp3g2Gl+hI0uY7dspsePdW+hcyPtKz0vkrFSs56KORbauFtcpLamM9
2kUIpsjiIL6KO9gC1Exj18zKHj8yumut162LIcFd+s54xBoGgjDH3by4X6qxg1QHAYAscla8fozr
09Bmr0bVDUERwdnl/LTEUM6qGGK7JgZ4YyUmOR8NGMw4FFOa+B7Lk7dE0aeei76Jr6VTRedIxfjG
Y/EzoYWxMYcUFRFKbtDfJ1aqKdn4X6yuO3ZFQpnOXN7UOgb4RkCBTGxA0X6B8AzAaBh+Nil2lpIL
jbkbOSspfzyP5nRJtIS40CK9de5AZVGSkTVO2SbVy29kscCmBrVodBXiYLvMwoleYO15gZvZjzHJ
DBZNSVFM3UGNclf7CIklc1EYSKAljUq/5y64s7zyQU+9p2rKL7H+FE/you9mOpcbDe9g3NFBJ2W1
1sWX2CyeJ5u3wTGyjT9jjCviZ3sZnUPFSPQwVk8NlWdrR9A87AZhHFK4GEVIZhjITNwoC1TlfBWl
xEs/+pip6cT6yTczq5ntigkTapueI7fFSgvYaTfW2zYnHFg6154ZmNRQc3aZ526EMpr9tfFIb/Za
5xOc08e84vHTEtQFedV/L6o4nNJCHIaZtvaS6E9C++GVYyj72Cc0CgHFQjVEmPLBao2wscfXLuNg
4anrZMac/Mv4rZLcXoCkR9wTMUfkZbuqeMxG7Lns40aZHR3WJv0xteILzuEcLwjLeNZEebBkfHoU
ndGuoWWPTd5EzQ19ogs3bIwVYDaW3cau3xAQE9PjIG6os+SLm9pvBFTiI5lpbJlWdUsqmjbx56aE
D7g0JCYJJTHdea+L0xhhnWhhZC4Pdc37mqAWjCkbtqk9fx2IGtmUnsrCfqCNMD+lLenncfXNqZZd
RzRR2/BdtVDp1dehJV7SHjTWxLE+QRO7H70sPfbJSGBFzmigFWq5RwIKEXClONKjqfT8SU3VV81u
sjAdmp0aVXcYVMdoPY4/exmo048jl5l7iB06Nmgjozot1tp3sf2WtjYcthbrl+Htq8m+WP6oI23V
6r1vk9/uOO2aE7uHOcr6oXcwF3Ognv3yUq9w3dGhBJr1HoFY4z8oT0Hyta3z6DKvtHJ8nhPJri3S
icM8Rv6u76KrX8wPcOZta+j2cwm5eBpysffQoAXo/F+kXD2bnfhUSf1ZMVxgSkcJn8kLPmfrHFsn
29Kn49c8XxCjOx2XucMtIbyzOU/VeV5FwEq0r0z4i0Npuz+0of4RmyybkYM2HLWQgb6/zoKkNOt9
Ed3XvpgeVEmrQ/OjrVMLqs/ES4/COwqc5SEASo4RXoYzzZmGu+6ReHN9l6aZsSu8ernKRdwP7YSk
tPXUrm4W59w2yWcmYPXXxglikleO2gQJXsSo9Ep/huS7luyufajXKOkSwMuWfTLifB2Fpivih8my
dnkDCrrsnE+pFD/NEn38nMYo2gY1Y5JOSXvJ9P6Oc12dG+8JhyYZzXnQuB3yrtYFZU1RuofYMy8X
CRm65ek/paKn78CvrrIZkasLhdTndG2W4IKXnvO0BTgdbrhnI9LF0B9UJeHrxINedC3+XNUMb+3F
I7/PL5Kd65RfNFt9GtC1s9O2+urS/EIz3DniqsuGvcjNb5LOzM42l/Q4WOYzgV8ocJS/MzrLIzL7
oUCTgsK/YteVZz+TbIrEmwxxg7tkVFuX8dxG2DWKn6a9Mz07xDFNZNCCt3p2YpI7lNzYecZ92F5H
M3nSfVHuvMxku5qHmw5B1qjGExNyue3nJShNsrjKFZbq+kQpx6VP8UJsY6SBqaNV+tJHfWAM0/pW
UOGg7L53ezqBU5M9OKUOZJKggjy2r7bA1FgOFyPh5XCounCdsO5ED2YimCkN3ouacc7Pdf/c+NNT
3ojn1pKceAd/3FVa/lQYkrC1RtlBERgpGpnkK9M24gjdYtzlWUsQqB/R2jioeXpKswhvsJZcdA8i
ziIzZ4cbosxOZPSq3NzrVl8hVjKnvWVQxzidfWyNMbuXsrov+lUpy2rRNIpqjvCesKfLn+yn0Xz1
4zYjHbtMgsYiDrfSZyyHCDhFje7X18zvjaO5xLLCS4lo/jcdp+TFJqOgOXYz3w6y2lkDrYxiCpZA
zFxupHf94iRDc5otb4GrC1q5qr5bxSfZovW3YviYg5c/pSb+cdW5XlCyOeya+MeaeXnXrsPiSuL5
bWbUQKUdeI1H8YXLIZiMquJdrMp9XaXhXLIpOhmhPNrawhpCUKZlQNXjbHPOxKIUyJIcfwjkXIdR
T3PBYemIMPNsxwSarIgeYldc8swb99zJ9jGapxuky2vn9d42UhrZF0zyXD/ud46OliTvjzXCBp+Z
rZiH45SVMJFW1hDwmFFEJVurebdOREk5E9jw+s6ggjZtjvm0SGNvcQ+UlUcxxD8jfSwQ8bvQ6dKU
ECOJhtPluCEWwDJ45pnjswaP7IUB+RNQLX1ssbIeblmPgalPKHrKzDTO5dgdmTUwptA16kJGkaQ+
7FuV3Qw0VWzhw9NMTGkQj8wie+nQiwMfvOG1jq5X7fqI7V26p1H21d7Fsri3K4Rz2Ix0A7+9a6Io
iH1bBW4K+kJN5B515CeDlo0w1CFqleyWGDTJ0jDsH65upmeU3V/SDFPQGkCRiGyfSPvrUNSsH8VI
iQHOJHXdNxU3ZAUUknMw+ATZqXuffjOGs4xoelj1uij8LVeM0sZy4HpN4Tg7t46Q8Z0hGdY3g06+
Kks/NLcvcTxzVKm85zjqJNe4olvja+3WkhTPemWSQt60oC2Sx8ZYjpzfGB7pOnFd7VeLlrXRP3cF
SiKEcPVlSTXFW/Sar0rJuNPeO5oUmOws+t5tG1CRIJ/ee2XrPmmFjbMtsU9DxTTfwhpFG0L88Jf4
mTiBkgH3TNqLZqYb05re6qYv94mePaO2jrMhvnQJvuK0yNv9wtk8qLrnCsE1+wmNHFcr9gMufbvA
qhXPlbHJS6Kq2kWPDuNU3qw4ksE8cCw19eqlt+gBL7B/l3z5Tim42KQ5VQyNGlU8Jrxj9Lgz9vmr
NXGEHnAM5jMpiNJ3HkULL5kAnLEcb502uYHrMPJAPbPseCqJAYjHwHrrI4xmWusgUiZEfLeged8K
ld4KKrOjIfwnuZinyp0PqWdeOj3KDitOl5M8tWr6TNOo3DOcxPFXYqYSw9OwPqT0I3doU7RtVYgT
Svb0PEEgfl/Gbr3VMOIak2JMZ0XwqjCOZXDptjIRmNyX0CNECkaNq/ZEMQBlYaR60F1AAJl4BgAH
vBuOMkKT5ecyWX0waIIHHy11+y2Kx4OVTJ88JvgynrG1STIxlXbqvPYVt70MqhrbCl5L+leR/7NE
ArpvWvvrYhVGyLaJHBnLIECD8YHbYgjKdTKPK6PBFogWql93R09pV53B7MZv3wtE4p3X3KwRtEQa
kWYrG5ziff6o6+I2FTO3Vw+CaSncl9YkrSITlcKQF7g6PIx0eTdEbQRz24HOwsC72JSKcSdMAsKq
oBBOdkc21QYAMJXOVD803CI8174L0iNO6B4Xrx0IH4gghrVlsyVa0qRrS49Fg5Xr+2EpG6xrZXSK
XXUERcDRWt9lsfhO6uINsfJDgepwU+fzW0X0x8ZQXhs41tYFmn6hPbnT4r4INRLN+/esTaZza1lg
p6ugmZm9GqkkbVPv9aMzf+eMmX1yHaaNtsTG7NVHOXZ0ARtMK+UUYHUPctumaEslx2e6YJuhGMGH
pe6PBWkGaHcEzi4n8rbv6bxUV9Nn8JwITe2SbuKlsWI33ujdY/E1Qjvj1y9063sey2pvdMX3IWcE
nrQy2rm2w5ARNM4vyZHL4rmZNQn5gQVtp63xqw5RRd1Sl3vAzhfdUd2x7jgfGpN3aLz4wAO0MbJJ
npAxpUcNG6CXihQPVMqt0arPasCCx7y+2BOseBzSNjuJMdv5pWAGVXskXBASAxBmIdqiMtI7oV36
bGSq0pUPIuvvVEXzsHPz+uDSOj5ZI92X3nqpo8kOkDkzf3C6+5Tjq10wHpea2EJKuWqp4YY8MXQN
hvzRlxl75tR1mCvBtPSltscKgMzKIoevNvzrUOhfHHvNfEjq/TjiOraczwWQlE2BnA9JmjcDmpM7
1qdDiWqOyuqy6Edz0byHqfXvZ9VEtAVxUTX0wkY6BQflldbWKvqL5iQkSvlZGyjbGfd1ohsAlO7H
6nuqEA7Z09Hs2Td7yyfwBnv86Itv6Rp5m9SfrOI6SaXTJNc4z8JpDxrNdQMYwRGBDQrk6Uo90548
lPgwwzed0eOfzcsdTSD65vrVo1sK4sWvuKEmDvWFdUmFc3Pd7mB7gzx0qoD4OS4ucqRCD2VCb2C+
cyLanaO0653VGI+Vp852VsAJmN3xmBbzxfQADzaC1qOd1ltdb+hGky3Xz2lggctbcvON2ZS5cY9m
reZ92YmaOjSlCz2BZUv19y7x4yfW5p+k+dBEIZIKJyb0jYJCKeiMY4rs+4q5+K4Grp/j4rtDH3Tq
I608GqTdgxgYr0z+yZXPKkDpGTZ0PXJo5BQ0qsc251ms/As8+ZcES1iA15ILnEsvGIfZoZOePHMS
ISyNm9rUdcxVRXpcelqqSiOqut9HqI9fXeUcNHAA17QX0EocQsqUXqvtDIZ+G3WuPBA8sZwmDfsZ
4wF5YBen/dnPby53AgOJcNCTkfujR+8gUI075p1tTQYuifqzXOdEg9biZuzT6mSXE4PH//7742/d
+uH//rePL/FizQNMsX7Nx78//vbb56RMsYl4wf/68YHKHNM1yDgr9ppnfvrDt/n1U//2W3okJOJG
6M3dr0/6+Dnshgyh//vDf32lm1Vn2DOEqjRowZIoCsectJvtb6/v1/epBuNOxzWA8XD9jT++V9fJ
MzVTevj9O3/8+9cnfvwmvWe/JYShBR/fOqH1xHdYL+SvL1wvysfnfVy4j/+WlCSWE92piKfio/+9
orptVIfUMgBPEDQ/wg2xfXqVaUZ0oNlpu0R3Vj7g1NG8gx84FhqVy8iOOZsmlSRYrcE0DFJuKYo5
Mz/eO5ajE0Fs+sfMyg6OLgjEG+iEQWL9XLDCZYO5E0b8jZI/hieEIZotdgoyR7HMowScfMb3pMVq
EZGRs+o5zVfVZ1+2obLQs9jZUzG+j0WFqXnBIWHL/F7X15GJQv+rNBfDRHxHiuV5bLNv6wijUxhu
M9lcGmt5y/sKU06L/dsUBx8tCSJ+WJx78pzvrXJmvV8M9qcsBpA/DoQ3sp9MZXTVLRbUzEUhYNkp
d/2EmWRp3C0PbLX4MA9ZIokHBwuKdTHzT127wposgYXDOUhm8ZuqSC5zStiL42A1bZAfT0P5vgAx
A3Ti7lHwBrE+Vyt98TOIwY4wMcY1JMyPG6uYj2xsodZ4Bxpp5FyB8bDo5alJe0WnA4XFnO+Q5mwt
erYgb3SMt2l3aPJ+CpLE2tu9+oIsh8ph2EdeHyPwyvZi7qMgJcuNo3UDWoAUwcmad2Orvk9uOVAg
ChZuqwYETMozh+yhDMblNYnNW11wvG1YyXbj2JAB8CJ1uqDzkmwcIzBNPd12WmqHIKGioDIyf+N1
DNCzlLwbfF+HVkc3il0rilJjRxRqvxVWRaDf8IFxpdyQrmEch+kjUku+thPRSYQvEv/HucJpsi3D
ni8LNAcaaS7jqO5d7WJZvCs2tUBD4rEfoBgB75ju3M7cpcL+1NLibOcu3psuU/lyqe5ZxtZs0BXL
qkGjKvFLYeE/6Uv0CAeGBOhxqYO5d54huJByVTnbSiva/aD2fJQxE7F1G1/WD8Pi42FuTnY+vJVz
el1WdapI5Bd9lk5gGyD9ERO7+w/Nk9Pg1fqD+vD6y4TyR7y5uQr2/uhNYVxk2pYFLNriqISuj4//
AY+bREIVqaQ5pRRDl3KEbevmTBZSo7gWOuqOVEQ3u2lhJ5SVyXwmifZeTFcYDoxBVM0RzMCBGYqx
lXEsz0ap+Y9iVljE3PIh50ao3f4TS0H8Ly/8L6aa9YU7OrcDumkL/vZvL3wBxukoerRHBsH5UXNs
5Bq08zYzJGq8PwOtwcxb40OTBztL0pOycEH/88Uz/ubi0f9wLOjfzNA45f354qVtmjlzUpIULgf1
0BTmMTey5MjJz8Ak5mphTXDyPqI60FqODFI/OQ8LROov//w6/uLo4FogFRW+MEzdMxznN0F6Xisl
utyNj7KJYBJ4nThKmEm9ziI49dnruMTghQvnBtqmvXi5MYcpzZaxEccm6rXL6A/tHQf6TVd50yVG
MMN+BZ4mMZIpEDHLNIpQaB44a8nWPRHK018arYfJ6DIP7zRm0lVB/nGdGm+ON47hXLeH3K9xNK9/
pOsfQ7G8/vOv/Tf3rmv6Fox31/B0wgDWt+cP967UBy8ZxiQ+OoZJjijO3iDzV3xl7O4bG7e3WLq7
sZ2oLccltE3CgueK+T6koqSd76oyHsNSn0SI8XA8RiJJycYh1pN4pfFQwKcOpTl9klFt7T9e+f/X
Rf8/syJcQnj/8O7+RRf9lNTff/yvY1+8Vd//JIz+9YX/EUa7xv/mDjfpNTm+g2yMaIf/EUbzIdjl
QvcN9NI8iv9XHU1SBF9hCJIiYOIjnuND/02KMIStG3gVVz31/8jC/7Ns/lNKBOD239ZR0ig8S6fU
EYLXZf1+L7ZdLLvS9+tQcxmKmnHyVeFJ1m/KG8yDHtXXrtcH5r4dKfAVABBiTBzajvhGkFvvZUFK
JStoefXa8UbP5pya9qsXQzwFVOD1GRJqg7N3/lZG+cWtdYQWdAmyS1JCdajvOVY8tpV7P2U+GVTQ
btZkPN8fBzIXPRCH0fKUzo53MppHNsZ9uVBLLyuD3KC9E5fFfaGPA6hOgjlNqygZzaGBLhiXyOXi
dsh40xnVb0vbI7cKxbgYK44O5WA07J8IHxEufq3zBIMufjwtQxBe0V9sCeyuBnpNWQoYdczTj8SZ
jP4zag6X8SQOPXM2rnlRhINwv48KRKyP3OYDP+T0IvSt8mLGmJdMsbO06dB28vbBwyX91XfLHyvc
G15WsCTxD0VImzVUtNgx8tHzdVON5gBuwsgcL3lUn+Oeq0lNQYbj+DjpxSUdiktdiVAyhtjYzU60
yHYmdU07l7R5/Zzqy7n29asf6c+JZodEvV5J2COgdL8aOTut39t5F/S9OqROcemG9KeBrww03UvU
q6fUkzczsV9lHgclVVePE9G7d6151cYT3JW9GfZypjMV+nl1meAwJXp0NOOjj39OQNiAs3PhXH4V
mTozwEROkqM3TU9IvbH0ZBeyR7gr0kvDyKHIyZWQ9PiGXVq76OmQQgw58nL/nvPPtnad11b1e0Sm
pMg6VGgvOjF5G1+Aiyy5D2KnPs82Rm/HOEct1sUKPkiG7IVoOmCwnhFKfjIIvAVEkrFb54LGYL3m
Y/EWk6cTT4HvGdcmscNmSE5ZtbaFYoge+WV9hwGfPK8wrnzJ30W+IoyTn+2aDcFlJIbuufW4qcVy
M9oDDM5vSqfLYxTbAsQ0Q2X0iQzGqvzYAgldSXd+BfGkq6czk1KA2ejOKPtPswF+cXFCwhVO+GJy
A2/ramFPuILNfDYSEUJdPCO2+unFEG45YW3T2drrIr9YePrWe3Jp7RCvxVaAvI7s+ZvXmBcm7nM+
37D0PBG5+koI2WmZSAhr8ku38hjXn6EYEc/KuvYwquKJikFi8oRJA52pmg/xXLy5OlBA0cO1zU+J
W6Gk2xKRfqkHdR1hUqV6+rpau7u8Z5EY0KxlJ10VF03kJ4vnvFRpCNuIQGiSPJYWJbmHPG8h3zW/
4LyjEcO9qnWfOKaPTOJWM5ooJC3Y8jKuy4H3PieQ5Bf5NFnom+YnvFXPnVO89eMXXw2nYVrgki3P
6zu4OpS1Ir+QnoaNlq/ifjTi6clNp51WL8+9krvRUJsRBOf6K0UWZiVkRpjU2GR5a7R2uU69fh0Q
5NQcmufyGFsd3w99Nr9P7rtB5uH7n+zXfu4DBkAhAo53RmdLwpqAJfGT1DiCcG/n+XxeX1sRs5ZN
43BLmbdli3nIsuqSpSxDMlnOjk1TKeJZh064L/vi5yxEkKav08jwLZ1vpjHs15sJL8S+Tc3naIjp
WjwPXClrdF/p8qyY2uVZF8de8z/FTb/v7OykZd2+tiTL9HJ1u/ma2POt1MEV040s56sm1bObTYcP
SlhUp2hqtJfRjx/v+tm+F53+jV45nk1i4ojP2lpwASwXmrMdfQYsgJAr+zlQacKc3rbczESkBYM6
kXJ7b0AY1a7RVN9RQO0cALkKmGS75KcCrqGwx9vS6leibFtiEdZ7FiLI2XpHCfVIUOFpILoCKMJl
JfHV4FsJteCW4Eo7nOm6r7T3H6Rczn4z3PoVoFS4myyaz2BZLuv/tDTd15gpLG6v2XERMhnn1pbf
6NpfZ+7NTshba/KIZaI5RMkSdK4drotV2vNYLYasCPGF0+aOt3XBFkA0MNc/+OxsK25wDRYY2vaz
GT3LcgbwRsnMUPmbmfwAmcsk0blfH8l1TVj5fglz3/Uh6s1VhmFQPo+x9yqZwCByYafxxWsLiYY9
kf6CPjx9dHVXVmc+XpMhQ4Yx34qK1c2Xl2R2nc1kOTxq5VvmA3XSkrsuuV9/Vmm69x9PnDHfGyth
I0LSQ3F3b6zsDR2VIEJw6M4rlyMB0LF8kDoamB3zSu8wwXjQk4i2OmAPL2vfMNiMNI0BH644kBYu
COEFzZ21okLMCS8gS+wdQPACnSVAkVX6mAMYYbujZbqoMKNVjVYeHYTMX8t5BmWZqzNy+PMAr8Ra
wSXWijDJc4LjompSNEdSCOCVPeMwNhlMFfoNldJ4+ugrpw58lI+/ffw3taTqMJUDQ14HSlBm7pfM
sU54gMTp428ff2BQ/s8/hbW+bIZfZX/yPdmj0Pa7E1ajl1Eoyn5ruHNlEp1IXNWgthbR1rURt26p
c9Hrrn8wqTdOZSboISz2C7GOm4WO+SkiRXeui5ckNfsgJj7+5PlNfCyZqspibOkVps+GaySroD2g
UcgSIvWwHRwgrlqwVGgqlzwg7S2YJGl7q/VXg+f90+mcfT4XiJLQk6lhh3TWbXdkSYPJMe+0hsKG
UG/ka1Lrz42qh19/yNXYwYtbwsXt790EmyqHIkKTUbgkKt0XWnKtalEHnL+eAegW9huaF6guC2PZ
xHvrKsMLWjmijKjkV6xQ1P2k6WHQoyZ1UWjhn9/WhXh2ZnfYNQ14/VIjjrCzUXoNNqGBFTc2ssJv
hZafxsq+9wRhCwlm8rzzQkyYr7JBKrXwmGcdiwePQKXkE4asp7hTaA/gAEUcdITtfSn0cnjQswBI
LHLSHj1Vv59NaAkqd19XSiZNwZvZqRuZfPeFg6wm8g50PN9SEWpTR15H/i98kL9U7QQMma7vOcJb
3Yh/cSxTLwuZTXkdSjf/2ebHyShuAO9vkTff00taMMG0nKNmtw3+UE78TaPjb5KPcEZSPVio2VEe
Ob8hJpDkyMoBQxdGsXFVFqMnnF/HAhYl6wsHnVUOOhdMKXznfj0q/cuP/4uN3QNsQY+AV4BHE0DK
n2vVyXVnC25YHZoDh3jWmjX+RANI4+tPAAqeVk1sD5h9fkzt8twJVjUOtkmmfsUU/smR+8eGz18c
nLwDADZMEthwYq///+cXEluoPKHHV+H65tszzGxOJoV2BuryoMgIM4vhyV37oDjoJLmsVSGfKsWk
2mD3KTiwglpPK4Eu6OWfL9Fao/2pFfXxynwGRNTzYIfEb12MhkiAJVNeFfrIB1hqzlZiPWo9LJB5
IksEnkVAx/j94/Zues7nhfrGSewW99fahpDjz98sUHZQrTmDePZyjQ+mo70QlfA8sHWBQtgyd7us
ZzunVLjDUCxxBHH86ZBnoN55ANZTuj7wpBTzU5lkJ6/UrwsQ7Y73YopxUNXtNknGp0x2gSFesUXt
Wza/yJOHSqoDSo8nuPdhATE3FxFnWLR7Y7SvnG6vx33QAvlFfvisxepbvugvzizufcXw0+qunoFW
qSl/tj7kZoA/HcA79rCtKQBh4k+BTUqa9rag/itxSW7kNOIKh6L3z+/C7wbf9U0Q5F7bhmPoNu21
P98eJuO6sjYFpg2ymRDAX9HYn8ri/eNkTbzM0B3/+Qf+DY/k40daa9VOF/IvhAd/MjxqU57M2FFn
IJufsIM5GVJvEuTQGl33nsjf1Jr+sTBF1OV4o9w9taI8WZzri9FmmvUpQbBUIbeAiu37a0BB9UDo
BDcDQMFNMSq0CqBIPPOhN8/p4C3MBRD1SraOqbpbWA8lR7H1+04eCR9wsUYnFBxA16qg4E7Aa38y
zPlMlAowy+V5pKoqbWKLM0LQy68rW1+T04H6/iCy4oKcbp/2714ycUzJJeERALhmSFwmRK5Ugeaa
V0hXtuK6BNwu9DcxDC/JgJy7KLpEuHWh9eTfjAGiAycpmFVBKeOHKp+fUdveUkQ6IyUYJ3Dr1Sw4
HXd1gFDyS0c5WhfQjji0Ds10yOzivlT9SyfVt9HkOFaRH98mT213RCqEW/Q4co1jOwOUVV4ST7ya
oJum8VQKdTeT2KuZJGXE9s6L5X5F6xtFdCJ6Z7CupDugYLBDxao9Dt6rMxrXtdzjxHIGVszjaru/
6qTaCU25sOwmp7Z6nE02LX6PFVvtO/H92iM3XLlzjfE8eUQUeeIeAcK/BWvimv/L+iJcD+0GzULT
/h0yRD+2boVmVeFavq0l3czbbjy7UfOy/sqV04TVv6y2f7fqE2HKZkt7EsvU+vE/dCg7UyG/E4rF
Nqcg6ylM63/fUv/mkXXpcAJd5E/f9H77ISk4TSbvBDoLb6w2k40sGKP7rZvzQxszDqcV9Aho/GlZ
OBt45B4b+rlP8p/rKRsd7TkbQAbDAvdtY+20hEiM7nPKntEUry4LoVsVpzXYrK+7bZ9l757zf9g7
j+XIlSzb/kpbz3EbcCjH4E1Ca5LBoJzAkkwSWgsH8PVvgVVl79Wt6urueV+zm5aCDIYA3P2cs/fa
/Bhkb2fJic7ClzUvxEk2PHeBeO5jluq6RuDKjLPENNg4Hj357mry+Xc+uH9vPLZteyxyniZ1mWtO
z6FnXVA07gaTI3mTn233CngbZ0J/m58kec0HZMOX0XRuwBu5ZNa9LJ9KOgySkI9ouE/M+Ixj8ma4
9muQwV934jMQzHMogrXWAI+nbGrD6KwjMEnsGtewfZyCux/ocUO/QNRUSXT3FtjdXxCEQQNHns34
nzaBiL5ttgttpCaJknM/JAeB7Dflk2S8u5v7CvOP02sWmj62X3Onu2VNvU4q91Vn0DgXJd6QLjWe
i++r27yCW9Rr/8Uyqv9jtCOAL7JWsLUDRbHsP3XD8Wy0QzFmOUGubJ95hlmgiutFNMvXawIy4dbr
xx9GNF19JqRDtKVlvg8H7VF4yxTfXn+pKfN6SsMZ6tBZ8tC0z5jslxUV+ly69f19kw1XWH2nRopT
JeM3D938TwZCrF9iM3oZZfILI07LlsVbqvIO+qS/mRHLuQ2aRbDmVbQAeu58TqPzoaKrAQv59mVe
Vaup/4Tlu9D05hj56pO53a+Mxcw1i7NV8pNGedAsm8PHsDVoLtC987XhOifkGV1HpjsyieJ9LlLd
JGZOPWxBWG3mfIHG7NBuc9qh/+KURNqF+j0FHlZx5CVqO5/G/KQn7WQO7rYvADhBURysurlmvfrE
5LSdD0F2M7cszFcvHhaOyf++u+0K9ezYvGKSNM/SZABIi66VH4mtXTm7t6t//UH/k1WMg9v8n2F6
dLb/9DHjJcYWpPp8p2bBJX5wqyR90FXAGbnIzXa4t5yDXwb/xfXFUPAfl0/J8ZkdmphssnX/dDKo
LBNiv9XlwIbs5wzE2bzPwYDs026tdD6MNDv7qkUvQ60C2tk3rV3NgaccabzQ4UTIvDMbe4G2b5Uz
Sp4P2QltzVoHSM5ZzHA+HHBhVlEv5vOSpFHqgoagu5En8hV8z0ahepqXDBWdO03bNkwh24iXTj2U
epzCsvEz8J1LKPDF0NwDjLyoyvRsZ7DvuVtjLroYKXCQE6iCEBinLG5tSBiQMjATBRx6OE8U1fTJ
mJfZOZ9mbMEDBBjQJufcpB6Pp+tADOhPTuR8D8/5JfNrJk3xeTJIIJz0c9XxuSQfmpueR2bQHd9L
+sw6dHE6Oqy+dQp5djy6g34kcPTSULlO1qqr0ktbr6Ttv9IP5I7t5evcoQAjhu41ZLu1LuWUfc/t
ENkPdzkn899F5W37bDjjAMOe9l2nMUlK2dmxOHWM0/SZEf/usxIRmOSgcorIT2m5K+dj3WTnvyY0
VI0a7wIAxKx+yCvCCkVg6uHL8Bdxkh5GcodCqZPXQSc2di/dkPzqRvcyd63hPJGBh+OpCjC2A5Gj
CUft9Tm/aM/kxJIY95UWHXSUQDVC/HmHj7g3VG9fAn+8n/9civGokyVPu6juonNOOxld7jn8sa5O
wyJKGlAhpG21qUUUYXKeO2sF9aLVIpdU658iduxuclSfRhE/TjRnQJM9aod51e1okiMePQtGB3iJ
f1lRfDbyjmIz/GVZPCvNZoWm+5rhDMBobm+S4Gjb9uvcactyvoC7N9ftV7bwY5yyfXC6LMPHuHJO
84HJSMdnK7VeUQZitxZrI5kAiLDVcZroIaprfXzA63XAHb3B77kMyGWSwWbutbVtSnuxWgcFNODk
gJT++HPBM/SYj5ER2/CgeD9ZvSy6Alaer+dqPC3di5e2UPdRA2ZqP28+OQLYudmNvwF/56eu0def
L7i5+xqzqZYDtUNT0a0ZMkYQtBcat3/+oe6HEzsppuh0wuBV0XVmOZ77hPALvv71qgXR9Z8tHy74
IH0eVpt/BlGmWB4rYdnZjoCsz7zhjZzU3vSf6HPR8OiQ3c3FqERyQxuTGY1aJNxIc+95vrCa0HPm
HClSY+ZM3kKl1zSxf5btnwdwxQes18++Jg7GGz9jBu483oXN+9FLvJXuzDL0meRKP4hc9YdkJrzq
+DKHCOarNdNf85kDq2O59GYyLJSuDMF3d5/N1NgADYlulxyZ5XQGuPZqzF0kZ2bNDg7UWQP8bAlj
YxXEqF9dmhp1QS+0Leht6iaCrkuOKAMBcbcYRLFVs4+ZLveMh4MXH/b9t16bJbbe7HteX8LJ3Bfw
dlSpk0XsXByrPa4Fi9O85jwGmn7RK9jmdfhLl5xCevVs6sMVu/4O5SSpCQfyMdbzHp5GYEHMZlM4
LZAejnrzvtulZ48rcr7/Gtd7NMxHhACvaazfz482H5MQBFEaR4fkTqvddcFMYL4qEhcyJg8CNWFV
016eOwMa44REDIe50rCa/oZPbmcX4+dIhF9H3x41MzZGY7OrS05BRXfVT1FFXCAhIds+mViWynVQ
Nd9k+95wSt/PN3Q7Q3J/Lr//Hbj/pwN30zC4A//jbzPtfxi4X77Uvx2+6uZr/Ltx+1++7W/jdvMP
ThgAyCzau7Znzh2bv3LIXPsPbmVm3YJW8t+N240/UOO47oxHBEloWlQjfx23m/KPmUGmo1QXtOB0
cIV/e3r/jZG7Idy5sPk77ZJOr8ie21j0sejp/elEIqo6z0zgvzu6BJBLR2zRLUffwCOiLK5rtWwC
PFTUAe26ysKbVjuAB6OMYWzWrrrEr24B3M0uqBCoQ9U8gdFkXqO4cZM6pZksG28Zp0R6NwMSe9nN
9tYBX3CkX+pisDfGOGEAsh0sMxDRKs8pt+YriNL66DWELBUZLaAim9VvbZ9tLMJXV6YYcddGkF2r
X74Rf9SyiB8ahidri0ZDnk3qVNQJWcAAjZTmVce0AZTVAPaCbaBpm5C+8xZ7370kpPMi+/Qmy+k8
2kDFcGLiw0LXpuk6NnuyU8MERzXm5W+0UuSkMpTsKMvKAQ0tk/yfQTrq9Yb5ZMZww/NvXW59Yix8
r9BKbQtd9vdkW67KCkIb0nnC2TgddGOCQgywM2trvDzXWDAKQflFnNvMQiBVUTbFtEgGtO5jEWj7
2spvRLK6IGXwU9lmzYCvmlZEZWbbOlBPI8KJXc4YzVf5VqgZGe2AewyyKF+N0UgZU+iHXgteA84/
i6b2bjVMzkXo3qhvcDYoMhsIqDnguNFyIkKdktizzpq12IZH3sLUruMeDdsMOof4XK5zcj+wVvGn
GklGOBqIxT3+mjeRbHGSEtOAsULViHcryvG6YHzqcNsinOA3FcMAxlwdZiOOJjE0b3fINu6szKOw
O6am80YWQr4FQ1CotrgWuK/JMyHivalx5fQB5O6MtLgfLZ9ywAPEPqGuMjbKhRfzKBkWv1VrN/dt
O+50wdtRexhImgG7Sm9hlqmfdW3gQ2Ek0vI80VgyCqYpO3VEeYUwnewpXcvYNRmwuPVjix9aRf7Z
mFznJJP2pJQB8mkUaoXtKliYRu+Ry6MOIhnW2uDm2Ml5e/vsCcTH1auZo8RjSQZvchglJhaTrtN6
UtwaMEW2kWGecGuiWPd3yURWdYfPk0mzGLjUaivdcg0PG5EKf0nrrp0kUR9E9gUkouKaWcYDgs7A
yxhC4gLLCRyFiBitSDGUK7erIYKZBIVFyWuOE9qS7jGtomHptimKF/gnduMu1GBANPGqeFHBb1+H
vfpwnNcyNnqGyC825775Q50OmBr4UB1tG2MzPw0tb1Iyha9dE2sHU00EoIyBs7fIfcXUWWwZiRXP
lYusAt3IdsAegqiNj8CpcntfGPVjwKVwkr5eLpGhbQxgWQ/CpydYY25gpvBQ1B3CSFLEF4NF0gaa
2OmcpkSUhiic61pjdAp+32OsZkRJsiWLASQYObaY4uBnra0eiCCRQhPQ8PKkgWAik0aS9jp49Btr
RsWdAznH25nk3ACrfWd69FCbLCRRnT6OitRcnoq7DO7JpQd0LPPmUZoB1tIaHr/bp9BToGTQDk5X
QFO/nAIzdQwFjgYSX8bhkdMwYYxb3y2XE07GNAB9Dai0X/hpCDkjokoYSMUqjD7fllb5MLhEWw25
8pY9/WI4Vc4S1urvIkjipRVUN6ITU9Q5KaGoOh9vXCsqmwnLntskNsrDQdvY5rLXjG5nfeN2jxBO
8jlLb9rBJockVuP4iLz0hBeGiEc3TDbS7R/TFCZLapZUabVl0qGXzxqu6vUkjQlyAIYV7SvRk6dg
IojK0Pq9mdEsDZsGS5u7Bbj1JQsKPz+3j0InbzqMPrTZCgoZa0dMrsB6jKBUFMlHTakWKTiBfQSl
xYVfrbfAfmzQsstaJHdFWwGwCH3u0yErMCXJTRLRoK7dbO3MXzQEOOaHnEb3xPRcVqm3TWyDlDGH
1CasZmtYXpxD34UpYCuEHe2osbJIPchussvBK5rjyaOgI5Zxre1zn9CACuEE3Z2qOyeGd8FGiIUZ
YPLKKkp/0+VMHItIYTwtmmalouAr1kh97eZFNfodhP05KKt+qeHPAHFdrBs5YhzUAMoqJ+oWzQBk
oWe0iuWJZUvLSQErgkuim3P7nNQPJ5LfkatxEi5Ev51y560pdedUGY2YZ2ogiU1fvwxRtTWtrFnX
GUlyWPTI+I0Ib+nMntAo0Vb3tEmXSOu1XVCXDxwzyzu316JTngbbsAGrvRBAXxDUPqBC6/eKfzwh
ZD1kRp081E2JfIFdRSO6dUtutv/Qt9g/KTeOthslgFrk70EzD4Em/DPYyIHsNfE9Cch4PkwO0pfm
XK+oIrG9yevDlLA0tdyeOVMQLrjIXFeyo/k5vOno9PFv2fNlAMeu1ZcDrB2i/xKoBCzUHbNs2FQX
JuLtjDrU1mPFWuceNA3oU1jQmnA6mDyYRekvfrDbg4qaH27I+seh/tXj1lpwKsYd0A86CYxVsqE7
RnukiK4e9ptD0KEIC3AdecDetCh8oq4LN1mb0dXQNbX8uRkn1FN9iVECDtmaQORhZctgXSbWtLPo
Xi7igXP3YLylIvC2TurBGB0wPtbPotHcpfL0BupJtixqlhqdh+UqJmSN5kGX69POcPxPMD/ADkeJ
qEVJf5GrBjKLBQWD93OBdEnfmX10beekP7N7dAd3azkpaXQqamey2K9JyBvbEPVqS/U9ShWtug5X
ubTyYdEmPYb1iniNKldiLRvjm40ZXO54ibtR29ROd8liYzc22FujthULI6vfTLPlwmC1TRBZNEYy
biyJ1nIajQ/GKC8FeNyTz7Fw3spI2WsPAgyNNiNnbFW5IFEaGuUplgldbHPT8Q+U1qRmtfnKH72S
cCVtE8VvTaQzCY0HEqu78OZZzcUc4T8rJFRLizd3mfgjeM4CC2FaWi8lHYAF1CsyYQAg7Ad5R/JJ
fS4MezOG4qCH+DtZ5DibaPPSOVMnRbdOyz0UXcBO+GdGWrYN73NMsCHBeU4BOdDhA+3UsNQdVPmo
UdWeTbGmIR0RoN0IUBwAEa4ITz/lZD0ikevvDTve1Ojhr1n+iOQM362ImmMCJ+CoSsxqnX0q2Jsz
9sZrPpm8RUnr7eBjEr5F0reOCSOD/YvkqCK5J5lYUYOltOpyJRxa2rU0vVNSmb9jP5/QoIEgbPTH
bjjETdDjMecXgAdP4zDGFwXtEk0Qjgg23J5pfJWu0flPmwCy5ras4ftGIJFsaCaPrVXmD5rGRl9Y
YgXezWANjHgjqpw00LK1wUPqbNq2f2NLhJzv+/om6MNqjVTLhdYg3D2UE5zhMUy7fGpdOg7CPrfV
9AYfhijtfISa2ynjyll54WWZfdPt0b75SbLRyRd5+MtfeSEOHMVEehzJegpb6wZDizNZVfSAWnJ9
1ahKbEdNG0nB7sSmC9vhydC4fRmWxZi0eAnhYH3aI7rbUPHhihYkefUJxd5eCYaV8MJmKWPpRMCU
xQHYSkxS1ilpDhFwM25X1LNKT1YdXuQIax4+yr10i2mNIE8u6MSH8gpSHDOm0z+lKYquwkQOgvEQ
xYf1gLvpzu2Uv9Qm7VCqGppFYAS7xnZG4GntzfQIgsAG++wMcNXrZO/kXo+iBv/ShKdg5ecREryx
RuZFbzLTKjDu5OtslEoJJS+MFwUU1WLYucX2BRGkK16dxE/X2szVC3uxQwRdT2OI03hYxB0wCu+Y
Z9V2YNfaG17+RDrfsE0AcARluLM77CU4bFAn2+kur0V3oeB4yBlAZgZZBhVAmVXHZoehl76l7Ndx
2bmbMJIWbucBn2/v3pD6w2lGy7ucWtwIpKBsaqyoh0oYHykLxSqzYIFmZgPrzbGOJDgg8sGgSmwP
EQpLzZK8IwbO72mKX6MOWEtddNAsypauHSmENH4kEaRdu4oVk2Rckr/j98aZsgfOIjD3uZgl/Sbb
vDm21xxd145X7XxC6bXyVAsXoK1X3VUT0Yqh/cHhvF1bk6fzUXcoJNVHk5TmA8vNsa5w1CVCmUty
p3F4GUF9opoaDIdII1OYu14ThE841JVoarJQoWNxuAWcKnnUY7EV9rhHwwRCz7Mpjk35BUHuputU
k1kzgDOsyp3U5EbL1MMAemo34G4c8JJFIaBZ6zWwrbMZRM22d3CbtSCCDLjZmJn1ZmXn8aMdGq+y
5BPJksRZ95mLXDjAttQH53zCE+f36aNf9Cet9t+lQ7ESDc1jn/s1SQ3tb5o/50m5ctlmebnsXfEq
KwrUpGTINw0l9J8whPzTu+9j2VPFkui4b/tgWttWcO9o+JC9NFMw/xIHsxxVhI4o4yQ4SPDqgmZR
ibg7RROTHaW5+0Zu0iAwrxVnE7ZBgQeOFF1oRN/ETm1EQx+0ivxyUaUArsLfrqvsLbCJgi6cGHaI
l/qdyzNeGQ5btw8jcoE1XV8gHJojazHt2QXGYqDAcL87/ymZoy/7pN4P2OypoJR3rAcgCF0IbIpN
4tZPcuvrJmngTK13PgHRqvTKoxeUcGYQb6nCepOCIX8UiotVoOxOiuBuTFNt3zTt2UcMgSMQ3bxl
iXLZoom/U5NzVw0UfUi+fnE8+ExcgXCS+oFcD3copp07lUea8reANAWCxWW9UhahmmnStcvAJipt
srRnO7e1reLmWoAKwDMnQnb8DMukVTucWipjHScGi2STitmyD12tjJKtkWTEFRtgz2O3dc+TEGc4
mcnJrj8crHNHnG1ns0IcFzPpyUG/XnKBfZPTYbX3ItaHrprkvlPdsKK1pJauz5FaVhipBKe8pD07
8JlD9qM9V6TPFYopSXNNlAPOvjN8SUqQAt+lldyjnfdkWGa14oD1lcflx6QNyZ4F2IErp7D495zC
QH4DHYn7dJF5+s2uPrFOxWD9mHJlVbVyJtBPWsmT0/N8WzROve27bulQyFgTsstg0t9EDr198Ehh
sZUpNknIVo7jkZ3Zt4ixsJr74EfhW6dvBYjL0QGgWhfE3iBBltexa9CZ6C7ajRrQTomHItRDhCmF
T8zvNBO+LM7ZUwDLGa5fZY2kIZGFzlLOKczAX1IGJBLVq6hnDFUBJXbTxttOXhhwTslhWTbGGWSf
8XBpmMNRuD6zc333Iy+BxvhDZRLCFzOCiRtubj/AMG8q+lRYFndN4Zlr5kn6UtOtx6z2wfNgwN5O
eggQZXjB7EFwYcvkzqCDVrc5B4bpyxIQFiMnevc5gIPq8XBSjb/6Fi88JJ9y9RAX/jvhTO1C5tBv
zJRiwm4kq8ZkffbU4d0srjKdsiFz/sMyMmMhJK6NTuOIJgsknWYTbaaWoyGl37rIAuAz3Z3tdo9t
XRyddIh3QNxAWVsNNA3Dvp8GZtRxMoc+V/Fz1FDLdBwNFl2e+BgvoakV7vvk6vVbMtOWCTuns75K
HWaUk/YZtrSlmuDdMHkAVIQ5IIB52lYGaw+FtJujxO9NmHOAivCmOxQHQTxt8PZTltDOWs95qPlg
E51EtNDSmDg0mY2+VAPA/iCNP6aQklmA3OQwEx9zhyiFbA7Spr9GG630b6M9AbGJspefKi6uCAnT
zIvPZradArT4Nvh0i/f5p5RA2sejcmIMq6e21gfEta6Hdm0ASP2gBG0brSAGuiHDZ5xjkZoJ3mEM
tofTRL21WmdRzud+RuZcRZV/pDyzN37L7YtG3px7aPpUYxSlVZO5ebkrdDRugBUZqlTKWJDs3e+b
1vqItXlwqfSDFVIj5wI4nMz2bvqoGfZrPeI2RtXkLfMKIoIjVsHcqhx7JKCDHkCcyZxHr020VaKg
WwcpHL/AqjBT4UDs4uzeHwFlE9FIgGSTwc8s/TvcRNO5L8Z8G/jBp0q78OA36aPVkTAs4vihxc+L
B12c6gYYY0vhDRWGyy0faLp4CLGvGfKFDiQgPfIRylV5bNDvHiH4ofAqKrXpEAT4PpyhMGOsg6fk
MZokw1vts4m9/AQadYFTxf7L4P1/Rxf/+ejCmXVS/2J0Mcee/NvqV1K0JDd9/aS77H//n38X5s83
/nV44Tl/MGj0bFewytu29f+FqBCu8oduEYWLzFEiCJtthH/NUrG8P9AnOB7/rIt5vIDY6m9uQfsP
zzSw9vFt8IDIhvgfjS/cP01EKczc2XNtCp4hwkfD/JOSw/Jk2SADFyfcA6leHn5+SdvIJOPLnLaR
7nJ486LyoFH3Ed4q4nTx//7885etzhLaazkA7Jl7OtYmQCnSkvvMMvakY0DmSWvfXyaKbCTb6iDW
pUUK78E1MjgOtKc2Q6jd/VAdfn5R6O8yQIu9t08oH2YCe1A3Vb6LZtD6z59t4R/NoQphSWezsQHu
0TK75nhcsO9kzzTg3vFHXPUAEkreXxidTAdIOWtnNGCi9Xf4FYZVHgMlc6ryqQkmPDWqoy2d4b4T
ay+J9IUzJiXpKfi+3EDmy8CSDyqKj5Y/o4kms2BdLI4VVffK59NbDz6TTwMqd8C6sCwyEJ5hXn2a
hYvD0HHvSxP7m0yuTRU8jHr7ktqU/II4NF5hjJZsYmfLjGaL8wVLk+2fKjJVllChv6m1YYdDKrap
S9tIGgvyCc6QcFYyU2erpXmjYWeosvHOTvIHw4zebcYXq1RlD3nprnIBdWAi51sHfym7994Dk2xS
Ra0GImcyLFzb+QHbsHkZ7PBg0WkZBzK17QzMQ6Iw0gM1HTdZVHpb1x4wVRa9hazqWmjY7332c/ZL
skDNU9jm72XAuzq4NG/I1gVsZEzHMKrfYE7eWDEfjaq+R88KK9p4ZsedrWoxPRvn7Bk+73sMaqZ6
gGILb44oAYvuyVAeAf7EqzCoflctgqfCzH9LazEUs6p2gifo5KAW1KdSzSfaJzYFds0goX2er0HB
sATbhw7Y56ChqtWjYeX5OHNcZ1/r1kDyLkedPrf9dWFV30IgFRz1aQJmBKkrePBccZe2xhcU5ZVI
yxtKLGq7fARhEdrfkPaXduwgXwxwgbktaixVgiDlRWuxTVlg8F66HRdeHb5HqhoXrluMm1q05gYe
clQBvoX5/VHatH1qVd/l+auaTa1eGdVLzh0NcKzi0XhJBG+Vh5Vy0VvOhvTSE034zXw9laC/GZMR
RTwy/tGbcCkmiDvpPlfaXYKqp8+cg+Y6d6InBcGcbNRaEcfqYkRqnoy/J7xGqcNWFrTxXSc5TrUJ
oUOdzXca2QNERNC/evJcG/4Luv0LPX8yjPWRAhSklMqoR7VS/LZaHTPawW2NfFkl5C+XMsYSJmhL
glfmgjA2siyfbOX87oqmXiUZQ8LeJ+WIUYHUrWkD8RI6+nBnSjrUhSqqlTAj9CtqWVXwB7vGus/R
yVIX+Rc7JcQjSF5I51BLUiRrs7GW+mhuDRGda9neIDNDxvWYYeRcybQ62GSd9LlsA7mA/+5oNV16
Uh2IKdzVj6qXfMgu4N9AX5OYebYnQB5dAhxO2cFDO5hHkpKOYUejTiMIGd21TATlSjl+8wPessi6
18JqntlGH8xn93qfrf2mfvSd+IPfR0icHApcDRkqFutkX0Y9iTJ+jBAhuIb+qu+2qmdiWcyvp7HJ
VDSFVNykcBIFhcnStk0g35RsSR7fNYaklqy+45ZutXfJvfrGMetKxZYsiTVRSEDNe/jvdP1nYWzz
gLHjWVn9RgOiRhhhR9KHQm1VqHtBLAL4o5Rdgssrfu8xenIgc74bqtkF7d5yEWi4RlP90Yu5mJHs
AbNv1ZduXwhX2TFOuGvS6Ms3BmNRpuramnXIk2xvBq7FBSM+IPtTHq7DxlnLiS0l7PzHPuw/G7O4
6mX/PpQ8SROciSUYCbSat+WVr6Rr3YdeDpCS06uLU04b6icDMn0vrKcirQ6NNcllQpKTkRfI/3Ry
YvFbk7triJy+Ll34KP4egvxIib1BPg4yk4CgZdtazhICuRt5KzcFpGIwDogZyIriolXktgoo+k2X
P+k8vJBuvNZ9jpkJ6Pg0c9Y1aVPVtPQ+nZi1ogvvY2l/TqM1rIdQ8iBRdPZkOq5tyorlNOWS6ZJ1
iXrrGKT5LomtFwb3X64vDkXBTCOcLDLDLPfkQ8zyBnV0RwMKZYbp0QekRC4BDd2K58SALxuWvUiB
JoFrD666nxDr2p5Mcz8k2b2VkUohXY19sLTXdecdosJaipYE9TR/SPv0K4jN8+Q09cbrAa/T/odw
VNz3lbGM5rsLPy+OAxNodxh+TTaDLGXPEU5+uIhJBVZjivkdh0FMtHPj7Sqsc22g6JEniBk5r1xk
7n/20NSXjUH8cz59tCJ4HoboGshxWfRxBsSzIvrH+cnQ0F9zn4klxRgiYDnuhwr5vQuTDD0Fgv/k
fgw5TlBg2i6LfK75qxCVpm5PVyPrxkUV0/P0KwLgBx43sc56Du82bhNUTc6uxKta2e7LMHCUn692
T5Tkd5NHgDRq3ASDeAuYQwHmND8ys37oQSEFUUyaz2tORJw7Dl/ePDzJ3HOqzKfSsB/zgQGfO3Rv
seu320mqQzPBJu4ceHcafpuAtgFLA1T4ndFICoiheDALcbWm8Cg9SLMGVaagF+vVzj3OTpRzfJHM
b17FCLNMfllKMO6L4udy4kLU41mAkB0bDVKda5esdyAVtcKlaZmjPs8mHaCszXVDAh5IuRZ4+QS7
SKbVq63oSeo2f1/qXLkAs/wTR4qlKuDoo0JkUam3AcE3TmkdHN069A5PuIymJ7R5x1pZ1KneW2T0
0T6enN9hIrbUXSkdRu3Dw9qwLO0ZZuMRZGme2zR00PWl762y9W1RQv5uTERVSsKSSyBE0FnfWl6O
34Usl64jY7OM8ptTcos7WfXLtOIbMxyC2OvqyxwbxqnVk5noHt1U4PZ5mp5K2iOEqmrcDuZT0XO7
hqV8dpltlvIp6ulLmq7/QtuPhLmwfhMyJR22KGe779XJ/K88r/U1uDy2oJiO4fjitPKAxZSAUShP
EAZxdWXDh1lSVIkAYr35MRXGwmIkYngMaty37NJbyHsDg7lznbIiZlZzY/zESDPTXxhczoIErgRf
JzOr4Vv0Qr4MZeHMteoCqEWJ7VYdLAC7i66jN1Q4GUG9/aMhy0/bu0di/a5s+bsJC26fRtFxlwIs
QnwewwwdQvHke/RkOtTijYu0L0ZcSdBzvRDUk+S4WCstGQRSoQBQ866zCDzS0RwNSfCWmslHXAW/
YGlcQjO+tiK+GD4xNKND3ZvpR7MxFm2TzVhILkQBdt8Jh+cx92bEVPU4SfM915xjgRALJ1n6SIwK
JD9eYzP4DElo38bqXhXBi10MI3zW8GhXJusuSFGWvxV4w5s2t+00x1rXzCXn+IVXO558Fq/y3udg
zUthVjg6dbtSMZtQGNwVtoBmm209sbPT5HduGOjhp0OQuWxaEmUlQmI9cDWGzvTX5TjRj7KPnMg1
K5MLYmU2831eKRxKDa162erggWfnhRd0iymkR+L2D4UZwEMjoRVnenolt4yf3Qb8ADun5dH7v2go
3BxJf5aZM7kaIxEIVlO8JAY4AadCPmpdY60SizQNfw1Svbph/3vs2i8xOStO2h+RR+ur1HmvQj++
grNEId5lB6Kot73V0iDy0SOLbDva6mTU/hFqjE+SZP3eBY3k3FFvomKbFMsSv8sujtxXEWdwMarv
sGWLHY30XQm5sg25I4QgIG8geTA6VDqyljSMNGj6uToTpXHnGb27cEPno4VQ6+duB1N33vDIhFFf
RafLJXA8AIxOtpeOxgxJr9j+u0erkB/4RUPOvXLLgjtkE24ZNwZTYHH+7xC+jHL4ZMG5mqFNeO6D
KgUgcbXM23jtF2ECjAntlptUDyrOvSWKrnoXkqFux08DiizCPNj+iUohYxr9TUCxgZ471DWul9g6
ciDY1B3T3MoeZtGrtSw6AbvKvVO+fifKEt5p1ezbaqAIami9S7pwojsBMoD2pUIAaHh8UfrjVvm0
gvHKsBYVaVfdj8p41kv55pfxCVTMzJ3lBpN00RwcQWnjcPHSPlea2Pd0ndFgOL/HxkCxK5G4dZwH
pugU5qxQlfcs4NdsGJDGEDOxHeiudVeb0TJpjefEDdeOtLeV3zO1UdkudrPj4N9iBcfbmananQXL
xYnZAAE42xqmgoZhemRiHTCLYWdiPV96XisX/puvDKzyuISNAF8QUkLdMVa5i1KwGaWPnfRkKgYf
fuY+mVb4LH0EFspFsD8PtOg2FelXJ/StUfWnXLxYov+KQv93MKlXoP0fXeg8BxbnbYITqL/Blbh4
o8sHX0r64FG5HcLSXzackEKPeBTD/oxFvjeM4VRHd4PBfhn4xVYWmEFSf2uYHfQHDgv/l73z2JIb
Sdb0u8we90CLxWxCZ2SSmdSs2uCQRRJaazz9/dyCRWRnV9VM73vjx92hIiDdzX4xF1gzDtNSHRMX
HFtU1e/J9Vz7FP35DB8zuJFNi5tm/gWhiJSHc9aY8cW/xe2jnXXOPqr5zAcoJPRJ9tZc0T0Olvh7
SpJtiN47fPdgMf5B7rS4znbiXcoQrkAa4vquikzCDFJNsR/bua6RQGdmSUHeL6651+e1WED+1dMe
OsB6GZROJ1iy8hpEj3HSTHfA25pjUNffZDvUFUyCkw36g71JCEM6K3V4kDDp0XFxc9765toczqk2
wx0Yh/r2m3wV9BhHQ0N9dMEiTTdbQJj0STHxpA1Ys4FKcBHCLprJRTEcts1+gTB91BJ+exQkhBRi
Pfp9nHCjQ3EVCUDXhrDaZyS1lIimmyFmO4zziTCpCsZMSXbnkDQlaVVdc29Rnh2gsrtf/7ZU/8tx
0FXUHae49uoMSK0GeEtiUXUGxVxcHQyxLxY3LcawnCQcAzLGJaqqigqx1kOmnRvyzny8J8DV8reQ
3rXX47OqrO0B3lh5aq3yequu+Xh0Sze5yPHmrsPdolPDuk8IgV/lzN3OUkKqqHJyEijqYspZyXq+
+R1YqGfnX7aQqyPr3W4HaUth5UHOWD++NHaAZvvwVi584vVcWDk1290gS9p5YvYZ5OBG1amQH2mO
CBozFK5MRtuEOxan+dqDU/c7vCRkJ3bpjaTIbetUBKHDXUcIpOwRo4lP5Vqth95c4LsT4xIHvyJ1
PSLqIBGihsuqMwcCqdWhpU9op/q3Az/7DVL1lNarYcYYIKufeLt6Sawzhh4tNNjVzSHmhkOrVRe3
sw7zWwCBye3kknnlzzx7aoA8o7cqJ+/lGbSa+DW5JF9buxNYFmNFTif+XRug+2xnmEfkano+cM5f
N1Clj09Fi5Wi/JYxbB5zd9VPte6M674reNAnUzvJr5f9yJZS+9u+YKhXkE3AGuROGFHHJVAYEv/h
5jBRj7nYoYma/58PmVrBbTDQjG2GxXW0XOQOngdnuiipjhVSFnoQGNn56kn72+O6VX4Xxna9D0rQ
inJsOaT8Wmg/PkM3hoaV297d7iR19uVOkubWV3k2JjHgA8zVO2JPNJ1iL3/yRB9Y1pdie1qf3aK3
qixfCYNeAhUHUSf7tgk0ubP2EUA69vAq5Fo2UXcmMX23PeHy92QT6ZNmpO5CfRxPXZ9xmrzkJMts
udlljW37l7egtOWqSe22jbRv1RfLpfmi73bb1tBtf756qoJRlJPbd6giDVg5kFyDyaIDBtjJ/zQD
eJ2R2aGAY56A+qC80DEbUld8ck3v6HqPAG/eeEjYhZX/YOYMA3X8j6cMSWwEt9vh3hnt+kqs8U1Z
gHaaUZsMlCVwlentxdJ0sM7acNEA1V2lqIKqv7ZG65KYVJ0eyfmc0R6qu17loUBkhsbeL0dQEy4y
SAR2WP+vq6Uf1qcJOecsrxHMcd8vdhrfT6rADZuvgLRD063cvVQHs20vSaufJ2sGCoowZ3QvC6KI
D4XrDye34A1dqM+SFIH6bGzNrW+2cESDCsDiW1UW+XLbb+v/w/Jtz8nsVRe7NdP5wZnb9bRt/mx3
t6qnjves93boZx3bD9z28ld929Fl6ew6vwPpQMkeiufxxcJt+9vhTHVzvNj9iifjqU76D7fdbSfn
xXrPfuq2m54QGLJ8zKW2Q6XcXAaC9HGZkybMBuJWz6pzMjRXs1iCC9Tjnf4r/WLMbX2VQvqkJnkZ
aXYzgMxQ1876kCSMn1RepjHnn8UinVFGMribo+hI0JzPSKy+sfwYXv5bOytqFz9FMH2DvPdLGcao
IpAbIFKvz6CFyVBZxhvJzDjFL21zQBdMuDsmNaLEjRYgMQ0XwL+s6Cua7HzL6TQyhABRGV3szD8y
XyYjVAKp0Y+S0IlUVkcfcBhNStAha8gQxQ7JM2WRWV2lDfKhvkoTxaffC3IHR+DjZKvUQys1RhLn
CWUmIpUJOjr6mpwipjb44JbQR9N6jA5ls3bYdzTdtf5Ve9HXtrrHLHSC4tGQweqN6WcxRVV7vfWl
aLhlmIfrq72TFUY0cc8x2Du5nglhnqvUDE7MrSZ9yWRyD6Ant1sw3ECyuGP06zg+nkJrQFWusLTd
FnW4qgqPkl6TbFtCZiQHR8Rl3rJvC3aowPOhMEjirVGDO6nJlX7RZ6nxI3OfP1L5ENwycLe6XOix
JKbW+6DIX0jVq6Gg+0Kq3l0ZepV9c5FkXCIux1JdxHt47HBFzpLm+5jU9VGuoI0v3fMrKp1pWRGb
Zaw6aDpnYI3bDiywfYdaVQMfkmsbjshqMxmkHS1pempwPkYKvLkiNoJcXV2l/d3i/hbqSghM+RZv
xV/1EYG5aElnnGPD6q6LhoaYFChrod/o4Viw9UEp7q9pRHQ50EP70EZ1f12Tr1YUIOE7YHE1deNn
qB08g3KdIrlEUh14hYTIr56MruNe366EXJjt6sStwSTVW5a9XIKt8NTLaWvKkxn0bnXMluy7PGCb
OL7UpO9WqEHGBFTpAgLkIBeldoOTXRfuWZ602yWSJ89PR2dfAj8D4OY1V4Bg+2zxlksWloj04TfW
whW2yjsHKxGLUSjJhKz+IySTcJzUuYsMTjvcUKBL0r5Vgwg3Fz1m/iynUFfn8Xa+VU2ahj0yd0xI
gKmnJUlN/9hl/id5QcqzEyxzsMKL5QV5e5YqN7lzUYYdap/UtKtsDS2u/t5Ub4ZYuU/rACqZFZnZ
Bf7HkfwlgWZZuqo3RQi14+iuNcqw3EuNXTfXShVbU2rS52gaiQcGEHKnxeo0aGof/6WD1t//7//5
8veYCoEX/AOmAjroq+9z8kf1r4gK2ewnogLsA+AI23UsfEddpaX8iw5q6OAmHAQ+A53gq2e6G6LC
8tRGuu2xFcpvvrkhKiy4omZguGiHI1kCTsP/TxAVfvBCGkMPgG0ApXBsxzFc5r8v+KBNaufrFJXp
QwdqMGrwX9lZ9bCes3x+SOVRkVdUbAYNONsA8lLsIdukFdy8SIki4Of8YRexdrSAw0/tjDGaS7ZB
Fcq19hqivUNqYvm9gO+N+BTfmKBseDSlWvrBaBylOoQQSaQmRQaMEbdRfCvldVSpT0ltNU9NMUyn
7b10e2NJu8Z07C4pvvkyvVdvJPLPTNV/1aSJ8zgqvYYW70I1rFvV3EPeV5V89qVKDqwGuOkth9vL
Sr2itreY2H7IgsDA71yFYbZxgbzAtsKBo38ebOdeBgOz+s5IkaihwqQ52mlNugfpqtHOJZwKCq0Z
AauS4ldvBFe+Q2NV4VVIMuz2fXn2qfEGc7rL5rfw7GExWupTIy8LKaSZYlSDoKv2o9X8YbqPEiKG
K2oGh4XX5Hzv+dUhj0GBOmGIfev4rS8WEuMW+Y4VqccuKABaDI9tSrJg6cazzwts52kZuC0+G+d8
Ht+HOB4YYatfDL94P6B/DySzfT0ZaA0saBLqdRo9xZAA+/Z+xd383lY1AoMVitvGF2gDR8/SkiOp
nPFkobuB6M5aMCvHJM4yd2mOxJ98W+TapG7zIV/7JkRTwLQ/yvWLVoZPWQd5pX+yq8kFaqxiIhM2
lfBmF+Kwuvu9r0rEXMNkuPLdHa5SQ+jsZ23rQ3nA5hP5a4msszW37aQP7U4YNQ2BoHYZ6su23v9j
Ny8Xy25RZcakSKq35Rk+nbzNt2M68uO29na8/7yvhUdBTBP/VtlWiqLVf56QF30Y9K5nzQlOlXd6
cajbKXhxml405xLWrz7ASJON48mozy3841wFkhL1fElR/mpmEiXc2rK4LVMidLKNLLmttG1pM6he
ei/exyAwd3+12xd92+HrZWHe8WKxNLd1tl/DUJI8MLKnB1lFFvzVetv+NKDVpzYLHraubdOtb/tv
W1/WmY8tgHXucBU5ZdLyASRRdIrVTEqrKGpUxvTjYPCKbE1twP/oRdX0FSJuiR7TAeF8020gcuoG
Bsn4vEaAW9nHtrcXTdlXhjQUD4VaMeBhQ81XHRz5FzBkCCzKOn+1nfTdNpZ15Ifc9rC1t61f9FXF
jDtIq1d3E4QY3NV/t48TlIdr7zK8gdY6g35R7SR34ee9rDqLmprl6jX6clE9XECuniUqdAtJLYqE
myDSeQulSpimvc0E1YzitlIksVZZJiGgLcQlzcG1UZ3OHDh3zJxzVaAJhQejKjoj4Q1taO1wWpfu
jfTJelJzOgR9Yfn8uYlsvDW33UxqjCnNGM0IdDtNAoDq7BRlMyKyTk0Kh8zGvvEBODxb0OOGm2Sw
7QYDz03e0M+Lv+ojnEYGMNpJ7E8ioFKT+K/UslU9N7IkwiGltkfjPOM7ytDbRTx5wQHiZJTJ65cr
37aTXk1ua2jup9TM40taMHSQYhhDfn0dgbJRw31XfdykSNQQV2qywMg0Zqp19Ulv5/EO1enuKoXp
6WDfSjVad4Lo86xOldVBoq07S7tGesOw28ftCpgpOLeJl5Mz8PqbbD4KWyF9ceV8BbOBT31irtcZ
b4jrqAr0D4xzOXZ3nZpuZZ3bX6VG+gbgW1XfLYPvXCdVkHJazu7gXmO9QA8zHM32FNnr2zas7B0O
Rhqi1Vx9ub6Lush5uHLDSOcg946jAhw5yC6oVPvQMlve3i7pyH5qgfipUyQnJrR9VDjhaYcraIlg
CPDdVLXYQZhaaos7MDUbsAgrinJZyXPyejBXXAZ2jAAJbqiAjhlXcD1sHdQmWcuLOcNcmu11eseJ
qq4OYtq7tvY8kF6ttR4DbNmPCT7iuyxGIAIjx2oHiyW45sUAut+HZzuD92GGs+78WZuOrZr92zLf
zFSgR9qS77l1SluWSIHlFzPTGlEElWeEByPtbfmzlWQn0oby455Ms3912+XKyBAsZQpGUbPe+cZU
ALHs11Wh6uurpWZmUsC93of1RCisuLhG5NyZarkUlprkS62zUkIA0paNtnV6CQ68WH1bp3Whp5s4
hEIjqqurFKtEwaTKXYZLcq2Gu3+5fHEjfVdVfnp4sY6s/f/RJ6vcjiKbELP9FgVRe9wOJ7Xtr47z
5ICMK2BcqBMhZ2v7uy+a8kdJqTnrm159hbbCUB+hrQlvs7qG6oti9OHJameXG1Z9Wir5mm0rSm0G
/IYY2K9ttsW33SYkkoAz/3lA6fTQ2OCN+6+HlXX+ts8ltge+2Tq5eoSAQcudLkUftezqZVXaJSIA
t5VeLu4ch0v598uf7fTlqs/at+qzfc/mzFOnkWKTXf/bcll1TSpMboxvz47x19W/PtL2o7PFeA+Z
Oz09+wVS3VZ5tgtZ8rItnc82vy1/9nMsMFcdcdxUy8xnBWruP5sFAiN2oyHwr7q2/m0Dz9bDY73m
v29dod2bV9PJMUOVqiwZct+4HULJfl4L3FIZql6lEHl+aODtFeAjoAmpSqcszvuawNG2ptTiPDYO
S45Hd7otdgc1WZblz3ZnKh8Ac6rRJ5OqLL8dSdppu75f6yA/dcMQQLRRv0s2l9qzfW4/aVvM5X6r
GShwGgWBo5GIrDwr2xMhTTtyjfJyey7cMSUbv62lF0Dvw4RRCJ9TQnKSO4tlBDSpSfJWIKMUk0PE
3MibG5tPUWAQeaz6nwU2fiSQpF2smUNgTi0KvrcDStEzSnR81NQzY6vhGaohNRf0z2Yxn9L0ijIw
KVgVsQOb+DuDHSIIi4XOCJory2B/g46OOodiQlcRgKJ3UUG0uxrGz4h6FvdJtyA1YNgwKuwAP0Ge
4YzdwJ4OekRitnixzOG3Gf6atDHGbXxmtKFMkVhEDCKLGODGmXV1LT7mbu8B4U3B+uvgn233Q85/
cZz5vsOhQcdxlfTD1YD6cPRdjCk1B8GW7HGbu0ooQmaxxYyiXuNCPQym0fhvpG7550id6Sum0j9F
6r62X7rsX5lPt43+ZD45/2MZNgrASGm4+r8znxwPYpTnG54lwbg/mU8quAeyXYc05dq+bW1xOgJp
/5lQ28vAnI/LmgMNiyif5Tr8NITcnslg5xZJhiWMAT+BvpvB6zZh+0puHglcSW0r/vM+uS1vmbN/
3g0cbe1UkZ1q7YNhFelJjlVJtlu2BG2a7kYvsZe6uGvD/E2YT9V9jnHS3jMxIPMhxjBGfR9PHyu/
Mu9KuOvH0SKT6xvGbwWgNfYFitfJhyvo10/F1ca9M0VCbWd/GQatPMI0gJ0NPtUdxrOCvq3WSP4s
qJUs6ed6SNF+LQDLa9YHNEb2RdcMT8Bt4ZdXfrSf2mohoD6+ytPxo1+2d3newt9J0Ubqg9RB2wG3
aKtFKC4Ep1NX+hF4o7bTl0g/RMVHvPO+ANC3dnY4hwcg1HsIyd7V0RnFZ6b2W+GCKSr6wLgjarZb
BuubASO0ADdbcpzdAKcE51dNQUCrV4HmV/ussvtd6HvDo16F46lPVthbzEtsEm2orDFJw3Us9VHj
zWxw63X50UwRnkDT84681I/Jjm2o+eW7TE9HELpo8YKuL05onsY+GgT4zX+MuFBHz7/iqIAICIoz
ZBlGvOBJJ+1qR0PBZypfIx3LDBINGUCuOVrN30JotafRx/TTJi58Wp3owXP8j0HE2K9yMZ0f2/el
6zKqQHTB1vX+1ZLoM1Dt/KmNFbsN9m9BNqO1gk9jarxb3co52TgedV7xZgXAOFaY89jE99DSwKqh
BfO1C1pe2xpzqDnTUA+27qwGXREi43+MSbMcp5n7IOF1jk1ldgjRRNnn7kcd/Xs8pnR3Z+staRYP
Xm7sVbgOpwfNi8APGa8JST50uQLa24jgZTUZmqVBZjnazXV5bPTgy+ga/Pk6Nk9Kgqat+/Bg6H9U
41geUueL5sXdCT8YuLKKZNVmzQPigcWB8Cs8jAyg/4CFXJ9U9WNdBO6h9DGZ8w1kJJj7Pq7ItVwL
Z7j3rKLg/rDuhgQ81jj51RHnuI9lhavBYNbNaRjH6VQjT+AWFoxgOEBNQ6Zodd7Oi+HvIni/TIyx
LnIWHoG5JR/cFnuXGSt3W4VEoaIWFC6mNboZvy4Q7QL6rCE6lGJ3YPfxwWi8r3lbfI2b4QBpbGRq
6r1N+/w7ghbApZy7oaxdtIgXgkT2l9Jb8x1jBOc4mmhnTc5dt6zf0nEOj1b/xgaXhZdhdZiz3H9j
ZBO+jfnvGdhZ3Zi/goj7LUb8AO3+Feh8X37x6yXdQ27eaZb1wSfIvR8mrpVmNs4x7e+14Ots1O/U
+3Xn873motmgnctXQYOYPdytvR+iOqsxET2Xc1gj/5z8cDMQvEwrV/QQz9UQAdYkeKO5br+fYiD7
+K8O1nuzrN+3WRkSlCXOqeaYt8LDV7ewPyUFNPA0MZ/S1n2TweM5AB2GuNStINLglV1dDNNCLXny
spGPfYBkkqvfM6Ud9m1kX5FqxCYgnbMD/q/OrhxepVb2HlGpP1KeLltDeQxWtGO8hTq+swYA9ORy
7hvyJGvyCYniEbJSt+7SZgIr2eX3eZEjSHCNVnOAZsKES0dw4SFdpzP/5dsajQiKFDO6YCG3htlc
hsbeRwiXN0QDdujteRePiNbeyz6g5AAJyqutQxI4ryLP/+o1+vTQOpfZz9KLHoKDTl3/bZX4+Qnt
S3w1G+/oDCvOFtYjfEMfHR13PUaZjyGFg8y1vXbLG8QSyscQgxsdDyYd8rtrpr/ZAYGn2ir2kbYs
Ox3+JfK8zh6QGURNPzx1PiwPY/1eF87FHRFp7hBLPGLL8HsdzmAZX7XLMW1a61DbWX2oUViAKO48
2Zg+GajQJJD4MP4aRph/TvHaapO3BiOrZvGtvT+0DjQA7Sua+ygJ1KRUTZtoTh4miCGOKIjWfvBU
osODDuY1r2B5MvxD9R0OJWhW9xiDDwfnCpsr1k/mGqNIPuC/vaThST1a8zpMD7njLscs/WYW+l3o
2Nd2hQdjuCX8lUr73kzjZ15I9KbQoQbjocKxta6mRz4GD23kMwrGm+8Q2/mbAJFkhKsfgnSpIE7+
SEzGyGXRfo/dGEpQiGyH2f9YwmW4dln8Pu27+jIOzaEywFb2bv8jnXu0DX3/0EM1e0ic+nMJGz/z
kpzPXjIcwApzl6cgdLXQ/7H2iOWVgNwnYCxoC4yE1VAZgzEGTgydkyF3HlHjc5GEdMh7z3H1KraN
r9Nsvm2X5QGq1HAXj0v5gBFPHyEJE5j5R6O3jWuZWeO5LwNetcny5Iflh0bH+jtMA56dFAHp1TVP
Swj03oVYukwhwlGEgvyaB3k6WJkzH6t+BjZYfA+SslOiZYwdTGTRV/s+yHiWERT6DaSbjtaj9SVs
wj0isA064MOPOgAvbtrJQ9W768PaJW+W4qNvRsaVDxBemM3e0/MI0IH7AwKShxw+HL/RRFYf0ua+
d7y37BIlO3h18aSnT4kO1xLPzYdsarSHcYjv9TrApqOIA6A/M0Ig5pmVk53bNGiN92/hykIOgw06
kmzcFwqPq/M8YYiGl3lSja+HJegOtWF8b0a8QZS+zOTWn4vGQd8wLX+Q7Nx3k96ce4Z0+9VpkBHr
o8vYdcuhg6l7vyTJXm+hztrtSHjPbP29oRWHrDOQu2k6hGt4saHyep9EFeJqSO6itnc0+cF7C+8+
xpEdEt5xcgjKeIGlSF6qQ3ev9+cvcOOgDFSddxqt6Xt0Zc7lXboSoe9q1X5D7SE5z5033DNWcNGI
sms+9kHAn7HQSJlt5Hyy5quRqyGe3+Mg4WYPBLqU0tojut7TfrWKAKkt/ei5mnEYCjDKdkA+Jir6
iwU5Zun1ft9xsVDrgyrt2/VBX1I4qYpTx/lL96nffB8GXhiWkmf1Es858C5DrXYxsBsk4rgbm2be
2ZaWnnuvqEhM1rgbohkyuPgh6HOKhp9VfPcWK3sAhsG76KJPyTfA4vjqmhi94Yd35xFcPU05hCF/
DpeHyWutk++gbeRoJo+RZiJAuDjnaeXLWke4bqYZnBmOG2A5APqka5jqlUhATWV+6G2ov86sY7ll
1Tu7wRGjdQ0Ub9L4bQnc6cGBawzZggGD7Q6vuAcYg+R3zapnxyYKuT3L8Rtant/WVP/atd67MMb1
pMaRDvTd8HsTI5YhIeQ2JW278H0/Os7yQauT9OKWuBi0ofU+WKf6UFVo8qK47ITjN3sOjloPF4uX
uvKaoEA9BF6bORHlq+5La/jD7CPnMfCSYxFY/dmttfdF4ddvHGSLQucOl5oCAf22PEWB/6oRaRiD
D/ka1ajn+ji0rFY0PHTejOuU3uybzoOg3CTafU48OYbJ/+iU+Fs4HhJby4S2Ubsypo9WbXyvzc5j
1bavszyOLoZlVxc9x/6g5LuG5/MphgbPC7FPXqeVa+/Xism+p6HP7mrYs+i1wcNbNcM+ixnZWG5s
7dMSFpFB0PJBT6PxNGbNdz3ImvsutZp7qZEkf7Qc3bgztZlho4cAO8qrC6MFuFVRNX3SEHw9T9ny
YDuD8zr2eLCdpL8s6QL3mM/mLvXz8pzqo3ZkkP56LjLrzvPVsN0LEAa0GMqZVQy2NkIu00CJKR1r
5zQ5KX6fS3jhQ4GEitff5yGetBgCv1mQV77MWYgWr+6RUOiRhJ+b9YoK29t8rBHxT+zsDjkgbDh8
6yk17P2Mfv4xA6Z1NFMPCEOzGxfduh/qOX2FCeGrghfJYFQPKEnrT2hN7C1jiR8GJa6cwLfSEfq7
oDD9vulW/76om3dOUB9WvcT5uHjb6f76tAJDPDZr0Zz8skDdIKhKXBVcd5/qoQfkd02vkOnfkb9I
EPKy8WgbE4UDND715nFk5LZrx2LCPLmsHsvpIQqnbr/6DE4rlZt6lodSWaoXfX6W/5HAvT2GBJSv
tT/yWYyGEKkODaORq/TqRKhQ0JsudV3OV3fG+FLH47jYbW246wCvsBqy0FMHRFEoF74y+pHqK9O1
VcWUpEACaVHhe/M+aqwvSW+hUFWqoJ/WdKDygkJVFUrv1u6bL1FNmkOSTrd8E04uM8CP+NC+SE5B
ONfGaIDYOMfjPS9yrGYBciN5PZG8VsAPNM7Jpkp1LCKfzG33SVgOQqnYCsm0SBOZxDeNDcVu6NBL
HqISOXIBnqrdyY50XuxMQLyztLZibFF5NsZYu5EpZG+hQFqlKpk7qQV2gmKYvpy39CZjLegUktps
g2i9i4yHYqMoPWMUCculUcooC8ookoBh4qGtx74jrI9aCrlrUmPIu8HcjLWVKepo6HtDAexKBFJB
UKj8WRUCi/eGeDjECqknhab+oYtQJkwexKcZMQKUPKHrwlVSl0pqc2GtxjHRkOCcI3LgpAEkpyW1
G1XDnr3PmCvYiE0iG+OqjGwFzqm6LD55hTDQL5J0ixXALxP4s7RNBYplfLICqrcQIybQiLgTwmKq
ZrfZcHGwhBgU8LZThdTytrePvTn/NqpVQ/3Q90V8Rfb7580ntQQIMDfoXC57I80Bxqq7LWKsYxzl
j3OR1I2I0iiy5ChUq38sSb4hcOb6MhU5hBEDkGSmwKaqEEoAqtIkEYFWTHqETKLKV60r7OOAaSg6
Bx8cARRJlsZXd5DxK+1V2jVOi9bwzfH1/oROzBvUSyLGsArvnApm9lZV7SVOk0MWIDQmOdxAALcb
CUk6pYn9YLtz2hKxp6FgGi70KX0dHpjEhSe5cTSmDMc4LD7HMRSVXav+gfwh+S8YXVVYrDSSb1tu
MMlfaSg4faUkVRsFkfY0r7siWJm3GMSkvErMt46NW+oO/f2fwelcxaIzHpRDW6UI06jcvhQS9Jba
IuChrS2dunQSvMa0fWGO/Gs7F9r4epR2P5hF+1mq29ZrZxV3nf59rlWCv7EVflqqNsws3uJIvktn
OsbIIrcJ7/ltzbEjIzyrQmqy4ogg7J7oDSBcnVsCqcZj7bjFRVq6ShpILbDaz83Qe0dptRmhtiPC
xHjdrbVzqLUyOaQVOmEWw9nbFo6qvWiSLjgHLm+VyWeSutt2b1kdQmM2zilybuW0Bj6nX5pSoPDZ
P2u+WEW5/2L4wxtdMOSEmci+VnC9j1rUAqsn4Mk02y4eq5iX52w0E/GziHyawAE9PBh/VpvFfJV4
qYsexVOFqQO6nTD7QqE7CuLPlyphXGQNG74JffVGk6spkL5nVcGS+S0z6SQez8AeSQXwCadE5sS+
ZBDoBfFruaN/rDX90waBl58vzUQl8aUmRVw3v63TYB03GPxLUapwWpA9HZQ3FynxDRVf8v6cR1Ox
C40W5SUEB2UNKZwOUdiaGNRhihZmeFAkBbPMAxQrzjKvGvS7yWV6fr+HINxfC+BKaAtTk+YctcxA
C0Qlr71S6TDGu1EBH6Sw+OrzbhIghKG9xv7q5U2o7kkXOX/Qhlw4h/jbyZjsp2f3t1T7hFBoNqH6
Kk1cmLNzbmCNvj0HcmfrvfHacDTr9Ozml3W2YzQGibOyqEESquMmccTzVM6MYJFz//kDZZPOrfGN
gkaHArU+rYdU8CWpgMxUZitWtRfNRC2wssrb/xc0/Y+pGMt2TXDMf5+K+dB/iZ/DpX9u8AsurTDR
OqggyOCOaamsx0/3HMNAgA6BORw1dWTeAEdvAnTm/+gG41Df1QMXCzUbm8c//XMUkpocDc+I55C/
MZ3/JC2D1N0LRz+g2lhB4+hHysc2A9fizz5Py1TMheJq8ZdXrsIQ5wQsCJaql9ezKrKtsEBGBeK5
VV+ugMcHX2OPeWgH1HVfeetTEjvQGmDdnRE8IJo7BR/HykFAsbJRSWwSwvPaE9DrCUEA/wEvDAQ6
QPocNWP9oUw2ngDyoMC1LAkxtiw9Va3mIsjMbNqdIxxlsVU9p170uuBtdJ3i9DeGYZ9jAwWLPJwS
gFu85tBOO5vF0JwK7I3Q7UTdLW/c7FAMmb4jjuCsONTzV/0iYIQvVaII/vpOqnZBuOHeX6vpMIZ9
t4vhlvzcQF6Kt1PxbDey1bOzJGtJJ9Zj56RbjfNAAI2IggxUssYlw6uq4TDlpBXi945qSZcUArIW
7tVf9dlTz6hbltz4WlJ9SfTZqFvbPrbDlDJyl/a/Vf/56LI3WUVqUVI7d0vSzijBAbbSBaSiaqMq
pG9b0GUMWbem1CKnBtco1W2TbTeyiTSBP8Z7PYEg81crG44LAOrlHm+9srkDR5MPv/p9iMiPaxPf
fuyL37QdT/b14lDSjNVNoZn2eNi2rWcFOpM2GHQTQeQxxLBUYQrLDZELt5S7UxCxApB1C9BxUVud
bxDa2+q/oMOyym0fLzC5W/PZ4huqdrAZ1N6qstaG9d2af79YfsezXxkp9YY4SKppFwg2RH1esl8w
50ZGy8Gk1YdWKQDc2pUaU8pKyLSgTaCaqxan1+mt9EqHLJLmKmMYaedqfaltW5ZCfdy28RVgaChM
pIuYognFAuk7FT9UlIxbVSgYG09jLguMrDAnhC0FTNgxMuTMBs8+TBq2QJn9BucKfMQVrAUz9+5a
QmXwllE7eT1QHcwv9vVakhv1FdHiVjUUGcPh5EKUVsO0W1V64967t3GFRBmZdaSQDWW9rflsl9Ip
i2XFbTvpC02M4Ku0jE9NtBKKH4vq67g08WEN4SEMlXXVy9xGudJLcOfpFczkJ1LXEixuJa92mSji
lYHPIAqrhKLn6ToF8FpsL3Qv5aofsqV5vaKzK/oON3kFYZy7zkNbdMudUOyF2i21rZC+0rWI3Zkr
KS51Pm76F0WT8mJvrU922uR8Jwz3ErcNthLxBKEmoshdozklq/E+KWbYn37U6XAPw/eB67zp0GLb
1y3znD5BdRgVR1Ihqlm0xJV7/gXZkZSgf7ZeU3Pq1ZzMICk9ki4U5J8gBL0Wn9QoGMhvoipiDB8d
a/xi+YOhJOKb+6QckFzvIHSi9sIXQrdC1PXXd2Hu79160C8yIUMspbs6alYmtQ6l8ItnIhWjJp2+
wts4LimbRWF0JGTR1T44O6luncmoP1qQZW8SDBKxkGiJ1LaiXTTjZBU2pp48OVJkiqHplcZd4OVL
oVyk9KsWPTZ6r53d1q0PGr4OYLoKnOjdqOuYhKNk0g5PZjBif6puROtf78atr8lbUMOjjW6pp99r
SCecffUU1Atjb6cNgB5vbak15jArAFm7XHzk6+HozdcMNUGusMVECuHH9JhIO/ZZNDcoVmWTiRK0
7RFQ6ELyQYsOgHbwJ00SJvP1VoXZGgydeRevKwZQwHyjFsG7CF+hXRTxAMZlgLiMARxAFQ0wgklh
qYcUa7G2868dOuKHBGjErpIp/4xwDSqycF0P8XzEbqued8w3xuRiLG+69LS8YyJpxXfdu/l3n7R/
SGJhl5T79WN+0X5U8TmyDk2x1xEqIlD7LUGC6SkZz3X0mURoPR/gCi3D5+MfVv2abLQNujg+6PER
o4L90RtJaHRHJ0JBGoEcf5+sryP9yViOjf1tCL+g98+u0xbU8t4oj/l86D9OROG0ox5/KayHIQF3
cfXn+8G/5LAkSOUHB7f6HC93xfrdNI+pM0FQuibTyYnuRneva2SHSZTtR388TfYH177Yzp1l3Y/R
J++7C4bb+YDtCZK5rXFp01eV+zEmi5RjjXNE96xY7m1sEONXrX5X6xecAZBQr0ZMrc4oZa94XdTW
GScpz9R2HS8c0Nm44hrNfgjuNB+B0732Y667nYeg3jR8bucD2iTsMawfCYEW5UmFlYeHxX9b5udp
+FRoHa7ZT3X/zR3P7dW/97JDw1RnPAOvSxfijIcyv4s1Z++DA2d2hwJP9pYs52DvQ/11NF5d/9IV
+9C/WF+mCJ3RCmr+tc7uzOyh6O5GwrX6axJKnRIEPubW+8T6SKSqeFqi82IyRj0rKYofJrmvz+1H
X7vOWBf9SF1SMef/Ze+8dlvXsm37RSwwh1cGBSvLltOLYK/lxZwzv/400nXL++xbVcB9vzAgSLIk
0xQ5OecYvbfenqRDWrtCsrlrHoQ78gbyGWbvdM/Rjq5Ef/JJdrw1h5Auguc3ZP/g1kcehCt6Oyjr
ItimEeWiL5R2U7JDMGPGZL0BT4Tnvzflz2hiSs0wyVp42ovWJReIuFmb1TqYHirjHLe7KMQYzHlB
iZ+Mqij+k/vPan3wOY529AnY38SSiP4aV1xCvvsfoGc0mhjDBA7TIXgoAC0qHnkNKulcxU4jXNZW
td/BRMPYLYFzNQ/Sn7y6ZFBRkc6L8w5jPwmUWe8NEGlXNsBNbiMBRIqjlI7e2XxY857D7BgcSqR5
tiL5COCQBtIuOoStB2qMSHXD3InNRhpccV9cYSRL6pOVPEziRoXMs6WLRvrHgDAIadXk9RVTh73R
TzbdyEKHAWar+ykebW94H26w9uC1WV6iXRp52wd0zrq91qzGaDWs+Td9QmNIiWmJf5p2kAClr+gd
Sq6OGqeHtyK6vXzt070BufdJFlxVeBMziiyn8FUb6Cqu9e5B0pmBO+mbpTzUnAr+OpXOBBHZYnid
BojCBEFx1lbRVgwLctlcSSXMkyQ9GIRu3+9k3+00mwZYBXHHJ9rWGWc+pd0I+6j6bNI1yks7kp5a
89RAGo42kIQnwoB/01S2btQ0NE85kmyMD56svdyy79SLUQCrq/4NTQo4GGIu22xVpGuWRfmrQP+O
gbNAQuaKpcun1KQaImOlh7eRjhzMxsE6Krt0nW1ywFXNCpIO4RKgkmySCH1qvwaB2u5cY87JNr+x
cAKiU+zaV02h0LYxEq/ZtFf5913x4mrDphmUucF7JeaxKtZsE6GhZrqfg0kU23L8W/ECL0wN14q1
S1Cb0vhY5fIjeXFkpFkMxVK/7/q9Lq6CzzY8TjRX263wATwaIq5IXse6Do8d6ikI1DTtbtlLegDX
cQJg6DXTNSDvgWZ5+a4oJ4C9LSoUlGtIBjB0dGTLJQdQaIJKOZ0OiJ0WN4INS9MzhJ2VXDrqKbGT
XsI5ogz9DNIoeyTa72y9oGWyfuXPpEqqm2EDJPGRHnoB6eYy7WIVkrQ3vFiEToxrkdpUDCiczAMa
L270KiKjnbwwIyjT2tQJ1zqH3D8CoOMJ/Zddcvbt6UNq4JqnJ9Inx/HSsyitPyxx31RcGCA7Ianh
S4aUZ5PO5VckDZHM/ojr9GmcYLRodtM4IW2qhDb0Omsf/ehPP751KssH1DZh8JLWdESbg+yfuoA4
MB6IK4W+YrJOzKs40ekFJ7DXBxKC3Dx8KEQ3LD/6Yi8JuzpGy+jFXApNu8RfONjwcgl4JIubbvLE
fXrbv80PtvIUvIbqjk+PdyxoAlIgCFkDRfekO+W6v+Y1sgN3IjcwwuBDFXoNrhYvNUFunyA4SdKs
1nHrPomlrTv6A4IrO1oZpKG6v2jQFi/F6Orn2Ku26kWJV9MqconZOutEgLzfN03kALwzPI40w4sp
m/4uGA6e/acIbcGjcewjjy2XHE6G4GWwXNqCVm37N/Vs/obCcPAPX9ULeBPtGCFzI5EUyiPZThyx
PADd7jS2dq1dWGcbmME2ujsHuPhKu/6yvwqv/VWvdHcLQlM+K8dsI58J7xWZANxUUK6+nb1EL6Iy
82WrF+3a3alQosZyh8K7g1lFmecFyYGX9vmq7lBcu/FaIWTlfEcyKt+ScGXS/CcWBdRuasPA9EkJ
Ax5m0+JoupXfe1tSOtJgEzRO/l6vi1PoAUcSxbVfX2nj5gBm6fdUq9ELHyCGOxhEaDBX6qrLjtOD
gqpDcj+BTjvTJpI9csmkl63auv07SS7KHor4Bg56fRR+ic9EXNL/rD/gxHjpQ37RNulFvPkPMdpS
Lgl2Cr0yOhKcmd/yNWzBdB1ezDfUZ/xOeklRAOTO9Gmw1V7MpmUwwba5w0qL4ENueS60Ize81LGN
tBNIk/YCG4bjjCfEm/REeED3KD/Xx8zNVt1Z2w/oH87xTncUl4N91VqOyk5ztL2yr4/dudre1+8k
7SCd2ZdHVA+oajYCD63AO3B6o9mJ8UbtyZ+qnmYDW2evQLvZY/bIK6CV2qx09toqeGu2GpKsj9GD
TPvwXn8M+/RIwF5um2tmH3v5IdsHsj2tUMY4dLa8xCULz0aQcYCjavMSNz8kK2slO9G52VIdLp7i
Y/EkvIbXwW0/oifLjp5A0f4pn3uv2Gp24aIWbt78F53gG9d6QnAMjJJ0MG7Txq5cacVV44WRjEOH
PUwgUSIyynLEIv5gDO/POO32Mzh4Gx+FjeYae+2pcHE8OHQ4zpkTrow3YMNC4wYHHcLjW+vIDqh4
hxFKdOif62+Csskdk4vLG1kBztpfMynZJjsOh+foiYzgP/ER7ui+/ICrl1P5ehX/vKbH8Eoj6k/w
lv1ONyJ7gjFG22m7Fimwg9SQ8fOxxcrurNp38RZeiDrSGVuAvhMSZz+JX0gBBLQtzniTQCTZT9Zn
+97IfLPxrrykG/NDvVVv45GBkAFS/ajeol+q0x8j3x0e4128k28AxM/lRb0h0XTYqWv5wK0zuQJ/
4BMEO6PPqnYyl1qhtjc2uoMb+HU+6DbCC3JihjfSfxjhynfUyO0hhFE0b0l6kTbZiUviQ/nFsZrf
IGdupx3J37dp5zPGNC85RNUDV6f4aznum5foFAQEEdgDZ5E77FK+LxLewDvqDwqAY+CxpHxmwFXt
8KuBNfjC7ziZZn2btDNZo7BrVDCTNkAjYPc514zP6TN6FO5opZ17T6d7JYmY1dYaSTomp4nwKR4Y
lyFHrYatcOfUzc76g78ZtgNfyHgcfldvJStQW1lxvINiZ0r+C6wuOq9n4TStpJW/wZvZEp6Jakl8
7pXXeC1u/W24HYA/IklaTZ7yIByASxPYYVzTr5GpXe0G1m90ZiVaUxSW9KbiF/KaINsEl/Eqro3T
tG/HS3yodkwpNBhZhAS95Y7lEe94/govPbt6cFJSyCa3Z6r8EJ3Cy/QyLAPgMkrcmd1yIcKwfMu/
iPNlUBFtwKi8EdE4oG/GDy6Dn/0BdrL63Gwzd9hKLNU+mhMQjk9sKoLg9FcrdswP7lVvwau27076
MG/1tPfR7V67xiFSmu+9ezRexFt1igsnntbpZZ4fvEuf5TubGKGQ1lzwSeN+IuHK7j5RxrB5YGkY
jBnYmCL0BzICXASluOjs8WH0PrsNMzww11flaLowXxkryDr0qhNjKZfJ9yk99OO6viUnhrzk1B/Y
r/FGdEpP2NE1lU7yA0xymymQI72L24RslL3lmVtOfPAdxDF5pUsANcONvrZO4lo85psGj++T/1Kt
CnekXmUHDGPP/uYzcAtPQ6jANW246HuQ11zwohPbPZQeonnOl2HFauyl5IrzafyeUCg62m/pTTuZ
XLujFakGL8VO3za7Oef5KkceHoc28rikyWemg9RhOGhvEHIZnqtt71SusJMezXW5ZobKJ6/PsJGv
zCn6L3P+7/2HbpevIbx+dYwTm3RTO6UjbaJV9Bhe4ou2y1b9lWAOR3qROQTwYAuufOs4My+cs/dn
aot8geqXEoKw9sTn8WP8KM7VU3xNj80+YxQ0flmn4Ml4lE6II6ctRN51ejQvohe50dsnMvrrsOs4
nZXN/KMTstbbhHzoz/JHchZQbxd2n2zKGkqrI7yKyQaGW8wUysFi8GoGB6404nN935vNinnxg/6A
iGENz6XYsl64RCvpyDSTo1a+WZKdrGa5Zb8dnvwHdWtNbobj0PQm40sk59j0L7E+8i1OjWs8NU/o
Ev0HneOIWOen/Gq9sBGfhKzZbYQSdxEfxB0TK1iKCmsj1kdL2W1BXi60y+Xm+7mazBdT1qkVIDRZ
JBHLvUUXsdz7rkaZUrvK++jCKoT24aKYWW7+nW7HnxFVhE+qzlKFWrbHFJOHNkBx1RvSY9xPwzYg
+KJEPryF9eFITW1spZ65YBfuauG9o5gjTd1qVnCWcxN4FHP/weSs7jFKhkK/kYwY5ZwIQ52a/LpK
AI4vNyxdCM7Rt4uTexHALPfqWqk2E1gXeTZ319Fc1Qf1R19hAbstd+NGDLkKzJFkM3Qlg5UvhyYV
TPPmm1XqTb5ChSQjSGcqAZVkCgveKaKfNALmqVRqg4vpX5qfGmaNVxBItduM8afU6FRfZFjwATPq
At76Kh+GeVKeOhgJDmOhMw1avOeLDV2MRDyucWihBCwQphIyICsKA24pnCjUbiq/Shg42SbFV9CX
5C9DhxcdsW7qaLObvTHm9shytx10Shoh3NN0Kekuhd6lrrvcM5ZmXV+WuxS12TqaBUDLzY/+5+e5
QmjDTRX4Kz8bMYMuap9FD7QofZaHy41YULjqelZgSx10uSkE6Ovecle/3y9Nm3arpS77XauVZ9ek
XIbc9oEubKBFFLZoYFsY5srw+K97SB/wTc7PLTd/e7i8bnlbLBS0UTD4v0smiAG9/orF+ksciDpQ
ISXFMYZqQeQ600j5TmpkGffi8dvk+uMwLSVlWEf5dEzv2771I1duFUaiuX1fzF2pRRew3ItNC7wP
UNtoQogh6pnk3UuqjHCyjW4nKe2pLStp1Ql6+TBhe3koqapTI9WfDdlst9+Pll/AyzJctIDIZZaX
LE8u7/t+vNztBs/KjGKnTNRcNQb8/2YwXn63GJYXq+nPw+XeclMimRrKDhsULc3/y8+ttFWFZ+lf
v9L77GKSn7TKS0NxOjGUHMSY2iG06IKSvD7GVBmIcR1UtNSzK30xugtqR1aXNLzliVYR56tuf363
3FvcuObigl/eoCykluVXy0250F3UOsntHGG7u7xoeRPV62Zyfnzt337574/6efb78fKG5a3Lh0YL
22W5+/N5369cnvx5+897vj/+7y8H65+tqmoOivg/Vv+flyC0rrDiUdP++Zif1/19y/7y+N9u2c/n
llqcEPkW0Xme6QHLR/5l6//y333fXd75TRpY7v7lL33fXZ79/gfJ+AbTkFC1XZ5ctuQ/7pPlL397
q5dX/+Uv//yff/tn/v0W/PyJ6X1q1Btturd6UZzNg/8iU1pu/vbc3x7+u5f8BXL28zHSYvX+efly
b3F2/jz3bff8efzz63/33N//zLJlf/vY79cYynRFJJojbKVpYy5SHcIw8nVZRw8/3uzlt397aCwd
zh87t/kN/Zwvz993l9fn1JpkU2vX/+4jllcsNz8f8/1XfrbmP75v4cD9/PY/fswPL+7no3+eG+Yu
2P8XHf130ZGm6P81/fI5rODahf/L/618v+mfwiND+4dkIDjC/S0vwEUkRP8UHpnKP3TDUA2VWAlA
idZs8v6n/1ux/gE3kchgFEa6LkN0/BEeEaWp6IopGrphyjLqpP8n4RFRmgiLoIL7eTbndGq4y5Ho
GsxXFTZDRIf0v4VHZqfneDx8adNM5UW3kP+rcYbHl7p+yPSXBBsysrO1UZInPxk71iekEUprPdXA
2aXzVG2c52W9NCoAbY45hGFJHphHDswHc7wqG4SJnjWr79NCuNVV6NHLv01Sy/yqJTLcYrauJMOc
pUfQL6YqabgaMFH9lpaiWD/q8m0yaRrVGZkfBgUe5OOeERzjP9NUveD3e70bBcVWC0Hu6A/vfX0O
nyutpgfQ46vsBFpgxTs09M8FoTp7mrhSXZEi7s26llxTV7xO2I5/QuqgqqHfVz72JRQ9pKhtSCx1
QkIHZ9kzq2OZrs490095ZsgPda4qGxOZdoyZkWYOmR2Utc3tpHJ11hF70ikFEGwR0C5k2R8jxS+a
8uayslhCAHl0x7b8iAbKOl0cXSvxObF+KxpVqLA7RKF1GySF+tasr1yklXx91/DegXea55ILMnYx
3xGSJWpD6lUwrWgnku2DRt508mBiUSxmI1yQOMAaO+N7B+tBVw3amlWmvkYC2PQJg1Yz3VUHmT2v
VxTdI3L17XvIXEYWIdMOSoUHO7ZIjGH63QoK9by5t1tkN0zrKPD9oXb0QAIXr/q7Lhww3s1ppNVg
SttqEHgfU6Ac61YwkgnuS+/tHZLTfbZgpLX8rIXoKfS5qx8OlbUd9E1osL/NRPTdFJD5GCVfWm89
9YG0hkH9ezKFzwCR1qqXUU6L99FE3u1FCeAjwkIJL1DWmZntq1k6L5OMtwoD88FknRBOuODTsWKX
Z/E1lyRlFfsd/bo0xUVIBJDYq/kWLMIurlSK+FUi4VBPH4spqle5NH4OA2anBQlstd3e17t4bczH
NgyrnoRRSts/lM4qHVp3Ekx4/LMwQR9r2Y34fLubCWnNfKNSEE/7SNsskuIheQsr600V0/290gS7
sWw1bX7Fprn2G0L+oiojrURlGptWQ22T6DV5kGj+LHLb5RgJa3/P+Ryyo/PfiZG+VKmIHD4hgr2s
vaGcnUO5IW57SOv6LKBYbu5CskVrhK9qZqEtEGRoJRPxl8McqIehU3OiQBDsuDOHjYW4Wpl3jJCW
hyitbjGGuKjCYCbGWu3NJl+wCBHKEVicXj+LgfLQr3e5WF+qVo/XU6QfTR1pdQPTriw1RBP0y4Qi
OhtlBSdao9ZBGjyDj48qRsn7B8yZXtIk07Yhnqvxxbmv256C2RxayCqNn4Ia9dgTupH0lVfVhHoY
rUBRoVZLvOroj6POVFYVio+y7CM71IEU4gjZfG9nqD2GiGBWXc7aBVA6rNq8W99LkDdBH3yYQd2u
MK4/SrNBoErjcdOHVPJ/i7E1PMjzzX1SbBNBVU+fqG/nRkRDnjbeAYTSR+x+7FraZHEepdshURzs
yiNEfCCVpYAFM73XdBWJxrH6yl8bAq03IfvoUyVdtaN0JqWvoMcYUuHJ6s/RkMNVkUORrVtZ41gq
L5rEqW11uB+LET8xahQubPjpsX18TvP4Zs5GtynVxIeWvMzBbHL6EfpXLyj7XFBbxyLJLy1V6TgW
mv9oCCoNG59vQR/ndPDhHh6s2kyOGDMqhyXYsIkmg1TkPiS9nBD3x4C8qzKQTrFV6+44TJIr65Zw
Wm4oD7aascvC8hfbmlBgnSAr3JW0Qjs+FVt0p65Y+JnTKtn9YtQypfPBUMivmOaHYbmfI8bq6k4k
StNjNGnLLTCzvRCEKab/Vr+RCp6swiPs1gAGh9wdMQARNUuY7xZ8NgFDMKHAbqj+JQ0ZwH0ZY3kl
atUuH0mHNAkZxtCShGuDRZYTQPi+tIJGa7ysf0tpidBcuyeuKhXpk5xTMS/h090i4WAlMV15Rr1t
Ooqip0sFBlyp/6XHlLBixaSoGHXJIyu543s9+dpneNe3tU7cTYnrqp+iXUVGMwnpgEUnFTOrGWzN
Oz70OJodg2EuYQjE/683j6SR+r+nNHwGRyVfmjjwSM7qzsUY3MyEjFsZdkhaYwaLGmuFuNUib6jW
9iQlfqZFom+auqVImaXmuVUuZdC1NF/E6VWRAsrDqXAUu7A59WKDEiQLjB3XFy5VYl4dOiVsgBtq
otclsrQScylhh43mydIYBcCDKivV6jPiYxJ1j+82voVKtM7EMHvLw25YF7r+KEuEn+YEuzzdJ8JU
46HTGZoEJ+/K8WPKTf5UFRL5O/q/Rr2/o/ArVMSatb5j6KTH+Pe7fR7pu+VGKsenKaEN/vPU8mLc
tP98RWDNn7A8Xn5DONbvUJI/WmWa9hKJa2t1OuJlj54DqqWq8StuFZo3GaZgQwuo3BNqToi1oBx0
FYGQkMePhBUdKKvVJ6E0H6SiiV589FDaolLO9H4O3CvJNTKi6qzoyKlkFDsMJ/JO+9eN7Kfyrosl
xzKk7JS3uWFPuiRvhqJVV4QMhPQuhOGaImGDSHrV82q8hkpwXxt+2zjLQ6MdU7fmrC4HJEtila4s
La5cc6oEx7hLukPuEaALynt4A9vLYNSTw4VG3ECCXteqXjuBblTo+VrDzlS2JjcbNC6KK+USg4JZ
Q2cbO6Q09Db0BPe52GGUk0Vs4Tgji1WjJJvaoJ/WaNE7NGrZS6VsRPvVo7jycfnXqjvCnom1iNw3
MQ7d5C6oHmwrYU4FHfdZmVCcteb88NrQHSsOnvUqKfd+gupKDlRshxipis8+9ofLMIETmLrutwQX
OshbdR3F2kbpgX2MofoFc4Vg6kFGLJL+ajP9U5oaZAVanrnyRN/nXuACxKlkSwjdq7kua2wE9UQV
kQhe+VWt8W/n4c5kznbJJoQaVQerjbhSUUIjEHejFzTHkozgl7s/adupbGk5lGp6TRVza+X+uBWM
aN917bPEPAeFjaVstSA/abUAioQkdbuq0JRNjWmiLKKzb8lbX6ubX9wAx44ZPAvjMYgUsnhJJ+7R
/RhGlRPGg9O1QsQ2FLF/CkPmD2o3EunBnE4X6nWsssNGRkXnrldvuoGIIohV0k4UFVJHNF0zIXwc
ush0xkq4r9vXsY5ANlQYBCoJkbBwjzxmsegTs2IlCqtER73mxzRc/aagewZByBMoBwcy/RpAI5kL
gGF0AC2ZLt8CNVadoaaTPjD35t5ZNoaXrqc/ZAw58g7yeYgdFB2+0fEYB2Ys2GQHd5SHG3QGLZl6
dW7udBFfgiyYIFs0hFBVEb7JQbdVUj15T0ffUw1BstuwDA44ygnowtXO5bMk4L5E/1BVzLiIKapP
ksg8y+RfcnXi/PAS0nyoCBhVq5ElipBG2y5qiDmalHMNM8YpTQAIg8L0RrTqdjNF/MN6SMLRoI3g
IzIp2FQcTWXOpcMg5lEpvlKfq7vkl4iOSKYrWbmcVR/4SI8xcyM0UJpEK9QOeElI+xhbw2tMehqT
ZVelf0iyZFiPXe0pegAaZFTFk4wiBAF9vovg0tXAXDAedJzMerhqW/UxBOmDJkfeVWi5Okt7ygnr
coko4ngZc6ydgZ69l0aTXrSUgxKgiu4Xq6QfiPrsLKrItXSyBNcA/RGhWUb3OQL9QY84+geZ9kQ6
oh5qdLp7NVHyQPE573SLSyPXNycXOKryIvycg8c1q3yRWvVYtuPHEMrvld+uq7sGzKTKTlWvtG4x
MfRYNLmTTrmxd6FM9O1Jk4u34Y7FbWDxmNJnTAGhGAYNMuKmCBdH6EowK2qLITVvlWadCxMpi4yN
3gb+BzVWr/+ooR4CJkUTKQJTSO6iyHAunwadKYesrZkA7FgHMvXh6LMzIDKcxDe/Hw+YbW9BovrI
bYRblnSo4kogXnKM6HQKAk6z9k0ZlVkwdjDCrGeSCkAoUXRt1Vkhja8ofellQpx9EMCautYFysqE
fK7Lsdu3GWIKiYQNuF7Tmxyeg2CA8ZW8ciy+q6lI/5AwtFWh129NgBiLcMxnELG/4iFW17Eg7oqx
7Tf3gNh78BmyKtlCDYYKmgQQ10i6aiMTMjnmkNSH3o0Tgkvng1YN4kssXA0JZabWK8yqKphc5Pyi
F8oKNxuQlFSpvAaZZtm+Gd3UvN7KCSo+VojVDJeZXJUd6UrC4LUYaZ18hONV8fWJWfTWMv+3Y1W/
21On4N7gn23S6U8imPvYn2jxIHOBbGUWe9304PDzxagFGrWaJinrk8/WHD4NOoRFRo88LiD6j6O4
qVJB22ETrSVfJzO9tpyS1WI1lF96eH+f9Jo4YkJ63Tw5ohzGWToQE97jbKweDKvcSMQcyGpK03GK
960vIyBg8sL81TjnccT0vlJZwDf9xuxxzU95/X6PzYshxZ0tTuV9JVn1joRJh8bWRrUeYCagHpDM
be6raDAiEgvrcFcVxS/fQNA7heGqKgFFScYOMsenmKSCW/tMq8QIpWUffvpqX29js3eYn58jcZS2
PWZ7u7tHrtoyNpmGsoe4NV/8fQgxueLERf0F4ag/TQgZU8n/1eNWedVNHwWTkR20EB/svX82mIE7
qgCIQbxPkZ2Tl7GpigHYTtGW7/EdhUcrGPGpAVNklwJga5P/bSa92I3Gina0OAP44jpXLqotvS2i
LCNa7L0P1khU5aMPMR3sX7USlPYZFMeD3m2Nsk3fRdAnbir8ESK5fWgnjrhkUPytpihYNDBkiw1q
5AiuyWqC3WGPBuYSrWtvAZC3dVnUZ8uAtUaLad8ogolNlYkTWeftIWk4EEpVKZ+0PNgOksDVIhth
m/AetcslJ6671gmDAnuaWr6I9YTOBJ2/Nw6dgNZ3UlxNQD8/3JHBpgK6iKIbyJ+LCZ2y0uZgkg5i
ZcXF8lHat2dhuluuLPTlWjJIv6tFuEylZY62HpTbOvBZWCDHyorxqg+NspqQICiVL7ssMC466ed5
nj6JU0XbHIAh1y3aP0FvCp4ssIIuc+Gs5EepDq6BXMA6b/PT1CfXSWwKL+rj2ImOaYWGZPYfugFp
4pBCgpNf+sz6u+n9LoufrUxPthrobAccWww3MIrzNcnZaNjqTx9P+aoLDmHXzhfyblwZvpY7RGEX
XlKXvlfeFYLr9cBY1xx/UeIn+wxSxTZjToBHgHij/iUY4SElte917RRtlZ42d5NVHO5ZRy/r/uce
Tn/GWFUvcEuIL42GS9yyCghjLgqGUm9UHWSdETIGiFOmulolPBnl+wAjydEm/zXQQETUCOrK4SKN
ZunVsvxB3Ku2S0PhnMXkEA959AC8o3FVAE7SvVSOBM9/ckSkEhUV5mIHMGaYS0QpPmQWswiWUAj4
pubWd3RaxnZq9kpSbPvGcvvGFAhlLycAHdVzZDVXvUTFYZZUuVIsJlR6kLDpyUeWxIhBWgQJOVqu
YSphBYWkIHbVqO+NokEVadzqUpTs+J43ni7m9aYK5Z0iRmuuddlaARln5Wn/mojvOTP/Fcme9WYs
s3ZV4gDZTFMXMDTVUFe2rd47SdGv5Nh4Mfv8CRxV7t2tenjp+8ghxwzYTYj8Qn7vYU9gVwpuUgeU
KZKEeFMZRr0iid5/lyrT04c0PRkwVqjzEW1em+5YBZssfO2YSh4iREqjoI3upCe7OmHBezer/QQ1
rJCY1VkzxeiutF6pCOQnm3f+gnwFbRGv0lJ6iu53rkcFEVp3HbJCiY3FGtCooDwvVf5S0Y46ton8
K9NUVAj6bzhUpLoXCMPzWMhdaVDdqExpsLLHGrhPvkx9DpF5Sq1o0+YIBTUCmsVuQrV1LwSqM+21
kcX3kY0jUwZzgGr0v1M9gHeSiuMF0O2lqxm3yqFcqZXGRUxv52JHT4dYMlD37sRAbi+jnJ/GFsRF
xOuqmMSrYNqombm9T9rk6r289qmtOb2fjlutLlZF1KUPqBxewMWbtop2se5GGxzYUzflN7lpH2EN
oAuuN36sb/y0T7d+J8bnohPic8R0EOqm9QiDSEQM1h7iQO+OGsNqruhgRzaMSIcUZve+a7jIika4
NQIBcRcrux0F/uw1g09fgNJRSaw/D2l5Znpdun2gbE3Bl45CLMbrsOBaxQo+1hR5n7aWV2l38cw5
zMR3do9xoXFqkJYlUztb0cFLNgRN4FloGM5TlKKiqLtacTSz/tSzqLG5sI7FsNWT8tIpIiwDtXxt
f4Wp2OEf0981eGwsxAGLiW3yOMoa+y1EwhQjhRU6Ir5bmSt5Tui3pFMXnpD0UnwvR8h7JrBNO40g
MGujfKmkcBVlIVHPXWw6akpWj8DXU2/0u/UUqwOKwwQ1WtWKq/5+t40qwYMVC5LXKlwTIit4QK0P
1adwkwLBbhmoN6KbqRi0jBmxsosMpl4iEi9ii+wyQsPMTM6lyJhQTWGoC7R5oWHF1WHEQFz7l6aZ
x/YwmNbiUB4mS0amOSJHJayHMhyy74wDM2g+I4BprhFkSEJ6EQU5I3Qu1XCErM+u8ClUTuOTnnOg
+Erf212bsXPkr2RkGhtPlB8DQX/Woj9tpHz1U7UvDF31hiQsPBNODv9Mlzp4zViXRoNd9pJxMXxj
O/p0RSYEo1b5nFUclo3SPBuF1D0MmnYKpQJxf5gqJ3LePaW//44NGYZXpgnbUjCIIe7jjzaNc6/U
rpLEOFr395s5mdfhji0Mcqy8L8xhK+u9ymK3S1ypyn9NbcSyYYoBNWFVdzK5WRe9wrfBdLe2MECF
7fDRSeQXdUXqFsbHYLSaUycfloRlTGstOzHYxwbFLYyYeEvacCKMqZUUR1FQ4OUCcuMUU4NcTwQs
nEzxfmEPEthzP4PPKddd3Gy69g6AcKKy50tAHIFbuf7QnXurzN1MM0cm1QXepBiKX4Xxb1KO45gb
a8Nsv4T4pcQekxlmsap05TjFQ+jB0EGFG4ag1y6FFLzibKrvBgvKmnLmEAqulej8Ve2cmU3wOkwV
DLKuwOmRIDsTWdKvq6xnlTj1WA2LYzRMvwVsm9QB+9/8Q4AwQX0iiL/mYna1LtPk97fOalaabhYH
vdGOmoIbItY6x1RZxBJjdY1Tw/QyVroq4xDSrxLVU1xiSkMKWVYnqrGle2+CqxT6B7PET4XIpXAU
zQCwQ2spjSJPhiIDsLV+IU/eUzu1X4ctX9DEnMSlwbFuujnDOYMVFODyyu9IInUMc2ZCJWo0fBb7
g25HKaNrntT/w96Z7TaOpVv6VRp9zwK5OW02cG40yxpseYhw+oZwDMl5Hjefvj8ystoZUVmVOOe6
kYBSsiWHJJJ7+P+1vrU1HIwDFHNA+Thy1Vb1cNCw7iglqvu+CF8HGlPbKHorEg+UYu7ep759qwwB
Yc987KqERaaVXuyANoUhKOoQnvXsjV8Jr4woKAr6LoAzjZQdoKP3cCw9Jwfcx/WWMx2BeO1as3xN
QoXwmGYha1cEJF0z9PjUZpmmgivFGbGvdb3Dh9CVm9AdyHGRKfua0PE3rgvMtEUOBo+62FEokSBx
IzxqoXptZHsp8iE9kcwGFqnFvomaN4jQKhpsu6xxpMWUojBy2mbXRTUaXcO6dpmHLypH5j7GsCTD
vHnrQjZPIdLfOnVfakqwo0+jD3vtrpY4g4bRWyGrep9/Gw3jxard+0rzTmy8tloarQLjU8w7d0y4
KA6ViGE2KNVrOxxuY9t80oWxnULtuWgx1aSleNYPTYImPawvhllQoku8/NjFzRpEyqOHrfbZT/Fg
hUm8oZtIkmcV7gKZ9SjzC/xDQY8CvSeLVmsNDbEib9BV5WXCH7ydl8DCJcDV76MNW3N13zshquXg
HTdvtDZVB5SBOltny1079k+jwSIp8Cx9a+lphYrXwYzS2NAcktjD7UKPsEmojFM5ng+bbm0NCvrY
GprpIQm6izvkPVBuqI9CPNm0daD6M60Vfn7xwybcj1SEjxHLrsxAlkgrJu/pOA5JAQIU/OPI9n4I
0uks/PGUcEzWthx2Mgizs5kP74PScB5YFGEaORbHXhbHqRMb6uZb0/RKULcVmSzECjRpwnVWHzSZ
IN/ypnIb/OYn4+fOT5OtGVsaa6LWWztEcIadwyx3CnJ5CZU3sruiZjpftWucrrT8Rj2Hu+jft7n9
rjccBhuR9DRvGlTVx+va3hU9riyl986xxjxRd1fHOIe1nh0jWb+PBrwK9uvpNrHImxOIJLs4w5Tk
p98tNcU7Sx+/hSXXNVs1M+5xKAbskc2y724o70qaoKDQlL+NjfQQj8g4i7pbEyC3jtzUXyeaOWAv
0ukqqjVccfdRt+x9xIprE3ZRzLOBJOrSiNaT3d6jDoiOwo9YfEsCBamfm9TDuPKfhDmXbsL8YLbt
qTPlvkk7OHoj1Gn2H9amyNN4Gxe8M7yjCV266Sn2m2rvVC/dlCvwmS7iMsL3EtVc9Ea9eJn9AhGr
xOcH0lGlm96laJTieics9t0rRHjov7TKeVUDgRWRRXtuiIzHNIudra2oi3iR8yWUqbGJoqrYdgUt
qHQ9ata4SfPR3EDDnVYVuxG3yF6akUk2viDSraSBKQgL+qHzCASPnG1OZ46VVj7Z70k8IvpmkriL
0zynPjsiRQzyS5bjbi24nsjPy18TZOVlHn/LCZqoh4DOhqM2sAOcw8h01VD7BHWbHAuWi59UdWlq
1b/ZoY25KdHRLRxZi3nc7+H+2MWFMvYZfz57Ae8JUu3N7ERzFnjM/ZoPYAUFrvXAZPPpjSC0XVce
io7TiWUXNWdVFu+1hlq7qMXWZvQ6apG373C4yhhL11eSoIONTuPpaJcoIZwMInCUpR2DAL3aREy7
gKSlc1glLGWM3yOachsj6p4NGIr7wYFCZ3X7KHOMB0PrjAeqc7jGAorBZme/ZoE1rXH4W3tK5tDY
hrRdj739qkf9Dowucl+23GHOJDXYv2VGNNyn4jZ616jNxWfmCT53jFI7wmil7KmjpiLFNnDplibA
KLZWW+GLUfukmCmjCTVYo+nYLRGBO+M1cL/F5qe2f/O7sjhNep3u1djdIqfL9sMYblzU3KlWszh1
5yJtxQ9KfN2Ts5U1QOuK/d0qqaPPODINrc1e6jG7b6kP7/IBViTTzDasA1QdTruNVHzhEFRPqZQP
YI8rnJghq9P0UTny0lf5b60rCYf3oODaolm3yZij/mVJLPDm2QqJSVumatWY5sYvaXtnPj5ot/7a
xCnEZ9CeNFftxrYZGEIqqZN260fssUHpvdQTKtWxMAHmZ8PaIoF7LYp5Z4Cwcg8QlwVWNmK3r1zm
VKimtGtYCmEoIHNyyjLjoFuYHFqaWltNZ9xT9kG52XTMQp/FqrApKneMqT1dsXXrQp1gwr+bJCYG
zQO9HFPetUT+OWFcpKbt35sBtrRBD9WBqkFTZ4c0rPLDwndMHOoZjkc0Wh4fjUK7C732Xm+4Jswp
pzlY2d7N87Nd4jtfshBfZyLw09VZz7jM123WlJsEG/X15GqAiUMs2W4Yu1egDTs54exJyhIrhCyr
tQq5BJVnXfK4PBauZ2/QWzAS2NqlqbLv/qysZyc96r/V4XSBnY2Nv360O9Wfarduj1qKO57OGb68
yVkztm0jE+M3/FjrkPZ0myngxn2xKYhM29hwcHsnBrUK8BQ9hz8xpbKBy2m7c9qt0pHTMmvTbd90
7MYABILscFdqjB/LfM7davwX0bwbM51xEdikqSpXZKm6mybqq01osVihR47bwK2Iypp7+jlk0MhK
OxywxvdJ4b8LzFn7M6eqKepUFU3No1a29jGr4Q3P2WE/UG21Xj+nnkh3iIcFDWnOl1rXxF2PQCAY
/eROr8ZN0vsVM0gb7dK0Co+216KSRuU8dT1ekori3Bh+sqIn1zCmY1f6jyaguN0i4circp36jTjY
cqzYHhLstogpmAnurYkEBU8mBNCIfk+9G2REHV0oPVNcacvnBQbXq9Y4hHoDSm+4dx2wTb5PAXzV
tIN+V9uKMrofHJe348+R9xUPN0n8NNQouOndWBuybtvVDznVNOvBor59pNhd7WA4ETIp8P/qPSDL
vp+AmOJfzlCiTD6mebu7dX6J34pFgIrddVURcKF786WZcVQdFUZrx/Aoic+y/IAMvp3UqnurC9Dp
6NHXUhaHYeDicDQg2WkYYfiCsQx89lvfYK5S9MAdAChDHFGYbEAQJ5yITZY9dszDEJBm0UgxY+w0
N38v9ExsyQTBndADoJ5kH28DX/029WTZVq37POmdJPUOtcbagC+4d+3i0IVZtm0m7c2gAkF7Jb85
iY3L0ICeyGV7QdiF7j0Ub4TO6Xf0ibiphuIYVQKQRNFsrIA1jCcmg7TZhIWXLTeOeEQeL7exBaKB
ZuGPmyqBL1CW4x4gjbobkujVye2n0FFXzYlOg6Ku3QXjXRwZu9HO6c+ZuLP50daMxvtahi+T+27K
AF/sLAlKPWtv2oAXSngViSF+D7TeY5pV/TrxfGNtpZgA0SQRmFFW1rZKLZC67M9X4JXarZIkJVg2
siy0EJ9MYcC0YJDzCF84xtTd7/zEl3cZn2XKURRJ0zDW1KRmrUyonC+pENbWB260DhWnRBtgGxNt
+c4W97McDfyKmXthAiReUe8UgHb8KbKIrV3VVo9IowbSAt1Hj+2AzY4kG9o9xXl/neZUNZXCVVkC
2rYpM9YaW5snJMKfphAK+VBor04DKKSLfPRE6fuiDCIAARnTrGVSFFH3Vuzd2DiweFLvdjKr7dop
2RdWd695XgBTYZd3oNBIRl5RxKzwDhb3QUAAQknu+pouswWWllwrjls+iR1wOVI6mKJpbxkbDWD2
qiT2cFebqEbmi9zwqYYMImy2pR6eNMt/MPnb2+W0XFRNy81UF7To/ftgRFfYaje3QrhJRVxHflll
2J3Up9Tw+h2Ljs+Da2HpqxJCl+3Q5wqE1Op3+n5oMuOuAytAw+bMsI3waH63dYFVvJrPFN3X45Ol
IC7oMbXx0SHlMOEKWJCQWhXwJ2w0pAtnZyGRDX51b09sV6rCf0VPcfGdODqYjElOnz2mgteTQQD8
Mw01Pl8ffPfygXmOwMcVoHWuXifb9ZC6rVhoh7aaz+7YuvugobUhIVpCsdl3aP4QrkzBLPD3FVKa
QgFH9VhPUZjDjO93LC/JYUBdODNm6278RoGced/OaTEyoS8XICakbqUJyI5So1gdBQRh9PMgJ5Kn
zui2SELSJrl2ht2tGzV6O2pijz0JJWuvT4ONqHZuM2IOLhsuN6sAk+4m7FH/vwb7bzTYcsYu/nvw
4+f3JkS1xS7pJ/wj4W287J/4R8P5h2eYtoP9yjNRVsN4/Cf+UVj/mMXPYmE4/lOAbYGLRJgjXQOL
HqIQ+acALvsftmWjvDUN4VqWwT/z3wnkmrmOH/JrC923Q5fOgPvI/lsgD/5Zfo2YqOq0pnNuCdIa
GFGJOjZtcETjOKyDLsu3mQnNQwrWpZ6R7B0SsHJdBzY/WzaaUlY7r/YOcdrpFy1Nfv/TN/nw4238
r7zLHgrS2Zv/+t/iZyrl8u48z/BcXfcsBEi2+PndBahaUzds6Y4BJaimwrqkHpVvmjL2MUqNW2H5
j7ZREBlZxN1GFYyprBOMA7Mw4JlMRtskoOnjE5ISSjs++xPFRvaXZDEYQ3jf+dGOqFhc7aBszML/
8jdvf/7yfvlyPc9ERS+l4zoc/5/ffo1olpAuw7pN3lj+Vk9FfK0myvCJW7IonSyxCYzQewj1VWcO
v1FdbR9aQ5wouYVnk7b9mQyiu6qV+dVFTiK1BEVHa7x4tFejQpMbaPbZLhJVfez75lG4ojlR/aRs
l8Ubs9TdM8uZ2998pvkr//kzuShaDV16ks9m/PqZhBkFuRen5o0TPd/XDYZGfDbBTh+CYydYvLuh
YZ8Tzo9dySR98ItKu7ONUJ1Hy6fcKKsXOarq5Gbmzosr42rJZxFFaHBIBXt0UiaTIDdWoxe0P/wj
X8f/E3wv/uJsmi+af33rXDsWVxRXlfnL2ZSXud+xURI3o0Ro7Wjxo0LOnVU1uqDIX7tBH54QR9I1
UMml79LxrWSnQ9HIhi5+YPUCLatusW0G07gzu4KEoWSI9kjS1xUf4UT7+gIiPwLw1Xg0O/PwXmrm
ti0G/RRaaNjovCnyZRIP35ybIoKa6TVWSLFGQjUxDWoPbSa8bRVNwAUGRCJYR6O9NpToic17Oyj0
dWoVwWFCanorfX9T+S3SXM0zjpUKrlHoeJflhvKe2zsZqt+QXKdEv6ixio6Um+YkTZhKPsQNhOzq
zSscEkOG6HNPoNMl1qx0y1Ax7hvdR1EcG3NRqaXkPt8biGJBlgZvwdSaR1OI4qpX/rEwvL2sxMYb
Bmc1OMmzM1GgRFJhbDWDhBAV1xVLXL0GsFh+U87oHbOoecXLMKymUVq30CgPdtbUh//BqbrYShwB
XNe0ZuvJn6IG5SDNbnRDcSMB5dy7rJBTWdd7n0kf4LV1lK644mamN62alzCyIRxlkqp3QETKJHzj
EhblvgNTQSjadE474zZomyCBGGfOpoqp9i6enXuf/+Zt/+yImQc9F50TA7MLLVjw/5/ftqPp5G/Z
tXGbQAYxcIePdA3vTXdR+1J6r5D5c+ADbyVdmV8scsEjLXlqvHc45gJBW/S7BON/GKRlHhsAU5oV
Yiiu8mmjKOTt//PbNf5iQDANaUoqgx7Dwq9jdO95eVKx0rhlvqwedDVDkpK3aEjPIXQmaG15tYlz
7A+5dTamPDkbQfwSJbI9/uc3Ys5OoV9GJhM9pIuAiHdjL5f/nw63r9yWqYmj1OX9U5UY1rmG2hA7
5yIyV6GudZ+y/rekyFG2TcklEKOHxEiI++WrVE27i9SQXrE4WJtJdesAF3EsjmWFjKhuDBLmY+3M
wRnoj+SHfsxIV4x6VmBWcc0rtj2+4e3IvkFa5Fb6WdOQo2px+honofZjFfZvRzLxF6eIaeoEuM/4
Z/NfRjJhaQVRvL5+a8boq9UN8WmQUAnBbLqbNLYfVZP87hTyhjU73mJRIj/YMS+GooYuInOiYd12
exIi6mPoipNoadoSHs4K18s1VMaI1P/zsXH+dSJ3XRYXzBn8hyHtF5eXUcZ6pBFLcqubVm5EBjWR
QXo/ud3XUrUu5neL/XtK3aJzE3vbuagSszq2jo0pNl1iPxghCC6rGL/aspdn+hfJxpbFm6UbQK50
DoopzeQYipjmNCtl4fQ0v63PThvIgx6aNYjIsISgGIWHrjGpN9F0zsom3CEhhwJiuBk5Dio766DU
vKA4uWJkpyvkuU2IvJIxjERtdIma6NHPy/5ayf7IrCDvaey1iNfEQ94ENgqmbp1HpXHTOvfOjLvg
jjiGJ4Oy7Es2asDPRGFRv8PgMacc+Y6p3WVhvbXmDyVqMAT/+Xu35rHil2vCFVwSOio1IlflL0Mg
7X2/k8ozbiRuULVyp/5RhRNFUFzLB0dzxkfNo70Wsb44KzV16I0UcgcFr0XL6kNGug4WVosyn7FH
TnPtOhNGnUU9J9bZr8coBwJZqFMZvHR9s/ZN6bGXXvpVACv9lrVhrqynIIcQ08fxfaLlzrNEU5Pm
4jRRwL7IAjZOhWjoIhJrNw3JgdJJ+tRXk7n2WmuXheDuRubB1RC75TazE+8o6Fv8zRlq2H/xTcFl
l5Zu8X3hUfl51NVG0fWObxk3BCufLQwcYPLC12SWxzaVYWHT09QKCGkF3C3LTjaFpZA9KnLFsTzR
p4S0UyL6NPHF/Odj6Py6bHF0mzGNjYNugJDHlPnzO8vaQMQ6vZDbUJpodYcEvZvN1tFLXvwKaWTt
ameaGfmK+CykCA6JTn5Fg1iSfkWBmdO3JESN4nINRk5gJaglfYyo6/Wz8r3LRJGYpBiac+S6aTur
TSJibaZk03ah2ubmIegs/XEwPw8O8yL9XYNUQgdRrdu+a3lKL91fkekQ7bPUrraFRaNtTMu9qhAe
hxWaVauhfd3MJ79JvVLvSxMdSrkZ/ZByQeSFO8MtamCwCQGLAZ03E/nqZrDNDaUZhNvJO3aU7owG
uUwZmll7EP9QiE9JZoBdkGAy+rLEfhAM9Tr0rGDdBBTW7cJC4BARpI3cN/278dezfo4xtiTbJZ0L
ymRUE5gyf7WtTjLxqHOo4KYlQ3HNNJgmtJ+Be+BfQbx8tu3qW+SP8BYnJY8t9E7PzMPndtKg5GDt
X4fuFznWydUm+RvNrTuhjC0rlo2GfkR8D9JraBVygAB5fExdqgnY25CuRYD6APKnQaPdJsmDbvzW
tpXxmPjjS9s7+qUrHmIvuddJh9zwhen7MK6/Rh0QnNWILFjadvg49MJ5ylrtLiHtDL2v6GltEcoB
xVNySeM+i2B3KT5SbxmsVWPCWL1A3yxFGFg0MLhSPLJpClWFVVLveAfUpATdUWItEdqvHKnyvV7D
RMmo+66b3B3OBCOP5x/3BIaQzLpz/dHcBpHvn42o2epok+/tathmBVZDU6sRZ6T0+3EOYsmjc4rw
xEBAJR69afBvak1q8hnDi79pq/izMbg1ZDsIIrVXbKeEUlI9wd7MSInbh3lG0cmN7oNQwsCLy37v
xg0qRhunXNDEwFwG8oQ50ekc2GO80Qt6iyOLXurlr6o2yEBmA7ueGj1AMUeJvNKIkC0NTK/NtvFY
D9T+MN58iYzEIKv3qqgJrkbfc6AMZwhksOzldcjntK0rIumzBp77Pl1nXVDfU62vaPJhBe7NJcEN
mWmmt8V2NOQ6s/vv0KwhaQ7NNetTfe9InxZFBzSUxK+bNXD2cHjTfZm534wYm0UdKu0yDeRW+np/
pQ1sPvRt/AYM+R1TariLk9S5qZw0XfZKNL6dB6v2X+s4JK2hGHZWkUUb7CL4WS2NQnlTHCr6NTty
dL5ZlEePo4s6uO6l/owmjd6lPp04bBEpnnM8lTIOWNQDwlmSa6Sh64pLxJZ6kpZk6DkPJZcKPiOv
vYAMqgt/T6LjWRbdd1jdklpCE2OwBvomHLMhuLpprkTLNde0puqddfVRGjI7CU9tKWdUtBeYb73K
o0rWDNnFL5tLF7n6SrfkiHfPwRggNCS/fCwnatW9TAW4KhmWCCBnYZZdoDMasno1KFr3vc8ujDww
F2XodUh/x+OQPIyp6x0MvZp7SxefJVcRNONFmbQaOvLWNxGpcPWKiEBYckktN5rpnFqn7/ZDPVfP
k7q+D6egubdStEmTSXU5DvX0hEqNuiuAF3o6DqeaPn6yeBXKGJ0gbky7n8c5uLufDtTz2hWCY/0B
NbP+oCY1PMRHOwcoTL5bs2viknJvZoJs9kr6QWEUXIkbuGsLyz5nofPe+Um0td3pELWjc4+cBjNE
0QDTsoEpB3KiIuqa5VbU3lcVWmscFG+jL7V9HzdIeceWyDiXM38L2AiS5BQw1obtd7eNx6s337gl
1OxKUhRib+ee/NBP9v2YfqOZGTxMmCaPmvAfCqrgGsXR5yJvLvTvgkvkmOhZvLo/GGH9KasS8eQE
4hRqarpGoOSoPSC+Qm+vcdp+iabpm/I1d19MMz2u9frzVJJ0NTFSGkY9nkr7JSzZCyW0QdcZjgZi
Ot2HZS0TxNF9M2rR1XfraxD64SEoM5+IMTcH1WayvuuRvjMQkJ7b9MXdAHOpcnz3oSvGt8rB/16N
4ZOV0BkA7E7G+/Rqhwh4sgoHmoGQaVP1bvE8WPdl7AKoq4x7xqlw05XxoRFAFkncJn03IWPSgZ7c
OuRuG/1IoFGvfQ9bwzx2NbV1yvCrxuusF8MQL1o4oUSQPm2DyKZ1CB2pvvvTXXbvPN6PApj7Et+0
JI4sMSPLQ0FrYdnnVncyhogmkwmrJL0qGw+Svl3aYT8e67MAKmpmOS9NsWpOmVtu4AkgySZ/b9T4
Wjsa93+6qb07CMj20V3SBUdG2S2KkG+E2JEfZ7IuclwfHaPtKore3LjBpO78EmGRI/pDhYhk6TCE
Q9/vhciOMUnL20z17z9+HEbn0BHJnqjt7q6ebxbUQxdlgooJgMy0Ip6BwMGNy5b+EI2jQrk9xyAu
Nz+6AjrE+jYNvzrZUO/A3aS4ehq1Fag9d6ScvqBOeKmdrt7LPmE5RQN2G8952qlCrmSGobcxeyM6
uTkXy4R3ewVO4YluiLGBfZiyFLrLu9E+9jPmf6nsLze/PJyGGASlVtkr12vA51nYf/om/4RNIGdx
4P8R9DLN1u6Ph0D/rQNaIAwiJOBp8w1zMQbt/3cvGEzCeJbHMZyZ2tAAEbrYoUbjKcZ2dNRapmQX
o+t+YLCn0aeIyBDglh1Ah4VTPBuAGJBodM2mT9SDHsWw+zBh1hgNtq7xXS+dC3Jy0MS6jfPbJeM3
kc6waqupWltB5W9GaB/bthr0TToMEETj4pp6z21b4xB0/WSrifR98Jr9NEQ2UisEHF2fOHPW/Q7M
hbYKS3/dhbQ4GnzQQOQjSPEVSAmXesUdTdzfNU979zDvRprL5Rmyw03a9FjHw7YmXnhsEotmPpol
ljhnmaj8OLs8ZMXcn9LkPUT5OwZEAj7zbtNODY1jO6ARWvRnMabLXn1WF2pPjh0RCOAjwq8DQuRw
9vRgu5sTpaHDEpiSLkgelCR/BJkwfR29gAyG5UdLOMnyvOXe8rOP5/547b/99cdfsEOKg22vhetf
/83sR9LXnIay/KqsdIiDaiRcfSCHZPnZjxAXMZO+SA4mrWHOmvn44+W8KvLD6nvdlAJY9fxRCoYn
BDQIK330xYcf/8rym4/XLX97eZgEpWDNj3UrUNrGruMOyOG4i2OuEDzUSL80NkiyaL+hcNtrI+pV
1mmYtjyUUCvHj7q75WYS6AC6WDfXdtwy4CtjJxT2ztyA2zt6KBGknbC9tF39pDuJJI2xZ8dhCYph
pfhKPqNzjPTQvsth090lgz1zOAlz2ZEM/ETDnSt5+fVy07EPokUNClRU4LW93CSIcPkNs6ANOQYP
fBxP++V5y4+Wm+VhZhOOp9Ewb+Y/svzcTuUf98qUxmSvE8Hw8QJW8mAf2S2vs1LJg+1ngEy19pgl
7URyBpMn2ZeNWKeTtpYZMYHxazD4T5gnCUOexxA/sIGdLXdz4hCmdbO0M5cfLDeDo5dwLGeiYwER
BCCqCed6TvJYbrwZnvfxcOFAurbFKfLxwyWd5ePhx+uWZ388XO6NAThzr5GMPgM55pvOFRQRxMyN
SCxTTvOa/Tloh2gnFtbWEhDzcZNXDnjjj8eKUPa7f/tw+UU7A6o+nhKoUCqwueMfr/vlLyy/YDnQ
r1wDgULYUev48ewsK7w/7k7myLv4eGUTJS2yjuxoA+43Q+EffBlBxV/+2MfTPv7RBa/58fCvnrd0
wz5e+6cPvvzml5egSde2k3nxzPKBLHIKjj/+8bFzTQN8zPw1Icpq2id9vutnSZaBUOCbKZM+zw6T
7qJCce3Dcsw+jujy8Ed87Y882z9F2X489eNAk+weTBRZBDu2vjcQVOfovfYmffJeF6z7h8krt6Ab
NhUb8QX3WSvS0rbLGTBOIm5el5wabxmgnJrdkTHjTUZg9HaO6GmJx81ngtByQyYLGMiPx74daGut
CQFhGw7ysslmh8HJtfzRhUBqCyOgLuGfUg0aga3Vu0jHerZ8q8txqVn47kRVPJfs6o5I5oAczgd4
aoGqt9vlC/zl619+9qdDVC6n6Y9v/eOun5ScNlHXvcku+OpqEV0sm5BxVeA2mjqJqrRy81s3+qfR
17C8Tfb4WCRJgsGCHZeOy0jDahTFpbvHqNAhWaCHaSVkB7iQX7YlNhKET12OVJbNZiym+kIL4jJW
ovpsP2iOb55lfvMN0lwSTx0Dnbg7wtsDtN3Gl8losEMX+rONZ+0o2muX6PXJy6xbJWtxoNDyJdpF
ja2ulpukW4shmDmPLlFT1dtCVA75HOEzsAaXJYL1HA9VjP5WfikYrFZdGkMqGvCbaRFz/Rh5b1Wd
G9eiG1x0XKZ/1BWJ6D5iysbR37xQIikT8XRoJeRgnLpbhbWwExmMDYz898mE1r3LoQTo/ohokg29
Zqn3aBrfcq0vTlFMBUrX2TzRYRKsDTxnVzdQpk3cKavRLMYjdMmvEw3g3ZBp3t4PmuBBb7Yhsrjc
qm9xoD7ZToH7JXe/5X6mdmgJPfyb+Gpc3Xus8iB6hEBR7cs+fukzq93SHMa8ospgY6oCPVM22O+i
p2BmGlOwb4LoOHAx3AcF1aoIV/muigr49/pnWyGKNnIfj102okPS62uuJCbSOv+q5eSJ9ASXMzXG
B+qgDwxI1cmaHMAwUXqNYxyvqZPcLE/Pnrs+MFkWWV9GofRPdXrQTbs4FRqB8oS0FhtJtGFHJitr
lz4++jLYEj3LVBhX3l1jUjPgeHydoLvgbLFPEZas3Ae4TXfod8yKdJl1SP16QySCXeEKusvoA+H8
kvknmbAXM5/HppbvaYAGPRCdOBhFkMJZW5ft2J0Th0HBNprqQTSqW6HmRbtveOeqkCsJHIR1tj/h
Se3veyhiB9cYQYSE9cHu9JVGjO1NtCMlFFPRo8xkcgpmg4abxmz0mOg06RIuhngPcbFPdwgaUpju
uxZ6bJxsut6SZ9LiPwUIvY9WER2r3k9BEVFD1O1Sbmo/wfvUo54cB+2tO6SEtpH75Z3TMCMUAcXo
KTK+aBg6SNSgnaCaAG3qhErfdyoykBwbNn7vIa0h5kfgzvEoYm99qCPfMi+IrrFnfKJ/wwqWHfrO
MIYtV3dxHStOLChPa9hB+cmoQWaUs5nufaLl/Kn1vgicvSqCImRE1ptZWeMDOkr7rlDqQgsvu9pu
zCDm6f2xLkZ9rYrmUz3W9pOokksq6vjc6ONXzLJ457vQuUCNGDYdkch3HlyBieb6s9TS7aDHIzYg
0ljypvg0mBLydEXgotT0fWSO595S9C+i/ljSN3GKvD71xuRthYh5d3zBJF9Y2iFV00tcppCzx1Xs
i/EhMXfk5zQ3iZejLpw7LbJTSsV0RY0U2FKXkmowqXFfI7Df07QBRITuCJdagGKLhOt9kdI/qMDo
nNDbr3HGAhZgXq2T1t6gw7NO7eR9Hntc2lZDOGMvOlz/EzVCRVL6xvQt88TCayQMV5DyU5lY9Fw4
QnmH9DZG2887Z7cPVb5uX7ViIAWmT/0L8sjviONew9Ld8ZR8Zwqfs1vvylM1dt0j0oMnUQvqCTzc
+FNp0m0hDsF1v3jpZODGltcuxDesXOKAEIleQY8AvgEpVZpOdJekU4afXn4VeoE5qXluAyV3Qeke
CnsCP1a+Flp9dex63Os+vVZv/E1vEwOoQaK2sVf78B/AcZnf9fg4EP/+brwKP58uWqht6/pYYnN7
jtRb5Jrmseitt0F0zgG14SNgm9/tJK4P2BHuYaJQzc3CTc9e9rmhQ72i01BDfnqUUQUdaXQcJN/5
9DT0VBjNnANgOoTEsWtNnVh7MYR+cN2zSGPxHJpypozUZ5voNtLcPNJBNNIllMSAqgL9WIT1DunZ
58kC2oZVsb3aPUzGoqi8rec+wairz0HeUugnO2oEbbbXfHaASnPJn6IetSKbdZVHw+wO1y52t7Ha
rnwSjaSkZZL/1Q3ZRkZGd86mL8Wg6pukXNeJ4YmlnLMd6B6MMFtezSa5mGZ6bsw4fPIChwxFTG93
VVOXwOeG8EUz/f7mYuqMJg/5z+R0t159jYRVf9EaBztThfaxTThpqUbm/5ey81puXduu7a+4/I5j
5FB1rx9IgDlIVFpaLyitJQnARJjI6etvA/e+3uecsl32i0qkKEYQc8wxem+dbTQkHMcZp3XdRwM9
oLR8nFrWNDeD2tfdJyUZ3YRufuxbIsbu14RGVB+NsfjCtJTtbGBlORZvrJ/FyTUtZTc31FD6nBBm
FfKFKaXAasvjmKIvz5EYYd1YA98LXJW0hlPxMrX2qo5kvJ7cXFzbsIMPNedMPLyaH2NxHXMrI+49
IxoI5EZj68euYWFw7BKpezt92lZ7mSQ0oWhKPhS1dvZRsZy2c3rRU0FESE1RSelVe5usHWndT4ge
unY3U0M9OHa7PRiqtPajqziB2lctS6+pPGXk+Lim+V0ABnktLXFI4cAgFMmSW5NFhIEkEQFpYn6I
vfTDiCd5bvoCdAtz6kP7qDgMAe3K3AhO9FvGLmzlTQczcRHR785Zw+iK6va+l/bwQmuFw1dp51Vt
GWtpRObBJQWZWmn4oDmvbjPBFt5FtntG8Yp4aNZJmkjHSz08RuU7DznvB96FzaSR9WvXqEZVVP6p
0kMzmgzMSyYt05B3BvON89JiJicNz6qhFobOCh/uW5S1IRM9HdzaoDeYPidac/hsNmVIiI3axOuZ
SvWHaWYv/SKa1WmxemHV+lMy2NQD43NqFTriMjPdDEN0HWu6n8LmSQiFrJ3EzXaDMZGCgE+0h85+
UO0PhnfaRXUwyUSkJOfDu1E0GhrQ6CuqmcxJ5kyP46hQVrbxyfEeRnwKvl5kTzLiUO4Tl4BZjdM/
JQxHxTRf8bCKg8deeWid5jprsA/taHxN2DXTQZ6TZ1hu5ygCAFBZ07ydJw+nGJw34X0m1Zht1Z6v
a4uAKBBOg0m8JYdtMgLRmERimN9UddnO0wfHL6yCw6UDQDSaOCN09dNQEhrJnv3G6lUG6eT4momu
qsTDGM/5/BFH8Bs6MRPbYGA3GXFukyZow1LTK2ULdSxeKdhN9010YAlVX9Wq+OWUZeAlzXAIEw0P
qUm2Vq6H3WmOYu9U2vlVsx3qetQjQZKBq29SdhrADLoTW3GMvc6j0iyVV0gAXNil21RzH+eqqNHu
0i5RZwJWdK2Ui4+h3GBj9dHvdrSFiTSL8wEBhCDtJUyF/e5FGfGPwKyszK5Og9aT7DZGpNhN8SpN
B3UHa4Zou8h4cBeknVUM29Chg5ENyZGR4I5WNn0Vc36vvFweK04GDeMYX+tow0kD6xratvAAxOsm
0MyssZ+1u0ppqJbtlIjDAgpgOjKwyyj244yYStXTT4gS6BebKHzFS+lARWvB5QWtoyJE8tyHcvSm
Q6qr72Oe4XTXWFDAqxUAR06UCjCqWPh2pTN+VpZ2HadNOdicq3MnPFZgVVGBXnWNZotWQdCfnXTd
EneY5JbzgCP+vdTSY9KVylbVdLKOZwfQA9O3bTPwdCirBJqItt/HWn4Tk9LvPbfDiaS43xQ8xlGp
gT3VnjkDYBn2NmvbAmbc1yAIt13vFrRwxw+7YQBjEkPwYqnpNTebwziGlE3QeTZJXaVB2jp0lwyL
L73ZEllnX4qYsHE3/WmVk/NVNOGHKd8TQx1vtlCvWWe8S6SlV8cr33DcaYdWN/NAL5uJenMImQJa
BAFp3VGm4E1i4Ay4dbUcJzU7YBYW5JZ9fkGLdYiX+8ytNiM5ya487bnPyp2hhDi849nFW20x+lLd
W8r5N5ugCmSyrdcCCAW7lSrfqiDtt5o5Evsh529647c4LnizJIAuB3+eXdrECkfauxzCM+VRc3AN
e4sOfb6oCWqDenzo05MT5e+VOWgPOmkbK62qSoKp5Hwd+SRWpVGHQDbp4xvdSmqtsQ2n9mFqCSAA
HnmQ5pONTQJsYGutx0iTZxBnjxkWi1TaydkLs2ldopraZBpeFg9nmeOSf3qXZ0ZJpgemAuGS8+ua
fknDkGPx8I3gMwCVgHFbivFUGS+/eggdxw4B/V1ekoPudFWVZLap+a1hnzEZUJ96d9iBSsMsBPh5
zbtA9lgyF9xz4t+PcWSyfhrl8FeS4RsZ4jbWCBRj+MK0n2HNatQZVycjNaVqHqsu+6oiIpWQ4WDj
YXR8IKGBdmOu3fBAvcaucmJKIy+AmZUSoaZLE/IBQTT25wplxP1Hitj1XOXT25A63Y7KLwdxQuqZ
W7E/w8+JBQAlUkY6Y2xO+Y7tzXMDGq1NfzS1iVTSAx8T2mWIMRtIzjCwB7mPnaTeH8QQGmcRVq9/
tgYyxdhHqXKUXDmmJ27XbybkprNVeqeC/chKsHH2UxabXeq5n0z8wZfZ3bFq0scqTbVjJGxzE4rp
OBkOH7iKkQ0EJvbKSoewMCo3QnC/2F83O2WyfuljQY6PUsS7IZZQvhQ27pb1gwGfu3fT2EOQq37K
GSyQgx9mg+O3OXZdDNTGK3dlT9JV3EASYKoS+qpOxrIwsSIUJn0hSQ/erDGomgOm0MzLqz0tYH2P
Eyalt48h1pATwcQO7kBJDnnQFOTH4qYYgF6yFuR8uda0bbJjIVURTPn8YC+0q0Vo09XMbkC2yhVm
VsRIQYH6Kmh6iFROb7xZ8hNOUuBMcgD5lNd76vA3jpnm2Bi3lq7GY5p6F6WkS9OqKmaSWB0fJh13
I27/NYcpvvpoYRB5ypH+wqoxRQEsytgUUU4mkAo9gC1hvJlLjxIhBE6h03k96ELp1n3WUM8j6yIs
JV9wyMkbOQDp2arJuLRA9C0NLnDBseNt4wkwCjrMYas41JlQc7MjdzaZIV+xqZp2dmOjdqv1cKUs
DZKsbT7LpA/PYxk96FF/jZPQex1bDYlyoWpH1t2WWCpIgwm7RRVh4KEwNUpSPFA7D6FgYDgZOjmr
C5j6Vpc8kzBhU0OslanMA8UQoy/BUSmtfjMn8SUHZqz448ZtGlrdyctTb2cxKFsXrfatNKpxdhry
cbq6ug7D0Ph2khxmjtL1CLtgV9iMz9NluB2HGZiZfJc2kqxLRl4IIVV4prY6HqTjDQ/xLAi43U9K
DD2msV/KUjnbBtgo0wHU1HnqHnHHdG6FZ67afDH/RxmA0xrO5LIhiQBHX/K5e5u7eONgX/wcege/
m0cSs9npLwOnRK+1k+e+bhn89s6lavTqp0cUTW1mv3Xdi9iP60+VpSTkYKKi0IE5go/v8sfOpiJp
+2gTEiwTSG9uqMxJ1EV88oD80tiH4IKdrIwDirFmJVobOj29hzVqHeGjpVy2DAMECEaejY6Azumx
1lWIoqQekKYe7mryUullMTgfamKuW3Vit74UJWJBrEQlewTGl0zay3pXxYgvZyLQg9IYng0AOMxm
W4OBQagHo8CL0WKZX7z0euj6pt6FW4E7iAkGFoamNRPmdypgFdL4qpr3OC1/9GmqHDpLFzfNYBgC
PwYm5fpuSXBdNi/YfgmSgoDs91H0C+tcz5jxFnG6uMRK8Z0vbBuDLbmbYk9rIFkA0Edw2XQF5/05
U6FCJ1DFhFA2UIwPkVhAwMUgTu50VXB1s28EJARka966zYsiCi9I3UTZM4I3UDMRJtSGOnxUycy+
yU3nkLaEtmYpIZWtTDQGTuaGb3SBUJIvas0sLwTtjLEq7YGuR0LtjmrqrqwYdVP2ELVjvC+X0+ww
keTbOnG5lX31BMPQRQR+Nhjh79B5E15XmJs/+mtqcxMeFXVdetN1mtku4M4TwObCt6msAT7oLtmL
WdmQ1/7AapSclMb5cW/BZM5gAuPQtV36bshMY4aLIEiuW75uszkyROxVv4nSbqvUX0ltwR1IBvOh
gCVr5TahtOEQNEJFqZ8NpJuO1pPVFMq6khayiYqMUVt6jz2gnH1agleJjDGkS1p+87IfjSp5yQv4
cQBsSYC2oFAWpUVx1NNFGRYJRxyqP1tNCN+NUhXZbZv7uUHYsh6TA6B36iGZzA3smmRbIuKGPljM
GyUOq53ugFFlBMcc3Cizm65lL26f3LwxIhI3SsbA7ClAoLLkG9WT5kbm1mVsnA6u5LpQL6YMp4NV
Gl8dEouTllv+qImWrAXUE9AIONw8EGYiJ744wmGMMsWFVJ/AD6w6DbCouxQYPRrHprTOkOjyo0jD
61CoG9eR1sdQnvU5dk9GTh8pF7hPLDF/pkodQY3GT93WM5C0JIED0Mmvuxg+HN1fBTjMtxW9KrGK
LTfcqrzIIOYLfwWb7Fv6Cw7F4Xs25BoDOtW0Yfa7XvtFwZVc21mn7wdk/my48qG3E5qNMoMSLpGn
pnybgVUN+D27+iwH92QBIbrRtyXHLrEdn2rqpRVVsmXcjHogsdwTgqN3syzrYxXhkegcCPN1Fuor
0WSYWKsGxYM7Mvqo7ZMd2utJzdEkCXkM+05lsu0x2/ci4oEZSSDVRR9SgDMUlW35qIq7XaNqpzkr
zXOILHrEqWJOT1MWEzoKq2BDW4lw2KX1KKKKlOL2QU9HuvTKlCIAFT8qNsMnYSuvfcj8xUXzeYzS
8toki3jRI5HPYHpKVk50GLxb6QjneP+RKSbHXIO90gkNlJvmV8weFeEw6rnVAFJ+EheqZHkqUnt8
SxMH3WkcgLrF3gCg4Lk0vaeML8IxarzAbrzlW53SjBszWlxp3F5RwjVXmKjk7akZ5/hABb1Co9cI
HC/7rrxeDZxyZiFryrOR5uqRIUu7n2ao/rGM24OF5l9LlVOVddlLMor0sf6lgx4pEpm+sDprpwJj
96qutqaiiycVZT1c6YmRjWZOZ0+r18qcNlvSwQBuNvW8vfcWtPrGFkXZqUMJdY9wtypm/qG6dbJT
P8dYiY8VUVrb1FCeipZLemf5WNu9M2b9vSITB8l9XR0wwP1Mqg6yaU5ur3Th7QwuXV7SLFYDRa1j
Ar7H40APK9aheuoVaCgz2U2C1FAr1sIdCpHFZQwqa8pdgtrsovDZjNi+ElZPakPk2aDFmzY2nFvh
TFsDe70hXe2SF+nPdl4UNH3Z3IoUJPcwSGSnnTiW2L73oqBRqCWyPVZKvJWjrl7jQr7yFkCbmSnB
J0N7MGJefsGEco24PSd1W9jrrnBM36Ai3qLRxTJOhyUeiQOtbP00ZcovZejJs3bLmfz3mljz5LWN
4IbH4QA/rwCDhzbjHBYpCZpZ354yFwZvOHb5pU6hJRZ+4ur5h+BsCu8G+vjgRucybYeg0A2xsTTB
2chOpG+NmDiUQTN+WEQz0+p4g88cQjdTnmEblJcm4rzlmBr23VrzY6j9jzWozodw/C4Yygd9zO6C
lg9h1HEoriPkKsipP+AMNAeJZQxpHpiCPpkB5IRFe+6KEuKNxf5BB9M7QPjFdGSdbS/9nUdVtpfu
pFwZ9j+BrsN+7pFQNw4QKQHf0gx6Ys3xgGDkzrHB9t/Aa1Zwae5670bfO31SlO9sasle1sE1m8tW
ZyjTE7gltJOgPImVTDjaAAuc7NS4ClPKq6c5+SVrXv64oPccF0iy10qCYM82C+eoGAhWlWIwg8Q0
eZPZnD0n+sBBokX9yWhJau47WBRDPTu7u+FCH6ig9IYdJaMiuXVV5I3Cdk/VAvfTI0Wehkm8dQOd
PFVTHyQDqwZAUpCNFYj4UqvpROm7+06Rl4DqVyiQfFs+X2iKR9dqEdjazlZP5m7tqFCL4oTm3SjG
BytixxmFj3WsjVeeARU6fLds0AEjhXIM0PxuJR/WmppG81GHOmd7rj7mHMLC2CHhqCINiladvkfL
+cRxQLRXGNejBgiT2k8jqaCO4lNGOjsgQwGb6sesgLLG3ECBJkDWR7WMHcuGZX/w0OyZJXGwS8Va
UBYjiRGrsmNxoNnlrhT8F6uC4AGzb+RRBb8BIRuWPxGSeuwAhAqbYwUEL2hKZHN9j9+M14QmsYV0
2NGQi0bttZdsy6rhNw3MdDeZU7wJh9xda2XtrMxkCQzRW+NUDtqxVGdxZZ9cshVIrDXMCGYRRQkE
Lyfzum4t7ZmGfo+Ynh7rznKG6dkUpngk5IOGMngX1ZmehsbiFmrioisjArBcyrOE4MNZP9FcwGgk
CEOd5OT6Yd2hy8FCM2mx/gyEA520OOemjr3GoM07uOWXbaTmXqEuvhRDuaYR56dKYv808Cg64BWc
zmg5MXXuUVtOnrmjdjuVz20BcNXE+1D8aalfi6Te6dKhf5cfe9R8uGhjC430Yp9MaBEyxDrIqBIP
Pf2MtT3S6m1a0R5K5BbMNO1L6bbEgLLhOtW2/hbaP8fIbl/5sOCuuQPzigXaYHSoC2xA05oam5vY
JHvWkL9MvRouobvVc2DOmcUGqAw96g87vwFfY85ZbwurK991RwmGPHnK9aEIlM5uH2aZ781qia6P
s/V9MpdmfNVLbXB3rQbpytQTsugrXbvopjg603NnIkBfwE+cILPpKuMRgZY9vFuuwYv0Ql+Xxk5h
p3TKzF8Kctxt1JFSNMmKZbMjmseDPjdldnxspcqZQ0vD1zxuAzfGPVJoJCgTDAOmok7ohkQomLMZ
SHkzGeW2yGnBtsMR+M3w8BwhVjpaJnw18UrpVPmImQULcq0GnT3v3NBgVKLYxl4v8hek0uPRM8fh
ODEpGhvLOHRDWp1rBCtbzyUP3oiKo0r0yfH+m7TK4jik2mtU1eUmNOR8iEx+3H8bZwNnqDLRS8qa
M4ifwAYeuiVQgcpcC6e1riMbcxPyrMdO3gbsQ0yS7wS4GFmi8NSVdAr8CumsPU+Eqq4rBxt7Hbnm
aizi8Vwzvr/bywrGq0+z+I0Q61qZof3esF+JPe29hFF5M6BtHp2B2Oh2gK5uKwC80sVUkNAMbMjh
0Pt2eDTET2SJ1lNrplsTfikCsw4++IL6gGsodUDx7bdM8h8xlf+W8QNdXdTrLMqzs6G2PTAyo/7K
k0MSjT8IX+I0F7sgSF2DTWQuPu76iDGaaE+T+3OeTVDRKKVRlw8FjUzXLbduTC6FJyArwl8OaEN9
dDwRgVZvhZriW2stuNAWX+NatRe9SnvsTfM1J+oMeR6pw0L+Fsmcb7VQ8WG1agdrts5m6Eq/aXHv
enDdRTKxMXTBIjEuOkJnOpVdlPpDiY3XlFTdRtth1/BIG7aMlwjf+4EyyfZbptx0T1kdWmde/SGR
rfVLUk7GJgEWdCgUt2QcCBIs66DZlfjoAvTd7qbJ6Z4kg6GQqBUzSy6fuwziMwkinFDBjq1RBSRr
UUAETkFHrpqRhnntabQVhzbElp4SL5F3PaM9aT0miZ2hT7X24owGMnwxmophPGf7tWejSAGBR2+0
mD6Qhlc71TpEimKfaWVR9utKkDSqTtaN85VX6KJYN7c5k5e8g+YC2QvqoaCnO1sW68AkdwirQIIg
QShISGmrnqgQVd0p+S+MLnLby+Qa05Al51lrdk1jB409bNNOOL+HXSPrYJiH7ib1+urGQ+2TxJX5
Q0f/E7CEDSm7N/w49TQqbV27Vn17Fia25Vz+yGmprbATOZxfSqJjS5Jch5BdnoNoYvKKKth5WYvv
xXbGzQjdB0Vfnp3Hovs9Co2+ZJjujcl5qTRGJJVDYMZoCtzi8MSCtrRoqDKupJLWfdv1tDMblMc6
1OpDadXvkaFedNnkD62lb4xkiM6Nqz3AhJxp1GYhYPx8OsQRhnq1UJmHMX9i/7doHoeLYhIJVs/N
7e4naE3tGYGn3LctdZFpiicBgGs3F/ZrazoZW2tnwqWifFoDK0UepySnT56H3WbApsfUaW1nZMgU
bfsR1VV7TPppEZBafxif/+0fXLjNna3xW5ZTTQJX+08X/30X3IL/s/zHf9ziH2//79svefnIv5r/
9kbnp83zP9/gH+6Uh/3zafkf7cc/XAiKFuPKY/dVT7evpsva/w8DWW75P/3jv3zd7+V5+m9RKPh3
Xczf/zUKZV98Jh/Fx99zUP78nz85KC6sE88EOKt7nqua9mLR/pOD4rp/w53umDhVsaD98ac/0yhN
7W8OnngmBY6lmTYWzX/9l0Z2bfx//9Vw/ubwB/oGBsZi3XLc/w0MxfDMf/SQW6arGRpcC+z3hm6T
b7l4Mf/OQ97pwF7meCSOMaR9020z+AIrIgjyazjF+No8AAxx51waQYvXFmO9Msn+syYtf8wABfnG
aG7NrBj8WGVZh+tuswxm27yzxbqpP9omB/iZ6r9sp5zg02uPlCLmoU+Tj8oB9zAMYMWkiQpfEqTo
Z3mHOCfHdjnYsXpqlIQRkkKxWjQL5/5H21npiUVuW3ZGf5yG6MB+CLZsTvcxd2BxGLk8eRmeL2IP
T/3kpSRoEUCUueoZ7oDuK3qRgjYTvyYdXBRAzGbdjCw64DgpmbqbAmePyV2zQk6EcD+3SDmgmm0N
w12HejetYtbbyXJ+SmWMN1Ou+VFJgnml0Ps33GorIzrfEd30rmfopDUoXuShFGbxadnWuwA5Tiol
A+S5/O7fPHU5wzV0yKUAxGvCcNWp8DymlNtJEYLIoaoG72zyFjO1XfeatQN0HmTeYGDM6Zfw6Hyv
9h9x532lPUW6DgElw4xUaFc1yvRtZUMMZFrxalWsVGW64/sUn0NtbC+m6E51t4RBJPED++8s0KVJ
1gZNBwxaeBJSu9rJSH1SnnLiAtBWmuxzwdXfzSlurAWTXngXLxzVx6r7Fu3V0/XobRhZQnPCGXzD
0X93pkOSp92tDWb8IE6S+WKyNc5nB9lYqbNrN+1rlT2m4KHxWwifeTDtQShWD3SFnD2WzZtiIOir
ZPqJkg0aHL35NSwJBPOEaW4TJ7/JHnFQDI5vFyfCWIkqbHza2I+Nm5DFxWzU78vsdyi97IChemsX
mcoWdVi6iEqzS1zlBQUbIeS18RjHWcdHh56SsXZB1c2TpngMmlc5Sptgl+nWYpHxDUkkSegsOxq7
PJG8img8ZOdjVB1aYMvXiZM5ThBiLgUjWUYTUxe0qv0Eq7d8w4oMrsB3iQlD4kQvMVTx0vURxNCi
zdC9oaqYnS7zXXMyV2ged62SvKalfGKmTSLUGA17vWk2uG8bxjR0d22PlrWWFhWxmwgGwcMVhtId
4tzMNrgc6Sn8pGs7LgJMVB0AZ+ZIn/ZCIbW9I4Bp0hUEoEPFlrQCc2sSXYRIDItdVa91NFSaTDcW
2/m1mmcDXPw8PiVqg5zVfusakrEUMhgcr/upM+gWGAVXboKLJm3Lm+JG1glevjMI95IK/M9CZPRZ
MRL4vfOVRgkasZwIWhqHTIzhsStt9EvJYgzZE/PYOf+tpOklNpRpW2Af0/m8A71jm8XgbUUDGKq4
u04g7AGe7VeuBsDW0HC1jcgpIBOjC7Q6+4H4mngnTUl4I82hDdZNFCTuaq7aH2KqjqJz4122MJnd
+TcGENNPOhspUxkS8FOinYjax87qvlIV6Kmit1gGk8l3LGVchw7JISzSaM4c81adCf49ma1c0k6R
Oc0QQVftSdebS6SpfhFNF2ojKGmptVHzGXcJI41YzrTboOStTSuiF+bOO9yrZ8WAR2vYTGGyvjtg
ziaiD3DomlwHhxTGk8bRsR+XZMioJGs2sgfG/NVjTJ9r3bsZRGxk6R36ajPj1J54MCJagZxOM25q
6bxbYReuInz9g/KW6R1YqC59U9jFgvFjajxhoYLQaD6SlcBmwJiiHykyLqhOJBu1BecI/FSx6v2I
h9GioclUfNaRxY119RFV+qVP4iHoU/nqTggHm95SqOAwDQ/JlyblAJ2hiMkXcp/zXmGMjHXriTSo
VZTkw9aQ0QPcqtuY5POCi5OBVrfDgahOrIewVdJRmAvub+W535GWMO3Xu5eyRQpuJV9uO4JMpq9Q
DpjzhTJaW2F2P2bELc1s//BKcWaTeFNG9daq1afpkoqb9Dm2dZrYYcaSl0wd+WUj+WYNeT+ANZlX
RWtdKfsA1R6ldreNZjXdCN3wS/UyNEl57TTnhcp3PrsagU5zGStbo3on2DQ5Ck05GeDgN6mcP0bU
Xih64i9jluNJON9or+195u2B6lbos4z9VGoBOXzdo2OQ3FnNVyMkVo6NGryoNAy6kfgOrRPTrp4L
+q5NIrfJYF2Z5uA4cyYQ3BnZNnPtYtO2CBBBvjeOzlME5ULHanu1wXIbo8XAPQNaoXQKiTukNp0a
d/4IzQIVXJm+2o46XNBY79kasGUox/KWj8wRUxdmgsnZwA5Vohgi61xXxSO8RNIPGyZknUc7tmCU
FDRq+VV6hXqqU52zf8K8V7c70NlQwydLMN3TxbmCULgKXb3bWh2e2wyQgmjDZmNbSNq00JOExQy/
ZsO6qKJSXg27DjqTLAknAhtVuRaedr3cWDkKwEIWD4plHzS2YQeY5Z9p3/0SkAaIXqSgr9piQnUv
DiIyWMdzsFeu9TQJNgRKqJa+2bFUdLNGQnRbPcOe4Fye231gGXNQ4mFfjbFToU2bnytoy0HXZvi6
WQsVci832CtDuGbPMaSttTdxOmtRxJ8XkjITBfD3BNj6sYhpz6V4pWZBM2zUvnWkt1sXz6HTEhLZ
OZB1NbA9Mw3BNGeBrnberE07iAXDmm4E1ZehOsw+WUgJlYsZnbtXcIvzWpuQZUQ5isN0JZKIwXwT
+2TAIG111IdoWrqWMyLZts+mvdPrH2FFnoftdM6ZUJYYXIWibS0I8gxG208NBt2pyofEt5DfroAD
nAVBeGRJaLL+pEkACk+TL7ZZ/WxLo2cCzjISmaRYt95hkm32lLQ1uYrmzaXl45dK/hYn6CSxe67U
KSs3cV/QlFBHztkleb+6Mv9KGpQzmigutcR56VktUNfEfNVhw210GB8rUpq8+rV8UENlK92cPWEb
s8iXmrlxocWtiH0NuiicV6qcf8eD0Fc6ld4qk91R6CSdlU7OGZ5gHvrGeCIQKZAZor0rHVEGU854
zkvZ1Ltk2a5IYVh7CbCBNoR8QmjjrJFIK5US90GPzIqAnEwa7oIg6Pa9xSDYZkAxdkz/I4UaRM7i
1TUq9Sryc6x4T3hzlL2RtL1vaxONiiHDun/MhTsf2inpfWKOYEaw1fSm15kTPdxzCiX8+27mbnpN
I6YDzNqmplu8IT0GGcVY7WlR6Ps2hNeVl5fUVH8i55KHiSp/ZWGRXAvTTiaM6Va1HRX1wEzySXcM
uRkL2g4rA4zBwZlw4nqLyiMoy4Ko6jz+zBVNHmyIdGto7c+JGT9D9CA+vK97P4uY5yOYrWXQyjhe
uf9hcLQgqh026HL/NDzeXY/U2No+rW/G4DGrq023PFSAdDHpx5B8HV4vcyBjXtA6WeCiNlzd/1wk
rbrBUnGtOsy/rCKon5ff/rOL/9l1qO0dok1pnN//l2gSIldzu1z/l/dyv11YaUhj7bEDOtih+vrr
1laa4zr+63JLDe+D1kdu8Ndf/u7Xv55UZBtQUN068//6b0XR8Z5EROCpLsXUH/f7P32VGjAPTsbo
cfkK/JwqWwv+erQ/XsH9rtKy4/AmXuuPB75fx6wJ6ZRDnlCDMOkAxY0BAG1VrAUcCrWBXeb+B7kc
AfffmqzK/WjJyf7rD4TYg1RajrKMKcwadR3huPSwidf0UsHHvFjp7z9CURwXcSfzXz705VT3dz/u
13kGIPqoSKE4FBhSgS7s7i67u+uOljFpqDCkqdEXB6ZakNqR5dmLvnygcc4R+pdx8m5v8xbL5D9d
B/xop4oe8JdD3XLUK/iNplcczIku2mAxAUMFwwG/fHd0PLg8Ts3uN4ZtzWPIdQ+lcaXLqP87Q+b9
ce7Wubsl737x/kMCfMI2Ym3vRlI816SAzb3C2CI9JYvJ/q/r+x6Y7ST1092Z2DkLJCDnMe//5MX2
LdYKufHuRtYI3zlAiOXuDIdQF3ynu/sTLpf3+v7bP13Up6nbzOaRI/pkLfyD5RlkDSp1BSMBkllR
H+6/YZ/582KMYBOZAGxze8mjr1nsDjVwnsP94h/Xcdz59MK26f5h2swHCKerB8GYOW8Pirl5U73V
NltQ5fGNdt6G2MOVc34bDwB/9yQ0+zDNt8T6Ng7KobWwNg/z4W3YbNsAq/SKZAmwSZM4eWEAVT18
IuDokDP8XG/DpzqwHpn2b07AMdad368JRtvOB7RZqzp4Xx7sxMkZ4dwDfP83QtpOCGX2b4Xjv2G/
sK/Tb67ofB4QHMKTRZtDfsKxASDIF3ubn97CpzajfZBwSkeIsZ4PyZ4q+JHnpm0pAR633DfH9nfj
Q/3wiXVfDz7DwcGHBSZrGsBP+YyEg/eCTjmvbvhBz9osrrwtNJjJdpHWb96eKQVCMe896wcUg/Hn
OF0LbwjmpCXtF4tH0KLFwm6lbBokd3mAMKdCH+jswygY572qL8zXC48dotuLgoxKfXgYNnwkWhgM
xOuKU5bueuBQ34W7pmfhYPeL18yV3OGN50GUp7vlaeABrqcVaAgIMSwKezHwssDFNgbIoxWeO37h
omduynk/k+VOKgaekjwwmYBv1eGIzThHCzoBXibW4eyyYf5tWCy4GB3ZDu+0nzCbuNaC+Dr4UGPq
9GkgrwJ/EyLnJNs4JELG9wcbL+Qy8CnIHzNGigXe8f/YO68lV5FtXT8RO/DmFiPkpfJVuiHKgkB4
z9PvD+baXb16r3Mizv2J6GYiUAmXZI4c4zcOR89rT0BmZqOHLkQ85eaKp4lx7YAotnXd0CwgiznZ
iIsE/dOsdu+ZD+ap3JgmdktnRiyPf9SX3JN9+jv5LsFFFp8otJsaP3keR+f6rJwUWyycADSmrd5n
B5ma3yGCAXa1t6pp94/MMPG/6s0P8ZOUq8a9Nv3oY1aksblh3XeJaMGFu5OOz8H9jHGz5OMtem+9
aRU9du41ccaPdf0orvBWses9GvPVoRE8K/2mMCkLG3Ls94lz+8jSQ4zBUZo8S8iQh4NNBUm8xybS
xQTUtn6CT4JFBCPoA4/FIZJ3zTF7uhV7YfOD/Ypd9m/dZrjdNfLaAJKEW0GC9LkDAYEW3cFVQi4V
QWPFJcSBY6P8DD8KZ27n+/idJtBqAGCNjSoBJ/bah+6YAsZ0qmcp3pjouCtOMXo0ivhZL+6sWUS0
eJSovpV3dfbGnzcVPMr5fqgn5F9D4Ag0RubYKVjpCyn8AsOkyuaRtc7LtBU/fXa2r+RKLlK87pyO
yTtFzdqjId2mdfZjAQlEcuoeSnianTh2jL4CScEfHn+BhzHvTYFswp1aHGhcKKNDh50bGk/WfIBh
Fj1zcfwkL0TEgzXq+2b0EMynTSUKZK0VDX+aDpmKY1Vr86MZNh39bhZ9SjDs+wH/bjftOy25rjay
5FrCPgoPNMob1haFAzOSjZCLOJmdiWz/cpeyZJuYT2XxaBWfrfJF0d8HMIhCcV5txNY2SGxVK37y
Gu+F6qMOGH0qWzMfsAhJ5T1lkxlfi8uvL/XjWmrfleBMARZDzU1aztr3Dn0FLiqiSLUoP8vFwXyY
pG0J6lPgifQYgPF+4wRPZmXTMRePJJ+fiPKvFxg8+XNde2FFIOby7pEL1OyKdzJZmcA5Ni220Y76
aUr2uEqqTTudrYt54gnL1Zr72jnvV8c8NTYyu/eaP37yBusgFueUIRMip4dpQtZ1nVonUBTvyp3i
4z+MHw0NBTw5vSdrPA7D77adN/fd9LFvNCWO4SN+/0m/CjWN58wfTdvsR+ODx6nss2fyTONKJhqj
FgPvy3ovMJJ+EL5B/dN6eGxU4z/FVeEVdl2tISXd8iM1kgf9ZOBENbeTa+ujlEdHr2xphJwJDN5X
JAyP3APybmQx/El9bSVXD73ghD6ObIeP9JzXPQ8uszvultE+cQoqX9YovXmA1l7NYQXwYuTg9D50
pRTzua7EZFgM1tIWzUhGDqrLAPYdoNipl0H/5XhM7tG6Z36G9BDXYPjmda+fzISRlFYvPKn48f4I
FxgvOqDSLQ+LNI58wrcFtwKk9aHs4b8aX97UB+HwPQSe+Mmta13OYkRGjYCMwjc/H7+QSaHb1a64
evDmO+ylq14Or6SAsp0cc1bn3bhAZbaFJ+MOnNqraVsX447hj+do+Nyg6L3/ZMXvXd5qRpHkaie3
FUBvxmEGduiwy0iIQAa6TlvhqYt4UrQNJTsXuFEgEmoAu15NdxNPlKbFuaJS4mBEBurI53mYPA6F
20Uoidsol+yIn++0PIYLKLB2sy33jF/miaeEMQ75UEbiegVNaG/cgX4fGA/8F+PCNGxf8MNR7/J1
OgXFF0/CAfYnmkY2/73Ez4PzyU3QHwY0fFxuk4Z9JnfV5fq5LBo/Q2i3nd9TbQcvBrkGW7pjeNFw
/8yfb8/yA48x3zM8Bw/GAYWFm6PQR0EWocviXoGw5WzueMvSPT8bv0fZTub5OXJImW7NESefocy0
8Y7VfNAzc3jCdSLEdqCrJM+6ohetX9/4Y2KUlCZtpTu6SsjiSJjtefB0PrdnukFpy5tHvWTPldEH
vDK4a4c3rkK5cDVg/BlDubOoXnq1sOJQxuWtqvdoDQoXFmQ8RxAQbvhIs083Y+gZd61AgwY6Mz8g
BfzHe6btasbJTeOpmJjMjZWaDydgIE4In9BV7uj/+athbqT6sKKZ3X44LQZ/DsFUfFq31boIzvUn
rzVWWTyVbNowZI8JYYPHoa1Dh9DChihK2POXI+Zg5sPcSlXvJvkA72gnIpKeG5LGA8GCuurPtx9y
8SbRXngPxXryx2l4IH8QkXhtnxg3sbYzyws2QlT9+zO3IN9fz6Dh6h7KlZNuOjsJvWwXtJs5p0+r
x+sYoUaltovYSQ28VNoDPu8kA9fYbjkAAgqr3pP86MiVRHXN96oWeUh9h7XNekIsKd00xoqiFkjY
oj5XFSpnjwXlgxtOajESBId384FJOg4jNl3DMHdysmRDoxuOofF0Hkvw1D5ioddLz4OHUzo6oaDY
+AA7wJiSptkYwbSfb76ULSHa6to/vNxSMosrwiaUYdGa7nbygyxB1z7RRRmkJfrPYSshBHOdkwCF
Q0XkjeG052d6HO3g6OLDso8GMF6r3IK8+zyD9BBf8UCTuRJ+Q6ssO1oz3HluBmZ+KBC34khPGH7b
k3mEKD2OZyJzsffl/IDOdkFErO5mnVIPzX5Q4MQg03140HIP7EuUfpvM9Z8ZWo2nmBklDTjEcNAX
Q5fSDzHN3MD26IBy8IdP2izDOXE2bTddD/hRn4GG1m8YgQVE/hooJf+mrcrXsd2Im2DFg24BoIHp
VleMgVm2i8wjIrrD3WAeJRFNebvDHUTxfN+nk2uqe+Gpqla0tPyV/ooWgCyBRk57WLXWISUcCt0r
ftlQszyMZnpnmj2AHV4PVAMleUNRkBkG0crgiF/m1VdErMMe+27HCTPjoG35ERAS5jsMr8RuQBJs
8zGLHfKOBOmMGHW7llB3tIkNbsQpBMI9A5SDDsq4loE17evPof5JcXQV7qjuZRo3s9G28qN0KV1e
SsMPIGUip1rtUEk0CY3pkNWtok6zvqF7E4dzSUa6gfgK4b+SmPBHbzClvPg97MCt2Ler9XCLt1rz
nPj8YcgUdXUF1lXtuBXmJr0UOYqXW1VzY3zeQD9gP+1cb7spOV3vEEpzBk+jccHSZ/5FA2zQ6kuv
e4y+Udqt3xpe9xSEq0PU2tzra0oWN2CxEJJtvJTt+pNXLodQwmBl2FSXcTlHNor3kTIDgZzlZhnM
sxVYH/hNTJpoLg4ueOVn88MwZeyszMOaVDjQmfBwIxW2zyGH3IbAg+Skh/5A8pFiZ30HlXBKEXa0
8e5aJ1RPopVIApHQBZmWKbTFzlORP3SwV9MpifWka3X4OhiO2gJ0Hwq1RxNZm7dSmJvQwKucggj9
Mq3IPsPpBSyXCqRjv8zo3IhO1j73VLq1bSy8JjSbyhmUg1Du2DIy837Ogdodxwzgl6vS88NnGl4H
vLZgmNWu2EKh+NZ1eqG3VgPk6MeAithD9SgGUrxCtVVt75roZInvFNS5FH1mMCAOC1LMNXJPF1eJ
Yz7eWw4iosclMJGZtdnhxTry4mDQpPnpd/g0nhnwrIkK3U4VdzGZXfRBZx9j8gKMuikoxzbbxwph
iA8K6SskSX/fgl/cZQyDdvYitCucXYPHYM2kGx5PC8jOzfXbVowNVG4wBqq7O+2+JjE8e5n7EMYs
Sp92XV4M+p/y0k0Jz5qZU+QS3sO0wxlQuw/u9NRWvjBiS5+DC+xLMiJ2ZdrxQ3ggv6vdWy0yQx/Q
23C1Kkq8jxzxAc6P0rl0Y9Il2Fv3TSk5eYOKS+VhXhGjkH7hMavd5uqb8j5o6F8G/GxtmgLMWkJV
/IWUdWnskReoKLRXu7G7u2rnsH+coMJjqhuNfhS9KZwAGV0bK8lUhR+iAzrYS6jen26fk+K2d9lb
fylvTOVdRmB6yd1gM3/djy4sIJRr9ozKcuZ0jQ32PnOi0+0kPzVnCjG15SSzVKytdyerOwJ7CFQc
IZ2B/iL2hEMqu0g6lWTaAB6802PUvY1Skd7bEESBLsDIR/h5X2x0f9xy7/oSFYDLtBr22j6id/Oa
fYi+N0T6jPDg3fQPOGk8Qi3umVuC+wu5I90Gr70QcKpZumXpXY3tOi6IlZnvOVP0XgvmWSRB6BYb
1ckv1gr1Op67w8TqOTRd86A/kWTxZFLD4kHVmGFAGrSblwYnW2mFXgL4e8BQmbVCtaJgfrVG/poY
JYD1aFe3wxUi5Qq1HAJ66yTsdmO6oYyh34U7fJ6f5HaN6x/U9tjVSMzBhLDVt+Qw7DTRVtY4/ylr
xU3vLfw+o31Ed+aCRBZ22klyyXjTKyR8bdjnoAbDdwWdPJqPU71mm4zijxu8lb4I6UD1oWrq28JX
9+1GIit7fgiOmosowUkgpWAbp9wDyDzaw8MVAKgXEYWigvMzML07YRk4PMJ+XMHvCadX/S28tE8N
UMxoi2nFk8odX3PGaFpPexE8AnaCg82w+iLdo5OaH8bkmMsICnpV/cCDxkyC3sNOQfkB0F1R2uoF
7BhBYhBs+fmhB3hMnwijgD7/WDS2vDG8+jV+oRcV36iQhb7EXVY215j+e5dDRjDssvPa8lJcH3Er
5i2W7kv1DLRdMkCJITD8Q9RlIrvCoASx9Aqficl/iqhwhabhG1Mnhj8iBKGbJzHozB0R7oBfGb7O
/8Lb4o7feJv3eHVvJy9MnXqDHQqEeLRtB+zG0CFx43CT6hiswPXTncZp9/2rAQSBmNZ8SfdoqWsm
TnCjX72AUchDTwU8LNqhVwg7ilnMqijpUGozAQbZY223dyoAv4OMCSmFmZl4aSOYPTSbrF2DE60M
8NW8rfET4SYz9PE1kVHK8Aj1UV2zzpN0R6pf3GTznB0kiYeaCfM0xn+yGQK+9++0Ahl9eUYBn7LN
GF+gZoHE86IjxOIvSn/MmjI7Maib2OETclnqA+z2FwvHbNuyr8+tAVt2rR5yO3ibe+/wqaE0ZCur
4TX5ub60H8g25qTfXelTI3viWusEtX30msaNWO+T8VL/3EA0wm5HQamxDgKXUzq8Fz96jQYAfGEO
A9OsRFQa/i28hD3pAJk0SuThDbuhzAQ+iPQBCCAiBHp5EB2F4MavxQNywbWPbbm2NjcE+Q9Tua2d
9P5Ky4hXQfGeQzSwDdhuyQ78E8kh64iBZW/jDX17MRmrYFxoGAzawVecSV6ySc0WzRptFg5zkR4d
tte31hXIFCnz7CV67iS/lV1tcuJ71D47ps9W+VY8k1L9bOI7Ii3BT9Vz27ihegROK9WkhAvKTNOa
riPZ4jAeCNgxb/qj9GK+tYLtlz7T+z2vpLLqHpoX/S2iF6UkvspDzWFU0oZ1GJ8TYMk3DWk8u/3m
DjAL/EnBbH6jawdoY6/cQwaxnoxZWOmQvMvMe0O4vzZFbGkFWdYJKo8iATyR7KX4KD7yT+ugIVQz
ZzjEE3AB0AJK+YAWld0OTmcPHqHKd4xQ2pVo+2wdlR2t4wrB2DF97TQUdyH5hW2zFaWfYN98XJ+K
F7iWRGWn4HH2HWhOYYmiAaSPxNWD77JWeVvmzoAh6XZdZQByoUN/N3B/nGkd7kgNGJ5seAJ6dzZT
9PmxMGX0uw/AxzYW57ObQUTRbTesm/UAFsGZ7yNsDz+8I7w9WMeytB+LVX5MjFd0NUz48NhEdjbg
jYd76xheqFdFoJjFN/GBHNvzOwUgfe5tn6MXQqiYp8xhDQQTn8wzErM5MQBKSPSzL8YRCSfy4icM
mumHEVIizkM306v99KC9DF8oI+YX5T5/Cjatahsv1+3wSEv8nhkN2FGW8bMabo37R1Xg2j5L5/oE
JewYgG6oHeGYbDHnYESmKQRnrAgnt/Q7u82d8JICWbRPCSbZsieLr9NOd1D3sieyG4l8h/L9Ouk3
jfVoYFvQCOE5nAtAsLCY+y+rvTLXgqqRGFI0kM3tc8URmw5i+6xOObaCAcCro/TRYwm3bLPKK7wx
rCmTWc0xmsVmgUiQkJErUpLx1I/O7550/s7vRzXswD2Ij8CEUcqeq3PL3y+L5auNGvNLY6JFoC1L
+oF///tErkAy99urSGGnEfTyzyKcPy7bgqInRIdi+o6FL2lzpsPoMf7tq//4y+U3tJxa0e+v5VUw
M5TrB03D2CiqIo9C7TooqRYti7Ccj7GsahTsYc7Mu0wDkX/PELPMr4do9/v17q/T/N1mhQII8d/P
y3fSW3VF1gGu+l+HWrb/fvyzFqWR6PxjT6Liz17WDE2/O0yl4SDL57wnLgM1jqDs/Nt/O/xy2SBC
wdYLI69VHRJA8k6nhdWh9MjIWc453Gs2rrrCIqFXIufdlWtNM6IVlX3I9kp5CBGU0VDDdKZJeYSD
STzaP6AouG4h0NtwbTdCh1BcC3yiwve6aRja9ci8v4bCh5k0h1qVLxYCQGMGjrKBDlohBJm2ygvm
Pj0QfcmxcDBlBkT+B/HsxAHLi9uIFaMfE5t+l0oSGeNOXXWdtBYrYAVJgLK/ogGTjZKXWx8Pjl5r
mwZVtT4VH+ErgvVJuoGfHJ4UWAWz6MND30+7NCA8E0sv69CSkdZybHmDSmxZJuc4fYUevVLJciCe
ikWRtUGViFAxTsnK3aqVVeHGGoH/r9OVKhn0XUp4nt5FEzuMdiYkxMJWTaun4iq8i/p0l2nJKgg/
+g7NJyVj3kyHY8mnqcpyB4yKSZVUkz29bQ4IyZEAnUjqBMZlAC7qDGZ2BmoWOnlVaEyOQEcyA6D6
yiiiWW9hCFgPc3ACjL4TDtHt2AcGWnqD7CaF/AWS5IDm6GuYAGFFq88fkk9J2ob97TPrKxjF2Szv
FNXgV9ufKDM/KCNnu1ZUOj8Xp8iPrtdVgT4aVhkkoZhONzIw3SZ7McaYWrm0rTDNAkyySVPqLFOw
H67yfV115xHNg2tfgY7KtmNCRajKAGU1q7RJnKrXicXo7oMKVCPsrNbyO/NRV1FDzg3Za7XJl3Rz
F5LzbLQLt+kDKtJBsm4nSY4/0B1xbgO+DJMUerKKwiBZj5R7puCdXcTtRx3CwRwwW7BFxvgKkAt3
bNSNfWNIlS1UWrRD8wdjIwnRMaCzqHUpulsMd2VYqJ9TQrko0O4x9n5Ni4o8qNWSTVVu4IyybynE
hiRqhV1f52in59k6KQ1/SEmDaS1zKnWuUxNYxrEwbqIy/spRnpEN0Q3T/qkwGV3HRsPDqquHTZfE
e2RBAO1qg1sL+Fin4q04wlJ5mwoU00uUZLATYT6Zys9DK+WbOp0uiT7RpcgSWJka83djQGwFITLm
+lSfcC65gbxEWGRlKeo3LcmTpOY56M33ZtRPAVXpyQCqMYnD0zB0O7QevErH+8DsUlTBxcNohA9G
lG1TCSPh0iL9ofTy/fCMbXvl3KxO3sTUMgu5kZ3wqj4prQndX5Pfy09RsX4g2nSbJOd2DWXHIDvu
oCEFKwThQ9caRwavLtg12rWDC4urSKRtpUg4TmKwAuEbHAG/7qy4+ZZ6S4aUWD/cCv0JNHkFEBP0
7ViGh6nT3vUM+MKQE0dTEZtSC+pIJVK1GPOveETYAqrnKRFz00mmI+Dnk1QmxB/VaK3UMPgJFFQt
+vZVk+jmSrRNEAjTPUmhuh2Nkgka3cqcW/pTGYHTWD2juGnCkEHGv0NVLut+EL58AO08q88wLQyC
6+DEebzT0SW4tswu4A3ixgiil4o1xQ7YTolXPN8QUID8Nh0LQXiOeDe5u9rrVccrSRLEt/KKeko4
UqvUr07bxpexl166CPiXjEy+LwrMmK+RBjlhVEgPjZET1P1GqfWDZko7/YqklzKKxzS6Ean24Tn/
7qriazaW1DQKkOlWmdnPpQpdPzKQHZBR7UfqxEN+k1ybJs8hIRUXfFqgh7WXfKL6qQmkPQX6njWi
BmTMhus5upUXraifyqw/cs+PEzrFJQHt0MZUTQXxJTRJeqECEPTlGWEHXyiK81VVyH1kDAyVMYl2
kF5/1OEBRWDVDhUdckQenWVVSYAGo117gy+GdqtuyyBMHUGDrybrIhq7CSKH3e1TyM0IcHXzo+qk
t8pbuUHA7yOh83YaJfowqyneAA0edjgTbUf671uZ53aRQJKkTxqN5qFurz/NVR7PUkPrn1AmQWsQ
s4t5FAT2kK9SZDJID7YxOnrlazIgrFQ32Uk543UyCUVih+m3lsIJ/NIxRFiV0dut+dARzcPpUe5t
BJMyR0onD6D+Vk7vhADDkqGsj6CrZ1QpCXUUs5jZBNU66G9Ua5r0WYjaD01WCteQ51LXnKtTK8Sw
4Mj2eSYwPPdPV32qiU6tE7BPJGUAzhXUPYsRALvsCbdii76SgcCjShkY3lefkzEvGpIgJtjeocjP
SkbtCyhuhiZk/yIiN2dfsc7EwidxskFG18PSXsQKxZBARDm3aBsSIVXyKE7yZ46UdI6ihRWhPkay
ttBmGT7AJRB7QRCMUHKh768Qp1WciIyYl6cxeKPg1m0yFVmLHmsLZSu0e4zjKTeJlBnCwAJrMtzW
EgJnh5CUo5UC+jSU8dO6kZ0Sa1JGaUqKtiOhn5jHtM0DN+pai7OlToIy3kikI5FoL7J7aHz1qlPF
ydZrUgCmvBWDiQ4RXxH3Ggi2XkkxCs94MtVt8Skl+h+r0v/PJftKr4gwwBG9fjZ/54UpBCmYYP+f
uWQvIzZTWfgf/uZ/PLVF9b9EDbYWXn38ljHbgf6LSyZJErsM+LGwwlTFwOrvf6hk2n+JdMdQXi1d
VJGkhM/2LyqZKv6XZaE8KYqmwjzGlOT/FyrZv3v2YdMnaqKkKpYmySrHUWa3wb/xyFAsrZPKgjSu
lK9UDAwNBVgQQQN90Rlo7N/uzH8wNlb+3eXxfx/tH46xZcgrMfQzRf0w/oBQ1eHnuLj/BHfkOoie
tJecnOJB8dF0IGX4WnjXb8hCG3L2lDRR6XOiff8s7QfX2Ig2oP4+orMi40Ce7/9+qpIu/rtzHieL
mznPTVYUFcze/zJaHKVaQuNFlZAWE0lilxNCb/MCFhc1FFUw6m0XYqJX4EtABf3RqKdhI2ANBEBn
9iBqpP5fRkRxaJHSHyrVjYgVGKEAHsHdSBBYYYHoNekbwMBlkQ1bIewpsUsTGj1xAZNg3pYFZM8k
fSzcMrYsN7nWyC2WZbeaTDJazey3sizMxd4gQ4XdUyUV6dp5xnkVcybIC515+dz95QJUiN05Q712
lcxGHQiYTE4uASRSKMdufxd/DJ2MWF+FEwmHmQm9LBCpBSqihevfTZV0Jccy0Vva3CQLlT8ApOIM
JQUtSUW9bQuswQeD4H4+JKIO8jorydbN9kIqEuigCpflsoH5Z0GNknEqwmoNVFcV+ErXrfIZ4ri4
DP3Db2j5WFf7nIBzo82QSKQdSK/VMzByWZTzGtqDeLqJV2pVM5RysYL6Yw/1+zlXbxYKIMELg+8s
zCr7HUPANq2aZjtp4kG8NgEwbzY1kyBSvpdB0uPP8WaKZb0Nm+TH7OKS+g6flk3L4vejVMav2jyT
FcDzYlvG9WvzIm7CYcbNcuXLUzGrcI+03dVfrvfXVSnoFIL6ZaNoJsUqneKH3yuUk3lOvnw2mnmG
LyrtF+yWmvk9+QFzKGikvxe7rEnq7bbmdfAWYypBRNdwWUPbsPM7RFHNoQxXlqE9L/tuV1Tx60Kx
O5l0ly4g0jJc23IbZTcObclNuIKj8/znI563TJF8eW4JZCIAFc9rS+uQNVFe93hHLtuXTTxxcw5L
Ufxb4Mnl4vQV3Fo4E1Ej2GbdMWcMBWPbWKVmq1qTuEJUkgdV2qHf9r3BapghiIJeZzjTF4kXcV7b
9qrh4Ks8rX/dx7r5nJcG3E3tXaoFzepv7RWXNFrtclJ1ju1fHVSH5Wzy5ZT+WmhzJurXlSyoFd64
HOecbqSFBCZdRZrTcpaPy2KYd/x+/MdXbioBWFXjX6TO+RxxxKwsRB0XFExGjly3cl+ieLJd9k7z
2j8+ZgFxoGXVVxfoAM5ANwWYiMKMCmtifhDwtwF0t339/fllbQZiwzWlwjp/q5qNnvqBWfDCA+iB
lm/HebGsLdvGYjZvy5DaR+QugoM7EwYmiaKfVlo378/uv32zEb8FVMDgMNJnJXO+bVmDvV9Ur8sq
/E0JL8Z5/7KAL/QeMWR4dSiQP//dsfx1+bvx99eW7whmKkFNMmMKBNz55K/br6NNy2sn37dR2W9K
xtnJ4R2BL6bNXZSUlhZ+MiBHl0szQtrHcr3LQla6xLdCcfdnr6pP9HcRnFggffOdkSNQJNdKecnH
IYN3rexx+/Zw86LDWr67fGv5nEvyv355+bjsWLb9+bm//U0mtKmP5fdOqmQD6AIgnnh+yf7Tz/xu
Q/bIRPC9ar6MOi9cxUJ+aG6mJjLvs1PC+/IpnjeJc3u9RWAmlm29BER9Wftd/HPbknWF8EWNnLsx
q/JzB+a/y6boZ5wv/j/+7fJnv3vy5e9+Py9r/zzUfIa/28JWhb/IbRjlzqlE+SenN/O6ecBVIDfD
GLitsTd5VYOr5sUaadll0c+jHnIywKsFeSj8Tma6hSAvsqA5fkLTteqAFo61i2VAS0fBwtTEeyVO
q5Uy98a/CxFK1N8+LjtQgP2GUAgMcj6OiLi+k0G9dxYLrKzHt9zDwh1EWNhWpA5p3Mvilznxz23z
qFclJZiz/DY3eyMQvUzlJmc9tn7tiORQrU3rmLTDSraYCtwgeCVVc+F2dBtBElHFi24+mn4D+POt
JqbdVhC7B/WkYv3z5+jd7NRkLG9QCTvQHRIUXUxITN5V4/ZUVeKNWmmssyvVbHj3iAfP42WX1lSp
ltUIn4jtsqhQl7YjPZxcE03MoR8DRHk/l3ujKUJGITQDl16Dtp4H/uUu6fN4lxg1JMgp9sO61jzM
bX7aWCl3LdyUcTDfyzoKV70Rri2IxWsrc8kQhVuqcvgr9Jt6jrAG9Ma3FnxeEslFcI9XVIlkCNvm
5oCN6W1dDTEnXAuTtellZNIZQurSqHHSS+50yXpuiHXHMUxIKuzySkq2XZ3qvhZGm1IL5a0kKCBE
5wVCCydL04HrNyPg1dxEqomUnwy9MA26FYmZbdcX91eJACeXjMrVyB5XQWbcxWpVgBkZJHdhvSyL
f7Be/uxAu4aSA2IHC8dkWfxpAcvqVU8IgpMe6Z4IHi0qTkcjMmAl1RPyK5G67wNYZIaM0Rg+ghsk
rMNTM2jk7fqEeBlnJRDUxons2uAXotYxoKbSTz2IsLP/4vosNJ+FgbJsyxTKgJNu+lmufhWDdM5u
CrATVMcx+WOtjNMBtEBUwYjmJUy5AoDEE0/mb58tkc4Obvm8ObGi+s8+k66j06qb/7tp+caf30AQ
B3ZprTcIl4W55tQLGW1e3G4m6eVyXm3RQ0B4Fm9AQ22JiMSFt7Z8tZh5a8uXlrVh7p+Xtd8dy/f+
/Mk0XL/wHIF+O/+sUZYWtXV1pRdYeprzQpwylds3r9LYJVuaMiD+U9Bsl22GgAkDYEPUKyRts2xa
dkZh386hXbPNhSR0uhL62K2tsFo1Ra9C/JTSt3YeArSyaSkM6TIWTJg0++jeJ0jWLtua6js0wwpV
eCLzZZOWSgLQPQvMxvyN3x2/H/tTQYSr2tIN1xV4L+iuuzQAMCmGL5nd8eaH8apRdggdaKbXv2RY
GwPEcnFyFWQfns7j7ci0417wAgtFavI09yN54cFvZg1sMju7UueVcMfqvu731fU4z5JmxMB27J5b
+b2jkB0l/s2kegf24lmNT1LsI5yUoioen4zYb2TeGfxzd2aHWn/A+73P4mM57NthT548sNyUVKqw
MS1HB6kr2j0KUNdNgl/bmDvVsAq4rpW+xeEEUjojttN8TiCEvfQHokfV+OQnDeECSkzj+h8QptBQ
5xCRzkXUO3mRwWjGduhGTzpAtQ9JwAvF6eRHTM8ioAlIiNj4NCiyM2eIkMVTfENc6emmpfh7RUsV
4OvJpDj6VMXnWvy4HQC223ttW7wDgDoONigPaspA5JWt5pDt3Ndu/DOulHckC0ApucJZoyfK7OFi
+QMQPvkLALPXb5JX0S2eyWi5A1xi4DPKulvPIO7r2fCA3+hnJp2APjammx6kdfGBUF3UHCWQeKC2
8RS9IhG9AXOk78FZFe1KIsJu3FywA/eDHOoJ/9HV9AjCgMLqnXAMv8ev6Ln4yfflfmDm71Re+gqA
UWea/dRkrnaUH+tX1f3GmmW3aS/BhrNCQNS/Opwwccg2P28VJD9h6OKH4eGuRzYSKPkEk93PUhg/
r028ho3QU8woXYCcaJQEKwtAEbjYFAALQHnwDOC7yX9+qTmCHs74FuawU6FPgwBxKcgDOOvbNYxT
quiDgbo44vpbMrExfueoUEsNwJdLtQNpDjLhLtvgLPSgD0h5epZ33cARF4IXBaJviMOIRw850Tie
KGUE+2ht3cludghXwwXvrfpL3iMAQR0QlfHwSvbOHbGdcWEKNhTkLa8PNpDTc/0eWGb2rhQ7cVq9
QfiJ5bssWRf5sV+Jn4XgFZPnRYyk8/94xo4fxhdGzh3CfdoO7VJD3AWEwhQFT6T3kudydHbaYyeA
y5FWhZu/aF8R4yBZ+ZqWtA/ucbY33kBCjYFzu1iNC+yYnYB4seC9jDBZ9rK6FvfEXne3i/QN9YTM
hPgx5/q33btIqywRBXGIfpA/dQvHCjc3YhTdiQakxO0rJBHky14yH9ZzCNrxWf/o7tKz+VpuhgPA
ogJ5hmzP6491hom880On2yn+KV+hU31bvD5oIOhOQNFIgtiBy4DPGfLzaMPgwiUdlK0CQh9hAzAF
a0xRrt/ioX8XPm9ncL0Ok7RH+TX8Sh4pL4KLb1tHtxsnOCYv5Qs4rpkQFq4ir91RXNKP+fp2tafX
20Y9Po/32oOwVs7xd1bapP7Jq2qu+EPKT98Oq9wDX0dHUz01fncnr9WduKH4Wj3jfN29MztONrU7
ALsTXkF6GasAmmDrto8IW9AXUo298dd2ByEYUgakCrpsJhB33SXdoGQtQ7TSgYPb4h6egh++qNKW
7PkDWVwuPfdAn3a2zOy3t4H7rHDqvbPeEtd6HoCAgjG7IKntgVi6micgtpgFAi70b264zWoIi7oK
rSLf87ph0nEEa4IKywvtcI/aMMhdj5QEAJ/QlmN/OsbQOYaV5g93n8E63DPzXGdrDHX8GxCTc7MW
Nz09T4W99swchGUCr1B2ywfu6QasCWIsaDY6GS01XAPwC2GPi27Ma322XoHLo1IB1LFUVoGOY8KM
XiqPBuaFjkk79APSO37oIdPkx2/9Ia+emHvFghPyi9ZKe5E6Bx+NAgbd3nTDTbkPVulWf1Y5Z1+w
pfWQOCcDnaUdkm7YljCmICHvorxMOpJCTux9j6dkb72r/83emWy5bUTZ9l9qDi8gAggEBjUo9k32
jZTKCZaUcqLve3z926Dskiy75PVqXBOaVMpikgACce89Z5+75Dm4DrD1LYGBNyPZwuvvtz+doxxY
9lzs/1g2sj5tDzSPTqbt1vtQ+jeWxlrbLpWKT7Y0Zghqo24Y0OE0qttGQr8olOKNc7AV1iJZlph3
6YCd+uV/uTy7aE0uzwZHtvnh21PPjEi8TftzYjckay1FS3qpbv7n//siV4H/T1HSkhRedAr7APxU
7b6HRe5SUIVed+r++yGuze5kyJSwjuXZ5QdNU74ahanoI+kKzmKNMnzGzJgk4tjQudKDYaFksFkp
L09Hk95j45TVxlV2g8cO4Bb6Ux/9je5HQo5cEDRZjtlfSXoQhILy2nf5EWCTzZQkREHUHttpVC+0
QjVB5pdncB34w++va5qO+wiWheptTA8pFj6x5P+ay4Mb+dm3Z9//zPL6YZ/V3Z1v4sO0OPnVxAGm
PKHSrXKADlNsGRiNbkHLmEhUUvYgRKgc45B8624pZS4PbeLcVJNh7Yalu/D9IVhKwe8vxRDyLQGG
uHTZxqVquzyrL0nG3//QVgxBmTUvoQpUgQoqimnPNpmZdILbpf93eQZxE48ssUZg/iB3K+sxNaW/
0x6tqXJEgjSV3Cb8rqygUlrWzpasx90HghqHJT5mZwD83n9vIJkkgeO7UcvFGCF+iCqSmbOZToxs
a1Z1D6lgCCRTdX1EQl4nv700h2gJjnHuvd5/coPGPIXZiLk7hC5a1rraMQPA/7M8eNYo9zLSh2Be
jnBtOx+zqdTbPh0L9H5Lv85OJHnF/sK8XGzs3nLkvj98/7O+N4HU+Fdg1rOT1dcuW6WuQEVtg2Rp
mhuXqkeSLwEWmhv2pUW3TEHWTt8vdj925XazdJG+NY+/N5OJz3lFmsPCapC6bhSjPEHQhPmKfztW
1ZepTTyuEcAqu6KRH3swjlRuPJgZyj9zQPBYw1q4tFUvB/jy8P2lJrSBD0lhuCAdLofXWkp7Y3It
CiNG13gcBw2nXNPeqZam87eHpYfslDV/GAQYsjxMx7KC42nMFh26S4c1vrj1L6+1OWbby3Di/6Zw
/9MUzmI+9cP8ZkFG/oGCXKCV//kf/1Unn/Pmc/PjFO7b//Mn0NH7TdlQR116IZ6w9DJq+2MI59m/
KYsxG/xClx6z4zGf+2MKJ9VvyxgI2KInpUMsDf/Xn0BHyYAOAiQ0R8kATwNg/BNo+ccg7BuCM/i9
+IfBmLAEn6cs0iko8uPX//wPx7L450zJNNCywEo6agE+/jCIq6JK2KXo7CPZ7Rpgn02pkzXnMHI+
pLYbHTuB/2pQ9psEQc/iKC11VF79CawMmGNaOYdATY9aZZ8aD+mcmnW9KooKUYgRPHuWvC5gAx3l
3I1bISNFfw+fZnDdmdO4jQXwo9inVuw792MwxePeM+JtaJPjiKqKTbYkl9ydryGoxOPOyKCFc1N1
dkLIZBv5GM4T64sGqxYjgjZzVqEwMzH3uegtUNkgYSjcd3Cw6rEBvDPA3BZdjKHC8eG3kXCYdynU
AW+yV/FoOntkBxg8bXRupiIoYQrv7NwTx5SCOclej3UZksszq7Ou9LTpqqEBL2jfZLqY7+IotjZJ
gw6kuQ/V0F4ZOkYG60LdLQq280WKrydBPVHE0d3sGGB7sakWIh5vnYU+r4tdG7PZ8MzMWgsGtCs7
88d1QDxH7ri/+9wF91VdvEDu4z45YFxDZzfNM+SRIjdxsff+6sbq0a0UHVZEHyl93ZBAiUZQxBSQ
8fRhyMRjBo4a0Hn40ZsrKNRtYsMzApipWN938/Dup+NtWyOQJU4Ep2JiMv8J0dP2pVrXhKwnXWSf
1aIFr8wlOo75ydwgbu9wWvS29dEvkmjb5ma99hMfXV5EdKSqdsAnd1llsDUngQKbnHPtWHqnKxL2
PH3qCyyKZcjtYCTYEtzQiCkhocIF46Lo64U4HR3CL0hZXFU1WZ3RUGBBKePDPOSvhZk8MDU4uuxI
at2xhc+8+cY3kGk37SX8r46O2FNuRIBqM07staJDiYMyf62Mg1eVwTMbJzefYfLnbzFxn104PoBj
zvUUH8jwYTfijK+hLhCHK7QWGXvuzLRuhw5UiSqtQ6v0i1k73S6te8aMnvXVIHjGY+jllU91qiHm
pJQr0nI/gy7/ZOspWquOo1s5xWe3T+kFDAmgRk1oYWQYOOQDcZ0VU4IY3/fPqKYTtChbQSbI2m2B
9YyV/ckso99nUWfsnJF8yRLTK2w2WIOoWspNTNwgxQPq7SELPvcicI6Jf2fEkNC8bHqJpTgIeo1Q
TTdDtajbm8B7cDM4zMbvzhyaD83ovPVRau+TPDjEefPVDzFNJ+kU4rkT982gH9Owl9sPoEjLXc5v
DQ0RO+MSrzCCUKwhKJCQYTVetDHcCnxQEoPUHtq1jIti44dvidV0qwW5w5HE5CLkqx078bYHUrwu
CDgH3b/IXwrwzpjwlmnlkD+Qjtrv1UwmRt9FH8Iu3uQKz8vIBR2K9ENp2p+KFBlW3Z4D+LJe2aIr
2w7FcM1nIhri2or0Q8wV12oyaCJx49duvEKdnVMsWHj9erbd6VDvRQJbUhvHPnXvbcPb2oAXpqrD
xmhXC7PTwjuBUjU0szfRU1JOWXZXua3Gths9BUZIISuG68CLcYnkltgw3aFb2QOHGPLh3ZDzuDLS
6hPoKqJU6RcbdXzShv2K/Bg/HrnHmI3UiMxgDNWJXiMbsKgj6QQzD7rNd/I79UowJz4HD7qkBCIP
z3i0xckV7ley1TW64pioiizl0mkzYubtkP5Ilaw9sz9mfnoSed1uRw9O47Ln4h7AaW5rvSp6km+i
2f1ErPbDOKK546IcjiRFQO5Yovq0kfNp6ga1HKqyfrwOROuwz/QiUn4L/+CGxOghGY1wqSEKEjbz
7iwaX4fJSOhCU/Ya7hc7uq6d+mviDME6IFZ0diGVFk2a7epQWHuOGhEjKeqL+JZqJd1NCf4mwreJ
qPWJwdAg4q3G9Mhdod3LpbIaYIOu6tGIrlpM64rV55CkFUi3r8VIWieafGpIfSciBc00Nc2Nl2AO
qlK3J9gRe7ny9LnDLC7awtg0JDnuiEtYm86GyPvryZyAdEdRuo7GCAeRpU5uRpdtUk26H4k1mqAz
Inq+DnUgtjNZu9Ba8UGPMjb27TRtLUDLnNChwSC5iOhLMF1oK6yLDolNQoxryphoK30sv2OvKKpm
UMkF3o0prNOdyITxebRScRjzglss4hpSCPLbfiw/RZGrr7yhJXu9qIgVGF+MLjUJo32BrdysARlj
tyQvK6T+WpchkjIHdRaM9NuagL8ziwGLci6x4ohh7/jY0hvFiuetinpM9vFUky1YE7CQSueDLoIP
FRXHtuprnEHOomp1cjotflHuokmTltndpErI/ZAC0RsUUnURJJ/LaHiOi3r+MOtDY3t600lMuiLZ
9nI45EGMBYucnl2bY3BT/UFPQJ3tsbrN+znFO3wKINHDgnavFebgoCNz3NfyUOc8JGV0oI6hGGGe
0qvwOQKLHzhU1crbm7bEQVb2VzWYQ5KuAo7sjK5doIUlNxbii89dtXfIXuvBaXEH6rewjyvN7UX5
BEmUM3+xnKFg9AlTXfIz8mR6THJAGy2/o8FCgqU6Mg5Rb2MaaOtrRccnTfzpfsrUKyguAkXG4ThH
lnd2gmEzFqg+axNzes2FDFh0b5UdgOVYXUVT1l6RKgL+vTiUuR9tiDL4PJFHFotzDjuYJrf97smS
M3/aQdRrnsMKsnxQsObSnBwHr9h0kWcy5sP4OPfptXVuclAHmYO12J/lwYJBSP+MrLyCLzTqvIM5
+7977ccsduw1iv8Sl35yCEnT82lvHK1kwMXnTnfObTdx4iVW9arMBMsOJGVrQLbuspht4rqcQZfQ
xumSaC844QYyu1lb7C81FyK9nO6lNwpSA8ktV11K9+nFNdvXqbCzK9PXdwW7t3OaTQ3BL3ZwdhLv
1YoXwL5w2QENyVNsGEyXlrs20EbATQDPTzFfoOvjuqXe9Dcya15mAwpEaJfXLiE4/M2nCmkA3Fys
XAmxhJNDzB0U5iH9bCcZpvsFe5cndPcNl8WqiZr44JrITWyassIb12iwxnVkTx+nSNK2aFommjNN
AaQ1BnUe3USusAnkP7rtGr+d31n+2g81zSwA2GuvGo/z4ETbuIXDR+DbUbszMI4ZOxLSCY8wBAMx
tz6OkqOeTAanqIR90Gdy4yEPuSobHMLE0WRM2LAjIug8dCj01pks+5Ulw89pEg7MaetdCmiB+9K4
dQuJ8tNVLWckJ2hKPp9AJDN3T/3YYxZsBvM6dbd+GLs7AusLuCbixXGrkv6pQ9B9Aw922XMRP7Oh
BOWrjhvOWv/UGHG5WXxuTtqR+6quSumCYlbcAicTH/UcsrOoQ1AoFmbymPk8JnUc3X65NXxs6AOe
JdnSyCOo7IHYtUPr1w9hJIO1M9ONjxvsWByEummPnSU/Nl07Ha0YlnKc++nWlHQkLIK2jb5ySXrw
+kPaOnvHQ7OtOJjIp5W3naASHpWN84XuLHuXfR8Tqccssb92Z/cVgcWXzg8YA+TBFzKTkGf7zcqK
dY5xg95jnI7nqYPYPFFyrDPRv1tN4KLnaYqtK1mUp8FVW5sBD9s2m+0mW03fHj/1xSBvhvdBlp+n
UO2qQuLDBlQbpZoYvU6+VBptS9Li1F7CdtKIvIhR79gi6lNVeOsWmEsdl5ClSheKFPbMvuvMDX2i
B7dCXpuSw7KTLrP0hlT1nr7gWJIf67R2vq1HLak6Kg9FAtNP5SYPTcHy7hjx4+wiwInbBbzWsgUH
oPs5AuhL7iTbTezdicuQKMWVOSp6rPnR/ardYOuYnYXfKec6gZOvB/Oo6C0W2dc5pNHu9FjhSS04
U7maT/SQECChj4SLFRXNG3sl0FPIh+kIFgUxuJ7SGycx3W09dQDrRpimIrBWhQhA9qiiWocwePHp
Vtte9cWO09rPelBLlC0bN5qugsk8wjZW1x090/Uw+G+zGordxD2nc3MJ+DhTa8jmoG2NjeXDtpK7
JOzdHSkGhMiGIZuvtL21ceE7c69Z4uheJ4VxTrgAj7UUt2HnOHjn2486ZPSW9PErIoOVGxvE42Gh
WWWkhqLyz4mW7wYyFlfefTcB26Y3CvSi5fTQwydS8Bbx4nyoS/meyvSxr1hKlXWtQ1BdvdcrTAyo
+hLzNmh2ZoRJy/abq1zBdgtqyQxUqGM/1Vd+5B+NhCQ8XckPgVtiHOuGYk+WE3Oc4XmmCgN7f1bi
FgEot0JToAdB9h7UZrSdsDQGjvEmi73ZspXNm542a0JiUcGJvLN9f1MbzT6JjC/xgO2dXgDCCkbn
K0eyJ6HYsbbdkrEgTJQOQDNCSFDhSUOcR7aA5YRNLfdzixE0KSX1OiHbRjdVRpMUC4id6XjN7fRd
a/cmbNxdbIXevgC5QzPL+xTZ4qNl+u2j5xoPJjHHm7g8pLZno1R5dnOOXBL5wy6gZM8napPqwSbm
d+3NSAVc4h0ZC9HINcvPVgLmXEWJt1MNu6x4zjfwuiGsF8mT5/ZXXuTVh6KznwwvxMNcTzsy6e3O
fIpB/TfjCCqmq4tdaIVnExHsKiM0d+3pCs4fWqRpYpIZRM4Xo3GeyzjmsIsXz8lieMw19z22URKG
ErxNUqzBX1ol1KoqUZs+VSdyi9DYkBNFeKa9k4kFqq341DaGvy4is9+J4XWIwuJcsBREudb7OBSP
ehzXqWmXT3a2700RbSOF7b2GPNJod9PPME6WqHikhlsvaEKcJG95EIKtrOA4FOn1bDBA434JINoz
6teg8wGBmGS3zdVe03nB6D1AW2CY7FvEPjpqwvbBNRxivrH4HVedWDz2mIppQfjHoLkj6nBop/RK
DA1exCG+cc3ha5e/iwEJcEHyzspkQubj/Fs7w0DAmFGtRyLyNrM/gCcGcpSrkbi6AHZQU9y4avDv
ffQooTsu+FAgaxUTb6PDPEdMKtWbsc0M3NaO1g+pX/sH2unrrKWq1JVJeToRaDB1Crk2wyfbYS4N
1HtDDNUOJcOTGCr3iCrjYwbQ0Eh81MssLoVvXScZlMOWHY+KCYroB4P7aKCRCuryhtDhhBsqdZNM
82vLMcDC6MliPTU/lL33XEuuNNV+UJWed1KJt6EI+IOYc9murgbNzqFrSMZQdLUcEVxnZfbUmyxR
kUfXou+4NrP4cUTot8pD2jLrOA0eU+YC1GKEOFe0hlp6vJxOpnjI5wjcgAkjLMyY6ufDZ6iwQxOX
R1fKFyXH9XXrtY/ErjzNCFo5oixgEbCmC4226TjW355eXsfZ16TTxZEg7PhQGfDIF+nw5QHf315x
ze0vry6CqMrKoTbZ/p1gaDuRLHf0w9xDJjuD+QGr3EcmbfWswx1nW0d/acU7k0awfXk6pHrf0nsj
gT5iJUu6w6WYRL8C2zYY8aoo6C6oKLGXDe+5bJJjaC3MCRHeNa740MEh35S6Z5ZFeWf1OP1bVuS3
wSBG0um+DGl5rFKsZH3j5OeGZ2uzUzUtjmEk044EDfJfFr8beOU2qN8QnQGHm2lYOB0rmuVs+aZx
6WUo2SyR3C6X6yr0kmlrPJpuaK9Mc7iTvnttDIo95JR0mygoj2bb0QSyIko68yCbdnrwmQKwOdn2
Zto+GE71xlIEqVaqa1tnp2RIX9UwwGMxBtQOiGeS4Ea4Z9Spz4PUCZGnHYFryFQzVO5ZqbNt6MGP
Ns3XCNETH6I3OUMILZ+0eEg9LTatW0I+LM6WCdouZuifxRi+CAa68ktw6MpI7H1dWh4YO4IyWvXJ
K8VL6WUPVUniAhvEt25kWDMU56hAoGYrErDjirCzpodZLtMFnVT6DLJw3A+Redd59bU1gdJwC9ei
Pwt+n9EX5gPGKJMJ9zklBc7YsiW7xzALCqBFzNa6/QtCdzhiPjmGWZYgge6OaRSjapG7GmhrArgb
jXo1+/sgTc60E25sSbDpZFQ7hzBW0nGxQo5d2G0u6kaxzEEuDxcFn1z+yuWlE/qY+OWYr/Wi3hvG
rN/i4Hwrs1Sc1BzcNpxK+8srv8qem0x/iXq6Jgxlm82cYmH+jm62TS1YZCCnpJ06FVEiF8TCIkMD
sEtXBgo9vvkXuUjF8SgvM5rlh33KXLexFSvV8msZ4zzso5naD9vBTCOEP2t7EgkpikK9jwK5D/rk
tbBJSo3Z8utFfn55yJKAqdP31xYHykQ1ebz8ipeHKV/gAt+uZ3QDtNOPBZVRK2NvV0HIXQTg8UWj
3o/KRcBVXweNINjrQo6m2gT5rj9eLsb/pkDby2j48k9aQfDnv768t0wiGqSBzrpzxZukBjyuyyd2
3EXZdvkevinyQq/euQLRg+y+YFc9dyHtk6Hh6DpdDWdskcLbixQegzDbKeoxpFO0lyjGAA7YXsvM
MWn3Fzr15Te9rCKXl0WNso6UIBQdC2P78qvXMn2puFtxi2Hc6zECJY3cPjBvaQ+5X2y1y/IbdgPb
RgHtqvHhuGEPpz+aZQEAz2UQa5Acsqty74FJRY7w3YZvga+APRhrQuZ55SGM52/iyCkbieFQDW75
KDbPZuQDxa47KrKRcBKvToaTGYDDaWuyFxiKwtkOl+Hu5X2IpaWWSWfEW8tw1l3mso4BnNhoBHAs
W5lrmotTeVh2GJf1N1kGqV7e3GAeXg5hSct/mf0FSQgkIebh8uzycDnjzMh4x1uMCTcPOc0EIGNf
m3gn/ioTFmpiwSxdd31Ru3aXwfJFD+zxP0PUgd9URnHHmS991MKA3uNOstGLtkhLj+Uy5hxL5/cs
6MQpS50bTadgZ05djx+AB+mC9HdaLnnXRRIgy0pzzsvRxVla0zfyGygcKasNo+OoYatOcUVYRurv
CWKJziM3tg0keLH6Jxh5GBn1oQ2QGNX5wmH2EE0EFXqJy8O8nBpvneq4yxJcLpeoFXnq1LOZxy3Q
UI73Rdn87YjQzdHCeDN6h1JQRV+qwZuuKPXmq8ZuG1Tscb0PzPl5FI6LKzS7nQwtr83loYrCXWeI
adc04QfToaQb9fTHz6za2Dux0kd3LJwrEslRdCEX01AzNhkdiSul6XSlkdpf/kI+kHEv1EK+5WdW
Nlw1yn8f7JY1AyycXRMhbCbAvsQQ9Jh2s7rfSy60VV3m2U1vo8FLvebQ0A1lxg0WzvCd8Lpy6EE4
I6G4Q7J8KsQkdK8e6S3Qwa3ZJInllzZrZlylQQhyxkbjOhwpS42el4Y9f/HImKpi2eHct899g9l+
zq47D70ZS39+7U/vRWeRkCwaekg03NCtTckR9/tBo4TYLckrq2GY7AXKJtBYjZW47mvyVYVmoGAn
6RXBg8A9KwOuQg8NlhIL8anxqQpcqim0S0ZBjLGfayRXtV+hV3DuTQ+GnTUCFZzo9jhm+tItWaxO
yclAPMhbVGd3WQJLfiKKeN9V7LFNcPkI3kIVXVmOKM+dh0RZTKWzUVYTU56EUHQk8YXrS7jq9wd3
FOiJ9Azxyb8Svat2ofbuadyaiJWmKj1nmL/gG7TsQQJwxBG3Omb34LWFOOnGEGyFeEaq3dawAJmb
JsG7ctbptweXwBuySdicde7v4+RGm9DJMAEXKPimRd5to+y+PKuWl5dn338QEsF5Gv2cbFQmpuvL
DwjcZfdXEsbz/e9d/pXLX7at6ENDf31XmYY69bZQJ1HEyDwvTzF2GuQih5vUcIZTjWZ9+QvfH+qh
cL+9zGs0p4WTJWurl2zRYDuSFGmu9LzkCdAnPwW+qU+jKZIdHJBD7U+blB3h1HByDhVi3L5uv9Bc
sfkHrGRNQpM3+OG5nLhivJK45uHEcWF5DKRxgoZhH0tW1WExJmUGHK8qHRT6m2Q4Wxi57XgA4JCx
mbT84QjuwUUWi4/cYRVYSQccVmhyecMHaNPf6a6sSRd5kQVAHqnbXVc0T1FCjZto7+OQaASMkgQj
rirard1N7odf09KGaOGmpGcNJaM31M7I8C89zJNM0DMO1zEucCehk9arWpMJmL6NJuw7yVeW1s2b
5zLz1u3WG+VT7L3YE43xyEHT29rTM7ds8ug9mA5QB5aL89HVDL60ipdoPOrszM1Whb2vwugpNOG2
08wg2qHT27HIPqYNFk0JoSyXS+oRK56D3wHxFd+CQ7stj+8wX54IolombOFTn71GGblagXkrJ8iw
2sxuC4KcNmXmP/vtcrEXW5PwPtbB8mjh8V55FZsFNKlWjPKrdnOom7S1rRp4gO/3Jy1SJHrsC5Zd
v5Tlu2uUDL/cg4K7JCewn8LlVjrj0ufOMOy0uE0NdD5GfDcW436Iw5dqYsbmpU8tg1NOLK4YGDhD
/lS7oEn9CHX6XHAGsFLuPW9UK0qHak2O1e3MP9bTXSTKje+IRIqmLOgYQ2uqt2Zjn10WxQCIiMDF
O5fTTZYIBvtPZFfg7pfibmYB5Ar2FxBBvxYVKhlzNkFU+p9aayGlVdsCFs+oR76f6HPJJIDgn12R
VzdpwTTHuDMEeRjMSZSX3lfoMzuIAijdb7BvrKzIPYaj97UnoKDyY0YKffQZ4cZ27LZdiUNBRfe+
1gnIern1CtKqSkueDeTEAIpWGRFGA6DvxZej+71Fy4/InpXtlVvHFlc0AgtKVXSqfr/vBrafoGOZ
QlzRPrfFeJO+G6I/RA1H1anfxpIosTzdJENwbkTwAf3Ro6WufNf5Wssb4i5phAkK0mHhmHfJsRq9
+DwZCK0dJYGG9dI6c7Vb58uzy0MnA3GeNGtpFsav5QzXYHKZFCb2TJClyD4KB5FqrFIwel4YMlkP
US6zBDBzIIJ46My9buL7jliqRaw3LlbCi2Lvm4zv8rpp3HkTFey6B4HbIhnBoqH8A6lqV9RwrLxD
kMhPIduOVdpOxF6wV5NLnUmvgoN5cTrXixlHhPD7whJIoyGaehsF7k0HRTCS2D8uPmLLo46NVK5p
KPypz3Nd9x7qS70r2yXQ5mJVnrQsZzI+v6jZjEGVUMRcTLJoxgj0dgF8lv4iJ4CLa/vYaC8/HG/j
JktPdFwxly4PZGizQ8vMHrIHreZ1VsVIT6J8HcdcK3koFni1xe0w5xpOFouooYj5dBjQ4bR0oKHM
GclMRGz1oTOQEjYviDg0lEx01YAlk4eMkudkvl50bXiBH3XOJ8mN5ZZ3+Ut1xsAgVABEF03YxZP7
gyt5JK2QpLGtlUAVbnTwEbAKHyeLapTf37VqHV8NFGJUGaRHyu48Bmz2RJfRil92qLLB69zbBfXM
99c5PhSiLCGxXyzA39/+Ik5jsMekm7XF5ITIEluvFbluP5uCL85gQxRXBZc++yNvPLFVcQ+jG279
dP4k7QbY0ZB/cHorOnMvAGqf0mRCvsqQrlhywbvuxSTuDuTrMixcjOYd4lVagd0pcIlamiJ4c42y
uBstD4TvnFRgjPuc3jBuQh6c0N1qSIKH9vIJm7nINylbHjoBMeYM8q8Jj4+jXVTKZzS3JPGNS3S9
5S4pL7XJOt31BicAe21qL8qNiOyApmFF5Sl/mOIxOg2t9/h/Kr1f5y4jYPtl7jKi/zr6+tfc5W//
z58yPfM3GrdamWwYHCW+i/S0+5si6NjxPJRz5jcl3p8iPRgaptSeVgI1GInMcBz+EOkJ+zdwMmyF
tKlcJQi4+v8S6S0SvB8kejbhzY4tbfR5kqcm4I2/SPQCLvxZl0V3cBLiXqusjm6NGCpSU1a47IiX
VYhG9lFmkBzlm1SgAtxvAXgqLu/scg7BPXQ3RssQVJcUt65T5zCMBRutIFx5XU5UstVfN06lDzXj
v70X9nrzgyzyH4SGPzEt8NLbSBUtKUwkkEr8HBtdVcHs9TNRmyaHas3obJcQYUUtg9MuR3C7nsGn
dh4+lYIgmF+/t2X+9fv79uYettklPptD8lNmdS1jcvEyp93XpILpvthXKdd/PRGVym12xVDwtlSl
QZZOzgiDWIv/xftz2DypXM4xog3/evxm8Jz0jW0gubq5k/aQbKyBwmWpvDN05rQLj1U0bMwoI3PB
YQz6L+//0/lz+fyST29zeqNtWELFf5R4jj23/NThy3ccbCRx3T8ENOdgWmHQNG2G01K25Gjo6K3u
NUikCT1kZu9RmeQZ1hBZ1sa/fCX//BtJ210uLgSzP30j7Rj6vizbpRUEideKx5BMWDrr//LBuW5/
vHD44PiFLfaf2kZ1ot2f3qYJtGSU6Hf7cbaKzaThyNfUwB9Kn7m5agP6Obl/MzfskwXQw24whju3
BlKcupVgxG2H+3RU6hwDctr/+nf7iX9z+dXgvFBtWoJT8pKz/oPs1ql6gU+47fZN9dX10bkqI3yD
l8MIaklSNE00TFQIv37Tv3/tjkC6IByUxbbFqvXXEwH+bEw7rqAVjOl3nfsepCkT2/Wv3+WfvnVh
Lwn2runZzs9oH1PTibSShI8WjBpG7FLoFFCIU0lE1q/f6p++xR/f6qcDzLA/qAIkCXskld4KgMQm
6OKvZZxAQnZt+uky3EThdP3rd5WAmP52XmkXQ4PUYJrUzwsyQfdKD7Rw9sAHgWOitDp4mXluSZve
QRekTvRuw5iEkLIcnmiv4Fut0DUxe1mVhpuwVXHkdkAbxtxBoFNzyYPtxI4hOIT0rh+woCdXlTOC
xUXrsPWN6L0GbLk3fEFfZuzXeR28N5aaD1NyV+sCfWzi0DeZBPEvlE/tvdUZr3blRId/+eTLF/rD
rWg5bSWWJdNSjnbF305b3QRK0Ptv96lok501Rvc4kRh4Bnwq5sP3rcl4D1jm1u29pybFmRzb092Q
9+5mHJ1+q/JHhNcV1gqP0aNrrUpdDExe4gaDrQTdyMkiMHasGgaYsJiLG0QzhyW3parMjTULeeUI
O4aP/hZlyNoYv4OVfUGIh4qThHpDxB9//ZEt6+/3Lj4z965lsaIcEstV9cOlGnupSmYnbfdFRZp4
183noYp/H4upgK//PMdFsp47bSy03/GQL+IEw3lfBMdmC+Bzjo2roPiaJ/zXND8tAsQNk5tP4Aet
bbRM3vEg7FTnFAhkQB3J1H3yOjzJ5pfY0OEz0b7glYl3Z8zVkf/AatYSOL+2fZrrZpudMw+XZmfw
MzvO7sde33tF+UypbyUM+aHREEbgXovWtAgHWdvjOZ4RuUjs+2gKIIF0/X1QDs8kcyQjtWmRddGm
sB9N03nWTvpYx45z8BRGQZUTSt/TQinyU5pQGNWwqHYoN+WmEAP3UTv6ADxCMzfSLUE/OqD5Ed11
bn9bqxJ3cB+v9DS8TaUo10ZJZJIVQF4EoJ26yUnoO3czqcw4IHF5sk2nXQ8GgOshOieNne3G8rmK
IEtPdioRqaYn21zclXML9dOpxSrtjQercGlAe29h7bwVbn3n2E+qaLACVM6rsNQTBqoXCvxgZXjj
MbPQ9KCrx+up+UfqvsOOrREmOHW0JydXItjGEIpM9jYNp385q/6+cDGrY9fKUsz2znV/2tKNTeB0
zsB11NntrszGve4TxKHR+OSPtJgC6MR+iijp1+fyP74rbhTlmI673Aj+eiaD3++1Ny8TGPNDI4f7
rkjfu1rdjLPxXNvJx8RTL79+x3/Ye+kFNOdanuV5yhY/3XKQlfe5kXbsvWx63DnxFdMYP9ZG22zr
z47bzzgezmaLUrR05rtfv/nfL1yGaGLZnnueKeXP1pagc/p46As+rlu8lPVi+idK0Z4Tg4ofgmF7
cI2vxkD/7dfva8m/rZK8sa00+1yJgefno5sRO521A9+z3bk3HlcYyUZZv06DaTwmefQ5o2ZYOz0e
A+A3N6jM4MLn6WfVf2Bwbf3bb/P3uz6/jcY0xBzDctkS/fWoI/iZLVV6zX4c2QWZy7IRgENDToKP
QU9cmaBdbhrXBABvF7cJQiFAF8Ahw+GpUCLfO7hxf/0N/T/Kzmu5bWXttk+EKuRwy0wxKEu2b1By
ELqR0WjEpz8DXFVn7e21arv+GxZF27LE0PjCnGPa//bSUA9bAFRB3Vnub2+LpmEvKvughXyNDDvP
8az7rrXrZf9WJ9MnPhYf0VEVrywUY1z38vfCqZ4maDTEFlhfsxE5LFpifSdCZKhZZ4GSxRAC+oDd
uZm8WKl90WgXrpQi/Z6mPNZxcWlgBAmXwE/WdvEfnuZbWfPfl0ZcWWAW6QiBXXu/17SJaxhIHZ2W
VJE52pcbnXRXK4iJ9Ou7xbYEQaVn4rjuHReVRz5mh7lFmJZ7ywe/oFtrTf/Dnild/B7ldgYSqK41
5v822s5oQoMhz3cmgvFNlsQOCPzwxbSrYJsAR4WWjBxWRecIUdrBq/iFE/eYOFxWR+hqCc9RJUXx
h+rL/c07RjXArxxZluNAl+Q4W/78P66MsaXQj4dDS/xui4RdHAQj5EAYE1Br69zrBvOBcI9iMHJS
iYA7VuIzlQYCKgr+vnMNwn8a9kfxiCa4wY/MczMzjZzs9ZBWX4oRq0W6NLMaYaXOvxvh8KpEHt7l
pdVuu2Gpf/AzQZJmL7IQ9tn/OGufMOAwAflQxy1qITl9zG0BfzcDV52DSNugtXkeKv/n/35P36q+
f7wB/uPZ+O1zNuh8cJNqavcJK2DEzpPCEAEUuwqKYVPjZ9pyLpCtxt7Yt/p0HdmtvQ4C77VP9f3/
/lm8fzvpKcC5SHMKWcHvR184YbWZvK4lWzTo9wOWo5NrZ+9dHAHFsKaz9EDZ1bJDDpWggDZz674Y
qwxHV32MQBfN/ODnGGvVyqsBeLXldAqiAmHabJAvsdQ4KZELI3Bgz+abwOr7YKLeH6PErXGiovvk
yXjh275gyUo3cwCWVvQVIp8wK7dFKD/zkgC7OLDvNW68nVf4X4qaPQ3OZUI65njcZ2gUJsc8Miyl
oHBCoDdmGO3GaPElm++OG38waXv14TnbVh1tA928dxoQLpuUs1zSg1XyM7TS/O4Pz+0/D3eM3pbr
UgP7JiON/37TezYpBXHKcRq62QeBwvBUcHysoO45f2ik/uWQ9Cm4oaO6Ad/VXF7k//h4tXnmlwrx
5h7zzWdaN+Qw1AeOzodwQF0haiC9BRgDt3Rf/vev+C8lL7MwO4xwrbp+YP7eODdx0tVB7HE8lx4m
T/RHsMjdY6bbH7YTQIeHwhHYncYIv6iNE+SnxUQnH1PXg5GqNnUQ/nQRYe3nGn0qLpZ0W0GH8Zl5
/+8f9V/e6IBqbR8pHMUFje1/P0c6wb+6uD/3pUgi1o+nqk0/kGk9jIbH6FV+tkH1p2HWrWj57ZPO
xM+OYOAymvN/v6JGPZEFZL23e6vvrphrN5z9m4AN7+wHZzSGOOVRp+6IWzgwZXiygS2RtdBvhijD
Bli5D6Oj9EYIQq/QfbBZl9OLtAaQQ38qgf7Zr/FCelw6A14XANm/XWdlp3tP9JxJQ1jpjVkHbNey
QKywcRBaKdLP//1q/Os7lhYpxLDqmUz6/vvV8LFXJkjy2r1TXgZtX1yX/9Uu/SuHM6wA3r+sMkYC
bP/0hv1nRx76FlNS3q68IG7o/vd/nLZWUlluTVTMrN8RJTxaAd1hLLB+iZHgtQxoeEL/mY3opv2E
LLXUA8TWG/ThcVKsw6L14Wb3O6Cmd/Ps13+4VFr/HIrwAwY0jyYf5tD7/dRAxYqtss34RBnuB6dK
TyOj011Wtxf6xl8CkhiL+nDno4QNg+m5Jt01dmfSp5Q9MyHLP5EnOn/48Lj/9npRIfNK0d0Civ7t
LNNJH9sObt09xod0ZxaTOBqld8zbOd2ME8VrqzGc4J4yd0lP1CWF47G2GSJ2aVg8TOQ22p58dsbx
F7bq4bmzkkeEeu01KU/EG8ynJiQ/mZOGvM6G7A3sbntJoXktuS5EqXXRIWtFGYnoMteLl7OnhJPm
RMyiH/XvbXMpazoEOTLhObZaf+Sj92XuctStThq82U3yc24kTCVL7IdSjJfc4rKGEr8+I4hpG2qA
//P7O8Sx73MYB9TS1m/vb2GEcvJKn+QgYqOcWZKC7s6YxkqAX1XnvUjRPfqG+kyHPw6x/6XWirjq
BJEJgjsMfx9iy9Ri3K+CZu+PeXBIzc49SCOO93YM3D+sfOs4KBiJfTHc5THzTcdpPJKBnP97T0Uv
5bmmv2wj/nFlqKEp6jp0G3wE071yCyz2mWlu5bDErQjrg0gV6zpVZEK6dvuHt+u/NZP850xzaWIC
Zvm/fcrtOU5StP3NXgcTQa6J2Nth9T2tk+RcJI29lQbIKTA0pOskGMqx6vzvl/9fTpnIZOSHXNa3
XC/67eWnUip1JLxmDxK4gBtwRECXhm27kinRi0BB//Qb0wr9Sy9JTWlCXkdGgkX8t49omLlVl8wW
/2dfRN8rm1TModb+w8jQZie1es5LCFHW2EQvhheavA3jnw42jlMwxgRpjXH0kBofZWoCWyrQHQxS
ossdCNXpbAyHVoPmrEKwrgMhN+x4jdcQqW09Ec5CnZydjWwMSIXXq9aM62db5O/tRLpugGfpQ4/R
zoHM+4hxl7gip/K4AhIG6JajfC11PWxlXSSHwh6d98x1v2PQ9LaDPZJPTE90SazlG7lW/JEFRKP2
a8s2zSemOcaLG1NGBoP3JlG5Hhl/xZdY5gtLwYVeZ/bqcbZR73eD88hio3nVn05FdJzEPfseolqa
rfRXz1xfDfZKdfIloIN4hDtgXAZFvmldlPTcoYijpzQgqCFJppPoADPMk/XWlpYUlJ7Rl7hNyz3W
K0ZEtuvel1H+RiXTHVWazNfRNgGCddad1tE3mqDsUuM7PIe4i1dcIcu3cUpfTJUQY4+KGOicnr4u
JqOCAKEPt/Jyzg6CaFjd40labPPT1FXPqQx+2KKef5gZjLswB+8mAVHhoiY+ppOXbtQ/6wlGFbpX
VO9hUXVbVOUz/R5iTHnDN+kcKqfMQB+lFs64rezhBuRwteeqpqrv8ndtpN3eWr66PRSIOSQxyC02
jhnIK1d2edVVpe8mxiS3h6yw9iA52fu8lMM5XW4q0+3/und7LM6QafWQ0iXmtjRzvDOjR/98u/f3
DTSCflsPzORCry52EzpcQN6VvMTDJC+Ji5p/SABoJ3FWEQYJgQdlgK5OTaC+jT4mKogI+k4iL0H1
zb25KPJtnsO5y/pkvjdwGd9jzrCruLm/PcLmb7qXeeoewjk7VMo/6zL2Hv6+aSAeSWqVa1C0YuO1
GQoAxu+HFg02NW7tvo6ZIw6aYMdBd/gMhhi9WEZLRc4gtiFegZ0IcM7llhc/u3A8LPhR74aoqhOQ
q5VjUCabdW086doynsaqecQnpy9VWhoPlmJ2HEmiZkfD2XiJF78kqCbvRNuiJl6+LCjxLxOEQoR4
R9WDQEGrlg0PlAkoR3NE+KnsHtpsE5jpyYbD/4hhAuWBMebHvm5ieEJ+tUtNP310qz59ZMDUb8dJ
Et43Ee1U+704OabsT/FMsLmGOfOWT2m+r6uafMrSjt/8FMR66WqAiXO4b/1xfptcMkPTpJ8vpRHP
b3ZW3BmuFT0WplJvxbd8edBtRY4NnWg/pw72De3LKw7W6dnH268Cq3klE43Y6ywpmZE7YL+qjhUd
LfG930rn/naP0pX0vhDVaCt31qCpkdLJUeegmYNd0GTfnDz07oJQ+3eE8wAFxarm6ri69mORrFmv
qb1nLUmddfC6zCiJvQmJhfUS3P2lYz2bRUkIT//QVTX4u5lfG4BV9NqL0t+YYwjsOeM/xoub4y8f
6osx2YT11u2utVGGgxxgex4/6r7vviWj+6XHIgidtbz3B9u5Vi3vk8pGW2aoQl9a9FyuX4ufwi+w
srmJxwzCbJYAymLbt+3i/NHF81x0j1M4+l/JhSu3bV8T7TAa7RdvfINJVbw50t06tcHguEz7fVw0
5FuKu8ae/G/sf8fdqGZ9aI0k++JhlGmXx32HKjevERz3I8eqg/v71XeBT9vKng6dIG+NXJ+3cpJE
vs75t9Ih3b3OnlO7Ug8htIA3gQE1kQU5WUP36ITyIqa32m2sl1BFFSjS8RW8dPxKkEN2TbXx4/ZV
7kp5KVsikIq4sjdDafBqMHt95CIDK9GPn6PlZiLCkLnQ7J5yVqCbOrUVinayPWeGS4fatqbXCEjt
BrKdw76tml5z18u2eWB+H7GBrBs0rs/dKKxL5Mon1fbts15urMVBMVYhWVoJ6UZV7zF2xuBxN5Tw
V5vly7TT6bMsCS4dzG/RIrxuwjE4DH70ZXTKjH7N57Nog6cw3OBgJZn83v7ihR4OvTF0XHxC9yH2
A/px0pfy1ruylkPGOGYhBk7NmmJQIGGT3j97Roi6SxN3Ospkuk/CZrq/3esFhUxF4o83G+luGh32
eWObPYxFLe79/C1qkmRX9F7EaAw9nrlo9GqbiU3QIJ3zDR/3C5pyRJzRfIgwcJ0c5mtZLbDtBNUp
sbL65NZQwNs2jfYDILcu88odK9r20ZZmhtPFhXxoh/Wp8F3epcEs7m8Xu8rlTwXIjw1D1/l6u/HY
G1hZZO5N3DZnl3CwMCHxAmvpxyz1yRe62KbNr8rof/gxDL2cORu/wCnCd9/lgnA/fMObKhi30tUJ
5qYk2XglXtSyKu7sCQMtbcTKcyWgz2iP2PSnzLKnLCPitMsnYkDkL2NSewVfGMK1uy1bl5+Cuq8f
220VhIfZnlm+xum5Fe27Jqo5ttXPtD+7XMdpYNajdr/20n8yjQk4oOweKec35YgkJcBXupp6D4ov
NaRRuCTR6nd70g8zrkbGIfd5AAJmcadVMd6rJlh5QfYeIjh1Z++HbYu928r9aN/FpL8DEPkse3md
7PDnrGHblk61NpKYojUgr1kRPT+aul6zCsWhmVRQDDoi4I0lV1JE6Z1VzW/d5D/gPp43Fi64TM1H
Z8ofiUkDN423vB6OY+riWgd56pTzvpXGdurtfZb4Gy9n5RhMC8jnsXbYr06BggtUu0wgiwnbdEvJ
6vFr1SW1skkSjO6Hs1+/ZlnTr/3Ue0pJelp3rUscdx9TFXjMa+MCtpUMf4RWTra5LEjAyfVjGcVP
/jQ3G2OcrH0LLmAN1m4ZMgbrgWlcU4X3eYqaeZ4HDWOnOOqWBDwHW7VbGvfkR33I2d95FTJ8U038
Qo71razNK6MSmILQv017E8z0nlE7/xSDNFj+2VileH9xTerXWByRLSsV7jCVXewMWhKKkCXAxnkw
lYHp18uhK0Oiye0vdhdepxbhT48Rc5sVeQ1VKW23jWiuQ2CUO3O01I5VFZYi8mA2SWUTLEYfUapa
7trejk6Tz5HgBr8M3YPKDZ1Po3RM3F0VRpc5umb9/Gi25Hh1mBGIEYMYYKPDzkpNXk2M/ZzBv7lO
RINMXhrddpFG1/58CUTf3Y1CgG12kn0zVCiA5aueySJGEHrHJPCzZJS8JCS2XfErTNNPB6s/IZqQ
Zzsqi1UAYDUreI3dvn3ze+dbY9UIDCDFek/uvTRYRicRDvwBPf2I+HIlbYMnuAYTTA7duk71CXZK
lWGrhmGYX/o42c22/4GKA8BzQ8ym8gG0NF3PZdfyN1YKo7CZ9NlJIW2m5vjFswxjHwzDvap7ZyPZ
fK6sZjh1Fdelug+OhS1xiS2WMmw3UEK7HyUXwLSe5COhovd9irC7kyLYEM0znrJhGk+3e600se7i
uMfDhYlFuYRRJ/WpHh3sjQFtLnNGz6rrUx66BlIQcYpKFM+NGagtfnDAQiYz4zAtNwQxqlPYJQqV
QYskvPIYwd8evNH/a52cnXHA1Jp0zckysDMNtdlszChrTjb9DRl2Q23v0ZACGeE/bNypPgV+wOlp
jSC2FAL/UTEYr9C13n52UYwl9Ib0B6sBeYK/JU8+vTtZ7W236VVvc1yBVyaYrz15i0q4KRbZhyLB
kTSaa5VlBztRxraNi+99UpfgTgCwFH1XnUjerE9ZynIhKkmlM2KjOwkvmA4VqBPBsr0Y7YGs7YRZ
DtdMUgJT+KXKJ5HFb41NGHUHXDIExg+xuXYCuz3dbtgLAvqzo4MyMHcTAXRUmoDAIwB5eM6C/X+j
wvIkPeNdGXj22+Wr20O04GdZBul2VgW+06Y8zYUoT+E4fws9iiWnQ1jGIKredkDhcIrNQL3S5Vlu
WhI/rZqcUX688jjHfOZ14RzTkAs/rogT7t78lC33rEHsZ0/oQ1Z2X8KemGG+islG4qaaAw3NyHor
c6LuTIXR/fZ4mkcclbe7A4gxxnTBoSmn5ARXVpxu9yIxHwzp0wUN7q51reEg634fKAIqeDWad1G3
4+6vL4E/5CfeUt3adcgodwRdHnlXuSFTzJPcTIaHz616z6uk+OvhULvhqvRTtRnmOi932nUI+23R
PRddZxD0mn1HxR5vWWaEd07Xk0yQ9FdnkT2LoMWOtg9LReA9dFE2nlzXrIC3T64d42Dxiq9wL2QH
iw5uay9ZQ3NubGRohpecidUlHxe2V2QC1DFqmw85aLOqDdQuEb/m0IpPDPkUdArYT6o8Qjg1d17s
0Vw7IUlM0bzGNwPAht2D0dCrgrH4MXTGQEQtB+tkRj+hyO3GUIzbDFDbMOhyrSJLoKJf8kaAEEQL
65S7s3ShDN+MmKSq8igZysjh+0WQf3v0FkbiNVYKCotRhYEjfzZNcbg97ogloOf290y/Cx0EJ/8/
z+T27W9fmoMDUyKCjnb78q//56/b2z+tDKtcF52h1n89ePtb9e3H/fvb1YvD015Ssv7+2cbbD3/7
O3/9JN6Uv3s2eUa37/v3XxSxIHl3dN8ru8cyc/vTzPAOBNFymU5qfVfao7673cuXe39/ebt3e+y3
v4eUI991Xfl6e/x2MyQKHfnf/xYMkrdrRnF/e2iW+bxVRfWdbE1a5RCrRhEF7ub25d83c0ojXc0N
r/btLmc6Evlo9OCXOXekAqmDaFpvHUFq3qiqOfem4V7QUBLpO3stWQRpsR8LC5fhGIB8X3aBYzqR
G+zqzzG1NHFZFji5wv/BhQjzCYfzPlPi6BTwFsk4ch40eXe7PC7Hix/SiROFtCsKhjOqjay9W+Py
GBBY2dnwKzdHcz8L6GQ4LJnfbwxcNmtpfg9pXe4Fow767Oci+ErFJjaKgxwU5Bys24K0BdPl7PGz
/Fc76qvy7EcEK8g+R2iksYjfKyb2K8OHemCCCoqCB88yd9XYfI/HJL+LIf9tA9ui+4/1a57S0nVq
WKW4SvdFJY9Czf7ejLznUiMuAhJ1oLV6mCdnJyOYBi2kCXzQ9t6x9DlXuV6H4E/XEWo/x4/7VeZC
MxhYAmOF2ai+VOs+KBbKQfNdPg998yjd2F7VQNrKKHkg2/XBTqtPWBjkdxpgwSb5q++teC80jUfo
6E3funcpqKq1l7JFGFFY0NgxLGLGwkRMUSEtBluj31qEi53hSX0du/vOLJ/irBn2UDLCDcPI6CHo
q+9gosQ2C5ufddK9GLqZtp1J4IUsx1OSio8iBcuqAl7ZRZbY4XJRghiHptsHVRmdEoU2QVIbWeVg
HDr7l1/G1kH0rwL51lNiUc7UMj4b6FNw+x2nvkKN5JjnKFoiJaKUqNiugiXVFJjIpbS4PF/T+idm
+JGk0TLdWV5CJq5X5UQpWfiezT4gJ0sBTMjM1YLBBUHZcLFXGWMtK7sahkoObTz/QuOYXQMXT7yr
wlPRj3hKvX54dBCeyaJ+J/K1PQW42dl1QB+x3Ka65LI+eL1rHqdMHhg9vRn8CCeP0ceqjnvWgHE4
bmc3d3dVkMaH1q4/6G77DTucap8Edn8v/ZXZUfKVBmt5ImATvG0BZjXWmwjSGzaKRUBDWNG7MwIr
torpAH8gX2hoJrjmoD5T9rKnuH9ExxRRmVAbIDU4+cp/7W0QEtlEunuOxAWCflcYR2KmFmxh6R4L
v6zPpay5EsGguE4ZI9vYaVczk0RUUeJrkOIWymfYXU6q1FkzH2pDlFmwfRSRtPjNwyH8Mlp1fhd+
J4la3TfxPo0VaeOefe0SJgwtBMZDZlZX00L90XsEMrZC4Oqa+mLney1h5LkXbUTmfhtysydbh6Bd
Ian3Oxa4tBXAMOW7A5h2J8mn2aQVjZOoKFJVUuZr0sd2hpHDXef32ATVMDDGKqd9VXcPnp2rreCb
RMy5jl0HZssEXkaiE1DOEo9xHpICZbMWzkyX0t73PSIjOJhz82PRgNWGohjh2aGvY6Kfz58lq2Sj
kl+Nqv7sQNPdddYM+U0nRKz7yLWKucZ+GBV8jPj3EfntGIHFDyHj3Vh6JGdrWZFsFgUXMWDsyh3Z
AEtCzukpdtLM/c7onMJNjWCbS6cbQ+0Zp4OqqnmfapltYnv4KWU1PXICIoQBC7ZSzYiZKEub3TRA
d1dz4R8NurmFJX0q6N0Tv4Ea0lOAOab95hoFaQf4Wo6V1S0mSSM6TMSEAzIdNsBJxbMenZ+xd6nq
a5uyx8Es7yyT4PRhrqzoIipnXYBM3Fiq4KO9fIoGZ0mvG637IFE0cVEPYIpgZJ/sbICGUXZplpth
nQqX0VypCUsEE7w3GnVuozq7/HVjczZqQs3jRlBgsYTYmrgAJf0ms9R90IhzVSJT8WRK9Li/DVgB
MhyE50mgVHdqEc6faCjHjR2yvyiSmKgdp4Q+UXBSLdWkvfdUcoTZkK9tCeyvNsoQRMywLQOcq1Np
7JTE9gqncDWWH66VWmtA+ZI1ubA3b21f+rscERajLSIgRCh2SQWqprI5rQ1MhoyIhoNrdh8TsXPH
IO75XsXaiGH+cl2xtzwKEEBCeujsZB0CwV2bgc5P0snIrxBy58uk/TEU/Q/bhDGYUeyUJsY7NZYW
deL0q7Id2MLOfspIlmeKsBqVUZ9ROe97KtgHyyZ+hl5m1SHdxI/noK5R8xdpk7edyvJ91ulFxCw1
kqFI9+xyDN5uGD3IeD4kTL12KK/U9NKSYb7Nhfa2rJu/MmzEeCzgc+Z2uYJvYrPNidSpJHlQ2ftS
25xRHZ/MiO/pcDzeY16FUHpPmTrs6g7nN26odF1kVrBr01dG3piPol1XOvfRHEYoa4OckTp29qAe
rkOCE95EZLHFRU6PFebTXZQbBCd144NoT3qK4GPrkLh5cUhyQz0qp/4B+Ys3ndtnlzFrv2RNKoEY
23h2u37nMTXbUifjvq4QxilyBYBzWRfh0oVUiVwPEIBPAcv0bc6hvQGAOu8G1d/1YiR+lEn92kP9
fN9GXFyc/smaE/RzaSO4xFI99LW0ttPXBSDw1LNA2qRZ6a6DsiwJGAEYW7kI2PCcn0c04sc+yX4O
VlKvHcsHNBRlLHhy53ueR/beHRRnLLOug6XmeKuDAZgGCGvmMtPR61R2ahXMUY1F0yDoHVXU+N2A
E39qdBqdxyhKdjmaStRYNss2gvNWAbq/K6MA8wz1dm11cfrQuPSwxHHeW1E1hgC3qvThEeTWvMpY
rx4SL+0X9DCR3p4/glwzQwUL6alXTvFc50TKwAx5QKNQPqONz3YhEICN1X1VXVy/EGfVXUYhv/Jx
a140Bl/y1LCyRvGn3afFF9n1zcmsjXFtLl+ijCs22rezO6evxiNUPBKFAwL2xsH6NGR+Cmu9VdG4
6Rsv+AIIFCIZq0FCjulVYeveh3jysDcQurQY4704TQ+23QybwBrme4eneeWlbnEkdpP4Cr4RGHmY
wY345hFKmKdh/1j7IrmyM73qEVYX+fMHRlCEqYX5p/Z0v3Y6BSOvMD8zfZ8i4j83w3cGEu0F8DDr
vxxp5QLGSgtYc/jw7W0qx6MJwppPl4l9w+j6U8oya0ABsy8Q9bDbouycGpN0kn5gSULzUiaxPIAW
42inTLnRI0z7hwy7rTf1Diq8hJxUGdPgxvqb7VRX3y6qq2cxLowLPRItPB+HtNyNErMSuaM7oxb+
Q596e3dyfNAt6tDr4clzPX2dUmVyBbH6HdArG64IV9fYC45o9wRZnmZ0zhtq2KH8omwxUiFJdntW
dChq+3ugTecYpVBPHMYIzuhs/QHAzw3/krNvWjmtoIkP3XMxJr+w1jEQDYJhm6Wzv83LYZ+blX/U
Qpa7JNcdEn+/g+jgcsGNp5x5wugenGoX9Pj/2aOk9z2nriUt71FKz1uZcRGAykrdnV0yEYFH5CI0
mba+dIkOGtruMKsc97KguhG5vcnDHFkVJ8Wg/J3DqGrjVWZ9VJk3rfx4ehON5Z0cHAuY4JEyi7GI
dmWo8vVIdOazlRfb1mekXKFu2dc+IR4sqiQZwAXnFuPxld200yZg8WaZ7ZETaUT64fcMPnrxFLow
z5FVt170y3Lj/tg7TIZbx1vpSVL0DdBubLrsdQ1/aQdkyd2YhWtsbbe7WJkxgbhuzNXSf55m2lnk
rjFLAk9+sxmxHt0w+pZAAACWvbVEKh6SEbNI3oXUSb5ZUFwETFRqujs6WnUwEWvDYSnPw3SHcJrG
L22h5ApPEbki94gwUZz74zHOFO7PNph2QxllmyF7SNMmuKoG7oZljq9mS6KCMt6tka1MoB7TqYl3
0Ld+TNSK57Ki8WS4dg7TeN6Sm1LteWHig3LB/3sQg2VswEP7GQel/26lP+qpiLeRN05nNwR3q5YQ
ciTMXNQzcRElDhjLLV+Lcmwvsc6sp354qeHhUZx1xkVgmL8WmpOEUf4+Q3DyWIiO8RCAnUufX72Q
Xi4hiZpVeNJS2bb6MaaC+ZxyFVwNOTHB9hCv+g6q0SU7Mq8ZL8B8VqAeZtxEy03rJnqngMSuKBuj
a2Q+svY6F5N5SFSVHdQ8v9RCp2dWFNOTcmcSVwx6jS5l/eS5X5p2Dh9vN4ztDmlm/6orh+WdCYne
VQEx4u2EGSiZXuY4HS9cD/ontyckxxbfBsbETK17NjQCVVpgRO1l7uKCvsBQG9RAPK1O+ViBalwb
QTcwGu7Ysc85aKkc7TPYIWLBiGhnKherB3vedN4OLi7E+tKZtoFvlrtOFOnZEe1WZ+F8KhkUkzdl
OqvRJPHUNHrWOR7r5sYTe2uKh8cM3cjAkrJJx/CMd3S8ixLE27IefslmaNgZze72FhDv0bBWUrab
XjTYagtiaTphJzsL9O1gnbI8qZ9LT/IsrR1MS+eJjIfJKcVOeTWIOelRv8cEF2kjTsD4lA+ZcORB
sGBgAgrG3am/sHznFHFLaOppWmx8qad7p5oA9E1+urPzuNuWXarWYmIZZHnf0aIaR0/U4X605B16
A3W63RhqiNb1yBNTV7J4hHu+9RHevMBULe7SHiRL1pk9IR3h1zJOfhmYNx9yx0EqCSgFMVW1mmJn
oGQs6+2cFQV8ZKfbVIrkzqjxk2NBgDoRGURaBDPQC6+GvRn7TO4IJWb2KpYdP3kBnkfOR9zu9UB1
CAL4y9zOFzJ0kb07gzqNgaxZipRfMMZq3hKR3ArD+j65JvXvlA93mp54n1phs0n94tGeO3Utejne
x3F1miaCBqbC8XYlp9C+HDJz04N8Qj0k3qcWRLWj83brGAj44jClFEqHYEVGVn7vJR+R/dkEvfMe
VQO6Pj//Whn4Q8clsYK5er2OeYsNrn+ksfY5vTH8DcJpkAw4aieK4aWwUnWpKCk8UuM7X/ugxuLo
iAWG6cA+07084LF/KQV0fII9iYcIlhwRHfo7oHDdMYXzv9KR2Vy7k1kEv8LORrzZxABmvOnF9Qv3
2GnAOWaLWAEyOLkKJa+o1vQdITqBDsEbUhvtkaHhJ6xr55++iwq3YjlO9wi82oZWsa8MvWY/gfAd
M4hOINeD8VAYFgIk63RFmSaNTiPCY641AykrYwh5qis3mbQ+GlgZlk2lT2ioq+ton9eweeIIYrs7
VQgNRLeu0Znu83g+9GVdQ1JD9J7VmyEkwz6Ef+5W7idUZfwj8E7Igo6l82BYVn9HgMMBIvw2WxgS
9sj8x4+7iyqMr2Mx/khsZiFFl3TrcgajXc/gOAmQvp/7ILrURqYIWNThBjVVwUKTJWpD2lfpAJTl
er98dMt1Ni6Z0uOXtLIpU4K7RkNPDlyA2H7TcKknPNiNwPI6lFNyGrbVUI4H7eCQ92MbySUjGWoJ
9HX1sNYV29yC7I9VtgB+OoNJLTN+mlT0PJBNUWKF11zN011tZnuA+MEp8XaWBWB8NtpyE5QMv2wv
0gcjkvZKV6Wzh/1KZiHXqLvK0z+Zh0OQcZp2hVF62A4s2fKs+mBNRmxJ4jDWMrDWUAUtNNGF908a
uJeRG+F08VPDcGka2dd2uBdORq/J0Sj1E4QkKANZghyiM9xnXX78P/bOYzl2Zduuv6JQH1dIJGxD
nfKerKLd7CC2ORsJ703i6zXA+57iRSjUUF+Ny4h73CZZVciVc805pkdPMzVD7PsAs4pNrSrn0C/3
eir0VkMXw4ki3rs2YlILDlI4mdsEGb1mcsy9D2UEVPblVbGvTTVt6moG8hFO3o6n4ZkXi07EvOFu
YtbyaSjEifgdtZq2CSNEYxJviNeAfprtNTR/ebFx5RzzMX8OvK68FMCtEUGb5uZ5zJxuN114CM+r
KUyDpyxGB4nR1uKkdlb0i70yQTW8WSVmGdUepW8lG5ssP8vPaBt1TbCfTep7mHL8ugTektfNrffm
V8GmbFGkvJOwsnzz3Z9m+fziRqjNV+XSSNOFApL+DJyLwLytaaFGOfrZj5aAZkMhQyuR99TWDgO6
6mrGt6gUvxSEUbYcxZ+WS/t+os9gbdBklLbqgsXO33lO8md0FqnLirJDQuTeWVoXLFKEO9sPf1lW
8RQm37otQjaV60DSFeHfnnc1bBgXdJVy1lPA/iUvs3YddZVxbp2EQZZo4XqOCvokkvwf9rxcsnLG
l3AGj2kMiEW+kSAsVNNVdl9oGOuEQeTDG4+6a7xTKjqxFk7Cq+PXbEVVXgMaNU/BLH82XmLuYlOl
p6lyO4z8YmvB2T/WRUIlTMOjhDnyXoR/BYjEu2k7GjeE32wLSNJ7N+KT6QXTCs2Ryj1uG1VAbCSS
y8GaB8c0G390lIaco07fq4L+yaauLhnJgnXilmwIZ+7DfosNa6TeIiqZB+IMMUin9u9QINHYacer
PDqH0oOI6ToTpTBDIE+Ob/zKCBKbZFp3SI6cB4P2z5PkxwNE75IfqTtqVexmE7FyfAq0OkgPSxcK
bbSx65D2KJYtKT00EVVXgNpEefQNF8Qjst9uoIoIcOK5njoKCKniOHr2rURkkQZPHMO4R3QGrEcr
4B1gwaIes+aDVr6RSsOo3Fcz1OSS9dNkU61ky7rCRVLx3Le74Pz9JRudPxXaGtpfXO8QL6AvzcUz
9YD2RTXyFzOl+Ttr7LsTmuqmdO3vhIqvHqU8nK8DIOrUH2jy5P5D4owXuKVQoAnA9cVZ/JEE5W0e
l6oERLCkWtZjXfTaYWdlYMoSWnLyI+0R2Skyo+ZYTM5dFt60t2oeWnNas95bc2Qo8NkZPo/fHeNa
3/gfYUYxkxplSrWADQIvgCsEYPwt8YpD3rc/rbJNXyskoT3rMhweg6xved+8MlTp42RCop+L7L1g
RtK0cRyHoAHDNXXb0KNhI6sULNyYmqQBcisFugTs6xCwcWepU2NyivZTyN2wdgiYtylXAfBqGxEl
pxqgwQXL3G4xsm8LYE73VpXgIKfK3GkdfHkY19amGxEcn8geEN3qIat3h9oq5XnSkbMKuIt1CfJb
ChYBoWEUu0Zyp5lL8xrMlEKzJ9znEbsYnRpLw8pAbUuQ7tsy4KpDvpzXOHzcsjBzd0nQW1u75lMO
7BCFRhXhlfq2gznZAWC9CREFKh/Z8Ra/k5Xd4M8bhyna8X1wLzeShy69Ar+NVjdq0WiuJz9hRSLb
UzWG2GNP7XGubK7KxjWhqXHtmHaykWKujl3RQaoj4rXxzZAGD+5t9eR+ZnxWnqE+NowK6ljgoHrK
K+OW62Y49m7a3oIIrBW//+w68rlUchInJ6ddtp5CQAh44VR6U53dr9vMiS9pCO5ZD521b4qMp1UB
Uez7we8P3Cbh6GWrsrOsI2fHLdaMimZdPZcRlUcWou9sU4NrJMOZF5M+Ct6X26iqzEOV9ldU+Xrd
1I37ErosJ1RjvZQFMwoE9mAzpGyGhlj8KpKqeI49sNUlhWE+QsuaKBDfEvmObVHn8t2k33v4p6s6
+7WWZvfsJ91r0eKf4j4MeRIq2ruTqX9K1x3+KUv0PUcvFb74YR2Dq3A868tAo9yxtab06lv2fg6m
6gfHYIEH0Uq2NImqUy+h9wW9phcgxVMSRmW+nujZikSdHQ1W6WFMz3ccPFQ+8yYyuZ3rUlZrAtIa
y2Iub13D+REmnfM0VNBLFSCCEinvqV6+aJOSq7Rtpmd7ApVmjqb9NuMaX6nxnZxcsNxxwWqM2bOu
5HRop+pvXqX12k+82uXSj6HI1tPzGIjo1phmzrrhUYTcfJFuvLODzknNgA1gQCrarMxCbY0IyilX
a+dYt3TLYZcs47li7m/w0iYMtfjgaF2yOy511miQ443SL+GIJ9LJBohD5GSrweTG4/4LdrTDRF52
NAOO0QZyYbqdaXojQaXag03W6SXN578V7+8YUPqrHfTyUHOPXqV8lmeTJtlx4vGTeLQQmPNI/jFO
y2veLMYW26eTLpzDc95UbFnm+EKgMb1Z4hI1LLfLTuYYSIJ7l0Xl0+iW8PkH3nUkhtqz74bmdbDh
E1ttdjTr8kU6BvIzyZyj3zQMNLR+WR4Tlwgi+QbP74HY350GX21sIgIrXUbhCx7hd3v06QxI6/Rc
u2F2t1o+8KWkF86TMQoZat6VmjTEP4uA7qSs/MKOljtWNRzygK6jPumsezl9h4KdTU2B0GWiCuzW
m+ZV8MzYtH1pbbPlFDEypFs3inHe4W0aWWCBZC7RBfvuEVFXfA8UtLc9YavsN1xVeg8ns31uh+ey
y7ILTRcGF89UfGJMJMAtGgzmrBk+uC8O4zWsbP+HTLqS7Q+HokD+YTr02C5FEfTTqP9ZADjessu0
T7lov7gRmGer4UwIYrk1iYN7oy7PHX5yXhUeTmk2qOcRaGjpM+vBA0QhWb74LKhAbvT3hPP7mRjE
XUja1GCEgM5scRElMO8GTXd9V5M3ah1aBsJo5F3Ll6jjvm3M43jI+n4/DKk4QpVOHiHGONestx7P
RSqEhpmGZOrstBuNSDL5aTSIBVaBBB4ZI7tGeRteeNULEow1ArSdFl9ZyCACrCO+50Vv7Vu2o+/s
trHp3VH2KOJ5snIMdzl1A75XvedQpVfkDVHYDwaxoasdmW8hC82/9D1yBHrOswtJELi/yX819OWN
rdA9HRmG/C7UWw0lalP2+a2ch5j5iSs6fSLm1UTrp76mf+kwKPN7LeIPVSPv1D55sVFTMy605EZL
SzdD6ECjzBV8MHBmXJnsoQIewokTPje5+xOScblX7vBiGdFTozDc9mkx7UMXbG4a8sc0dnan8MA/
s6cHYp2MCTpJRr05pVbk9fRwH0mXjOQOPt0G4TNN47sgbciiBLgwn0lSHuGR9N/ObS33DzUAqRtu
6Wzybt9fEkd4NzuyzSs0pk20MdgHfWZ23ZzdjDe8SAvzs2uGHpOa8s9yxN7Xg3LcZ8aQX6F44912
nP5N8eZG7E3fMVMle+RDrlRz5B2rNhKrgKbRX7SbrHUszItKQB9UfuCcLAmZsitd/J0tq3qZy98+
VqG3FgmHacCp194CtjWrcXpo7ZZnowv/mZCDHnGYzLuqwKgQfOtVBR7TolKS3Q3yldu0+cXXfz3P
oL5ISpydQGXEGsJdv6+7JXUQJ/LNmUdF69wgT204yLda0IT4/X/divMOWpzeNdnQH8wSW3hWTPlR
j5qwQB596V7Gb1n1CKqgfB+sMHqMNMlZTZLcg1EZT4AP9pUKX1F19KWVgcKeF3j3FNzvu/jeRfQT
RNWwWAfkPl9VNl+6wPGQU1L9mpYobYTMzg3NSwyuQp5Hj0hUFDT15xyywiJcUJ3IZg77pkFzCHCz
ARYAkp72XKEdTNjFYi+nPG7at/noky/JipujyUEWkk2uxmq+HQAL7tju4qh0qEmxyvwvUoO/ry0T
B4M1yiMTOR8Jho3VlLPgD2kI4+jGyWt207wDc42qLxxNK543rqtyHJjvDHEIhN09URzDp5k68XfN
7qHr/f7BN/ZXN02wmbGHbHu6ww4FNrRV06XhBdt3t2WryYI1bNwnIOl7wLXd0IfnIWLgzdv+Ly8n
AmFEcYKOe7mjGHU5ioV85qZrP3Ot7In8OOecTvFtN5Xp1v7QMExf68hoXpnfopVpZGrvVMxHY8Ed
e5y7+eZMCGWd9j56afZvWGy54nq5vrPaETe6Hqi/8RLaUCuHDaT+atxOXL+/GINg2UMGEv2Cv8aa
7NDUwbCHU3zmtcpOuPXEI3ROcd+n96oN5TnMJ55pgmuN68nXWbx0gWF9iN9Z2998ujDflWFFTxBF
PiY3qDaZ45Xk29T41Dft+JT784UEbBicQN4kUHPRDXaFZkSdCb6yJqbLsaUY85tocDbTmVNZtvSN
V7H13NvZzyTAewl4VX7gk1KY7F66gRtJ4opoV8qhuaq2ePLswXjiwoAJSA1oPHPSnEVknNqKVx5o
yoc7i/5gDx4IRW/4wc1CHAmOyTOSXXSYJpHvgonMTEPdzDbAB4pwktou7cs4a7c0b9WbkuwcabPm
XaGKr1l2/8xsS73N/bPbqXxL8H/czm3/z1B1D10JfzPZFKhCqliaeh3gcdFbFNTmuc87e+Vog+62
svD3o2UP/w5c/v/C8f9b4bglXUHy93/8Z6f3/9E4fqOhXv239c+mzOLi53/tHf+Pf/U/iKae8y/i
3K5nQ6kD9QSq4n8Xj/v2v6TFksEkTuwSlZcwE/6TaUrxOKggCTDIBE5lufxbbdl36n/+dyn/xT8q
YELIAKdU4Mj/F6apFNYSXP0vEAWb5xCW6WDBgfrAWL0l+Ppf6BZeOkEyhW9+iME6kGqu3hxfh3sz
GRBM6PNISLHeo2Q8FTlXOtYnYiMrUz6KPq9WzMQ9V6+KJGvhPipOdd6xVrGjkGXZfoHGGGfbeUbm
9aNqYM6Idox0yUtpYNHO4pEZs6+qD9lcA1gtaWzOXyGEmg0BofpmdQXG6plsWJRQ8NjFwruTrwnW
zKr5i0dLUBq5PItFKB++xQ6vs4R1dso4YKbq+p1gzt1YqnZ21cQ2ESQMykDALsvHpp9iHTrbfFgP
8xTS+SX0+ElsbhO28fSDJgMwb4sfA5fgnna78kNrFOZaecNRZnSN0MrBrE1zG5Sd6tp3c7eU3TAZ
VZ1DldJSW2UK9VZE2San9yLL5/zcTuVNz3cdKvs4+PVPosa0pqXpXtQTbsvY8S+JO6t90xu7cWQ/
0omblPFHUOHp9Vy1qeecZrX8MvipPreYs0N+We9m12yyittfEsyvjBFyazhDs3Fd+x9j9Lmh8ceZ
7dxuUsT11besXQ+bAm7JoZjHR486tfWsl9HjahNBeCtYp+8Muy33RnlJ2j54N8/JHVtl8Rz102c4
5uMun2j10HmCmaLByxLsIZ6ziR2Z1wJR8PgbBNfA4VE0g0BRQQ90c86cgB/BculkzxxOxXpLyW+x
7hozp47Ft06tt9Aj7SZ5D3t/Y8foS4bf0BtXi0XZ/8PnqD7gtLcPmJHMpzgIcY2W8pWBMmy2XLBx
P7dPvpXD83FCCDp0iK0wmU57YAmIwLw4O4Lje9vUw84NzOaYTahvUZJiJ8uJIhlJ3R+6tFQro3IU
Hnfjb9mavyrD1Acd1fJuGidYDfIorCK4OD2UHio/0MTYHmw7BJuTtKij9OM6A3xPYNiAULOnlxzi
+HKHkBX2J6xa7HVl9tVIM4Vuyhdv7s5hymaGK3XFkZXxvldrSjjkKSeBe/ICyjo96+rHk3WVkuYJ
mI4p0Y7kJWWdHfPOOvmhBqqe6BM1YslzjOxHa5p7n6Rm96qgcLhtje00b7ANVEUG7y0Ot1Hdjit2
JtNzErFLy2lrPxmDycuf9yjFsbdRs9FvulKTS7SMzcCvfO3FlNol4fKaEr9LGEL3NNvh/NJs472+
2ooKIfZ1nApA5Y36JWHEH5t6LnG4kD3yk4wkCDZ6hN397LEv1/NjJLdW15X37BEGXedi+fE1UTAC
W81hMup5g3W/23fLm7Uiv0OZMmHEVgBQ00Pqn+Mx/aCXo3kOSuvFjdJTHEp5tSKfWYKVHE3Pm7Zl
LTC4EUCrUhApaKnI5Al85bPz4QCw4cmFYUpk832eLH0E1sGbmxhBEVZqR3ZTbVmSU4bSh+4e+xXl
7oliU20O88rUmb8JIVsdTUoBwKxWFFdkk3Vj3V9fE5weSVN82XbNoQ/99mTWODTf2Ott6WLoryV0
tBUzoX8M+mRrmHLhqcV6w6bjvZiKimEEqoMozXU7TsPJnINP+ExAfQr8jomT/xCw4koX52LtG+UP
pnraYL1dX8vqGuUdNQnBND2wTeUQdSt18fTsck1T3Rq7ogdQ0kF9NvL+qcMhe7fpx7Rqeq390bvP
JEXXTTlHPMDd4VYHlKf5tfcLa/e2Lp1jVCXv0RjNWx8v65aID2WvR90uCTuRxsfB81paQzxaNxuc
DzHBqiXvlBySyvjlJOX4Qr33U5k5O1vJ/uqaLpiTjGIjzqHy4jbyXuj+w9Q8+cU/VMVZTxXv/q0y
Y/PWcp1eFT4SXoSMtY+CmYxp3xQbWqDD0yK82LX3M4rD4J0YQ0ibuzg1qRzZBYbjoU+MxSXEJOpS
e7jTpkOVJUsluvem51n55VfijPbTAmLQpkS5cfs3zGytFVL+Ijy2ZiIBU9P1kNSCfmeYFpvrtlQX
h7zRyjDn+ABVX4NeST+zWLxE8WTQsqOQBbP0tdG/2X0+ccPz32hV/sy9/lxVHoSu1FW0M46s29SC
GXX41eLD56SdWRVZKj9FaDrpPOqv2Sy+tMs/OeSUZfQM3cfIYRULRKGl6bKLD0T12KGGQXMPjKO0
5Z+oVMF7HdXOgSTfc+xnFTlUX70kOgX1puPHhD60Lxr+VyTGNVdA3SYZEgkKhrPdWuoQ18VnCHqD
MEpenipaXteDPxM+IDe7H8KKC3aTWHtXWVQlOeVrn/XY5emN2buiDJ58ORxM4ZEabzwm8sHBYl7T
4M42GM/87I5bj3XvMSJgs/GVLfBcF9FtNAL7mpYugDHgs4NrvY2inE6wWJ7nmIR5Y7sO96qdHY3j
zi1Z4rIswzDqWA7b4wjnT2YEm7G2/lpa/8z7VLxrQYi3CN7Z5T8YjH7ONECsaw3jz07bt2gIVLXq
zL69zDVMxNT/qWw9nkpj/KzakyFksHFrlrDfLlrLFud/HySeTo7KJ1mqEw8LWd2wh2g5E/se8TnL
O7FJ2SZtld2yXcyyZjVbP63adFBbTHHM2E9erFTGu6TmpFY24US7LaDBdwgWDZX1r2WcQOrE/r3t
LWB7eYnVDKJEeW4smRxLjB/sVfWJbhb/wMcdPWr87WaPb/ERcTzZd4slpMGN+cAUQrhrQHDAMjKM
TXBCwGpOnnyKett8dFTZt1V0ps7o1OiSQrKUDX9PaS/p9Zndjkt2ta3aexuE54AH0KUMZb9Wac6S
oWndy1CoExmmjiYRxCUvy/6p55qpwIBY2493TCp0Ykbt9IhMJKTWcF4bgS2qo6GtEGSf/A7gpFd2
lzz5yqRZIEbpP7Q5lFuyrt1WsR9UsQ+CmFbHVdc2Fd8PFIO9RpdaseAN97zOqwEQ1hd2CTYSRGmr
kQ4qF1PTLc547wPeKA5KT+aOV1oSov7hk7rj0VhSkyw7IzqOM47kxTM7gDV5Gtye4TEZLwRRxCGE
WLVqG4dCab/mojdYtHQ55T99M4VkVoAJK1IzrW0XR+zlmDoN42NkX3+265fOM2CM7L/HCGz65N3E
I8kLsTNrCJR4q4vPod6yD4smWGTCSX8TZJDULrWb2q68K7zTeFNFVbNXM75YL/hROA9D2eOTHdo/
HVv1UCIOpl+3a1Mk7R2A2mrqOu/sk+upufxccAl3dlacs0H/lY5UF5rkvFURzRwKXizX0DDwNiMu
nDtR4d5HCKSJUjGtJd0zgHySVWCdoqR/ZmbNMWlNoNI9FuO2zSZZyTRdmwbcDfLyOOU89z238Mcb
6Wwe8pJ1MZI1G/PB7M4pe8lhATDbBPUOrNHebIoJ9tIKXz2jiQ9dTROzk4xPitkNDvB8LKoeb1nH
Z77jO3It45UWD+huzadXV/wXNtWQ1E8VxdwyGu+BhcU8pRGmT8qDmdrhBjWbVhG6vpYJu+bej1+l
nzckowq8QsP0yO3qXRGbTXunOvpDztlZzY8USJYZK30tY+zq0TSxJCrWaGDi2E62BBARbKnaHjbS
YAinyYuNT5uaO5UVf4qCIzc0JNsopAp8HfhgVMeKtvOHntPORejR+C58Q2KcVwCdW38u18lyorTp
8EH5uH38Hob4flcVTuLt0FUvbdzj4gl764kQ6joEcHOBSoIJJ8NE31jVC/ShaB2LGLeEyu7kkpMr
f/+UuT51FSlxHSPFRxM7MxU0I97Xwtb1+nsowxY0XRIVlfxKoJxUWJ7P5ph/JUtHVGMU2YX0Qn0c
ChMbCcaMizMW7DJJCQSeZmfpElECbCgPPYaxlTukLOEhvJEgcF4aiXHKLXWwpecCIoMOt4is5fiQ
gRY3Un+r778Zs8Tg26pWc17pfREaVBw5+SMKwHeWPI6Va3bHMgpKtntVv6L8CZe7g68xtuqMqTKA
T8bg28fM1EYj1z4RhMOU866sDTveK2kdvM6/FgFtHPyX240w6SrUAD/K/muwmLAc7gFs28xtYk9/
Pb/yNy3gZhKf6W8wiHwgZTWsvKrio5JCtCtsF4GylTP5UujVrJgob8/Q52qDFXUwHK0I9EPcgrkp
8T/Oq7JW4UEaFm8BZdWbLEo+k9SPtmG7FEAsjwFeum2bvSduPT+1s+UAKvKbY1cDrFFRwg2KDYPb
CFIhVgTjuCheRVV8krgAQjQEh4iBcWNNPOsB1quzPU0vuekOFMeaPu4o+Hc240o3cWExs8pjKx6/
ziyrCUNQz+145IP7gPoA76Vy235tVTNP0bTPOcDdhmk6bPaegXUxS/RHkNTiFnYe+aA2JA29vC1J
XK3ESAlXngJm0tVHrAKXtx9NsH4h4zOL9h9tTrs4In55RhN3gWJMuBbnkBc0Tj/7wMfyH7jxJu3n
djf47tWxDOqPx5IPSlh6u8xNMMRM6bmw7PooaueP8BF2Ke0DkR4h9RXx976ajHRSg50l3JbyIm2+
L9yxr9N1CPBFazIq4yD+lswv2yFRyRY7wW/tVLzcWYCRy8aEyeUTF6nNDwfx5dC7cXAhhcdgm7OH
GFGGdxApaHlLi2SVpnirSpVjQScQRjDEP1AYVxyIqdGGANnukFYWg51wr6mIy6thy5PrMa1gPTd3
woarBjThd0zxdMgGiEhxZO3xKzUHdx9QJb9XKcd9x3N7F9r1T3bCv/Gld9w7IRpPuNGwJcCILwKK
1oxjRU7j0EyJ3PSenB7CmlxeQz2eddVyLe94CFftEmSdw+sUDl/cXPkHsoFIt999+N6Ar91yuuem
fIY6tecU755CzqO9jZSD5YrfC6LVvpcbOePSn0cIgJ3LZ9FZtj8m2zw02ynYxO0MNYFdxFRPBOIr
LmGJxg1hGeLVjVyJ/XTO9rEHZjXlbsrpUTxU2BylYwGAzzC+DB3AOddPNwG0SHZmt6m0bGrSvewY
F2HLugTS+ZLM9letnpckEIdfSYCePACmTcPOJiZ1YC0gBAV+4AUQOm26XIXvCshrb1bpLsITsRGS
aacsltztfKGAeB+nFVlFfJt7+jlJgmYRfaOsnNedJpnnSszSYjkCp8YyL2GQvLkNdjFq+qZBg5nW
zTNth/pMbfZ6xnz66mqq2mQHsC9wrtw7iJsV/nM3mY8qMxY95z2dGLpM13ePfUTE3scdtw2UyDYQ
PuuPZYMk2PtxXM57HJqs41s2Y3FDJZ3HNTMv1Hg0MEWLvBXPpf+12GuJjZbPFfK0aLtgW845AV6O
g6Mg19r09tmeCxoqC1rRc8udIGMiUnm2AUMCT5EWV3In6hqn42fWGe07xewIBsWvzjDiFzuLP8Nk
yM9RqL6+T6wEo3HYFt5WiLrYlbPxNiyVBMJtXtRSHikbeU2tGfZF3w17HnLWkccKI/tdRh2UN4y/
UFM2owz42RrdVSxE93k8WE/YC8Z12YbRno6lotuNJj1otAwcYKKK1xkMNxcRVr4Gb2rOarbn/LQT
Vcjcmu2YVMXY0e/q1cdYUxDLvBeNQh/GEN+qHTHO1QCvD6mI/rqzp5+zDKOSNNrHxAho6Ufu9NWP
hGWf3yVoRzKNdv6UoU3Z5dkpkr+J3ZhXB8qek6t6ZSPxHhNBYXgwkRTqWhxSAEmC3sfuQi6ZsFYL
JBDQu3FsgTedY7hHdIkE3Y4KRu9akGvCbNC/UNHH99+k5nHImwMlQ8V+UEGIiJhgPNP4rbBpWfsq
o6YVyD3Z5sm2f/X0ide0ezpj+yla6o0FqibW1fnJzid1yJKQEZ82Yh+nMVvdPz4VRdNU63XTYmVV
ZvBDGfy2iBhVeOCQAiJOt+c2Fw9zTmNwEtxmmGzG5/rLt+dyN0qIYg0dhQCJygvZaOehlNokrfmh
hk5+RcZnuEAyYumcAuGGR9fyonPiZwTAghHumH1EyG32duKbhwyABZlCwL5w3RFjcvNuJA5Ltdgb
bqMYjkk2ouZS7/5S9HRmzURMW6eatkPIe7ZcxFo5tg8nbhAz/YEilIL9y5xYpMVw3K09s3hv0/vk
6iXL7sJVVuNpMLziCWguauT4Gkep92SPxwgN/RJwLltiDA9OC/SqdTVXm2+ohWtgms0ncP2+H6I3
9qhYhccfkmQAZUI4DdGYTmsjiqgqN5iti15HuyINCYUPIyb8ro12TkUW6luxGGbwQjl52L0RQ1ND
0O+2Q2Tku7pp0l1FQn3v8VFfqvAQgdQzHuRHKbmNZ65966d+eKfocT5yPt9A5P0eSAi8pIkIANqi
EExoE0CzRhf6mBBGsEjOya5dQqzEB9eGH9YvyulWBsPdle7Hjxb7zYnHJd5ndIY7+si6XFaL48w+
GPMijkDy32Wp5aFIx43BguCkxcKOkACK4jrf+6P1w0I1XyW9u+2zjgUaJAs/bd5r5/cwzDgb59rf
DKb51yVwjmSJ/OFHTM5qCo7eQgArq/rmuiODbVtk92QqX9y58/ZMX9Mx0/aNUSc6RmaqDhRh4jsa
yvYSUgiIdc5Cca0t9zgYVrDugUU6BEnRght7FQ5JczCwGPhewXzEWZFY7CLaov1F0tDFgQv8cNAC
FpjMd75R/PQNa6Vm8mUxbYacONjaDR7J35XX3QT4JSPWQ5tQdnQJclOzPO4TijA9s25PA9aansxH
myAbp9nDmOk3Wfgi8Lymk/lnipEG81QfLI/+yi52XkwklF0Xhl9GPRlbm9L0pBd0kjKKrUmbDxiQ
nZd/M2V6jDA57NGmHvHyYUliApG70W76k9faWK1IJ63b1igPTl9v3Y7jC34J3XOoV6s4CZj8XQAE
EVP1pPydkwQa2SjeTsCrqO+kMHiCnOTza0O7bUg0NeqZa8WG7TuN7bl9M6PA2ZmJe2ux6UEHqu8Q
E7jwZksxZR6V2+/vMx3cmZ/X4Y6NPXltSn7/Qfnm9eU1sbGLTLW7yQZ/OjBS83AtLQdDK87ayKT5
+XfHQ/vkLoWXiZ7Hfa5B4tRze/r+EjGup6UHGaD+JuqkLeC3LQtU0PZD+lE22Z+qBGSQtKBqWxfo
x1IAKZ3sr0fD9BZff8u12PfQaQrI4B2Mn1R7+3Gqf5Me4RTFpUa9X9IEP+bwUyUhvLTZsw8ljEFn
6Zr3li9RSidRpLS1+e6ENw14AEhg/cbOANR8f0Hy7VYB+5eNEejhZDtlusfockmXklANMGhbqvFX
RwH5LrLSF485aM24R5UWWCUx2uXRNv01GKqRS8PAjVAIXukifRS6Cal0L5wNuKYVrsQT6mC5o7G9
WSidF6CGcs+oKyc63On+SblkrSa4HtuYLf/OKIJfUZ1Bdpj3XeW9AmP8JzTBcZQDSLaZRQanpMt7
5agN1Z6EjDDRKfM9NL3hhHGMeM6gvxyFSFlhcRhB6MAieG4nn/V4tVAkLYFwkxsnbU79Kowm2GSa
F6Iu3kw52xvcZKT+Xbs/+TgJyTkT+Xau37wXl2Klnd2G53KE8yySat6jT/DmiaJ3/HLWWzl3tM+m
3sHhIXAEzdfvyJuEdIEBLyREtPnekcxt2ZxhtfFn3S4i1ubN8Pv0xwJmTwymD8drjVMlnFdlTNbO
NDx5Mgv9bo0gXM24I3/oOzZrjGifGiPPbFwXn9q1FLfHUyRCeyOxtK1QrLSJb51c+Di7/tpWAeze
vIq2gnz0ti/pmqvR6eOe7qfli8ZZAJrBfPz7fbkQaTQ6I8xD982OiR5q7zUP/jgdxjD1MLQKIUbU
P71AjCgXQb8qChcGpOlgg0j/Tqbe2HQ4bNwlQWEEpgvr0j8iCxurtu1cTOlhx16HBm5M7tbJ4F9W
VrEIjrzG7sIL+F/sncl25Np5pV+llufwAg6aczDwJBCIlmQEgz0nWJnJvOj7Hk9fH3hVtnVly1Xz
WpKozCtSmQwiTrP/vb/NZoyJseRQxEMJfQIDI/1Y3Nt/cUxxHdN329bYxpp1N2bWDcXRy/qshkDq
/lCi+gRmypu3OA8pB2DnaWqvSzh9Mo5mKZD4nJEb3rWiemt/ASenBKr3NZxubbL6w9dLtXhp9PaJ
EqWTNiLLzMOtUjB8xbSN2BI8Yg483f1WNwi/17n7kjaw8TT1EvGpJxDY/mgm6cF244rttxoP40IH
7PQQ1rV5ZLrRgyoVvMROQTkazkVj33PiXVDI6nofFSjaDJmJe8S0dd6NHdfB2qDDy57LR5VOhieY
JFGFIXJ3y4VV3+TpLlrgKI5plKK+h7dU1GvmHnMMhrcHHI1iYQuf46cQ+YnjS2jh2sJAZ47LNjIH
Rsdr1y2Shn6SICIqOrj8tp++EkpyTsWB4OMWvyeSgVbw3UfhtprN/Ngs1oGaLXdP9nJrON14AE+I
Bya0DkZRVKcsZI/SE5gZsNxQ0YR2kJrphXCMnMQtDsPIvl3VNdck0/3KI63Fm7JwZs7FyCUf6Qt9
wNOchEul697HjnznQBxugVpfFAvGqa8UwITJNshohvo+NuAbZ8H8wWSCK0ZCQtaeQ94b+B6BivUU
7xLD4aQ0Wie3qunpm/U7OuoJz+QGGl6v70Oz/BMjRhlPuJukhd95mt6wjg07U0E8Xb8sCFsgajU/
nVZ75ITQozAHF53153u7+/6AvQ2KUpwUfmKra61H50mQvhQBwIPGqupTa2ZPJGVYYgOTA3EZ0V5s
hT5rHTzYRXAvhOVcMqFe/7Y1bCQvgn3JaTS/4FqgB4R+qQ1Y8AcdLn/ghicsVRcAr+neSXmjp+X8
Q42VH8bM0bqi4dK8kt/Wv/n3r8bsxxBDFJItJu+p1N4ZYJYe5dyvE/GGzHN4YauqhTHCwbfiOIM8
C/ZNFO2ezDhJZoxNubyxX41+09U3tySqzaV0Odl6zxDAMGKUM3nvTsZE59HwJmT+ow8dSBe40Twt
4/ibC2FxQzZ/EvjjhOe7oNE9shUaVlN3q3E8PWHEU6dADsVxjW5aGPH2vTGCwWXPYDkvN0uQose7
aYPZiU6lvAIjkimFRRN2wTZzQUSm2YxJDZroKTPIN1r20bLRMafF3H/v2whYPQCVH6YOc5wYZbQ+
KcoMzmHoHGrDurX4cPaylQFJw3RBLVsLwYf50rcZPtFkN+kOw8nK2VsmMOghCXm8m4e0m84mitDZ
Ars+m411wwNfM5EIWIqd6Y6fZIcRYHwOB3xlTU2mmTOoshvQSXTteVZc/GEbLBDclbeuTnCeqvs3
xTup7quZo+N8P1rVoXtL9V4cl3aWXjHi8HTCofAt/Xc7UoswlTE5EUIk+J0R88YgeGq4Am5S1TYX
FNEmoB27bdUhIOWycbNqOpGE2WdZzSq4CnOQz8Md/r0EMAaxzUfWiQBZERnDZrKtULYrg5URS+AR
HBbRyNTaJB0cMMTb/FrmlJhqjrZvSHzsbUI0h9CIpYdiZ3lC03Z9butHXbW7ImyRC3L1AaonPeoG
hxg5XwZGIucmVqgJOG76eLx0ISYADiZZ0/8IkuKnzo8YFtg8e7bRt1v8GyB3h/qzcMSnBu/T7Gwg
FKa20ZOfhYGFhdgwbgGljcdpjQpyYW/JWTt8d5j4tOFGjeGRG4/BLrkC84adRYG8z/5YbF2yTGwG
cqDtx3x1R2s+GP2XbgBSMURwNCu8MAC3CprB1jB9tu1k2qw0J2gCdfIsGdiCFO8PKeDS02j/DspA
Y9IWHm3ukl7jAAVzyz+aMsje3QJ5pc2PZFDST3dfu1noJZwgDyNNP7vFtH+7Vev4SdvKDWVJqPfB
OY6wAjvLpLwhJq7cGqXPNxDudAeBDF7yBnEZxIKkD6VzsXdbk05u1XJeeQhwFSIIRWRwuB9hDIAX
CXLUYafLLzhXw4PobvqAdUdrCg/yFQc8C7o2qrMe/jA5sK7jlF+EfMBR8RuipRTahPM+62DxDEGP
1KgDZtBIFfLcH2kDHpkQGQEv5xiiND018PSPWLBmEp4Wvv5kuIay3QEBAFpnfCHf21fVy5yr1H23
wC4DhKntxxi5rqfhi5HaxeCCTYeUs23DcM8ClRwUjlGPq/R73h+rTP8KmhFtwpySfey6eJL0stqv
fSQBwhCrFacUDPLZcq+oKApcOfhymc/T1HAAAbCoNU1LFhrXlmlhGxMW+Y4mKLa2chavsyldE6b8
Pdwv/hSj/zU5oKDZsgyvdBKG5UDQfJ0BGllj61M0z6Y0m2M/4lGIp4RwpySxq+H+8PXWyTcGIldJ
LtBJi0fMFaQlsa8zUMbCkKtDamlsR6mP+MgNysbDzVSGazzFgQRmRuaNI+OuwjpP+npbw6FTkhiX
WQh4tHyXVK3lTu9uWAVlDd2DM3XErQO2D6580gsWw6Y2zX+6I/0B+voXsysXc/0834kioHSkrWsv
jsSXQg/GBIrbt/CB1j9nVW2c55Kkf61xv6MSblNrHJLZ5ugn22IHAxYE7StJmn5bhPWNWx6btE6S
CTqdb1jzNov7+UiPgb5rWsMH8bwhWF548UJeH6Fga8bDT9nYTwuWeA+Zf1tVyTG4OMrMEU0ZG6E7
ehmgWJ3UrbKm5lS2wndmPT10feHilKEDMhiZHtq0Hlpmu5tSXrvQGG9g4VyqgvCNp/aJwWjm1UG1
TyzN2AdGcaSLt/LwWcINk8TJw9b4xeiXrrlKmts2yUFriemqr4SC6cYNpzkBQ/fwmMTEWZdPgogD
vNO6Q/Sa3p3yPnRbABSV9TODp0U4Seo7QGUhYdbhA/MP7V6dpKMoc88MgrU9cUJf8SW7TE23pph6
TnoTNqT1/2WkH2tXg6atLVxOXZlJpKBjYmrVo5MX1yTr3BPzGwc63fxHSdbsYBbOPTWGeL17xhEj
TYOmiNh40xLiSgjPaaw3QdBZhx57Xp4NBI8V7ABrqDfwWLyqrsatrpUMmplbbEP4RA1CyqYacz/U
wo9GPBZdsbxU+X7hibJGjtajEMYuTkqQ15K9yM51tF456jAo3Dt8YxBJq2by18Q97K33Ipt7wq4w
nfTpKcwTLve2iFZeC9PdfH0aWskUPhOeHeC0I0Pp63ry3DvGm2J8lFsYkwNsosooI95zLxk+xB0W
Da7pPB+YyMz20QTrBR9ruh8xHm7qzIl3rjDW3NNb5JbBtu/k7k9er0UuKrejw6rid62DMaYPTS/h
/L/A6FgMJkb5PJasD1EKHXG41lV2CeTUEnjnsVFWE2Duq7VdncenvBmjh6aaP5KHqbd+mRlv17kq
XqoO+os+uJ8xRPNd5AL5jbIZG5yxypD5OVu4WhTgfTarG4y8Ope3E0EHv6rPHaP4WLAvu4zCOM/H
r4HtUDptAh/LQnRO3e7g3q/vxIkzNGsfoYJ4PaHXej9058p5UVJ2R309ucv1dP394c/fSi5ODuVu
WzLT5QlEeYrIAZUzz0NIzquw8P3B+Pdf/d/+sxwVY9Nx8VzczNpGCuE2KIfiNCS69HTCPywXvbFT
jXrSuRJS2UkWrIGj0aTjKUm68fT9q+jff/X92//qn31/yn98xX/1KZY1cVmI7X4L/BcsflyLTdI2
0QUcu/JDYwFlVZJ4o5592WogJdNoSfwial6s0foKQUpfSOOMfuCkcmPV6lyoCHVkxa/AiMYswGdZ
AzbTjigXZyU8RNWJ1nkEwZmxa9+hFo5DcseTR0VWLXbTGiwg5DFdRq3e4Mu3tgURkg2OUiaVyBw2
o9qN1RMY538nJtzv8LF4/ULctQk+P40Ufp9Fbdja/lLqLHN9O9u+U3d724K1J4wfYQLBZA7acFuM
qEhGwioJvWjkToj4bpzKQHwolo5j4MCUMD8rEVznMJCAhNCoGGJr/fhTVI5xDmICxh1DUEeiC5HT
4eW5EEUy0QxNzI8DjiLhqA1gdg7Igfba53/orZs/jcZHZ8y/EVej7aIHLyH5IET1eU9wojpBv04I
M+OrWRphkcjfp1Vv7YKRm/04lV/LnNxzdmEb1NtX/NDo0kRK/FllwA1YMbkRbSJDpn5s9Lc88BQd
0biIzC3f1MvYOHtu6TBZDL3xhIh/tQgUFIzEtGi4Q06eSD0XGmyJbhxn0GdxR+J3uJhL/qH68WmC
yLXR7ZgTTw4opSQd6FmUHaioNwH0LPYJagyRiV4R2yvVc6YZPWdebnTwPLpVLqJfZprVboLxQFZP
O9Wu7L2gd0YGw1+1zRu3W9sTiC5rpxKa7nEmTA/XXHbNGSiaYFa9YdHsgTez0WzjPKXCoHQLP5ry
x2Xun2D5tYzXxbBtBqqzNWOSJycHZaNmsAatDRQ0YdySxsipowt0mlWQvx1aep7PMAoAU7muOKoV
eD27Jfyg/Bt7OBMEIaRfDV0ApgCvhFvyWhhhLs6WXN64KBKOcQ0/JI11qILmVFUpnu+JKPb6/RvN
xXQkEsqkPzAtR8mc6W6x8zeZpld7Mq+Q5X9E0asV4AJSeqVjS0BYRpS+9QnnHYH89P1/5Np3psP3
pI1IzsAqdh2awRA1zgHfxkwkHy3WleBMmlkFp04T+3xyx0MdDcNhAJJu2vrM0EowVS/PaWyznD0k
RXIirsafO6DpzxsZSsfT7OAkayp6Fs7DeFy5/afk2YPho4m4C1oS3qwaB2+uOL5l6bRJ4ntlG2/d
ZBee6QY/2gp0beLsuww8cZG9T2t4NJ7KgxyDDxMCMVPspH8aSEzqi05mOqLi3WZkZpkWlmeASG0f
vBt1r++kmSDux/NHWlUzE3/0qCHRUj9IwIApPdKfSrv+DUFn30RpcusxMmx0yF500u3HlI6UImKy
1S/Zq1SwY7SM8zrXB18ykWI0rZJLniYHnS7jHRCi6D7pSPxORazTJYvqMlp35eTC8o0bJo6NiyQE
3clpo4tBCupo/3BElt4Vyw8qvvy5lrcJKSdk4lhh6ti1c/SYrbeoUZYAeRZ8C4rJA3PHZMtA7Vll
6BxZn0BtXqcOZeX+TEgf4ObqCx9Y33wSq8TQ2Uj1bsvLHhZLC2Mb8r0gTh+mqFs6J1Iv4JxB10D7
EIUOc6sqeUuqyiQLSQsAaYr6BCqeXYxGtIXVj+ph23ByLwnxAfcOU4d58jPCKx7UDUoAEvhYOp4Z
Zjvjx+DG08nsp/HPD261YBsR6AZV3NwXxjDsDSYRysQUlNXHIluSU9AJnTFC9TgY9rFbBxrfH+BX
swHoGsB/FbxO6eRsyB1UG2nHvW8O01eul9JTLlbnul/OHJnKdN1B0m5rifC5yDkokpwYSaIyanF6
Hdlp/bCUAxJhx2Sxb+MCtEv8ulR8bk68joO/6M8CnteSN18CsA3iKl+DA4CL1bqm0df4h6tU542x
9QqSdhPzaBzc2mTmSUhN4W/6qComeBVGM5Lyb806wS4V3CR9TL+wS0XHQVX6BbpttJW9hRgYa6/4
FfMliK+YjMGCa8AydZlau7F1WnbNiTmAnpRepYp+ixwXnRftjxm9npuEdXba2Lm4HSPtYjGa35Tp
ACq2h9CzRoNdxXwfewbFuo4Zyx5VfEmt+g79PNvjyCg4l/X3JJ6PjVuUt0DaP6fWfAqtaIHsW55d
OU6/czO+d68jjSkfTc5MewHhzwSnwp2sKNFmavcqotlLFnvcDQkK/kxkYIkYorqiiukVcT/M0W6+
5vZNRqWXFfo17CyH29JobyGx/RFIzKhJGWqbpFGJHwyCu2GBYcski7I1ojBC8w5+p4uFjxqQcjRj
AwzLpaD2DYtoYyzuk1wt4G7ZqE8DEFnVXjvdvoEY67fAbtNjq9RO5fULGhWDK8Lae0hGO5xxP+zk
ak1x9Fw0BjJ6bG9jhvq8M1jZZJ38EFkTnu0ANyUwrX63UhGPdoipJC3LpxKPXBUAPoxUS7ugU99G
bKN0Fg+/VEewXzHvhY5XgcYEJ2kXN2fuu7sA2mU9G8UpiQGTDxHGrrmuQhIwBqEofo5OJKtjqNBg
xfzbNbO7Ikz2JbVqf4g6OiqYlAcu7yRkR14omAf2pVeGcWQp7PcWDosnMl/cc8k0/bZDqg+06rBw
woUpv/TnMLJJzPTGtbGxak8NY0XpOHeiL/dzOdb3Q2QuV5iUsOhFhASM3HavHP2xwy6Nfbkt7sM6
ZbpKs6Q/NLpiTe+Nj1YsMagyIf/EGn+zjXPuhKf0bYy66r5IkwrwQuz4qkJd/fO3CPn7trNmz+Ss
MlvLeFVd9B7NZLxyxYSnr8QtUUDOTJfOyqCGCpdp9RoTceHnRJ0XaLZkvZtS3566xksDpzt2sn2X
cknvQnt9zcHW4B43rLs61V7sHsQdOkDhdxEgImfdIkFgLphlNjDgncHCLW0zDu4Dxk0cWSvoKykm
12w5tZEdPAz4AUxIc3E0p1f1NDpUkCw2kFtF9eZRuFNGTYThtyN2TMIbHImFhZZUEZopWYwPWl4o
XwVQx/9TzvH6ZzLwfxHeu5Zx0bX/9i/22lX8l8CgTZ5REBsUkvDgX6qe+yiAv97FycERLSGepRX3
Q6efYtG5j7xcux5t6pRCS+w26Da+Y81QLMAubJaCUApHKczs2RxnOFqS16FVHHDzTEDTjrUD9pWc
FmCHcoGxMv8WhTKzSHhE9bNtWLUHZ4qT08wRHsdA5sAIogKcUhoDsig+fLoSdIQEnYaKDm+LqIKP
rDBHcNd1cgTQfKmCJbz/jw8qL9pDFvbPUFCYa1mckwYccPosHVCAfQs6WjduvQSb9M9fRusvTcQM
uixlGut/SWXyUv6lRHWMCEQsgjqibpRf1RAaH31D92ZqAnMjdOOgcAzx+/JOyySeH3oj6b6bzBtu
R2hdGd27RJnNG/PX9iLhJ+NZIMBiweePEbufeOMSxunlsw5w8JhSM4S/JLxOaeJsee2p6XKcX5nR
tCfMwdGjIIaI5SL6BEKIp2ha8lcD/OEWSh7CqRVRUu+0wYM0+qOa5vqMJfTaCXJ6Vgtym7kz57PW
eFUW8/N//jqZfyncXV8g11QcAYVDTFbKvxSvFnDkyghfwKEXwXYq8sF34DZWIyAjJxEzR0k78XAc
dedBx8oa0SnIM7AfzT4+Ig8/BIULbYEJhSS0f/gOsCV2BxkytF0/Z97ofVGBSdzcr6dlfsmn+AHy
07QNUryMWpB/aEkyPGmjdcbD88+/N/7cf3wv8c0563+wC8OK/vvwLWgjPL7Dgu3dybIj9lLk091Y
mvFnVLVEIMOy5q3ED4LplbWDwgdyUIu1n6o22LtKDsFNVh2shBbTQjFsZX46bIhM6S+NC9RTNjlS
N4/Vpl1KzCtMbIEyyOw//Sq1owcpTEDFfQJtXKTdr4El0tHn4s3pgman9ph/phOpXDgAJcxA6nfl
R1Dlx9xiGldM+qveJR8gI+IXTjf9nm4idbBkL24ZRvANXiSMmCP89CXU3lB9nCeiEummT6hQpFR7
htrtGjAtTSzbmXMEpso7xziL6NooKAR1aKgnNr0T1nKABXUW3VWuEz1wmWVBCMhSNslEeU5dvA0t
fKSBYVdgdZ9lP0MSdLCCCvvWwZD+nUq73hh2Zz1VaPn7ikqok+JCvdUMgqTAqkpOSYPzXk/lBSC4
/ZulFcDSGJwdZyJQG1Mf0vUqfE4CC56IYTsPxOxIXGj5gdBlzD6BBhnt2Leb3aIRUaGVaanaD2Jv
GMfbI+9d8ruj292JhJSLBVsb2Gj1XkjH3biYFPBi0RgS2Tm8x2be2x1WzCEREmdVByyRY0YUlMbH
P38KzX9ciWwp6ScyXaED1PzrO4wBT6yZZHIPLoLpQce6bCJt3svhLRsE4KogxRLZOD5iojhnRkoT
RJyGByz03PjVCDJ8nTnGuviZ2+i8FrO7vdSZk+uUKoKbnYHeE+8QLUmBfnXVLx14xK7NvXxGg2wb
5ZslUMcuiD4wtmHaQB31rHy51zs+M1OjfciZVf4P3/a6T/39PoabgtSbY1rSNHTjLwuLZlNZ1wsZ
HRb4YrD/xUXMceg5dEc9hHZ/zguRH4qweC6Fi01+0PtnbjQXKie5YDZtf20tMpaDhPEy2+G9Bkpt
FStNbDJklqsB93eYDzgHVyPkMv0wSP9tTCAqQ5gkL7yJqq3LTCxt2gfHjE6itA/I0ekumwLm0xKi
SSZyuoTsfcv8a7swzvofXgLD+ccfPUQCy3apUjdQH42/NGnLQa9IBNfRYRDVcJmzUN33DUylXLw7
susel9CJTnUY/5IW3g0rrt7GGNCHBKnpSB1BLnerjyy9dIPxlM0pLuZcmM85jHEaNjJ033iiTq0Z
3tz4I8CmcB3G4Wc96fpB1DM5N83SX81EbnGkrCizhLzKXF46UF6EzE52VELfY/B2WeLmTQs7amiC
NDm1WtM/ufIUAAF+7lGEtrS1VYe+L69ZpY8XoF7T3RTOn2qF1MbY9toK3nlsO6/tnNiX72JN1ksI
P1TaOcLgMe3i7oZ/yLyDNfAgahhPXZgTDxm1+55UEShLy6ZefakuLaOabTeL+29vCWv2sc248g80
1WIPqZdbZRs31Vc0w9XNzTQ7dTdhiLrlXAYrd8FxjF9yz6z1rNF3i15XxHvV26Qp6PXtF/fc6TWj
glGPWfJAOhl9utecTveiLrT8UcOQSkwxrGChVbJSd8JuNUxL2F8mrGU79I8vObs6ZGjqm4iAFR41
gsE1y40LigO4yIGClkrhJG6LEAQ113dfh825nZTEfGdodL6ItLjqcX/Acop9L+ZeHiyI3Tblq5sl
GpMznu5242iI5nakAt+oDeoUupSl4JXDFee/DEVPiwg+tz9to0L5WmasXMvwoUuzpT4KEwrJSM5+
PQHHqoCkMCTcG1YacJ2JK77NewPL1mXMEUctEqYKY86m5tp1bbLe9R1pm/40I7jEs5EyWof6lEvc
FnOsP5MzLx+zaII+6PCVUeBwVl/UK06xjSm59+Ewde7yfmbAUwXayz9fWQzh/uPSIoW0HENZhkVP
/V+OyJGhIQwBF9wzTZ28NURIbWkQeDi6xWZerK+BS/QNHmmwpXYr8ytpFacxMj6HQq7wGIQ7LYEr
UbrudIXgFx17l20tj9xn21XxoQFZsBvkaBxM03nrChpVobvf26UN9QYQzL6rh3YDObN7cAPNc21V
csG7TlEaXddx3yMHUrIVFHT6cYHrN2A4r3SR7NXQQbik4BnEInLKJIuMXchMgRthfhjssd+ORKXv
bStnbF4aBpPh8gdjc5RqVd73QKVx9/M8xitQS2Rd7ZlO3O4i2q42s0F0m9r1t3wU8jqmsW+SNltz
ers8OuVa3/6Sc3ukat7DaHkV4ifyxXDQYFxjo94tHCJoigIPINqRXkA4FP7iUALDguyPA39KKOgS
0nOYz6YT0i2eYLnhCsZobgbyRpvadw7eppzXQdbLgmo55Cg2sPhH6rZNYJYzVema9VgseK44eJun
yHaJA3ayPhCfp7ggdE0fSE++WWrqVMCC7ReMSXf4MD1DqzhsEPRqMpwxI9Gks1OE+g4b+2pqW50Q
mKvxu9jPCckblC+Vb4cAL2aSlrQGq7R+iPGDLGArfCskjIdLMgmT/JebYgxwE0FJQyDOQpJV/H5i
/z/f57/j+3AS17lw/fd8n/3vsgnjvwP7/O1r/gb2UTocHt1wLakLzqPf9J7xd9v9279oyv5XR3ct
oUvqDBwJof4/wD5swP8H5KP/q8k92nFtm3XVVuL/heMj5Pe1+++OM9J1+JetO4ZlMUdet/r/xPFx
BeynoOQUh8n0d5nUPKI9Inb9B0aP06SJjiBf+hLn9Z1uhvt5rbhV0dCfssW4n7/rKUC6hIrOl3yi
GjdbS3KV0MPDqCUVVjfpB43LI7iW6raj8YiZ/EGN7cpANjG60sDbzHq15bD1e6GbV3c095yYQ7zL
IgpusKbR+UaVb2sxgjcm6n2ntei3iWr6Nan+zdYS4NGmDhgbVeSbNARzCBnpCyaaRj4mgfTllPa1
0qjxpTwbiiJvWC1ncNOs1cN85eDRh4NSGJjHbFjXp1R8gQoOt8mCOSA9RHpM53MqHorS+jTWkmOn
JIhGWcpuTvQfVhax7WAYYV865TQkYy/Ho5/QdFPRnjzAs45TRwLiKAiJjiNYPtugcgNyexJFTwAO
H8kjRhvloutjmPrl0tQs1spmfS1v7gCOb4aa6LOd2DfiW/x1qxdiT+MdiR8km+VojQN0RGLSy1oP
nVVQBnHq4RMN+5E9MHrUqKSyaJVGH9/GNj7uPKSbZdnHpM3HtYY6Wgup0eg3/FvMBH4d/Whz5Khz
Y9nyWl11Gq2ZIyGFY6B31rJrY629xj7IOJQsnFdTctM3nL8BDlGLSu3b3E0TDnH1RcHBQ0OjthiC
bccoTKd+ir5te7F/ufRvZ0XxhkGR58HZh739K5U4jbSuulCRtg1IDEmavAMavUmUeTGxRQLIiFUJ
NjjAvQ4FFv3jokHhSXJ1GzvrgywKvR3l3iTd1/Vf4DE2FBS8Uap0NwsKxguaxp3WJEZA93je0kHO
LZ1jDyrYzMpPHWNHW7mSSIsR/eWCHvOAPnOOsf5QE0sxaTovyxzJHZFjWjOyMyHa8+jOPnAud9ut
VelqaI+MTXHt0KJur23X+vwL79fcw1+amM/6JqMSI7R0uuN41bOUgmdpdPdtZVVH1GPap8fsvgL7
sgM3Z+zyAlp3a3PjU+V8I2eaw+8JovteT45WyrQwA3SLTeHAwpI/jrgKsIKfu3h6Jt6SHTgXeGYL
C38O7eBou8H70tHWpWZqrnE6ZDXNe4pz9VmJ6X4YTFo/NYYQBB62i6RxywxRCekKYcOPBLHoHogB
P8w6gGbZMqTy9Z7Hl2n0c6v66BhF9bwt+vHT8OYgLPy0q5WX1ODTI+wzpNs/Cy0kDDAbL8lkGswo
nF1jgrgel+Uu0eK7suTZneD1741h+YgGavqiobkr0GJ3bTB5jjbOXmdZlzIlQynHkTraqT8EAUXq
AavUrpft46Bi/WB8MVp2EUlCe7vGV+moxiFZRpTazKlzLrr1m66mqyqScWfMw0Dwuz6EQOcPmqP2
AJTd/cgNewvsQXkiGhlbpJzsQScuz5yVeIyinzEtfl411U8cvdMLZmwceW52aqRdgUIc8EhNVAYn
lHbQcMEQATMRN6H3VHONB7uiC5gyFJi69l1jh79acEX7oBSv9Iw5h3JNLEf9eooNaZ7mXYG/3qIq
RLWj2uV0eMx5SV/ugKDeharcToK7VS/hmmhWf84osWhK4S3TL47DMXfRFM9Lk/i4f3I6kTr9YE1O
7dsr0gfkzt1I5B0vosb3E6Z0J6RnTZ4Hkrq7fKEUCI9rbTiDDyOL2eIg+WqRbL5LOMhWeukAB7RJ
ndfOMuUWk8luqHFctSLdTV3U3MrQOJJQxE9XZS3zPAefqiNXGQamQBXVF6cxDm1YvNBRFeyA5O4Z
EZdnIGxHK4o/2UBpSF+CG8c4PBByetSh30eL6QKrnpq70cJVuSz0dGoLhuiuoCNCn+4TqBMXQ7Gh
KDf4lScaf36TblXRRDCIf2oJZYEDmovv2I3tMal4EW3ymtM/v2uL+ExUg0q5mI4tVx8zP9crIEeh
JxzMzQgxnmviY7fjAb/PUOA4tZW7EzND6Cmk9xcvFjR3vWJM+6EpIa4zLdHRjO3LHeqeGb3KudZN
HxFJpgdDEkqZsfu4sdxQX8SIOFGRZxsq3nZCu9lLC4gl1KmFq28RJiLPddrxnUT18mA18jaUdkHc
ir+qEQW4viQzPHLtC6bSeHkpNf2quPSepxTfPyHRfM/VclsmSwS7epjeo8rAdQK6WjRmfJqra1Eu
mU9JgXHQ6qA9O5BD4fmQhF5QUyFat1wOjyIoUlbS1AW2UD5kif2jh2d2zBVyl9k1HzbH+JU1qm/N
mZ8fIeE7rGvRhYrDBxFWi9/ZAMVbu/zJXuO8kYx6mcVz1g3TGf4TeAjhPg0F3YtCNW/pkv0aTDCe
FHXKLc/SYVELXratS1EXylJu7xtdfpHWwSfrOO9JJAghV8nD6OrVieKCbhlgOLhYby0yWWFrYf6Y
l3PFzHbERVwMaw1FBnQo4v5pupgKXYOqAMVmnAEBelCJdR/l3LVZqgUnkflBXxHl+Ha0Z503NCaj
7iPBq7uzar3YU0HVbXU1m7ywBD2sxYY5m0ndD7nNejI1qYEkteHbFRbH3GlwDyQRRbDdEc1B3E/N
uHdKbR/wVBHbYA8ctCx+QPc91ENzrJe1EYntRCjpnKc44HTy8V1kk5bVh+5m/YNYP8x6/UOB/TUo
N63KaouUCkADZbvKmZI6VhN5gjiipwctreAU+u2aMueVccXkLVUOitBIPlNtYCFxynVfytZAU+94
lYtBh+hSAwjVIYuzsFrqur7ne4jewua1j/5ou8/Z7UrabluYu7J+DqVwb0l3diOT6ohG5vuy5CAh
IiP0mxRHwDhn3aGCx0bUeD87ko6sAm3ImcxqE3AUIez10BNNQAmctJPIy3vDItfYrNYacnw/QFz0
nhGtP+MVilcnT3GTnYOQUmGLdDo8DR5NqVeG71QIvFzPkG1qehBSFWzShheDuzeb5iLeGlEMfmfa
HXgWrf/f7J3JcuPItmX/peZ4htYBDGoC9q16KaQJTAop0HeOzoGvfwvMrJvvXbMqq5rXhElSVIpB
AvDj5+y99rbrOFVsE+tUZ6662jkQR4XPqxn+mHaJQns/tGX8C4O0sRNFYtPPm6mxKkGaVDgQ6+4M
akNdGe4TmzrbRAu17U3U51nZ/k49K9pbtVPvTVLAxmJis+oG9JRG/NlXOnHTiWw972E5ZEBiOw9q
eBxBhGyaOZNrej2IZUmv3pDSd/Q52FbIy8TRNyUL85A/9pbAb0F1u5VRdFEupb6pwt1Yo5btDboO
U1Yhp/LcbT2V5b0s0zVegwedlut9YUr6a6S9z0ZPV3W2nj2rf87IQUWcU5PYYiArZt6j9nRf3MDx
F0gJ0tUNWSrWquO97YQgjRaDJ8IWt/4iuik7genFeJPwMgcIwmbRX9alad754qNAQbtmKpnv3YJW
VNyqX4Q9nafCfHeWFNZuBLyVDhlQM6JbmRN6K/LmIQ32s7HywtLeYIFx0acWR8NTd1VREqY1uR9w
11dGDWxqntM7WAHrwUBU4UhwY355UJQuWoEwMPEfs3L4BAxw0OIwXfVTeNHqEl2OvW+a18bwUTIT
a1H2ux6TfjZ6X+FY/cToL5zk3Qf6NCXTfh7YbrwyUhlW1eeQOAd6kTsVWbQU/Qu16Z2m24cwFKsh
7O6UGvcyRmfiwvjpMu1iUUT0FrnfUH7l1G4hGe+6xFs1WrvTZmzIACU6Mb86irZPlZprfK5oUH1/
bczz3racRws8QIA09Mth6+9F3Rk01xMvZLg7xFsoIg9eIZ5ZabsgSX4GCm8mrO1b2Fpb2TO8juFH
L5HiZufhVRizxX1uXOp17TSvy4tMcOOe4+9pvh67dHxs7PDsFU6yLm3jqTLkqV1E7onhE+rVsNJa
/imfxEM1eUeO7D89k7QoSkh0JtlmAWUT9LSiX44ZKQma2UY7Wj91VfQ2yofIJ6GhKZ676N4hxkcz
vM08R6fGsn+Efd9ayBSXP9hY7d4Y2Hf480nxc2cgDSS189fGzvbL32VDHWRGexld1nhtIhTYfpIT
YKDBKLejFpsbTwkSz8a6CFwrRNATboqRPG/CWZcT5CL8YgXjaC2m5OQmyYEpFBtigE5TnYAjNfGx
VIeICOyg0UGRz7ZPJ0ygL08uhd12v3HlJ57noC/wXwcsA11pvKu2/TXKluTZrTKaT5IpX8APtdmj
Gxrmtdbq7eSo3zh+D7P3wazzLYyR1xKEWvbowbL2o7XVFZ83BoOZVJ16hxp2X7fVlzXp94NpXoSk
YEHw7AkM7qY7PZXKeyZH2dppkfnLjWjUYcFPGdMWwxOsEWTQ9R0F/carHEw5FmIhw904Zf7sDFC6
7mrJ4jqHIFAKa1qMJTSwIK21hHJG4Baob+ssIKqcsyHttgQbamZx34YcKegMVlIHfNQtUzV4M3fF
cfFN4aPmdOq7E05uf0WokAOeAblnvZyQ5n3Tm0dhMKJfJNpVdoknKHAom8k4eoTJwofRQSjypmeg
gme3TY4i67dpZ2Kzda5j2S289zu9me4kZjaM/dq+85pr4zLYYxsmkoSJn3OmNfA2OG6gCZz6o0Oc
J2ydok3e+0x/YMzpTksIFK7j1LEfhdb/ajNiYwnyHob2h5nRCUrdBeYQQiN15V96tlmlaeIH9Mk/
Jte6apN3dezmJ1PP0ijwFhZ0DcxjNL90ertDWr6ivgtsz/uuI4IaLePeF9EL3vBDAuTRL/yl7w21
CtqDarZpEfIJsKbmRXEvlbePiPKJysxjkDm9D3F6u2SW5Nm3efveavqj8OJPvVuLsNinTv+bUOWN
LqynompPKOC/dLIHJ7itcmifPRNQUH7nE3yn42UgEwQ/Y3Hw7OShKpk2NTERAO0fwwkfRB9+YM70
PfWBKu814gIHj3JTdeJZ5uK7i4HGzRArh8J+ARL87XfaV9RNx9LFhhPqa9rV55QQVjGSk1eAkMYW
tRwskZO+V2n92XkUb7FNjigxEUX8ywmfy5ZoekuXOznYB9VEF7uqTwAxtJUaES3MDqf9VLQEb3pR
YEx/zJFTzm30t3JBEWTOUgETK+4avxgVvhSZs2k1/6ooJsra+bWYOrimraJ6uPaZtanzd/wrn7he
iD7MnvoqXuxZ5wmqAmajctdrKtCQRoF3eeKCAelEM4BZqI1fl0dNqHuRkQdYxLvWavZ6N+1SNhZW
agTEaj2Bgz2ktrGLzOnSOxzawN6d/l5h8Chn3uIcuClbIlNbLot7F75fnDX0ELT2pNkfCx/ChF1M
NUJzjFFLMqIiTl6TpvYgDfUdMLr4WxLq2Qw240oss2x41w5t7YDEtFOTD3vDIyPZ7rPHhqtrQQQr
0lVzNWkIGPP0tY5lik3YN8gKRHYYjg9TSZ4VYqVnybK5GDUukzSPjW5tK8NFqshRPeEeQXO6lVN8
qAxx7fyHOm0eMofEAmBW76TObd1Usmmb72fbDszMg4OlP44+TSer2SZCvvmqemhQaND4KtmZ2hP6
XtSV5OylgUYnHyIKHbmZHTEXDroToMeHQNUoCcmQ+zAq8QCPY0Z+AMjrruiKA3OnndGNd+WC6HcK
CODYlzO2RqpZOxlOgOqlFPUJfeu5R9A6kQqQtkDRpvk5LYwnu2ZS10yXesa+OwKoCCzyy4MiZUtU
OeSdYKZcCr0mnHcV20D0g1jLAsG0xiSnhHYOGogV4qhzU3S/YgtYDpltyn50rPFeuuWvuLjTkvKU
2qy47P50yB7TSH4t3Ize+mUgnasq+9RyjFi6YMAbMvOXv/QhfUa/Iu1dxDViUO6F1uN1TpbTvmpf
MTJuZNJ+eCK6UABTaY3MSZx1OYgHR0LEXP5fpT6dY7oU5YTLt0u0BxObmVt9y6jfpNbtwCfkfE/h
xLdCFsvo2D/INUla7v+0KOpK+GjZDGvMn94yY3xAobfrWSiMEu80bDy9+YkyAYXCxJ7mzG+yKUms
nDc5EvjeGu6FcPnctJrAZ/A40ANXrlLn5ftq+up9EMOrb3YfRZtfO+badZ7v+oqo7frRrNOCERQ9
NTGh3p2+czv6k6RZ0On5Z+guTmYJ8dq3+scwYytsz2kCq90clxpxZWBciktejSZ2AzuCit4K7yLN
fSrHEPhld/RS5NWpalDfI6bs5NMcEkszGQF8GBZSMrtM1eLpK/O9kSCP5jNpIzJbnX5Eu1nTnpSI
v3kCLWizpaGyhOn2l9AY9Y1fIi5lg/6EqRCG6h07VwqmHBW4Oz3k8wHM+xNBc1yuhvmXBHUZuJge
yTbaOKK80zXxToJOFqhuWE9W8Z2101H1P1GDAlcOr/mAa8/KYc40E8px9Ik0e+ibokS+ActPMqSv
0HslsFx29Sgv/bUtzGuPstfohuq+aodLxbF8zB026OD+V24yeEebuCKtSPQLXWequmrajI3YuzPd
7Yqw5SqlPrI870/elfTAEGRCPhw2vRbq55nrpzCojJyy3dpW7N93tk7fzudS10LkZUxrzpDDohBj
JBLMHogvV7XpwA4ggPGD9ZWdM9IOo22foLfJDbGsMUoQRF4CkUQbR8/sCL7m2M62TZvi0RxomUeE
LTPmNrEOQ7pCB4xkrbGfU+Hfh0Zj7kbbusffc9cS2hD4lvaKcsDha4yeZw2WSFhix3LJM+sWp53q
NfgujQ2JOlvM1gTA5KZB3Vz6oHDgD7nkaAoDTHk2tsQR5bhqJ/fNhHK7TUp1kKxb0ha/nAXY2bLV
Iy8ex6qMYPQ0j46m98Tbpt3a7AcJtIyU1khHsdmyn/JMGFVFLRkKQsyDvcAnlExb2uzdFQGn66/9
uDnIJY2nyn8zZPiU49Xu5xUGhxdZA5gvE29funyFJHrreLiXAEl2yKSLO+IMpopKaJnhkA7Ca32S
5nR4kW5MxFRUpZ9xXXAG48d1DAvxCvZHpqOGs0qLhnADDPARxtEurKZzOvUu3wY2bL9FY4y14cMZ
KU+jhEQ9DfbtLob22CsOJdSXZlAha6WGQnfgKJxGgyiIY8ie4IL8pMO8r9Fqbn3B25Pkdta5uI+l
+gMwi+Xujfw+dgDVjF/8RUvt1ypG+Zw42lO7HMn4fiHzeCiOJsOugrzycEl7KEwjQXOj1GcUM1ty
7UzyhEcnCFmeij5es1PFhLOEXeIGt56VUb3GJNXa93KuT25d3gHk32QGhywsajgg4fg+Gd73bO+E
V+xFjkK60sKJ6v8wV/kPAn28yXihDJ9PEDV6kKnytR6dKNCc6dCb9gn/4BdL3EUfJ7UydHa4thzx
R7TygjaVEvy3QayQfT979RdI3HXvac2axjKHBcrrLGwf2V9jtOjIwHKX1mFtzIEfE0plWN850FA+
H/AytWZtEooEZw8AYFMW7lqPtZ0NVKbjKyg4gQscQ4qhg63h0VbuM4Sc97BF8ABtYK6zA8zsA2Go
L2Ei6MdpxoElm1zJJrmOHh5mBoYYzoG/juqbbRWjqz7/xAm9ziqCgsbcKJAule9AOQ4eFCP41Y9j
mnzrY7GKpuYJT9uXKadLGmbUWqX6rStnn3njq5WwKXHdDd2hF31k9fHlb616swY7PoSsvG0HQtXm
TKYlrQUdDbstRyPSF/qyTmB47C4aJEAOqyJE5AXWpX25kX4EqPXoYIynCYIGVF0Zcr0JuoXBLNRP
HMuHhK7f6D0yQ1k3egjXRyYsF/IpUvmzCfsehDWVR/xQ9fnJ6cIa6It+oMM8sEtMGhbxogSN0q1q
TRynCrN1JiRwxfIbleQ+U8A/PIxk2NCkPwI0F+alGfLPiPp+ZYfOw5iNOwVXJNJx9erGQYnxJxfZ
uxN2v3QdTRKapk1c5IDiV5lIv6fyJ2Li75TUjXZHO911Tm5hXDRfbExLC8jzigI19Vdp4IyZ5oU6
hsbMhicAhkIPDOwItZ7Cohg8MMHxynbrT4IyuTLqM3VMzkE3q+XgvEQjQkSSCk++bhAxVdc/ZBrj
vCFSdDavdhU/JJ377g/+Syjy3ezkpCtXSR3oI8WIBAWtFfeeZsNtlB0OGUaK6bBrXqJC3aXugDVD
xnsx50seavUDdORgqPKeBGDsgB1TWfgubgfZiq6ixZQC3ZAt2ngd6hClbjfAbPGY/uuhtjz8t+f+
7eG//drtN/76HyTtLpssRk/FkhgtnvBCA90GbRPIBmJpaBTl0V/cryWzAkbM82O52GMRVuGP+xe9
6/bw//Y5dXPohrRF3DHJALQC3priWayRBUAWWby+N5LO7eb20HcxAbvzi7y5gtPFIJzfvMLeYht2
4sIM9LDOZ6IoMetqy9u1FbFYm9tdcOsoNm93584A0uqpbeglXJT9QhXH242WhP/rXhtysIZib+U+
1p26OXjY0UmAX97mX3ez5a/cHtdTtzTswsCtJQSLxpHHm8keHow83m5uz93u3X7gehFEiH9+3C4v
dMFTrlgv4HfaHqEWtx/X5autho6JJsAmJmjA72yThU0fURhksD0ZpzaQ1bj3z83tuUJr4FH1X2iF
7uEsfue5XkMRrdbYgrKzF9GOI+Hya2Z8cyVQGT9fR8haMhItae8zHw1YQfMt1xf3V0uvyhx/Mhw1
7FK58dj35G3VnGoDHavva5tp5jJpOeRdFjhGV1lmhBhoyjuAH9NR2vBIpM7FdRqumVT1xnVctQKn
9a6cmvBfFkF2y0GlnDd9mCBesgnAzVRdXbSwCJuGaTNX5PRGoBjz7I+OQ85Snn30e8RPnpofwc9n
gNbC7hRX0VGfmi+Zxs1+KMOMvTVe6bG8tk3dXzubQIhQiRNThiqgOb+pnOEAayLEv2/wZ0wCc7WM
L7MqinQbMbmkJkXVF3lae62mYi0KAgTt3NQPGDsfrNFor4MjL0aFamSuFh4wmZ7U4cELeaL5RSf+
NCo76zqYlnWduoiz31LHUEP5bdV/3ALBF7/SX8mHXxelfZFJInYc2PdJp7yDa1gh+DtwJDWp8pr6
MHCtrrza/GnNroCBSv0+M3yBV9i5/Df1VEi3YOJTzXzavzEsitFvP0eF1Gy0KpS67VyiHP1T9Q4C
TzmTqEp3MR30bNMJvhWnhfBl6TiVs6wor7HrFlf4Q0yX1MWZI7mO8aSuBO023G5qOxiYfNifuxdg
mO6FHukhSspHM2pcWlnNdBZouPQ/kFhWMyO2QDQ+PHW8lWs6ed0ahT+eP7+Y19h7KRlN+v1GzXYT
i+nVUAyES386J8s7YfakMZ2jvDF0IDGh6/U7tUStVr2CT1MXkpXIz6/ZYP5ivdP3tOmeKUA2+vIl
MlFCacJApWAmx6vikiMrawC23Z7768e3nxCRGK9VX/HBnOZkX9YWTsyxeLN877sX87kqiByN0upp
cR+mtryGhI+nWvii1KrV1KdorB+9T5+nIrpkBf5vqzmNynhOkM4GnW28VhYARc2vP1zg1XTo6Mqi
jx3nAXU1hhZb089OR6VoiPFcMYDZa+6qafJjDSe/Lanz0mbbxzmtZ0vC6YjSINEHZ1UhTbcrcz9k
XbvOdROAedhu/JjkSxFSpxJ/+dhEOX77JF5IfYtB0RiefdYqTXkPI1Qcmg3TfWO0sOXNI9vbwFIV
JVjnvI7hiLcye8cMRJnKxlMX7b1RIJ0x5DGHw9ZQlkD6Dx18qGPaEr1n1XdgtiDkordYD77JLCVL
nmqU0jl2gWBwG1Lqy6wLaH7/HhuKMLfQP/qahG638Df4PYD6gLzwgCGFs/XHYW8XNAZZXE6kHsOE
pWPCo4z7tV0RK4a9/z4kDhJdZ7LVzEqdxmz2VqoYfvXCerTnxznmsIlldN9rZn4G7AmbT0EOw3ZR
DwSIJsniI7nq2Ey5EJKMPjeEZw/aW1gzecU6xGw3q/bSmT/DkNMpG+SjZyA+Th8d54pL4NlHXRkQ
o/4ykbCuTda5aQyoho54ANxzqLv0t23cjwOo/cRjZlF53QfRAltCXKbtBHSfWuCnrCv/QOyldq+p
2F3XPSM13TRPBmmPIEL2cxRmEPZicBNuejfPOs7VkY8hn3bKMc96SkXZmoeeQZiCsxe0HRbhqqxX
hvL4QtnkWItm06pIt6xJ/4iT8VJFJ5cqDgy5jnW1IIOMBoW5sormB9H6l0voYtAzq9R7i55k6j8R
1K32MZy/QJaOcWqizyE2zLfeoeHitMfCdWEm9ZhIyFl/MzQgZII5LgoUWzbfOSieuIIhV+MBNLju
u3pFgZjfQxevB3NgZxyhFdMSg4R2Il6ABiCazlYYQali2/m4lJKtpZ/wg2e0KRKCkSQRrlLRiUim
9jP1AKhGRMAGocO2jLyFIPr2WlGe3LJEqsbmJwCqXt0p2gmBOXl7fG3Nnt1u+Sjb+gXF1Ndgpz9p
/23ZjrMdzClcg3jec9217ws+rMKhqVeayPXY8TMPUC9eTTRV7k8QKsKu237qTtlvG9rLnbCBPiDR
XnWdujNi1W8awfCxCdEFZpnlnJ1PdN/z1mFHydd9V0eG8x46xk8Tz3ciKcxDKTCDpDBBSyb0gYyR
sSOE59zGbxgg1D8omh7xVANPQX+IUhncZmzVgJ5jGwB/2CrMzRxdImoecraeG82ULL8h8xnpgk7X
2t/mUO4iLZ+ftTk9cEWKgXaSClvhS4l0A+wxNbNZwPpD2zOs3L7ZxwSlBGFe/igtGyH3wkXzubLR
0hWX1EGiUwGu9Gzyg+HPccWlM9ZKMCGL9gt1/MY15Uc/6f5O1PKBtqy/tzzjLmEoJZ34Mc9CkIJM
KjaAwh6ZWe/pDHnXyIXb2Xa1fkjjeoZC2xd7ggC7jeegMq7yCvr0Yn23+j9EQ7zCZxr4f4ujI8xz
H07pa97fkTP0HanhuUF7QKEm18OohxsZ6rs+De/psnhbwqDoPndgoO3C3g3UxjBZjS+pqTEojGW3
0Iifig4wAAd33CioJ6CCvvUOTebQ44jLMv132Gj8E8A526XtBUmHxrHIaU+EbKkT4FTbpjxk/MtW
siMcfII5dtKin7J1kdd5mbVmMGaeEtbdbUbwMcwSzSNnR/cuU44ne7TB0MyhvamKJNvrjgvVpLO0
ve62hNd7DUQK4qIwA9OrIYqBEuZiLjDlNBqudF8QsPfodPRRhhvCdb5uiA8osiJoIU+th7nO0Z9D
CyQNiXefaUS+ZVVEEnf1prCfn/56Znl6lssuIH4mgW+GutZDCVmQHEI2LFV4U9W2l83bXw/RnOyk
bYz7KRxBpQCS9uKl+JsiJhZZvARfoCmkibwno3gzOXF4TPKFJH67O0sazkUOYdQqjddydjsmh7zk
duMOgHrTsv/Fo26vj5gsYj0/tRHSiHi5l3hsXbrCOkz0UzkFy4Nez+WpbttqnWjSJxZqZmvfCdI9
TFfUG7Of7MAlPgng4PwxFXHJZaspT1zcT3HpkklXm+eaf/2JkLry1GhkacSO9nZ7KsMAskJZAg2j
c+zsMBK1cGg0GDet6e/BXW5RM7fI1rmBdL54FeCBuH6/J99ew6NIREe4kDHH3HZwe8G9IzqPVhVU
NIKMdxHfOHpAgPFeyQtge42EoEQ10UV9dUJbAkWDSyDHdfFlRFJj6crAYnhXgpgYLhbAWe0GVkCm
Z+0JuaO+7jEgBkXC4ePoKPGSSCUnK6oS3mP6m20rxwMq0tPI9mRVKgYXsAKC3FA0TITLeAqS0Ine
Qo1Tp0fRUZs7w7Igf81+1pyGWm/AcvEpE0XfnEw1eqStROcupTrqi0ieSodsOgI8lqtLxCDk9qQL
EINDiiZ4QuBCrbty45UgYlx4z7Da6e3c/iCpNS40mwok9wnfaH2KFAMD8BKXBhP0QeJnur33lPbT
6XavS1hb+5Qiqp3kXRkWyYMcONMM+duM9PngM/PNzUTuqsE9dJWutnoznmIb7kFTU89gkrvrCt5A
oqtfJiP4dePJc1222JT1QSzL9kcj6IC1jZOhSKGcm0zxyQe9nTEeYcdv6zVIhAqdUKQ5KKVgUtCf
jGDCRmR2jaNCKjGuE6kDaXuAJDxS603QwZJYfFhD+5oWCKE1vd0WNZLLYS45alsa5m6a/vn/Poj6
53/+j8//rQ/C9j33/+SDOFTjfzdB/PULf5sgfP0/8I0CAcD/4GI4+NsA4Yv/EMivDAEfwHcx3WAr
/DvZ2Lb+w8Gh4LkYJnzB7+HC+NsQYWOIEC5eJF14ng0RQfy/OCLoxy8O+v/iiNB9rsO2JUzL9nXT
tSzrvzsiyFrp8FNBLm2s7E2BBu8kiRztkgi1FCl6mL56WD7P7HfPiCrbU1wj8HEn81NLLRCMy7wl
rIEEpvNwrr0PpNCI62HHZ8kLLETUfvmfaepRi0z+t3I/OnR3sO7dVT8NYJazxHy2ABEovBGnWpdn
dKX6tR9fQqlnh6LM5LYf6T3quvUwufVZaxkT1rhFkyhJQHBr6AVL5JFokhhZeqjiFnNpVuxMWE/n
SLpMGwZ1IKAIUESv1UTG21jsJPm/FdoIhB7JocxgWxJeAkov1e8qk85RbuE3SyNqYhfvgwhp69e2
9dCU4scVub9q4+EnIbNnwxp0TvxOHWyvfcEbHxEH1BIeGyKdtytLO9k0O+C9vI+JpV2TfikvEIU4
Ywjwx1AvGY6n2rIvpt0XX5YvAGgle8Zn0wOwKf1g9N3BY9ywojEwE+OL+4wE2yMjK2DKA7UyS+DB
A+G3zpk5Ify8G2f0XHa6anyVrAc2KtbE8iyZrK9Jl2D6sKg/ZWbt7fxA+4GEIeJ8aDv7MQ5HKwGP
ldUJsZLTF65w8zz1VJfumIXs/cqrPfQGm+x8pSRJrbJFuAr8pw9t7O9xsTNC57spCcVtc9Eew5oi
cTQpgf0B0SPDXXGosntQlOaRLdi4MebHvjAgTMN/FROuGXhOuzzBeRZvTHPQCWYhw5H4ReDbtv3H
ssqTFY7dqdTkOVWafw6RhIvXrCuj3eyrS67YGc95/GWPAGCJFzraQ2aidXSuRAeQ2eywS0mqH9Ju
xKonA4NKqtBQYPTvJZr6dTJPxQZo4dooQ+dgmsZpRNJ6aN0oZy5M21zhFVzPDlqwBA8dI5zvsqIu
cW2sn3oUfhsiAS2eobHNIhTMWTIhYzZAsdWa++CU7LCHkV0uUAVIgWL4KBfAZW53lyyaq1PIrooM
ie5QaNXBYUJ5mk2xAQ3mVVX4Vk3sBNroQaR7a0D0FsvqmHGA7dgCr53aW2ZsM7UIk0MNxm+B3E0y
Rr0M1TigN/lDdyK/xDgZEDbFpF8Q+LsmvgN3rC1Zp8fyxBmn1qnUTwT79YfaByTckUDSC4iAdsYE
KXYLcdar35pq5Q7o3Hs0dfQRwGCtEVDHx9ZfmczVrroZnqVWp+soaUKOuund8gqC1DoDq4uj4Va1
XU7tLoAJOFGVIZ2m3BjsJ8Q75aUwCswZAu5u6YutqG2Wv6nMViQbEzwchSs/y3rCpFpnD6Fiq9z8
q2SitmN+RogfyLMdsU+/uhyoJuE3kXL61fSR5ImPuJ3ubuw9ypELF51KdGqNHphecqLJpaFk4KhJ
yw9jdpI9HFAF0JVoV9PMgZ23D7k5/7HR73gZ0U0JQ94l8S1x9B+0Bgc0y87KDOuQBLlmr7Aj8r6Z
EWbuIpmdgrJpl1LFwoIMxWmmMq6oPWCPtDEqx3clLKIGWm1Dyhtf4OxtlB6/4BJHBTyh+HTyiqFr
VzMTxKS9epSV3aBI69n5M8O8ao9R023ZzCYHwGJ3djsOW7oMv4c4ZlJopDAbBclSTk/wx5QB4W47
RohdzoBcpPfkkA4bP0chTVjlruxEsy4cD1Ow5u1T+074knjSzECsWEX0ofGWb4i12PoN6oCu+FUT
tQQ0l7TbImWwo6slLW8+E3APXbGa6bdP3w5cs7WCkx6YUbRl8ufR6ZMfQnH82Ip/ZcOAddXO7lvx
A/QOuN+SYCm7gnoUtQf5Cmc/IZS4T8rfAN3Oeuhm16zXyLs3OrwqA/PwsD8k7In2FbR+JjZ0TcoC
KERjOoiOtZ/ZNwE0LTSnSulybdG/diG1T4ohZZtY0StrLtPl5H6WfrLWO0OuUzDC6JW4JpXFly20
F00PT8aIGz1ygBNF5oDWd3hr2MJrur+SRhoec4l0sPTNU5y30ZNfDI/NUDrbWaH9pnmQbYa+sbYq
HtyAOcXTBKxq61Xggt0WZRNNjeF1suD/9bDJV4hNFFZisVCPjAlRvE3v1e2g9Jn0RO22ZXrtlmBq
7Pk+zGS38fvmbBCLuFFAHYI5daf7zCgqDnbJuZHO565CI0WGqU8AOvPcTNJvY6dhrZHNYyxq0MTb
PiqBmMEmIsI9drMDutECNbs3r5uWMX0Z93Llt2l3HLp5LQZnvlqibtbMsc11XZFYFY6sCZ6qt76W
v3gALsGVNy+4hAxkuW28cQdFa3cic7HXTY5wUwMZMvO5yRm9gAOxhXnaxMUXKwli1AvxnedCRPaJ
/qYklaE9i5bTxGFwezfmaK0j6zrX/ng0NXK0wW6cyoRAGzPZD6ELD1brDDIxqeBZ2ZujGssd4ibJ
il5pW49gEJWOghWZUFexjPHoJmPAZIarNc3J7egoNMkYqITUcU+6/g6Uwk6Df4GE2uDITWvmMeT7
5EkBVdcnOUp6NKRiE0pEbZt7+aQltbaPLdT8oDOeQzeu14tAZifCmm58TNNS9nSX4yzIHUJnnZAu
VJymzsWuB5uvftvUmjoXTg4SanBo5aG/EqMclndZ3LUJZYCfEVAHLyHKtSfm/9FB7xAxaxrEAPyL
+blvp92EQQ8pHIErjWpcLkBGcbyF8xB3C86xw+ZIsKK5j2bXIGoyZ4NBSraDLl206zDuUA8s06Ve
et8m/vn1YOJtYtJ0e/Z2D9lkc3TNfoULqdzk7fCkXCQ1Xj8p4oLZvpg+c+HaFKCQ4zTDqo/oSNTW
R5otwuVyUIEF91ByEdvrWLXYeE5/xTTMMM02oGA/gXqSQucMv7U5bLiGLQM4ndnhxsx1ZqIL9bcA
M74PHW0tFKG8dhzlaHl8enx9htzM9Opd13pmHjR2Rys/c1kHMmdAqoH/S4+0aWN03VdHDc5IrSIO
ZXmTqhwJhTJhVldhYqM8cgA8DxgsrPZFFuKvpA0wEC+kPGTbdIl48ZwldMBvz2k1Rbvbo2gBUcyD
tk0tDsRpCbS53TOl9ve928PbTUFYklUn/v7f5oK3hxPD7UMSbeQQJqfYW7Dp/qMVkh7ShGF2wEaP
HdEzVg5cN6IjRcRYC50i1GaxxTtyfwsGGV3LW+IxGTsDUb5loNxurLGDsPTPYxGRBReF4k1NMzPU
Zb471FFe7sPltFcJOkzJXoa1VQJdlER4tFrDCwfJc7e72JmZ1+vMGm7Hm268GYPBDHWZIw+DAZ3x
djd3cFg3S8DZ7Wu9TVT/Gq7+lxErwpb7WaASKk31HjWios7k5nbvn5vbbFQuPHlbZ0bHDA6fHB5K
0yUwDBlFfXSWm9tDOWU/et1iCvzXUxmT24DoQeqsf+XDOLeP5fZZtSZdWjMJt+Yz4tAZ/oG0j+Fs
i8Cb6VD0iRmfbjftcq/1/jQ9g4B4xN+W6TYRAxF7lAobzVHBO/Yodvb/TO7/GcvruVttM39+KYAm
HOs41o75uBxzCecnvohghgZxvN14A60QZjA/uU4reDWPzbyLWxcbWysZLup/33j/3CvtHjn1/J/s
ndlS5Mi6pV+l7dyrzDW5pIu+CcUMQQIJJOSNDDJB8zzr6ftzZe2kdnXtNjt9fcqsZAoRJIoIhcv9
/9f6FsEmk9a9rHlh6wbjNsMl8JU9E0fGvr6tGdU9cv9qXqmM+5ugacLDhKFHpVY29yAp5/36w0F9
2c16Iv+6pl1grRE5fYYETpQ5E3I1ekg1RDSUZ37t6ZivMkrYPB668CnGaEghjM9o/SzWD2pIQdPI
wvnamklOiZlG7rmW3t6JdRqjqu3/t+sX7gVrqjbBNvv7wnY8VlmDB9yuLhZ/vZB/KQ5ga7THhgkB
ZTPeEO7jf32/vKmiM58nGGVYTvx6C9ZXub5ekC/L+fOVM2wXmDiiUz4PNC6ahFRI82eZIdyKpsIC
k6Pf6ayIwQaqTKSGubfSKYrFekF+58PXhh7VJft5Lh81vA5+ouSKxoIAxXO7d8Gn4qLvmrJxfm7S
lAHWDalSFthH0sYztyR/pgRg/WszeY2ODT9GQgsXw8r6naT0RvuEmnA5+QaA4gGq/Lb3LrVW0wUN
bhvJ2k2LuNFb4NoT2noacYBWa92XXfm1Jjen1HrWYgtxPCmTd508Jzx6l2m4JEXxQ3f0JxHqA3JR
FRM8xt9y8ZSA06ReWT2T9vJsONh/EpOvgJ4nN02EkLS0cLU2vl3WyX6c8us4RPqTC8NkamF+wxZC
A4DZO5L8lg4XcnaxUEELs54Y0pmpjzM8JHh7rsKmu3TmiC0gix5JocJPxURVgJr0RRo7J11wfw1F
d+pdp6AUSXFxnm693H1IzFzgTIyv3DeNOsFuzvPj3Lvjvd27zL7c4dxa1iVrfkzGnQu4KMvifRBp
xabO0+vInt5YkBDZrWk3Wh/SgLJyRQNktQ6Mh0pEjiI2cEJqDhqfWPM1Ce0vRXaLc/pnMMckEcwR
A2gWvrY9kxWNxDdf9EgybPJRJmc42mi2CLNGqnmosZ76uitL3q7uNnVIcogQFm+sPNsFY36hwQ5A
MhkuYnoKkMfgkJaXmUlG12BJZQoZb1oa9syZt05VPUIoJtAKGYxImFe5aXyi4E0mBE7z9LW1h4dW
ut9Bgm+XCD92P6KaQpf4FXLL2c3FfQ24huoChoFm+ZEarKkHwrI2ydgSaIgOQcqI10V7J8ziJ9X8
mwbjcSbtlBZcS26n/d40ZrPtzRpNYORs5ra/zaG6EMS3WNNV5yUHvvAfbdyRftMRB13hEzUm+7rG
oY991i97Gtd6HTtEVyEAq0R7nyM825ALmSwhehL0LEZ6D8vH9KdUXoi/JFA7La6dQOVKQGbO56vU
6vfpQFF/sKYfGL5uorx5XBrnK0j6Fw+zB05RjE3lYp+EsuJVtQs/C72/yG6QqynRJT1Q2T8DSbjn
LDf6gBEz1BP3UEQsvDDF7CeC9LazQP0dcAZoOM+pE0Pm52MIx9spI9AKZCrm/WGhXjNIB5IsenuF
vrMt26Hx6t3GU/u8zJC9bZSWARaqJkSVMrZopegQ+OhDe39pQpxrEzYdI67jQ7FoLw3Oq22gl9wK
Tj2LHqdsHYROksVtPbwKo2fw0/qdDSqVOTjDASkGLTFh3S3+f6w16H9TYmWikLkyGhlgPfoD4XcD
2ZYo/OEybBPQ877ZAGnlXauZJ8d+kw/jVd+289ZFkjgrDUBrdZPfjKKm/w87Iyk+stqO/UFWz65l
VODZiVnW9fduJu+GbvBNxRSL2jkSEYLFkc/ivPXDod6OFmjjNL6f02imUzDEm3A4mEgLNxXkp6NI
aZQ4DkwgvKLXwgivI1FEhPGK5Lbq0TV5jXlobefei7BvlbSXtw5EBiubCNCY5Qczi3BngheguXpL
E1wHMf9Ee5uUELQeugWrwQOOrMn+w+y92vdqChKN+TrZjQodFi9kZZaY9ayr3gEGnKCDmNwIBav5
08qQFy2YpXZuONLqrWA9F4g23Atozc0U5HyRF2nsLWIxPJUzWolCo+VdPMbxfNsWVGPz1BwOAtEI
aQzZE3eNlkuKQuBcXLfhyFLNQSLSi3sMqW9SmMXFsHF+LI6GJyWzvwi0EAzO6J3j3N40HWD5lDTY
PFLumJymZuB+JEmGI0eidG411JGJE2d+buu7yK6eWyrW1wxr23ji07TD5oOyx7xHwQXRJq2OgtSu
mjHoXHj1R0SANwYDbp958x5RRdnU44dLX3irFdeuyDoUxtldHIG7IetUJSKJ667pv1gEa3KLuW4Z
yNCDc3uPu+d+cN+5pQ8kcs4Rkg64/DlN3+Rnaks0+Us/XksExFPCnKy3TDRihAnQd09autIZtzS+
SMRQadDuIaRExJ8SBOMNWnjOA3QX3q0+AMizNUYZZrX0acWIPcJylTMT6Wzf2CQJuqYvoGsaTXzf
pHZ+IwtMATKXgd8Tj+SrBLTMuQWXl/udW1VbsOEoXeB39pcSiAdEou8NsDDmmf14KHP7KJb3xuUr
Dxxr75Wg0U2d1A6XUyu7Yd4Y1M/9se3PdRm9EAhY+AsBa7XtR8NYEO3QzneBTYs2zIkkIqoUGUCM
xN0yv6CDj8HoOLxgNBml0DNEC/Ie+S96BBdifm0DRavHa5gfbypXXWMVtgWMW20K66FIl5hVAxGh
gCb57vRIBgfT75vqCNgQAR4JkXM4WBeTqzpexsNCI+3aMpGUa7PR7yMSaLDNTC1NVkYJctVQDekq
qW3B3hoDkwbzc0XBG1FGv7Fs/T7k0s90SM7O3nbGH6mZPpT9pS2wsQ10ElAIkaky4IqcY69Hw7NQ
gcO1CAX+EAdafDsPh0lfxJkyWbEZhFfB1bc9umXyLo6NW8RjSNKtbyn1bSJ/uabWjTNIv06L4KhD
SLQY2FBoO+gWnM6g4kVxqOpJ46UWHB8S+uJznHLzDz9ykjKv6FeLgxOgTsHkrQbD6aiZ2YXbHIDT
3ruJAUptsqn4mgxvcXcVGLW965gSIQoNbD8wzceG2B+nQnWGZ+nVg1OLmyJuoLsOLwjp3pg37fQw
+y5QU4xp5t4FkN7NgXlLE99hDSPBzhl/ThGpGOF0TSCdtcvJ3SMn7dW2Z4ShRSVZKJ8WwfIq7pDl
W8497WrCeIjps83kDfHKG3gD7qt4qxmLWGr2XHWuq12MeEh2HdgWH+Fb6POZMAynRU6BgNm71ks+
ToBBWlgCLwBqT8n03qzrxG/qnLwkc9fpyCqJJtgbGeq0ZVGlpDF/anSj3MGqIdCqM4HY5sDK7f5q
ngpJqKf1xdGjGtR4QoBw7pGPFpfVly5L9/A/0SoNVrdxhowZSpPW1xFwoFTk1ZaCSruPbTIchmIr
xI+aIOOtx+eYV5Gx76U+7SrhvY50vxMYc3XuU3Va0DSO9JFVwbzX52unviGmu9h5TfmALAPYkkaq
U6QT1NnNmSBjMqw6NHA8xoXbUWpi6fWUtdhjm7WOkMfkaK6PPzdxFTFc2Iz0GkaUadarQ6Qj1cWK
EW2xnrZnTfAPwj9kzeZyvUVQuxv1h4qpuKMnMu2Z8PAX1KHPzTASTIneMUG6xx9NJjtrj4NFqoJI
0MmS+EIpAxunRzywQzgnAvjhTMoVBu3CXbCwxITOOmUaUhEIiXfo6TqcEYOOrDHj60UPi8N6XMiX
xLDmU5zLP+MjXAXmWWZb347o285T3WLg6eiMrA/xCnu+VlZEVqrSRqyKHJGo8+pYMZ0J6zg50e4i
uFglOjuqPGKrDZWbv26yTsTbxVhwV6iFvaVUzsTg3OsdEd9pjCl7RGhlT8F4Xjd1VUznBVtyEkvt
GCjd+5qeFCWELn3mKK17pRhvO3Kh8cEQL1uoFXioknA9qXvZr8efB8HlbEs7048iGRUBDoRvKquj
ZrM4WqYq4u4e0Cxq7IRY2qbrzhDYVUQznvugTsglBA2D/4bulpbwe1KFXlcqhHvds9TDdU89o0bH
eiTCg5i0Do9AF926poOBo+sh4ZurNMfA35nIhmQhoRnnXBrGuVJ7A5GDJ4fO50qJx/dHuqg9etre
aVJSLSDHJyEj57qHghZVfC8pcBb9O3qMaVfYNbMJLdJRIg36Ka3f1gfrYasruhPcOfyFhTivm+b3
3t8eMuFtd2llIutUZ6UhvuCS3eotLxhalvlrsx6euy7AdXNHHqKdb1gmpJgckxvdgulM3YmTXc84
ZZIAYM3UfQgMnN686GepNuvDdSPrDuVcc59W3InzjI8JSef69/9yEup0pGs7+HTVeaw/mbkQ4oAp
czTihg7cB6tuvnjDXJEKXOGiSTYl9uk8ZLGyODUCrajBRTOx8IJ5T48DpAmaVbOprJsl9wB8lpS0
4cVQrg26a92Atj65yWs6ZW/MgXAjYdudjVxu9TJ+t+3isey4StIZ1kepkyhPNCqdHmw7S8rbNRUl
ERdIhXWN5uEQt4igKVTszdm66ljRdFNhH9KBf66BlPwhthPrzQPqL/jRpGNQ9G04gs5Ffyz14V0j
7HODwwXVeoKZd3YghTBTxDfpnMNOohEZxFeNSK1NLZv4Fz75f6iZ/1EtInUDPP9/pmZevRbta/tf
/+udBWg3n37+7//Sf/3Kv/Qi1h8gs+AiCtdGQGTogHP/1IzowvhD2EAzpQvd3bJs1Br/0oyIP4T6
z5GGZ3r8hHP4UzNiyj88T7i6S9VEIawt/b+lGREKAvo3zYhnCodgBmmbriHl34D89GVcQotxTWAH
O5lJJiCR9eLa6UZGYkaiUOBZKObqoM99PVzFqhxutROG03XU7x2XeMAFwwWU6Oy0HkvVc9a9Qd07
Ph8ix/CHrrGP6w+L4HscgAwcVSl6TfFb99YUv6bvTSiEMHmoUK+HP3+2HstYP+OG/f3jDr/xoTLT
q8Yx8AlFzOL2pMXu7BrqmRa/DDm2p8wjFhbvzMJK6ow6roPV28DgAdgGnl8lFhVA/YnPBJOwyLrC
wC4y4efioQgnAEGWth0jLbpCPTbtpJQfQ9fXB0cfIuu6yduj26OCXXJbnNdNGzCC0TL7xvoGt4M5
8fUUvN8n1Lzr+8h6cK91rnbQp+bP2yZ/j07Dvz+c6KosLUuCdpm+OBmmAGSQESlj/WWdn+htcK4k
0o/19rluMpvlaEGnfmNZ3XVG9hD6Q9vzEyMBd6U2Gnm2+DPULq2ZCoV0hN40pDs0xBQyf5/Gei6L
OqF1b91wHt2+FeOdp+7qtSrNf27WY11JN4F+3rFIoBFSbca5STsnoXwJhIt2gS/BE+4sjX6x6brM
ddfb57oRNIf1MhmOE22sTZeThaOIj/tliL5OKgILL1F8XsQ+1puJFSX1ZsoL8xjhngviZmPUlb7t
F1Q/06K8dfaQHgiCQD7PPSXOzT3NkvI44ZYnnZvON/R//Hu7ogf/ZJZIKURL4GgqIPzXka/nsYMd
hqR6qwIXWNbE3BWqbzTqqBGqWn/zSvcaANafIZKBMqcZfS6Owh389VFcllDK++iSUECmcIm/joos
m0CZ0ta9csaqpGf3NB6+OTMNOcm3Kl4iCrMwC92TKU9MAfeAvXGtOFyZXtLvPJXrnkjCOtf551h5
2HNLCwWjmolGLpSKzvA+vDonNDSmdZYv6o7769kkgMyqRs4zrfZ9al8CIDytMIlfsALe3f7OosK1
J7lZ7ABN/dBakww0LJdbUBk9olRmZDVakzNZT6D+kEcyR0+qbU7eMSgu3g45u3yXarVEW98GO9Wr
vaiq+7+99kI1L0l3RD0RNBpYLRYhneo60UnDhqc263fTzkdq3usuHUGmPoVNUKxPwJZ3smLtZzPU
JMflNJRhMwB+8lhvQ1SpI7hShLqxnJpFsVsgGPiZNrasvNHvyD6iK9pXD3JKZi4xR54dIEYZ4Nl9
2nvRPirqQ5pCIC9JZzTAz7TdiHJXtUfwhrailidD9ZUW1emQAH9pTYdQK925xYpq46caJ6vzV2lr
MAcNkZvUqGL4F9savPjRoafVKJOgpdx/5HeBOVEPkfHqlK/D1/z3qsFovGyvTeFbOHOBloMHhqKT
dMYxx6dDzBpLhUJqQ2sT9zcddNWJNNVmnb2ve+sxd9QHzLzJj/Xb76q2EjpxRgOW9IimJLmFUTVQ
PUHYyDXBrLU2dVpSugUQo0F+/uuUAIwD8uu26xi0HnI8s9uQXIwwLnvVfwfV0V4YzqjcrSRHRV61
hA+S9WAvBR/nei382rVUI7uXw9FTvURSN757RWzuUjPozql3O88h1hdjofiErMTaIrqvoK/8qXvH
uabtDdVjTkN9SyHu1tNJp1rfSosg0NkyrsYYBzEm9kdp3C0EvMUl7YyOSuNWZGROr2uXdXxDVHU1
WTjL1kduxJI6oGW/cUA6HoVeaYc0HO80RBdjhIPJqqpLXBLpThgMVvSArGCmBFBrAShuBZHkW0pF
gFqS5poeDCLHgARdunf9ed0DpzP7jtYd894DElPycegeXb6IUj4BnqrpZ/Q/YXJhl46qyp/Vn0Lk
zLDnmO9zauq7Ms6zqzES6VW1Lyl0nG2U2OcpUZPFdXfdOOrgrz0goeiIGDabkODsicXeJppj2ncW
M9yQIvYJYH5+tYgsv5r1Pr/qR1TzpYaZJ+/sEVpfB1JtZvCY6p4o7Jx2AgIDXLRBBAuXriV17rMQ
jLAhV9HeSvP7Avl53ZkskFz3jh78sVkygjFLVltm0pYnh5aJZ6h7wXoMqQz5mBl4pnxknKdeOR90
YZ+cQkxnux7AVXZ84w+BV9GDGZ1TLLPLMInpiMB6OffaAJeH8usQWAESVjIJA9MOd26qn1wDbWFg
gabnWVe0nIYrr0b9Pe1Sj7D6qQr2kiK5wFzHJ5U3pBSue+smYiJ0MJ2J1ayfd1TMUL3fT7Maia0b
UKQgPWorYjmOIuFMATyrca2sm8KtYOXi++0taPuxmvZkagKzbgq151Z5ciLyTJmjNCQk6hjKOYYF
1FnZezON+O6q8drQY8avLvRTw4BA0uj3STmCQ3aGV4PWWNPjmKmy4Vsclq9zy+SN1J3UH7Xe3IhZ
0PCl/zg7X/PK0w8UMcQWB/05DqpdMI1PmR3pm0D2eCjHb1AoW6BOqwhw2EBUIg6c15NqjC8RnpTG
rr/lg3xIg4nIWwyohE/MbzZo85ZCOOA9nRpDfOlwxhyMCCQ7HYJDVsV0CWPvKdfj627Eyi9Nc1/N
JkgeiROX/gyw6d00wARGc7k8NV6Il9Aa9uaCLstp6ic5QN+LiRLtcH3SMoPmpkEJwalvJyTn5otz
A6v5WsTlsI/D6LtT0uBaEuDVzJ92w5ICPSlgiTmYZOWENY4Z4zGraU9nTtdtyynblm2p7gOvpE2G
EH5rAjRLQ5nAd/pxSjvjto7kY07rib/sRHn1JYgprdmduvt43FqWQeI7magGWYgfma72Oycd2i3y
1Ijov/whNjw8VUSs7Cciap9a7knuID4o3QLAyLQfnTDlfsjqLR0/iU9SzugEmf1N8qdOpM4GrfID
jiVCmvshPIRgwLuCXPRkYZLhTYsk1TwGbdMdwqHlS6eHV1N1CpJGLczprMQi/z615vM8A7cfojzy
K7gsk1uh4spCCnnfa7uMrgybhuUMSN5z2hLNo/PFaM0CdPvM20vCrFvaZ6ujDu848IiwLMFFvqX5
nNynMY5Ew8zQ7OXOyXRntMa26HbKyydtIF9TcpkkHVbUxQD5bBtRVRc+GgBiNlwEmd8WtDdgqJ24
q+5JjyIUr5AmeUF44BZiVuOoeBloZsVxwi0viXaF0wAFcmzCrbAFYbcdvrt9B644Ek+jrYQP8n6k
Q3O0SvclhQjDIsa6KSJ8y+1FGkPvW7D5d85Ujpce7WSBlou6rr4RptvtdfJHyWaCSMGZDg99CG0e
yQ7RKz4jHU2YqAHVM0ePFt0FLNPiuLBsBFBZ3nYmFR8yVOeNNfL0acKeY8O2cvh/RHVGvtLOrqAT
o/N7ROoAqXJJrjs7Y0raVpR1kZabowm+3Rju5jBCYzjTnm0MezPZ3k+cUAyEBN77FtkhBzngeNOE
QsyPxymQX4akhFRKZ2OT5Vh8NBrxnUNXseohcPbEjwS6fchmWP6oMWFBox8IR8zIqC/HfPhKf+On
plWHSueFi9aluJ+QsVx+C6fiLYx6ThuEik97xSPfFyCW4URvpYMPyRn6F11Y2ZveydehJrZEEaZd
vX9uPGq5MD6omRfoJPA8banb4XTMTzrS+F/ohqqWrJlmtVwbpgS0C7cNllh2FQT7T7bDurc+6fNY
sf7mqov7px//fx7L4+biaVWsGlcd+DHFBSpJ4+WOq09Kw7Y+Xjex+snnwxFj+J8/lswZ94irL01Q
NOd0YbK37nUSjEMIcZDS5EWDjL5fD6+bXD3r86mfx9Y9KVtmb//xx5//TFICsFgfzl/TgWn35z8k
NDs8zRGeXHVWn09cH/76A+vuuhnSQE0XLQlzaT219WjJzPkQZB2IBDrAS1V/S9Q9Ll5n8EGLiL7B
p5+tq+314Lr5fM7nsZK0ezCc6hf/6Tn4AeNNgdQJ93/5l6f97bnoC5lh/u3fh79JOOzv8yr6Kln8
X8/8xzPrPRO9G6l5fz5p/dXMFd0+HZO7ymqAwZWjc6vTCN4XOmXyoaX88bmRata1PqznuVYW4mWL
mYC51lCpMsrnz389/uefkWT957+yPj9tIhqTU8la1toGzMk5Oyk28SBoDKxL4Yym30gSBavixXJY
VEw1iEnE4mdbKanWvc9NrLRXnw8F6vmMwfT4eWjdI/og9SU2XEwR//YL6+//0zG+MTEl19/P/nwO
uN+7qioXwESmfo7ygU1TvGskFe36SnMPa13uf2qX/7l2abkU8/4ftUuKlv2PdP736uX6S/+K/NH/
8ByPCrenzGnGp9/N9f6wHYyyum3aUpUuKVD+Wbs0vT+IyPV0ypemlIYuqHh+1i4x01HRtHVLB9vw
3/O7mSqu8C9uNwJ5BYY718b1Rk/HWKNG/5L/Q8xhRMc9CM8jYPJCLXXStfIjJ+1UVsEl8EJWSAsM
C8d6yKuMGZlbREcx3cVaBtVjnE5F1wxIXVEaCCfoNplXTrupY56AJBvPl5mzzKxQlGXYQ6I0+Zpq
xCejbMu2QrLwDQTVCi8OTmM9vjcGBal+wVz4+yO5/fVy/ho+bFji/36dvFMUkAVaaouq8d+y1SY0
f3ZquISWoakHL4whHWjKMVDr9kBpHIEisdzwQhiDShMKhphN6Vp4ALB7kzpwJMDgqQjM82IL7uIN
rZklTeKrBM9uJDHIQ5k8E7j2KDun9fW+/Fpo4o1FjHW7brKcZByixMQu8IK9JXGaYVeONTVZrmp1
Ay92uaTEup+XlJQ/snpnpKxHNA/1bnbQ58O5HK/Iegw5d+s1NREbN+ns4bVoHtYelVRdK/C69Zmg
ss8W1VpsAV7tnBbt7vOw58DoWHLiWZKOpCPgi0dTCTjXTQSNhQmNR/deFaLXzVqINoPgbmKhvg/s
jkKJztRzD93wpTxWjvE+lHAoZgvV39oAhOn2XIrY25HCQLO45z0rPCfYhlKIc0Wu3qGQSAPKlNXa
1Ls2swDUHKGdLT8gC8x03O+ydEqJNYzcPcvze5kNlGnLPDhb0iTBIGXsL9TDpROkH/7erMe0iohI
a3aOVV5Eh9hsbyf1hJbLT4mDjsYUaduEGRtgBBPNqMH80QFyWmyoaYSntIHs1XvWGUiufV73ZlX7
a79hhBj2HbUZalNYMkLCS7hdHatwodT4q4bq0URt+TpsRw3/jwuziFnx4m2Crn41UrT7a9N8bZ/P
pn4nOg4twtjj3u+vPelQgY0GLPZqU0mk6qvTfFBkgb4EGZBW/dN6aN3Ai4uvhnzR9p5t3i1A/YgU
6nvk0WpTuR+60hsDqaTjZX0nPGDAwXstbS6qWkwORr/FPgOMaLbWaEP6De2N0SxXsen1u6E2r5qy
uc647fkyNqC3vQhkqDtijKjM/27ak3SHTAd+JuhDgDGjTEi5t2hCxgYiwQLp/UIvf7haexChg6Km
HJQiv/WePEmc0WrmbylcdPkiT9hpoitgB1Ll4jyECTECmZ0hdbnFIRmfmzi9ZH0eH2oPUNJUu0fD
AyfJd+OIJR50eDYhZhDEm4GS0LxtOoFd1rrsOsNj7/daDTOuwZdL+6S3en2/BC7MGVXkZhra/Cr4
TQI9gF4bhV/Sm11775XCdEQgnXey/MbvO6e1OwsskFQWu592UU09rwM/0EVIshKPr2g+UAkQkJ7O
Rk0BO7H2lkfWsGxh65fx1qi6pybuXkHdaWcijKbF1U+BC36kdwYqRlF2iGLIiNU8XGFLwgDDKm8s
Hut8cbcVgJrN2iCXTGGs3N3Z4ehtZFa9mGMEoZ8aIGXC9hCEUeNDUQFqzVvEVewdDFNnxNPr4gkl
X76fUpizQ/ijJG/jXKtN5t1TpSUDkRqh72Vl668DJfe++mgRqB3Udn1YpvyudXqyfpCk0Cfpw11e
wP1uMTRFKDW7ciad3K0aJlqTTZANZg8TS95aCQfHaZ688DEiHuk8YUaRXfrhhenoz5Sr00Dbpcbw
npRiPy5hsneN5BoUHPXpzHuOHBhNug6GL8yekGqUp2iEpTAHNdgAx/wFxHBjbdkYiXztWhhePYr3
MyAmAxVi+jCG1catzcfCyM7LTP+INhSorFpJR4N3CjtWWHwPOgZfOk3rZT5nlJniplWUT6yqQu5q
FWEcehZ6ZQyziFdbkJKNfNbkwlmCPk4cq+N66EFzEve67SMmfGTlGYYkd7I1nsirao6ME/eO+dTq
yAOGTAN2WjKx5YK4H+BiGwYMx8WYa5+TISBDRDQkVmV+cfKa/oguSmw9TBLbpYZ2r+NltWCwYNwU
5ZZctIkPZ7RT+xijtfB7u99lmin9wltQTs3GsXaa7mRhPr8qzHuqAtO2kOKSR+aLhXEUyWEbV+9y
jm4sF6x52BIF30z1ydML+yJtKql5X/tt1wPrcamoV/yGOXfOjU5oMf5pDMJBuiz04RuYcUB5TIMO
BlY/jOipUR/E7L1NSbmPWU8THEyupggFciV7+FI54ZWJ6b2mQL2nRbNbJ904rIojZspjM+/HrpqP
SZ4jFfOCL1mQpeTB1d8MPaJX5lHdIXAItTzTF9LD3pyGUAszNOeNNmkVHc0EoF82LIhw5DEBHRWZ
IyFuMBOVp08/lsGi8nc8P60JWLHrbWsCezQhtuxYpDMeLTj9O7q2ALpin4xyyju9tR+WnNOYtUfA
SxSbCk27k636eUJZLjfOBlE1rgaFWf4IAriijCxoSw1W5JLn6x3pCM5AfAgdql0PKXaX2UbrOwoD
jrXYH+viJRbMzMb7iS8zrUAywICp3I7SqL/KKrtYTr/rEAnju7OaXWNqezWU7c0OoJMh88cCP7qR
fpMeEp9UIhSJDVvuhqa5Xcq53pbpOVoGQURFeFkwLZOVkfM97++EaLKD1quI4uG7DfQsztDah1ZK
4kvMZalbKdbTTs/8yoOBHjb4SPtxV3Z8/FWcgJ7tJMwn1McWcPNNTX7kdc2M7VtWfgFpBBZq/DKG
7ktdIMpvl7zfYYIDHLsHF/GceRR4LJzuCIhM6wCUaoEJ4jwnhoeovB91zMlSv6VhZNzmRKVYZfAc
xbisq2p8qEfkR8jlPjIcWOUct9doafaJx4yM5nq/nUsZ4Qu2523rFPKU0Nfbth+IxlAtF+Em6YJD
59pEl/XmrigwMCyxVb6WLUk8YwdwJpYJ4Ra0FDZ2GuA6zFq8fBpT4D6oEP0QveJ4NbeQB8vIjaOs
8mt9qi/k1APjTGrPX9oT/aSjTk/Gb0U4fp8VYNudn9ySzIWpt3Yd4OlGtlyn9oKztHLgEFMv8bKf
rUvOJszCZ3q0FAFTBERWeekyrJiF1tKri12QnKkJx4r0vVcHZGm1cYB1lYZFqx4DDeLBye+xFFcg
QA9M/6YN5Bf8CGy0qskvDvSEDkF/k7+5Hthwl7l70v7kQ/8KhA6sPwxrL8tvLY2GepYXUAhJqh88
S/EkHtt1nhcmxyzTyVUoOr4K89tC+Xijp9GhsM19jWgcP+udsxhflsLRCW4XOpAoyvcpGSFhUBzL
xcQqPEH5CQAHOQWEWPqj77Ay9TqUd8vkkqNeGBeN2qJL4MK+7JDhdxFRbEH/fcpc5lLp85xVG81J
XmXXjn5kIY/Qun3HKW/x86PszYH2lYRoAR4kSN2l1icq0R8C7VT0hOmUsYEtsoGk7GR4zUlF+tbN
QHd7DC6FvJlrrzkQAQdQs68fDWN6mibnuaiCr6WRGXg2hreO7vzeWfLm6E1PQD0PzmS5R3MOqMNq
aIz7yEeK7TvNqev5BsdmQX+O2BGzpcioyl+b0aLqy0Q/5uvU7e3ZSHajPiF5arsbbIjHkE95X7jg
qdKl3Ya1p3AU8Mvt9spcSMKpqxvHtHZBSNlTgBbd4UW8tooQ/2ZhFFc6StDIc9/L/nVsjUfuNwfT
Q1gl7f6DHg+JYxPXazwCwlqW5sSc88Pps3Ef5sAoCFfGCeBdPIB5WnqH3mK8h5zCtLCR2yJe7nUj
vqd2HmykAKcX2T+W4qXqsbXHAdMgJNlch+N1aFf3EYErWiYe8wCDHy2ck6CezqeRfKuFDXt2GCn6
uMupIICF4MlmE3Xg0nsMfBskmXNECsmgL1fc96s7IKe6farDNLlG1v026ul9I01xgCbJSs6OLyBE
5r2dylujswhhHmvG4dokBYb5E1pURO/haUqK+rhIBASjQ8bNUgOAh5hKFp5d9ptATxKfpgRKRZgD
KY2wGYyfH7hkiZiCdJM4HHZy8IAQhQlvtWAiGbrJY52Vd6Y9jqdGJ9ua+XjDa7Yb0zlYhXPjNWSM
ytK+gqT1cyH7NQhp9OH27c/EuNFfiqOD01J4D1lyY3za0trRd1XUPjtl+GUiOzQoAwS+TGKaiBc9
5dZelIyFnSDXz8u875ZZGRdaM5hBgVtha4T78qWY6icjJ/V8sDVMKqHNSE5pgDvme68dZ1N1XGDM
HHoSN4qq031PEMBReNp9FAiYf/XsHjSvyfeLk1U+xeaHtFZvKWOhdGO/DSoMeBNmn6JFspwqj10h
v5QaRcIpY07ct82N2+O/n3pw20ZsvIZYoXembnwh4IxpWwpSUbMfM2leROP+CGgkO0j5fZkxSsCe
zWCz/kh0x97S4XqxLaB4IsKb55WzH+oobQrmu5jsYprmxx7nbmiGfl2JZJNZstyzNkPKbQ03DI5L
yMwx1N2tG3c3WQGxkTxRX5s+/g97Z7YbN5J22ydigwwGyeC5zHmSUrNl3xCyLHNmcJ6e/iyq/v5R
pW5U4dwfoFtAV7XlTGaS8Q17r91NMQwbxOihsF78mhnI1Jy6aHgv26yEEXDwbUli5OAQKUeQwbZN
YpAmw1KUIGRbpUP2DuziQqrPu4bWYBPWtgbQRyRVd+wWx6ZvsMLxefwJyz57LIgt/XvImunJMKg5
TMGGvjnaYUvFTW7gvs70uxOwVk7d6c7A7MIEwNlaDbbYyCFTxZrdvTvODkECI8JPEW/KYB5YcxJT
t4RBbOIkZmEdE9Vo4jsPfNADDK2w46aU8MSwafjFwHjTOd23sJD3/YjEExjGPab658Immizx9bYh
M7csyg/b7T4EvYjMa7ElztybfvRjYwJC9Ljphx8wTknls1a9kd6KBFt/nS2Sdu0H2CN+eFTw5oCu
qRg9sDeB8Zo18wHvytXIvGINJfORX0zZBJJo26j01WyGbZkCXEFtMJK3SJHX6jTatS2qPN1+j7Oh
OKLWOVmTIdClQUuTPKvM8OKmcOWLYFroEuFtRy+H1aHsVkUGbTJC7JAkLlEINmnUFQFlxLijDqG5
RDJEEE04FLgTvY1D/PpKuCph69kROzKXT2bITgYGxDayEgcZLQbWLJhvl//mCJFi1jww/VZRUaa7
1vnOBJGv6xiv26mE7kZBMnXzMTKjV22AYfMNfc5UpQjgXWVlRnLUCK6fMoJNY+N2qzbDnATEm9t/
uZBpKb6pS1/OXAzPxZbI9tsRQYP3s0xoukceAXDwDV/8kDNyGwLl4fPrEnaoWS1S+d9ZlD6W8Y5g
tg+DWUA1ogHGiB9sIuncOSYyqaJvYWY6s7sSeI+o7V8S7WHsD559GxPS6KungiJybdcBzBId3BsV
B9kYpPgnFjVPl12rWf3Cr4LU4QFSPDY4i4hpTbkxFO7aTJAUA4IL2E5gUpaZ9FeQC0WvsWINI4fj
e2yBy9UC0Zn0sHo2qaCX55xAaThix+e6BQNioFTj3GuCAHOGnJi7VXTkJazKsXJBkXQ2CLnE9taD
E4VARYjUxAGLtbP86QvesBHF4OW4I1kB54Q6JecI/dF+CiLGJ4IDKXkpQ0nkipXuR7+6lIPxPgwN
Z2z7I8Y8HJfeAf/STe3AQZpueIb0nfHooE9ZmXH+NIXX0sV1nrcscXuf/9tAAmRwW48BA7thF+D7
/5Gm1K+7OZ2G35QWkVE9oLIHC+SMOB+q2V6zIyfiQKHSMmz6kHPNRnxa4q+o8p9Hq8Czi7FKcVBy
6kl2uHx2dWhnm5aHKGmuuBDoBLKKiBqlAZMMwW/qqv4WvPRDRez2AeJoesqRgVUG1Pa6OTS+vpB6
yddR9yN6o/kZq/sjK6prq6S5idzoA0rVnhDFFBGJ8+Bk1YuM5H3SrG2ne9GOvDZs/zo8LyM1hTdm
Z+mlj63N3dJT9QOsf8iJxgw8PEd5gGsz9M4+PvoaUGgBQFxkwfeA7sboYkZV49mB0RZH7QfEbboW
E8KAnR873R18o72ay71m64+qLr5pj15iZgHu9O37rA1rlVg4nOjK79quKbc9moC6EM+B9Wi4BA1I
bZBiOt0oIFZ8F9En8e0ZiYPFIhjW43uKm8ebPWhWFpa32ngbDRNnDrBr7gz7JwXbeohRcnRN+Fq5
8RH6m0cTjbq97eM7FD1u4v4WfXqLB4VZmRW+RTbpNHSci9/HLeRvw8gf9fKejaF9dnWyyTse5ArC
Bx5zATPS5RENZZFrgoy0UDfCX1ljNOywCP2y5HhEvapvS/NmDGOBQrk8ppSpa+Cnwa4ufGsHoAQh
jOHukJUMu7FmcMZ8nw6EpDB0oQg8milmhJio+TRRSWJjWznw4EVM/lCUtsYxNPzHmF7BrkxO6eTF
CKx5SZfIVzHWlboCi8tWqjuO9YxqAYgLvDHzGgJeBoaGMkPqDQEa1VrF03oUREBllMwKjdhqzPEa
BF1LTvlsfdcToUF9maIoJF4NZl10iEXKNN1szoE7FwBK+UDZ477nOFQJIEmXGMOCiSS9uZurmhEB
SpDGpKe7HWT1ku4spDQ03pbYmbF8UQ4VjdGbLsjR7LZKydy1jflnVo5g/PkasSAsJKlySDJUT6xz
DAfAn9NvJA6pjdE8VAGQcjePssfRPPEgcgG/ICVapk+HSusfus2fcVXpXTTpX5Jad23cZy75mCX6
D8LVYgzp/XhRUf2rjUJ/LWNp7fU0Et5kp95NQJFPrTW/jbk/okTJQAjPfBEqNd3ls5zP/hBuCE1M
bkqouG0Nq0hMnCE8QckmuEZRSovRIX32kLTvMSfF28wOh3UwW9OhPmQ5eULx3DJLs2yCxz0XzzI6
3AEkX5eiYM9+2xGmeFDecp1NDCrhI6a8b9S1TQubehGkBBPjZn+W6DY1qMIu2Mwyg7QC+GeV98nd
ZPgBHcj4NERo+rRFRgvT8W3A/mPLM06tqoI/Vw4DeYY4/Ge3Lzdj4oNpVs6jL/LoHIdk9CTJqSRn
6kyVzONr6qDuefXPOB9/lYxlsL44J6/M7rICJ0c/gy8tA9PZe6DUtkHi/UR2hWdQBS+Fsm/R9f0c
mf2cK1iDSNrtZjcOBglGmL0DRC087u1kpeomucG3tXbFyFNQw9JOp2DVi5HAYeZFl0blH8nkgB+w
mUoJRUcgA+UgfcruG8OSN8u2XzK+3qVEDO95K4d2zMqHoebmhnp2jPtqIE8gegkKI0bLNr61SVVd
anRvZP1gopWjQwplCwzHMM1rNEzHaVyGlbJbm9bKbkWzNUWESAXM48pOkNRMk32NKyAPhUh87lpv
PHReRbkf+RDOoBMliZweJn01+kivE7Ps7uPC3Jq1OHJMoLk0jxEM3WNR/yaoCo+sH/waqqTcJ3pm
mYGzKraMi2f2RKKqV5udyL5JKfE9o5pvusZ5HgQscb+8LWzyUWmckZ3sTZN1Qh6mqFng3II5bnC1
9TV36LVSWXsKsoDnN8FUjGabna1Ik0In/MvrpodwSh6ARNy0s/sK6ghNbPeaGqOzrwY+UY8eFP4k
FKz4owJBe1+K7pl2OThh5u5nFpTohlZOGYNxoaUf8ZOeQoNAuYn4VHLjuwepwztGR8OeR+HKwVvw
SGRgsHNm9UTcI0nZWg/3zRB/xGlxaOmRMFdyxA+pfhniiIEXtySco7cihSe0bAs38TA629j0X0lN
erIwkV2DEXgDwuNVZ0/haxjQcZipvJ8HHFB0dT1LMLxTQRx/K9kS7MLpWzin5zZkiDqX3vfOsjEv
RxtEV4T6ZFOwHTrHvqGC6BS1YVignI2L6j7B1EkPlC/nRH8QCvNiP+BLYY6ZOYmxLtUgV1HQnDzo
0ttaIMnBcnozDtPBcUK1VWCA1rGe023mBWpj5YinUmdXthV6XFKpBzFzT1a3zsnAl7hKggpMAz7Z
lfC8S3mTspZ4aCTAS48RuLt0k1E6buawlGsMaAqWVPMhDV5nhHhN92QluiYRHxbT0F7N7zliubRT
0cEO9BkP/SsGcpIiA+YrMKa0kTo8E5voIDv3zhkmzXIJzoiwEpdFnmVA6aMqj6AcoiWbEekiPp5g
qQS/A03ugMfOzurkxLwuvQ3m/J3mCip2DLLU9d/GEuSKKLVglIjtP8Ss6dUf2UCoM0kImFCETz6D
Ib1bB1BMbssLhvSHNKXBg4fO7Zn0V+V3P8IR5nkDZGwy1Lcq7990NESXlG33xk/YdhLit7O5Wj2x
Gew9yO00WrNnXq6vKW3ztmoC5KCuubFRC/U2BqrS0XrVAwHlwxufPOdHGs23cS6zHeu37mQ5GB45
SkRaVDvPn8gpMB33EOaspW2gMYjfh2M7l8UmK/VjZ8QvZTccfAnMm8EimSglD4Gc8UzSLXP7RQiJ
qEfu0oB1vTsW6ea7ZlT9Leolf7rptjUK5W0Mj/o2N8vh3LYSambRwXdyOekHEslTfckXTiAWp+YI
O8XaiHh4QNjqHtMn/MzzNgGJ4Q6opXEljLvWjDoeVIa4n1CbupP/nGayOYDWgkxuoq8yJr0XwmRz
Y8bvlA3zplWxXgvPvk9JUdkgZrRXsUUFQnIFLZyXP6QGMMfAASMBHWFB+6FFR1v+K8ToDhrFeGiz
FpQ1Zdydl2bDFiwHw8YERWKG0F0SRxOXYg1U/cHJOQ38eL6VNIQ8tLt1Lz3A9Z54LwYK9XFEchsI
EX5L22vd/Q6oze9nUfi3jQGMdpHiz4gephTFbCc6vm736Pwe7R5SZhswlhtCu7l2pvUzn6ZsG6fG
temQVVLxXwwCFG/7rI1uqjI9ALHcmHKoXmp3XmOOF/uhsBByp/taeJesJwKl8z/S6G3wYAeb3E2l
rOxtWIKw1fIQLuTdDlT+fhIF9GwFw08luYcq2dmSouhvWp2ojZSACxQBt923ZC5/F3VHiUyCRFbb
331HF79slxRncjymWt8kkbcE6XR7MiGrfU0cSlRCmJ9zawO0L9rNjkdTFFB6D9OKK6W4AYJVjoJm
bcymu+k1tsw6NlbZMDzogMdPOwarkJTz9dSgk4BM+dObYOW1vQVeMZlvUiIFaTD8dBdP/cWBzrZL
4CZ1XQrchsaB9QZJq1NoHLOy689Evu47knYv3fhaF01zNKmN4FbGSGoj85Lm+PvznLke6MZwU0rV
nofeiGhJYRZ5k/GDkTHGpXy+d4d02vTD/JNqwwB785Z1LkpMaJ1Bi38f0x+O2AzqpxjlHuMGh99k
5ff2Ut+4LXqOpo635ZB4ty7jcnwtNNi9nV3HYAao0rf7Sm5FSoxsV74ndau3CHMTPNZEj8a0H1YA
08dX4uQ18gh9gW2DmzS7ssge4oZcXVAmV4igCa0xH2dSzT9ZV96g600+Zs880uNxmIUkCfEuKHCa
h2mKLnDfNqXjeD+TBhFAp9Kja+qQ1OqOsw/wFi2jtU1Se2cyKrrh1Fixa2uvLhHpmOG4pdOKhCb+
TsGzojEVQbOtg9el03eC1IyVFxNBSFrkgqIsD2zdWRoLptoFuBfmPA2JNsV3Pymujs7h8QooiG1y
yUYrffRwBMZjdvn8Qcx4fnEISF8xNSZyie9Cg4aDIhYNspMiW/aZEMCe6U61ppknJiRmc6RgzXoQ
jDKv33ml+yMGl4XkeLbvfLPiqcleEdUAm4imMs/t6LyGbXFGUQsHNwqvhZPk3/KMzxoyEGtSPH5h
66AjWTadFvsqiGXiOcWKMV1rVoQnX1FwTb5KeTI3RBT7ujh3rrvy4+rJ7iYPfb9vbJjU4Vo5GQ1D
L+WIfeW49nrodQu911ijPkG/7KXjXSqANIykbjh6vLoq0/u0wdHn28O2ogykiPsYyZw6aOaYQ9f1
W9tne+BCSQYf7Ohtac3BNpooUJb8dmkNZ3Qp894vctKn++Q2NNQDAAmm1nNvUCb7DO5ayfALcfah
HHvMoMvmUAPNKlP0ha44+k1Q3X7+MMl7iEGZ9I4dHyVhBwz9I3NfwmKgE60lurCk/kaYDrZuslRM
+B7rCpNBV6jgtjMbG+xTJy7R4ouwGbnasHqJYGmHlfJmzKa2f7FzWoGiqO/AHi3F8olYoPB1bNmA
TOFBFYXYWegJpnA+A2wkU9BxLiKKUfWTq7tCy/6GvxicRlYCUFHhBJoYp4oYkm+axeaUpea26sVl
HHkwaSLtjJdEot0ojbzfMXceDnHD4S7sgJsMH+WebAc2byUy75HKOxx6uB9+Pz/YhNSurdm+hF3q
gbyd39XK74R8KW3K2tJYm0WJ+93t8kvSKtDffD526u9jN89PMvbuQnqEWqhq65MwtDaqzDg4Y0lG
WPzLq0ziVwAbbkuvllsnhibe5ZJbYCYdeObbpIXzM8t9hDZg+lYF8jPT8C5NjRSlCL2jSl2QTDHT
pda/wXYYPiYsHhNQJpTFPBmzZ/jnwy3iLwG3STjhlU0IHV2hjvT+nDI8+FnDgqYNizUHCcNCPe20
Jwj3ypNDKfjQCeEikqNnoRbX/JGOxBgxujviN+46FmSM76bG2DcV8sAC5wKn2G09YMyIuuYczgKY
HEdCZ+KeqyNmKGWLXJ1xd4b3em9MXgbSaOSVwpoV+QQOvmBZTXlgsNnd1fohjIN558exPJjwy8iZ
Kr676sm2WA2ZfXrREFZWQcF0g7m6j1XILvIfeSbotpkB+e30QMsfHNuEbYzlI3CoA7EugTw+eMqk
V2qOTFsAOSSElo7CIfHFZxTPOoIeGX5Cak7XOcIlnWT3uinolMboFCHn2/vSZsI9ND1bUJpeF72f
QvVP7sE6S8xpY2XtdzdVZNQ41A9dbFwrB3Bu4PDcnXPGZqZyt1qW0VPvgldS5Xwvxybe2naAClPD
MOmchtJt9s95FweHZeQ9lgkWj1b+8id6+8wvDv2grX0ha4zp2XRKCIpJrQRL5GJNJUtz4jnED7m4
AFs3wucymz0gqYCFqTU2m0/t8eePTzUG0oQepLY5soSO0BjVdgKTUqBSOtFxsPCJNQVrRD+FOqxo
qwVgAf9m+Vef//7zRzNW5EAZ6pmXzsr30wfsQ5jdBVZz92mD/fxHIeNoLGvDIVlUbRjTn6MFCCqz
mSUVz4wFE9juqDqXMMQND+WFBcoPNIUIQBLHpA8jdvmT/vIJg/n88QJ5ZzqpJUqmMJInr+6gZPUu
lN7lH/k+Ttf/L6L++7gQDIdwGf5Xsbt5a9/+B/Zw+5YTNAKCLW7itwJZ758YEH/8qX+rqNW/ADUI
n3vkj5QPBL7/zg2R/zLRMfMfBNPWHxLrf+uo7X8h9RWm7ypSRXz8IP+roxb8Qh+tGkkjwkdm7f8/
MiC+CIxRmtlS2NJyPITZHs05Qus/CanjqR46zZf8WDjY0+Ko8feqnp6qmUkPHm4GRi4ZQxGP+Yls
MWfMB1BQSDcwCZgRc5KIPLrJ47jxXViXSFH2RXUztp1zT0LRM3co1dpgbTQqLBa3JBi2rVIEjVSk
RY7RMbdY4khKRubdJ1fU3zNZ5TuSJfo1sO2K8CK2rPU3dW2iKt17dQOnKydNW79mbkxWfWL3KA6t
Y9KjbBodhA9G4F1mf+jw1dGsE/5NAiXoS9WZe1VoH8U3L6LK36pMdgdX1k911bTUh7xXbcI96iUT
K2kJjHMka1fMRq3C6D5a2CpHkpcOGSfz1sNMyYkILzeHzgn+9K3M+QU1oahjNeU7FBUaJH01ni1V
swk/lb4arvXU4CAmA3Zk/LGNe54I7ogQ5ntk1eXG9wySGxPXYJEhbMIDWVMCo3LXg2WHm5CmyJcu
yeoWQ5CC0fGKumc+ECEPhtDDgarkjyl17MOfvtH/RYNu/ecXREq058BKwBYJJld//YIkk6p73Zfl
Ecjtk9la/frzR6YaNnMuBLBw6lBWEMBmdrwoCdx8jr3/uZh//1pwD/xZ9M93FYyKbdpSwk3xLPOL
GJ7Ybqb98BaPg1HTJpfFd5hCsj4As70LRf5s+MVHLLN/ugJfKCnLX+uh7vMArzgYIuwvV2CGPDY3
kZsdASkyLME3zhd7aWKiBbLQino/GUm8SRB7rsrFIm8QS7sn4OTE23CPDGZf/v46LBiarxfCk75n
wm3h+WGamDP+fNMmpmiGvGiyo4y4EAiH5brxARFNQ7sftbZXRodG3mV2vXWT9DwU2Yz4FH1cMiNF
tsG2I7f96MfSX7vuTES7zvafv8oN0EfbQqB1SB7//kXby4v6k2Xj8zI6eD+UtJR0PfXl0wu5A3Dd
Jrxov553cTMd2kShle8NtF2Ja7HwdeKNPVTfXYtBUhVyH8YBmzYCjzQzvl+VOxWIelrqBUPfu3TI
KIyfs8DeQqmmbgdawFR3nVXJz1aThZ6JJj3BfGk4U6efALBvmZ1wIUT8azSAmAQOYRxOJB4oWdst
sqWnf3jHyxfjyzsmJoV3ykrCl+RG/fVjGlMQxnlqEkzUEqVkUPjVVUzTMjxHahYXgme3foFSxhQy
OSFgMtfAmwLYLi6R90vbXtp0rn2fM9hjzmTWDp2MDbSTmBox+k89Szn66luiPBDplDwE/BI9a5EF
b35JRKjTVekJ8oa5K5zurdLjfKgN9gIaFEYVeOs4lKiogn+6XzicvrxtxzSV50nT8/npfblfMqvx
ENfa6Ohr/0n73cAln691kP0ktabbV78L2KGFsIztSEFNhIKD2nPrNSHVb4OWGOVDy2ZwnTMRvP2H
j+S/vTbLcgTWIaWganwhHtWVn9ltjca/mg5mnXqnOdOvmvXIpmrcJ+J9SNsgzO/zOCC5yKENRcwR
0urYWUfIQ781aAdWZSd+NPhc5TwRr4yOj68lbNie6FndYmu15vq3I021KsTT7E8npyDv1rmrQqs+
GGIwtxo12YaR912DhmRjhDGKwzI/oWX5EcvAvfn7t2395yPMQS5hWb7lur7HLPqv30SGu8QAuyUR
oC6MG0Ypd7KZfSioLYlUM1Dcinziot0PLa1FwP+YJxRMVhU9LHF0h4LMjNU/vKQv54qEm2lKylCT
UsbBBvzlJQFtgUQS+fExCnzuVXO+mpEr93VeHAtMW8eoVekh7M2z8JWzab36NvYYKzS59U+vZLkN
/3Sbfr4Sx2KJIJVnQin98n1N2LcatcFt2sYBeNlfTYSJbDG07OJkGNYETTAZj8LTzNSRznGjdVQe
QBMRYDYAy7Zb7zlTghEFIpydI5ytBmn691fLXr6X//EagX75LicfT5Plav6pTOvcDH2+HnmUNM6t
31o+gJyUYZF+MYRqfqDWm0MzP3sENR3K6KfXzySkDcK8deL8loLyF/S/eKVKOLt+8jhaqFRA9fSJ
yu+EkYWbIGZ1rUnk3Ko5B4shjOeui6q1nkRDHhfVnoKDb3jlP179L8fCcvUtX3GmWy7heebXO7Kf
rDSu8GQdTQlLoYK/ANB6ItVThZu2IezFbtHoCZYILYhwpGbEtwT2xOS20UwUPYiXxcFLE+Mf7hnn
S7WxvDDBKeu6tqJBJ9L2r5e8p1vWc0Cs3JD4e69lINkkOuGsn54cE1XNiMd2Hafzgwpsa7mAERup
GOwzSkIYUBShIQcby9xNMyLEdUgj0qXtHaWYrMOcNbuZAb7rDdnVZIey83qsddB8rJVC1g8pv3uy
l/lMNyfGm85L+v2+YXPd/hpTScTTbBHIKjuIbQIBlJPfd9CFd5NmUoWCjPmbgK/t66G+RKr9FeCy
Oqddd1uIlEl7z+fYptCDy/aNqIubUZy41Ejeo+zgZyz9/dDfG+mM4lIjRvhkVQW8kPu//1p7/+Uh
gOSK9sijQ/LNrwA6ytVggGptHCTlx2EgXSSrCNybZ9541jnunZ3394EPmVkFfYHeWmU7fIXlzrVQ
51qh2LPntknNIa2UEMaNE+Vs6Ukhm3pdHmtdfGhbVjvEMN+CzG8O3M9qHfpQoAVlJv7NIT6qVjI1
SgOf+VR5Je9Bfi+DJ9x+6PXFBXBotqtn/zUJI5f9kIApXUDLm3pbn+ZGUnYQKJHB5qV2Wp4PSz65
CXF4+D00XrtxBmehl2Bzck2EUwOiC8G9/BY1jFtIgMDsQL9gE/0TNn54aFM6/dhgohMGNfvDqj1Y
CupyCV1qMyB8dUK2SwUhcrzidlXVMPYNnZzkPLJ0d/w/ev738f+EH/rujwfMnx2o1pfzkptAgbew
gQ461Kr/QQg0/QK4XsZVAmBJWFvRXFPiDJmqdgyIibJKSAbXA8OPSrHEBXj55GYM1z2l7yPHYmTu
CRYdOlvbKflvrC3a7d9/hT6fzn99MiqTc5x6Qyh+fm0KYkPwJTIahrdLLVwN/WMehOTkmJztKI1W
A7cZYhdMNwF+c8KQMgi2+scUUyZ7QIxWGvG5nMlZ9mYasH94dcwLvjy3lel5StA6ONifF1P2n5/b
k2qcRo4oVFUt5D5ml74OO1SkiZfuAlGGa+R802cm9bnIY5td2SGfEwFEZjn0ItbVf/+C7D86+i8X
zEYiAyOeVoqX9qUqzeoShxcJFIfRzsTGsZv0IR8Xwqs6Fn1hvPKvdqjBiwvBnNE+Lz/8TJRvtv7O
5NBkOm7X7x0DRcOI8sNA0sBZ6g/Kme4ceEOBIN7NdlFs34HBH7dDVKkdUc7c14QsoTND8dcz4u6g
EPTEe/fw/u9qL6al4q4+8lHeJGPzS5MpfwPeoTw0LYlogmV2E+Kg9biSu4jA8PXs9/YeyOnPOomi
y+ggC0l1TfxdQhXs+C5UKe+uo8I4RT6vs2eR1kj1bkL6Amkm6/Ik7dE/VEV47jJ+FRLgZucgxlwl
5JL77qyO7LsHlB6LOI0Y4VOZBMPa1vO4j/rmNx93s65Ye+1w9Pyya5jUWVbzpnI2aYu+rcCLdDBt
E8i6cs46jK2NF8nkSajvXOzoxi6Gh8CUwc4bkFqGbQpbgQaaQ05ZqP3x+gZZOJD+ke0IYJAEF9eb
mIQ0sVGirM8cqD9Av8739ogGyWMk4cwgdvIhckiAYnKB2CTeWzr77lnGeI4Br6+GJSyAtqmAsiy/
5wy7qfUAc/jepkRCd4MXhRRl5K2ritOXxCCXE4vYn5UfBdFe14H7OgsWgmJfR/10bHPxG8u3eOiy
5M2bp4E50GTsFdZllhzLGeKqPbtxuXnlIXibW4Z/g6L42AxtcJst63mIRfA2x4FPUvVQURKBYAIQ
eB0FYK89nwR2yBVryTT0rhQ5jgRJWJVAVkZ3I/at4K6eiw6mpwQ+aBOcSuKE9xJa7GOnsrhthhGN
j2ujyzXZw6Im+K5a0EJJWOjTQqDfuIN6jySKOGyQ6YUZ0OIszdCaMkR/om0msIhdCH8S4I5lQGUJ
oI+so0K3R7cefg0gbvah4VqoQkpMyBh/Nw3SR4YXN9JpIH16aA5HDPv+NDzLGYcHRVW4cedu01dW
u2romrc9Tkk0De5Z+iRHxkODU7Hx9kLWN2aSRahRIJmIJN3BeyYh3mpTVDZs4ySYwIMby3th90tq
5Eid2rEEmjWmq2REnJYFeUjuRXU3d8tf4XoXL9PmvVlZ56inbWzZlH0W3XURYCvrCAyyCM1VLi7H
tLD2tDjiqElJATNibUMDFVJZO9SIXie2tWePkPNTHO4y+xZYBWvBBpF02vvxXZaxPp0bji9bvWj2
Xve1RTpgl5IOEGizv/GtyXoh6YztiXgWRji+iGXbJRvETIKCCfVyBNSsD8VOu80+DcLgguaDfkwh
9rRh2aXjY19M7g01UJnkAWpZZ8YpIK9k04U3Zv7em7h9Zhk4JFb6bJCXFx03/pVwB7XgmrNVg9pm
7dIl71J7JhczCquNH+E6KvHI2FF4K6Z3FwXAhPTjJu1nYyUTna9ryR7PSArnYmLYpxm0wn08908S
k1yETeXSjziVQJuQ/2EilGtYlGBOvfTWeBO4Q7sVQAbvjbHbWMsbx5827K1e1VuZdOOLKtsUnd/8
nFriQv1I5GBe1FcleHEpO6JvUTu/oDnwEar51s2sKrY3Zg8eMXb2+TDbL0syBvz2qD/3Nl0up2Ec
EeTEbbUrG6e4uDYpkl6cym+FCN2NbSfFeRIoE7XRmN8rgpVXCaaiBiXkntad66SYT1isquKUDZ5l
iWWnot71YPcs5yS+9aRFHuh6DzUAikfXwChST4k4W07yA/gGq0xuV0rJ28mLtxQatP7V/CprHj0V
mC0cdowmgo+8Z2pA1/hL6KrZVY7dHe3G6K84YbmEuX/fp4R/KA9NKW02HU4BcM8frU0xScykxcHx
oqd8GOurCfpsI7Gh0Y9jlkqHGy+48lFmR2vAUevj6SZNozxi50CVa/T2LWOSV4tCJnfa5jREcXST
F9kZCsB+zqp7J+Ie1LXN1tt3Rp71Tb+uk6Y5ZQMSyhgoYD28FVq+tAi4b9IEfCGxedUO3copThPE
0c50+/lbxwZbohmrYJuOQ73F8hHtpPVDjjXPqsEBRpeZ2ERJFesLs7yZG3TPnywSfF0QJPNTKfwT
lgK+4hhTVorEX8wO5zlJ6nsMTHqlGlgfVmBhDO8f69xNdlloE+rq14DorAQZm3bRIdbWNWIc7nWq
W7OlyE7DDKk3tmvCqn1tHkJcAxhNhq0xZJTfLgaXzM3OwIswYzN0DTQMxK6opptB18+wQKih7f41
697anOENHQsBkCq9HSMkVUnNBxwDUxlyx8WJmNU7nhe4eLIE40iRXHXtXArXTS5DlNeUawPbVJsd
Pl4YTjUOwSrX9mPELllaZ8PHFGpW9TEx9HYocnVpejAntneQ1aLhm7MjCP/X2fesS+SZmiSPk+kt
7L6cEhBbIBlavm5pI7v24BeAM9WTH9E9+FN7yo2GGKGY49Y0XQcXjSIFvB29bV/CoLPzrj6b7iJ2
JAYsiIQFCbO0D/iVwKWlnoWkWj1j/kTxGRU3vozAQTPk6pKywyOIwyMNpvM8ELxsEM1hkjFCF+64
9DHdWrvheCU62cd+hZ2/R7xP2lE6Gw+ZrCMyhdmhEJdUbTLyj0qvT09146CHHWc8fMl8lDBs9h47
nBXblGinco3MxRzKIxKGFxUPPwbj25i7RCzFWGi6aV2pwHlMl4UHz/Ejd4FaxT6VoVMHz+WwrllC
F553aNB8rEUorYvIt0rFj3HHmJFbruHQjTEmo9VmrTNDmiz3btq+QV48jZzE45RfDebfKzo/xk6Y
W0HY7yaFSWaE6TA17ks4zEBBG7JUUHncexUJ8DnKfbc1DLwhEDmmMdz9X67Oa7lxZMuiX4QIePNK
byXKS/WCKJWBN4lMJMzXzwL7xsydfmhGy5REkUDmyXP2XrtX7YMTkHjbUTvtOstd5673QkmNHs8f
Lj1WzQTP9G7SM5zUvvyetnHdf7fExq+RtuBwc76SAAPRGJeH0C1eO1ojK/KyPvsBc45mGzgOSCtW
mmRNSuIFjDIRxmXElG02XHGTKHWwkvsigylhzrlgeauj1VgQw81UgBAe28yQoG7NEbeKNskN/BgQ
+7OfFhjWSrZmMFivw/xp4xrdFgkhRa7TaJzEhByNQaW2g5h+t4MDxqAE8ei27/nQkS8/ShTnRr4z
QsoJzAQ7gDjEz5lfGZwMUWAfKzuJ+NNjfUekAZS2Waf2CJ1xNIiPND5dtbBEpp+c7RF7CJJCJcft
cjyG8M5XaYHmCP8xKbqOfEs5wFFWkBJK2a610WyStP22fHx8PjhHUu40DZj0qmtadrm/zx38UFKk
1bbLowVWCnGFwd1MDFA+Go9EG0aoftcoGFdBUIFSQwayYtoNdbbC+B/ji9IKaZgqydGaLfzHdP5X
7F6PDsmUkBYm4jtHDk59iixwaQZFrf2TGOGrmIxyrdBndkb5y0ZLHyWXyV+45xNWecusqRT64gHh
sWK77sx1Gn+DIn72g+ql9bsDyvw3Rb8BqCZNDhFxSHdRcxQALGrw3VHCwhfRllnFJbcLqvFfQD83
FalE84wsWyEmopdobUjd42hiREd/QQ//kE1VP1VhdEhZCjZ+gcM2X7qBprb1vmvTl7YjDWKKve7K
CJBbQozGZpq7HxRHbNnaK4B/R29+ZrJ1WvUe4gsOqOVBL4T6EL/fOoMKhDKXD+9fuH/L/cN/Hu50
u4Dm6Urf/3eI9RYIwM/79/l3Kt79GyPGh//5nvvHkzCzZRU63z/65xuxehFoNZqXfz78r1+1/Oih
CBMY32kcHyyAuzig830rKt6K//+TbdXa8/a/f+wkF7ovqpL7J+/P8/5///zLf37Zf/2UJLJfsOag
E74T+u9Pw8TFTyGfY15ansv9n//r+f3Xj/zX9/zrhfv3S/PPz1l+bNLXb5GkGTUlVxwvzGeVWR09
KfUjU2Fw6agDhmD8GRFjSa3a70f8t6jT0/lkdAFyW01nH9Es2jdWtHuKGUZePdyckAI/r4bPKiVn
q8h+6qImmpI2qGw9uIpq17kFUaAqfR/U6HOp9+HWVKR8Z6QWba1RfyRpHV0DkAbCHGI8LGnN1kZ0
bVahCKyLVq4sR9/MuQC2HBvVsYvTkwzb+tIwe/eD9uKHVXVzouPohwXyXo5gHEDSLZx5a+Xb5l+Z
Rslzbn53A1o4uwA0XndE7sSRO+7C41xTnxvj/BPG31MxpluEZGvLBETro2gWdPs2TshqSgzdFc3+
cCwtMCHdYEIec566aZlDwLBfh+NFwWFos9Ik8n0O1mIicwz5ar8HJ7VPXR8FZ4lhehrXEENx6rpo
2ELjhgRZ0CKpN7VDtuvQBgzInUPiGcZzsu04sa2Txo3XwsAnKzCgb2VsMN3skbS7mGvMl4xW96ab
g1+h7gmJcyJk5lCK/eHoc+msAvt3Sc1mO7waCksa/FMBGKdMGLmpK8IJZx3YRrYf67670pig7tGY
OivjoRpF9GiER1ENV/oaP01L7xuz3yQFuqlKcg5KB8IQAvWWO3F4SaNql3W8ek40fbVWdEM0qPZd
btHJrYydHlRPnkK30ONzmL6qeGrxFayCJAoAvE43t2RBdaH2QunZab97GGqvBBE1MMdyPmyNicvX
FCIiKBqeLe10kNuXjhP1Y4hfMREPgRnDUpgcD3sYTrSxCcU+rtzxlJDZNs4TVO8gAg9A9zVrx3jt
TOYbgXTEPc9Gdphhv0HKZ5Ljk6hUlNPKovcAap/kzK7FBTV1xyUBwUmZZE44mAOSrFdVzx44GT2U
MRMuwb1e9A1fo5G3AGejroYSn2SH1sp+Q5OpdxUhvPGUp/txWpgjyg8fUsRTZG1yNs9L/BNBFuMQ
b2/8afJaMU2omSs/GDkO0yz4I0sELkaMAdDOejKfPK8/9Gm+RTNftwgqYwPxNOFnRysbMW1wYYUi
yV+C8bdrSvPIP0oBacLIqRbTTeP/0FieiBz5zucX5ILlAVMwDXxHXqdw3eqs286ocJEJzz89l0qy
zobHso5fi8T9zRTJ7QKIFcHCqTJOpLLzJKsyPuggNCB8wM1sExTlUew5iPejdstm9zn2AOHCxbKO
UBscnRKPTo4Ris4RzIeiuMRWs007JgKmF7ARw9ldTaI7226D+nn+Dk1aZ7W1dSpEDB1Gix3R1B+w
VFAEYphk33RfpSyelvHA1A8ju7af7ZxMvhYyuXjeN3bymK6pcetmdC1pBX0jWFAf5YS10DRHwESJ
fgSjNa1LIF68ta11EML7ARWMRcOFzWB54MkC9P1re0B67LTqE5zKWQUW2khn/m3mi2pwesFGt8/+
9nFiQUz2T7qPJMhg6y8X4LAexpIaInffrQC1HXU+0nUXJb8RTLvIsbGVwxWPHZsLEClKWpIy7tDg
55iMG3GyaM/ZZbUtv6kxRpVkZ6xPp9kv8eEqFHjL8DmxScSuIcyyYEBFhw1eZO+R6axam8AHXJj5
PsutKwaIvZ6BI7kRXVRXH70pezWgY62ZKSabQKB6Dw232ndgZ0DnN4S9IVOaN3VuN2ujcoJtX+nX
nLaFI/K/lRE+hbhIQOm7I3ALd5s9y0qIXSkk98hUPlVFdZ0829wyLHAC67dyHHsrlbpUifiIJsx7
+WJO64fqtSV1leRdnBCA1xBoxconFaVdOCDlLmhm6hkHL4lLM8FSW9/i1xSTbG4o1pKrYT5kJgbx
VjKdcIafMbIJXLqQrKd+YnQ9J+954f6xxRTv5NJ6mmcfVSYlBSSj4NlR6S4gZnPERuOJwLlI7oC0
M74l4MLVEHwaXc2BBb/uVSvo7J73Hljk3gkQQqZY49cn3xCRbCKNmyky0mYtZPTFYgMnx4vQPGZn
adz1e6MO39MFIyjM6sun0BMKHKFNBDMaFtplw+i/Agk5WDHYAMkdWsyAi3yQ2k3WuCBjBs6zFXPS
Jh8PZg4QvkQpnPXxz9TFsFM4hKv2ZXPNeu8HMcX5LlLg46dgT1P0U1sqOxMb8McHKoglLiVfmENi
Fkdr2ebEgS1ZhWHGlUk2J4guuxYrBHntobJJQue8EWYTkLhe1jsdnHARIxRHRLyhzBcEj66KrJgu
w4K7sIYGXJRQz7ZPT0O45avsd4ZvOCuH1ZOjKhL3UnfHMretc5cuRzwp7ZNq1Gsbca4PIXKt+9ZD
XO9rc5+5VPxsVSdTQrTKs4nzYEdeTl4HG8PU5cFTyd8YATtClWBPKcKyPDDZniXoi0Qtnk26iaul
QzW4cQWghI3TTKfzmFeHJtHHlnxKFw81C6ePvWRTFwjxwHC8Ic8u1rVNJjZmkJvtTrAWNE1hB/t2
Y9LNY/kecIWDqixIqXSQ9ab4x8bm0PmR2noVEu0ChbVeblIQ9OWW34gFBdRXlGT026qVGyaHIk8r
Xtgcp5KFyyGcsFFADSKy1KMDQrOiYwwDBIa8WZH8ITuA7KYuCLe53eK3CIvnHIH/vrfaaYPFaW6c
+jd98VJAqUNmQeILA9oPMGYfvYsZEnE1xZElzsbiAK8B7c/EWgvU+R7uk0dsTzhnjODMTfTba/An
Eh3inCbCLPAB2g/GUKXYigE5k6z9mVjZLjwleLcOnHZo1Mn2RyXHcWs37RJHmj+IwD92eUJSHgPM
nQzM+ugLZxfmB9Xq/LTh4Ib7uTLBDmCnntIqOkzm9DzGe9RzxlYSdO3nneY4g2Ez+4GnDSfTNmsn
Xh6rb1cYFJ8rFelN5/QtMHv3XUQDRlv5LlLG2UQffGCXtnfG/Ni7McQTW13NlJLErdQVCd/ZTJwb
7iZegSGANJY+gvrwSPv1H3JPk2roiRjaIf1OKT/i3h9Z2QIMwi6GtpGtUXAe4xrBpqDGeetJRGuB
VeuTlVyaUb0yJ8jXoRFVuLPz59m6qY68W9dC8SQg4a7cKd5gyWxWPe7W2egu6APdrR41JVeESdrz
xUNstumVUKHn3tL0Phv6kUzeLeMRe8FLJX11untwaN3SlK4zP9nmLd2Ufz7Za8brHeIgO2gYLMHs
XFWG0bLFts5bYjOj6hPDWEmZ20xk8Iupuak3vdtAfYUJkx/8NNg2S6zU/SFICNRwU0qnXOEiWR78
eG42aQCmzutNwhCXBxwsp2A2nQNkKlCvPWCzBr8mMC77NBBqROgI2VdqkNl58N/IiGFOYJTzF+pc
cnT64GAteTnt2KFAc5pLvOCC7w/GwhG+/x/bFbEVNITW988BCfJGkZ8KO+9OCsv7KVv+D3MLQ1Rr
SNS+gU/lykmcEtpSJwI5+Qv/72OnrwIMbMBlMXE6/dnrczznrXLo/MAiJ+oAotGdEe4MOF9WKkw+
7KKM0cFvp7zFy7D8ztpJJV/731+f0X2TcDUAKBJnSss6r1ZRPQPRmo0Xdwkekl8MmpHOL1+/f9NI
yMd2tMG8zU7MAq2kAfWnWGg4tbf2W84fSWC229IibAZONNmTLt2ITk8wF1MPV09Wr2tBbgMwsH5d
m5rQhpqygisAR4C5PBSywtb5AJS6OVUufIPVDGsma+PsGJGrsKcddPjni8v5nTeSQeH4PYcOWMUc
IPCJeJzkTpHtdgy7n8bl/Hl/yNkqNiNtq5W9BDpNGTT4ChgWat+H3K/QoLakZ1LFQSVKoMCOywPu
QiQzjMvVocsxO6vJJnWGanswQvsLNqo6hllxQMsNbKBIfgpfGFun5vpVqtr1E26w+wP97I3VB5TK
AxFNExQ7OhrAvO5fvP9fuXzYhS2TFBXhfeoZeqYG3E9n6a0FenyXZcsoR4CjWjo4dkrUR//W+M5E
Kw3EUTF9sQLiQV0hgEJEo0sMz4GNXABCI0CLv0nDp2c9PJXhuYjNd4g6TDNjTZfXfJ85166QrN7s
0fmwbOvd0+TjKLAd4N+e40zvpnmEfWT3R2riP01C3fwj8fpP8GIeqj5+NKE7j4ExPKHAfJcA2pDr
vI0+FQiROniE+d2WUBtDfAeu+xPx5dPY+Rw2W3Nco1k6VmF9Nmjyr8OBlrlt4wYGZ6A5UXL/umBS
dEXJyKrUgP2YLrieOdQtn/q/B0k/iqFDnx7rSa3uny8DIfZGzpl9+dq/vjUrl4vv/iPvXzZ7FWy7
0f341/fpaMkku3/y/n2z9EIwYe61KSqmQnUFQmxyyjWjhr+Ydq5uidpFRNknQJ9s09FtqtqFCEoF
sAqqSJ10Z25C41zlcXjuCFDa+iVwFgAYa+aCT4YMH2OgJ4gsgLsIAsGGhDekgkSX6fjZdZZJmGfs
kgL8v4Pz03P4kgwZbegM0tqo2uCFW84y//b4CB9bYEn1OGy9prtaLB4XH7vyQMhMWJC7HOn8GVoF
aacTxU3dFPkJoPF5lMSae1Ch193Su0tK0umMVn0LZJ77Bskn7iuCYRsb45V45dgfUNOJvecB1vKU
ubPRKG8qso23fm+9WLkY8eknFN0xe3FIjTGxXe8d/8HpgGemQt5GgKpCmpDCY/vYeSlYrRCiYh6O
h5QjC6UiiusUkfmeTiRnfWX9DQCjnwqgTrJgkpQ7+Sd5ELRo3HkbsOdPw4dphfoEWOenlZVqR3jn
L1mG18CXT7iRbr5KfrtebZ5hZm+SBHZTqt+Gwt6bhfRwvGHENCl+J7lXXqiPHGffqo5A47lhUGdV
0+9Ghu/CdpKdWAYBsgkeuDvesihFb2AlalU54S5UKX7a4ZPVnj+xObqOzVkiTV8hQd8CD5ET8/65
BOVUFdxnamh3uiGMPg3mfo/k64/xm3PWQECi/2r5CYTCDE493olXHCfq5LnTvAZuncLQDP62zQB/
Y8axJ5Gtdc6JOWYVGeiCOxgWxfziclipPJvQqurD8d1fQQ3idKFzr5mrTdtFC62Yxo4Bz8eJs0VL
Bd62Z4jU49ndZ111o9VLlcvh3Em3g2Efetlf6nFudp4BD8pw9do1sxuRFD8CJ70Nib7liAHI8evB
VxIVB/cWy3YkaF0XG88wt9jEOWluReGfpxarvcPwqkBJYpOaRQNpfE0shsAEUP82nJl8IGGca4G9
K+yvYzV+udhWV6kz3IDcP3U+vQrlPZuD/khL/VmnKa7n8ZDTs/fyFmPeVP0IA/RnIGFWjsFt4Q7N
panrn7z7pD65yRPksF/UWjPU8vRoT8WFhd5krvTbl82l94c/o+X+6RnJs0D/HEsEbdKDBJj1t7mu
OkyScolFtS9BNX1XMvyL35OC2MM005ncndbNkb/RwHxry/9hvwKdymnvsFDOovk1mT6vfvpnDAua
ZxD91iAkHtLK+SrmpRVgM7OQ+n2K7JEzUY5YIEy4RRUdCjhoCNy/uC6zbW4SnErB/TAl5rsK/XST
oxOmD2/uxPJz0ItAFLZwtE5jcXbC7sUKcT1Ipom0Tqq1F0PrQ6uzyAADaj0wfGZtM7vFL1Da88UJ
HIb0PPFCQjiBQvCaC9Xu67lm1C/Oaa++VGnWjP4/srAoMF+TCm2RoknwDHgyOF5F166U4T2moyP2
Vm3TBhX0KNCQW/UQbQZrfHA0tlAEBvnUF3vdiYs/MtjgcP2YJja7OoxobEOueOto8vqJd1ETvatg
WbNsD9h9nB7N1IXVFya01txfg4kMx87FZgqtdGMnPbWv2b+GMn8e5LCCsGmN7YJvJaOvNmj94uRh
teIChBBG+68SB6MjKBIUFjrhYz7Ip94xfsZR+MwrTOjCyN6ub1PC0lO1W2MCSpvGJ6NXj/DMT03i
HYg/48Bgb5tqeKfB5ATmX8TPdR8xIQiK56aZXrSaP9oBYFhklSfoLRfYjv3K4O3RHvpHiwaWlf1C
GFKUzpNTYFEJVPRteaZcZxqCbDo4O5mZKGo8vW7rTO5rp0HlKpGS/EzQ0q0iHf+YB1NviT2sSu7K
1Lh50HAIbEVQw7yyd75pTZxnD5+SG7e/4Ch+uPR18lb6nDL+tD0ytM6PmV0FHmR9+Z5m/htTC5po
PR1keIt/yK9lz7TCJ0AI+158xWaMSTgwH8zKuOYWtmjS60bSMkMmhQji4OV5M0VD/W507LZN1P5a
Qro0td/CIRY7HcbWTtLYX08Rx1NXfjJMctdDHrYHrArYvLRG12abVA/jdLRt/TtWnF+Kfr51Pki2
OK3MDbIZmuX1X5O2KJurfgKqw02JmmDKBT7Y9HWWv4wM21FfdFwtSp0t8g9XTO7pH1UvVWdhHBOI
2pqURAJs3+scrMuUBNk1i7qPpIYDDfsAbjHd1BWz5G+LocAB9xPM3gqic8pa4hoMIhAmVBsDp9tm
Nng9c5BpqEFpgc62c2lm+qxmAJFbp+ZDtMjozTY+JaH3EI6++yImkCEFSr0GeYWFGo8sipw5hb/l
r0T3s7SXwHf9iilqzmKWvMQDXpE+HvZzn4iDw0GMML0MgJ9DwmDcIl9vfM6XpNJYjJ/l38IaDmWE
7ImoFNZX2243AVrG1dwhrar7Sp0yUH+7MWwFZP/oNQ7L9kXlBS0UV+o95Wa2jXroX54qsnPtTU+C
ed4lclVw8TNh7/CWkOlOQt7FqqJ2k1j2NbLL70QH8yXGR3EcmYkNUSAu/fIQNpnajhZvL949/2Qv
vpNpLM/NSIvcbOcaDCAHxKJYOkuoJU9d2Ue7xYY5lZV1oH/26Oeo5+4PYQ/tya42lfCifeEF0ymT
Dpog2vqJP0DN6tlELRdu0VBI+mNsJQ/3B2tCuWdEKM3d+RYyuIfnMCyuRESfUOSiy4Ku2pX+uASz
wvfSqH5t0biXkc0QI3kP8qIZgdz10nyhVtUvAQ5pc34JPXJQS9Ozz37f2ESFMP3S5Ha+Kmusdrgi
qBLz3N6HOZdcojzjyWnekr4BGLB84CfWtLOWGT4RoyvteqCdbG6vjWuj6C6knB/SOWVf9almWhPG
QqR4eXy7di+prv9IV2V7x+78SznjrLK67OAzoVv7Qs5rM0X8E8TOQxSMyOZ6shn8AltESSd47QaD
uwUgrPY26P2VykGCDhrT/hQZDNcrxU/TDIbnhin/ZNJzUdHDGO4HpyVCzTY3dq7ACgsm3TlsIFdb
DTI8TbzK4PMz92CwrEsyscXBrUfMaBuEDRSjgTOv58iQwoeYevMQa+doRFiMUsqJMrfycz9qNiyg
6ZF4VrOT0gi0wO7RM8dExxBjNgD8e/0mTKnd/R7lHfIYteE2c1lS44Mx5jMXqZgQjG6VYGfKJP/Y
MZOdz0u2b30a8UZLX1FKFW4GjfoC8QAmSpdcagSV0pHUisGJNNgbeKujReOPCsoAVmC/hyZnj7uh
t2/dbG0mEjQRJz/oOfjz2EC3bphvLTeZSGvprskogmuaj+V+Vt1jO7uXWcJaH4Puq9DG78gdXLSk
UCaTRd7SwHOVFS8Eeh2OrnFxLmvMxxSB1SocWWHm/tudpodZ15AlNQyqCM4OKZ2ENFHDOQ3bZo2p
JQuMrdcl2TaspmSBOvwtYmJnFd08JE7jQ5DH5+W/2WP3zQM4giISHykiMcaaaTdADort13bKpsdw
MDh9sv47QK7GKf0CivDcSGM1WkmMkKVA4UX6LZsrCQHMzqA4sVS7DXQLBFBrOA5AYFW/oMGS7zIH
qBI5E62BqZmvefarrL2IyKSaBqovATd3RLa6NTLMLMZSbPjetajFggDDkp1ENMG64kTjFXKgk4Na
AXjMCmoyI/M/cMnkN5UMnyKm/Ej7/lAnHNjmIb9EOQxYXblEe/aLZRooYUTJ5FswUpLCSahmVHpw
Rk7WeUVOJ1isnS2G+OT4JXelWapnONaH3P0dF1FKDY7iemS0eo7z9NZ72jjGzKRVYhGqkdX4lFLr
LPMx3DRhggCr1NW2oke4XOPmtndoDc9RIc6TsnaiZsOYxvCY9m13NDFf5Z7LsEfPT6VV3lJR+Qci
gIASBUTG1l5rQNcPHtkP38yx/eIWAvRnoPUM5y46BkuCdUMnz7abd5sp1N7v1Xed56SVe9kzquLF
bTJephyoYZ+FnIKpL2Q9vHckwcz+gOqEmcfo05z1yVpJQeCu/ZwJyTz/ELrraSt6F2liH3BbTlRk
mqBLgs6DlTI/cX1l9PLamwftdSTYhGSGFvd57R77GSlN8lS32sU/7p1DiCoeomWmEt5HiSLC8XSI
w0Rj6K7db2u2jF1dhPTQmUhss7HdxJH6vlvj769YVSuSvLPHFGNSLLGFzm+tdzDhAq7aMDhLXtpN
3TVy07iUiKUFfrOgskJhjvszC5iHdzQpQpdwmsh70iSprO8WirvZzxyUd/a5wNexNy5Jqd588FD0
P7Tu8/27OtWh0IzwtIIpQOxdU4PoVKKASkXEm05Io6cQItjhPhj8aI8Ng6ogD8lXkc0mEkBQ3Dq/
BiZzE0HadlsQqhQhjrs2kXT4t+AFlNjdrZlmYnwnU/XKWZ+Z2ZwemL2cC6ug2MRN0xTf6ZCYB8un
GSxna1t42XftImJF0gKyfvHaW9rdDQMD3LpCwhRzB4BO5dw5q3qfbhfky7paUAIYwDFpItMzXA/P
wg+nHbB5IxvdNhPovJgBZ1hjnkuCr5Jm3JoT5iv4Gb2GyA/7UMTH0uEVRxd1qjBarSQO2N5HM5uV
r64Y+dUFVmN6Jge31bfeoeICEK4ZZaGWjDuCk6O4X92/MyBf9p8ltfBEtU7c+CvX8WuiJlY6ZkjI
1zjt9iTlDJHx19FgqCsBDkfPTGgKDNQd1hB0VgCDDXpXYGIEDh2ZFzerpRdnD7WzskJ+RyHyTZoi
hRhscP+5vmSe8zOwWI9AzT80KRW1CV0rsVnnU+bHyBm5F7xHY3B5k2zvWXCRTDyrUBqvMEGjdZtP
X6rnLEZiCLtVxpvtgm5Lp5zCyEBlJuVmeWUYRgIdDCnu5AjCbUThQYNzHyAudKoy3PRW+n3fT2ax
JFbVxym/adv7BZkNRW3EP7m370jh5ECYfo/UkmOtP9OZ985qDJhCTY0dGhEKNJcF1/7oWk6999ux
OucR/KAOA4Hs1birUg65oU05H5aD8eanajwNlnsQpvkwS19eO9Gra8PMHXZyeQyKejwuNbBfDuIG
l5qDw+R+9cng3jRlpDnaHYa/cms4tr4VapnwzBtmbfWGfPL8UPf+F7G95fn+YOj+R5oaCVnSrbcl
SOBiJL1JFPuEvNriEHKG3veRDmSSIxuxr9NoZod4xgnOOvrMsF3vZ9t8bj3l71hLvLPTx2fEKNRD
gG9ajvgHEYofUWnZayGtpxT+60ZNxnbw2SSXi8pcsA5p734aRERscrW8frTXTt6EM80lpc6lCcpf
eRkj8ixURIo9p9lRBSsETuZRhYdAlNGeJj9Rgej7oBSam3IwuyOwQNj2i+zW6rWztmzoCD3vHoUB
4YuUCcNyUrM7O9lKBjCqYfTHjZiAZc8+c40StAhwM1A/PnkFCSBjgqVs3nS4eyRp6IsFiGtpMB4a
KhkkDhRNpV+8uMqrkeH8wWEXbnxindkNR/xeaId4bu20bjoIlYP/rtqw4xhEuZSg7qmleO+ojNdi
ZA26L0S0V+A+RU4E+5ntOC4Nj5v9e66X02gfcPbPAIcL7v6AuQSze4pbsRIjLDmUEccqYOpPZ03D
d32sTJAlQzyJgwklYsmC2WjbRdEBAJDfxmrcS/1hGRiuY8oykjbpf3M8JFtprcruhOsFta1mU72/
Tr7/aQxo01xryWTEMXR/wqDzCTei2jKH5G2mENxQurLXw0CxQBxlDNF3KZcAwhTrD+i8ccM9uTEa
FzdWj1giHGKK1pFGJq46OgrcqxlgJ9isOT0DFizbYqkpkPsopXuqHoYOKYlPYXAkfpBMvjY9dUH6
vZj/lSy/q5qrCSEtYm/LAOm82M5D/ZJY6n3issKjBEnlP5eg2TH0zvF8QwV+tYivZMUqgHiva2jf
4oEIbfbH8JhZ6ScuermpB4xoUCEoS/imRgX7qfI4+sYd+OnC/GNiYKdbFm7MjiU/fqhm4rylP1xp
XU/rABwMURpq5SWITNAHyIVjzyuA1cWqnjnHPxgJBsEAkth9JddypxFFoNlnJZcTB76Cb3c7Sj4M
IrQq7fw7ktP13lLHRkIUPad4ZBINLbh82hiufwmWPiVL+7yL24VyUVS3NuivGYvMyqi+SWcU2Ij5
a1qz2s6wqoU7H6pYphuP9jkhQLyP/6yJ/XAyrGLYRUP+TdAMpEcHswxZRZmtnXOZI6Dwhoj4Uu72
cHrkTJI+CKZQq4q+7YfWqcAt0iS7MoDSW+E5NIdwaWf0fzIaOgdBXPstbMw/4/iSRI39g0YFiud6
ni+Z6+cHz5m7dYJZfWPQoGpMoKaNaI6ZZ/dXZ9THSnP4i4iLvQIhBt4/o7NuyAuKyLDAzQshpUa+
ibafy7kFebASAckpyVBuiKoDp27U315tAfAouR+XK6Sz+l8qmt5su77CFHgYGnAgcbfEWLHvmp17
pPfNIae3GOvRZx6Wq8czBYsUVaK5rARjVLDNsqg4ZMlxS3HHuUn4Y4YZFpT4nH23+FjWQ+4TVAcB
iTTZdxrEr00hnurZ/VRT+rss/UM61KxqOTw2uhpkI9DCBxn8IiivnYEOoZMtnf2SctddbiIx8otk
Q2Nv9hYrZNU+Ji00cxQ/BF5QduC7JaB2ovlmsiJHJSz1MjjcN+yYs61pnzHNkdVEwugmZ+DR52d9
trvwuzXDY+FGuAPtI6xo7Fmq/RXLkGuWi8vsvdcxZE5OoBV+5jqqphXZ6JAMMbPMNZsvyXeUsQxS
2Pzybx8z9SqZo8Ny79q5nHcVT2c0wtdRsdx1Zl6sDEOBPaRW7JdyYnSIhBW4lcPmMW65Gcwat7Sk
1e0l7kODDm91f+adxqWd+xOMbOOl167BOB77G1VEO0cP9uINnmY2AoDCcqUiFrkUr9UYgLHn8r+D
qO63SwKXEoPE1UA7TW+R9zfBhND3hBh5LcsSxN4tho13f/k098O40p0D8ZJdpcFfu6kAfzRWtJ4m
9wE+Ia+CG3QsYKCVM3eu98vnzQmpFaVruCk1UiEkQ10seCddJqYT8WZxTwY9v2v5XskCBx5p1SQw
du/HnTYw7bXtcCf12RVH1NKlZ9NJa9IkQkehoaIdUhtMS3wW27bnogjxNJV+x5tXsYf1VfltV86p
K0LsYwsnK8/qQxnQUYQ8j8DO58+eo3zaTtXZC+FTpcvZvjIgyjbeL6/lpBJX7M8pLeggbaN9aRD5
SOXzrqHXGx2HO65+As+wDNytuSFQdi6gpVNIal9MNp+QHMWrkhIhIJkjAH7EcAdDhjE4L8L2shXy
Np9dvFvaFaRzQDoXy7bJxdHgSZ/3WDSM7Sxwn4Hs55r70fDOwV+N3iTGGisznkC9JkjZI6amLnRO
dHfruHPNvQWlfkOsx4s79O9qOWWVXXBWmmCcLGGbDk3G5elwy/F2b8o5+x5sbvrO9ff9wnn1C8pa
gYsDA1J3SJD4o7GckZTMES3j5Xoc7nykRrs827/3tRsvHY0GCwX72Bw0YH7qRt6y0XFeQtHmD8Hk
/imrbzBm4ydjUHMCS+nVCPFLNL04mY8ALqeTsLoC97MbbTwyndbIGorHnN4DjMSWJowfLHlkETPw
JnxhnLOuh9Te8CN2GIWRB+G+s7iDjm5ebodofCv6Kd1EXYEIZ5KM+E2VrWkeAt8GG2oOVnw1ZlYs
O5heQwdNFDc/bg3SpkIRzQct5c3iOZ7zACHb5HVHNxvErpseJR2vGd1SmMfv0f+wdybLcStblv0i
PEPncMCsrAaB6DsySAYpcQKjRAp95+jx9bnA+yztvZtVmYOa1kAyiRIZEYDDm3P2XrswFFRutUWH
4+z6ENfgXMHTgBlhgArHauqpbWt1rLEhGyDMDSXA+2LejnX7CPYIU8uUZk+GhfKmZPrGSEMqpW12
yaXhBE9mZb4mTLp4HDktPs0IODv0JH8hff5/tvv/NdvdI4bmX1z//wVLePmIi69/RxJ+f8c/kYSO
8w9yjITtWCZMB0t4gE3+iSSUxj+IGnexmEvHdAAEAB77J5LQlv+whQtjQXo6WETwGP+JJLShFQop
IQzpBolpC63wf/+vf0NMNH/7+78hJ/5GzQLCI4G88YOgwniO4fyNu9LKRNfaUQNtN63EatkQGjQz
1kiczd/GUb13L4S2rGfm/gO+on+5UP8n3sXfyGq8OLhGIVwDJAlQxm+Q0r9wdspClDWgDiLFR7jH
eDfaE3EBCNwp6OLqx43uOl8I8/8fX3aB5PzLy6KiE72KeVn1g1TaKAeAvYNI5k+U05uTgHeS/w8v
+Xfo0d8/6N+gR3jKCU/reUXUWN18MySC0U2Ifj5et8nrf//xUDL8l5dzDahvqHZMXaLE+ztmssm0
CsFi/T0lB0dUETtwLYvYjr1Y4dbsf8lxsBaGuuOB8J84sl28fCBmTIp8Re8RpwuKjEQLYPKSAOsX
Ey3ZoYb5P6tcAK+wsGk2egejVX8LZG+sSsxk2ynHDEnRkpV8NXLj4djKgqro4q2x8nZHnBAZYjXw
pmR4CCiTsEVABuOQvBLPTbLGf1esnW83XE+WEIXGttQPdmk+EbhtY+0ZgcFP+E1mzh3w5K8E60bH
AFkgqNq3lNR7Dojj3XI5IIIAfh5lFjxfutjklFLF+2GY9U0gdfiOFJ0M6md7R30008jIs5i48V6X
xXQXOhTIoiNINhOLHkj6VNEuciA5QIgjob8Hmhi/CaG7mgHxpF5hfQH7v8RV/U4B4j5M1bppmosm
hrfJBMErW64skYtkx1HSSA0a6gMld6chTGlGI5w5vyCfVhytANDNvV2jHx7uY8OyVVXqXQ9rbgz6
9SLWttMEZD4vIWc48CPWVrmv0990xb/ImKgh6nMnTDyQjsmPMsO08l03941ivpVGuauGbNqobgg2
XLa9Vk8/Cu3oIE6CqzjTg66oHWRYbGNj4drHG9su3yX15CSmBdhNX+k83iMH526IUkiN94kgE9Lq
KtJMUZWmcv7CO30Pq88ibz66ps5ooC/bqqTR/E7zpzTJN3Ko3gN8j5p0tmZBX9By+ruo8i99KJes
0my9/JzcGu/6JB6m8tGp2VKnjc1RkhzcSlD5YttDH/0Ji1gFIQGLdaHxX8pyY5sN4HeygDBqDetO
q2j2Lh22zKK2kzdcNRer+ODgtkLvujoQwYAFvbS/NMgtO+Tlvk1C+SrVoKCQFSyT+E+zbAzzhlZP
pLXn1DKwi1mQGcxM/aDwiJy7bD69EtWlFsmRKGbiz1L+tzZbX3pGklEWMubM2fHJr0eOXgJzdXkj
tQ1maS7m3Nd75K56Yl4yHEYIA1M/qnnPsilunqGeYA2xqzGMc5l42O806lyWjvAz06ID0okNyl2q
rTXjp07hoEdEhhJ+xd4IlmOU1oohwzf0NRFr3GjPZdKpgw/gOY/8LChkLXN8wMUYIGtWtAt49XZt
RMOFTfYNgMBfw7dYckwCdCekpkCmdrMbyBPyksJmXrU2RHjssEssJ750zUDTPKcw/MSM98RJD8u4
IdL3Jc2H62QKsv6y9t2ondAHN7ApS1r1tvTgGngEr/Qmft4RzTgUxa9Mw84+Rfq+7xCYD/NJmjI5
kN9K1d0ijTpVj0jWQGd0zQWSw10rFCZyEhOJqeC+6eRsMO8WS2uBEzWPYRbX+S5Jgk2sgnAjlieu
RNHtyx3Vi63XYwbB8IQtzjaTfU8hpjMrDMSov2GZ8HSmIVEfmv6VG+0zTPgrUYL+wkPxjeU3C+eK
33TM8bZSW88Z7r3kGjdCvcvF4y69Di+eQ9SIN8HHDYmg1dCD9K9BT/5lJ9Bv56DuKG2Pts/8uaR1
zPiQ88MynNwSKtVkMpmFbYyqPr5n1quqTdJaXUK8RO7cRInt0eGBjAi9mcqJihuiokDnzlPmAN/C
lP89HaEjmJrFXoKGvBMdsfcZ3vg84EORPqs7vEgS2l9Id8l7mbgjUIhLfxwgSQZPMMX5Z26qPZtf
BPwwF3vefracp8iiCcoba0e+WHjlLbZhkfTDrlPFXTMJXKYIjG+AJLXl+8eZbGJZvnnmcK/76a68
pYIdPNCaw/gdI5MJk/G+NMeQTTx3c71hUkUXPmCFKXmfqGSZY1T+rmJxr4tNH1akCCkLQhKVC8Fo
ZC6jx2XdBju7GXp+y736jzfLdY+TPzSX55hstdU8crkaLd3aPRIanSamTxeAQjtKYlvLj8HcXDqd
S5GP3J2OHk7EZUWbKn0y4lcVAC4ua4RADhYFjH+iNGPWH19N40VlGqumh5SNuusXjVLmziR+ydoH
aDb1TF0uxczK/Kl5fLTQJaRs1KZD4yn6X9N9gg3Nm6RmgEdhleP3A/kyf39AQ0O6W3fR8XvAA5d7
x7aEL5xCrUfeKa/pTwbraFwSZ9a0P1mRCS0xSXBKuOEeUSIbvclv0m4uLO3vkRX+UCm29VjamEHn
9AxXedVJECReTCVpjIiBNK1Np7Jfs+FUfrLMajRDy9VgpIga1FxDUyWyJB7iDVGYfjkM6c0d1LQv
KyQCbRWgHpTNLZkKKgQekBtXOUuMDPZIEv6MSE2+MeQ3VfBQmOPwaJcR3JzmUhdCWy0y+GxZ+aI2
u9CMvdla2SFWjZ5Zo0/cwmCd9CUneRSd7nCv8PlvbWHOqzQpiW4ZvT9tWOxy7IprpC/V2iAQoHH5
COC3kP8LhFgz9SWNJ/boItZFYD3dSUP3EwziG2ZZbVdVOUSoOAI1hBFrak5qeJmRJukyfWhNHGiZ
U89rd3R/qBq2aWcSuhxhXKhlj9cD36wE9Om3YZNtdMGPYlH9bMS8qchfQLNhsACO55RfZYt2ewpa
khJ68w3d1doV+S7r2dYESXcakrY7JQ56mlpse7rX51mDAWV3EFVINCC8SPx0JEO5LgdeajTfBwOh
fokXKKoayvFzd+idGpZc6D3Marwh+cBf3aG3DkjnS+n++P3QwCDJCpo0Fh8qKlwuZ+bkkIvSl36m
7G5iKaDXDGi2TAnRcWbWCiTxBDRoOpP2ksJkQ4Eoyb8c59BeLBXgN4b2kNSF5Xv0kOns3UBq/7KJ
1fCJh3zXWqDWqCW5GlO/j6VfUlqirTa4Kya+J613D8qjWJ+YNJCQeCG/G7cS+hJjLazWucL+oXez
u9dsdTbn+sEanOLUzOlrqDH59IhCNqRfb0gWG0Wv713PADplVCRVx6gKYYGyLQvwCRlLGBqdrX3v
Dr9nSYZkYikKeAKAFEGdU9u/4Jm2KeQtgmDCKtpId1f8Ok4Wa7qyByoyzSez3XByyGkMLVql7Yir
yR06ZIJdSS08+MAcPq7+ehNxDWdgEnt7ejC1+eyN8Ttyp3jxm2OEtzIgQKQyQlLCxW3BDcFRF24T
TX/TwgBhQlvtHQiW+5lgaTSY1dKcixAxtqiwOYSu0sh+maz4yYrkEgzYh0dFLCuWd5BYlhcUa6Nk
+4NWV+3IW7raVBCLmLoYa29SU3WJE9oOQh4AjfwKXBu+FemROzBcxjx+9pKHKoiM6hJDnGYCZlPQ
Bi2SZlxuUVjp+9Ysn0icYpdUN78bHk3KQ5/I3HDS9tFvG3MsJUmogEmmL3iUee2x410nUxtsaMWn
Yvyc9d7YjEWGNw6RAIW9lKeFKbfWiJQDMxz/NaKYKGLpxjwvwSWmD7D2xm0gFc4rZo9wOhtDRRJx
V1AVt01QptS6lpOEsYrI6gRxgDV71ILHTHyGGTe7IUZ1g2PhgiY62+B3IZgcl9RYingzuUG9seL4
V9r2Gcm8MSeQBMWhB3DJEzNNJoKDfdtNA4JEWlDHNUB5SczMpjNQEGimfo8t8NqhSXAepy/fy2qg
J4P4yAnGZLN1wPbbP+bxxDQg0NqGwS5gCd8mS/vCGto/pKSycRvTX5yKEKWaVOOq2mYvnAO8sahT
VlXIio7wm2EMXdQizg0A9LbQzddFCum3Bo3fb/yyUV5hVGm+FVEYJhqFlkhERreOp3qp0cPWiHae
UXcrhSoQZliN+T1hPmpN3yOVAAMckXelsM52jEKgoOFQzwc6drnfLYX/0bavRNR/dhxY6QnSvqRh
vrT3WfRt+ZmH5p+CiOmjEmxt4RGSVGpyXx2bhITRqQ9ozFK/0ak8U+N8y5z+SVYUr41SLhrk6BC6
EJQzM2hvKiJuSxrDJpIJHaXuj1BjsBFVw8F2Su6WnkUQsofhwB71Kiigmxnsmdi1yq1h9vWpYWuB
TEbT65bDZpps2FMSLFs1mNibjsMGAVKR02Fa0NOtMyGbDWWwtdSILKFxf7SpIdbK1p7jSj6ZVe9w
msibXWYtajcg46hV2DXT2EMnxiZ2qppdkOy9XsQXSwTPwQWBknhqwCsiU8B3gRGP4E2U8qWg3t7z
vQm4lxLAHKai4sDffsm5jdYGqbyDh9glxF6xpvnPbNPvLPsNDVuL+Nx7xgHUHthZ0QEcnQAV00JY
9ci5YsSd2Qjnu37kufYG7wG2PidySgZRN4BabVRB+8R1t5h9X9A5QFsYf9kqw61Jk7vLwmuCNfJQ
UJINMmeAYjn+WgidTIo8Zwbqnc0QFJzdXRprXF2Ge0u+FJHpa2mH3qEdMFK7tqIZ4Yyc4pr2PEIO
3NiJGvYOflYgye7qu5nJaZPh6WH/GUOFt1pou35YRlpGmDTa5p1VmyiFxXaIODEqw6MEzWxJpRXF
KqliR8R+5GWz14eVOW25VVEZrqlA7AtXx5wmIfE01BuKdKMRxABqTeL+1+c98VyncqgubYaj2nOm
nUmzUcZAhyJ7hl4VbQl71tdOYf0sjGqjDHhRPc0FqUXvQ4Jy6LfS56PNrmZVifqjtKGfNqOBtsw+
1jq0PWBPszvCqaKFFqT5TZ/rr3SawExxDT2F7T8i/of5n/FLvXDvNMVPfQIJUBbGYSqrWxlrHxXW
P5rYHL5yfN39ZPtFb7Cmsc2hE+s9tdA01w8GkViMWPWpDynwEoBJK7OAfwPPmvBwSdZuR9R2WT51
gpNs0JZLmmn6K7HCZqUX9uBPNtp5Xua5sKkcpov7P9j0IODXDk3rcyCxKxU6OvRXbZTFbnZEREpP
fjVdSmAxWmWQk9kmL0gCQ8xP7su8tavui5ispz6PnmVB2u7SrnSymiN7VDj4iphUpXaydKGt88hW
tD7LN8Cd5hrYX7kN3I1JPWpFuCteMZn6NHTmUwUANQt5B1zd86isWxPbF8tR0Jt04NJJRVphZo0H
2+bdZI67t4V99mbUV3RQLlpAJSXhtrGrtR4r3J1bVJZLpywHSKXZO5sTylqm+TbP6jspUpU/Ig8L
FjkoPiN7HVb5o7OIIAyqSZup4njXAnNad2zsAZ8wCQYVCtm6f2ytUVEdWhp9uvPqsEmC2Kb5uVoy
KO3OwXmhH/DK0MvfT8hlQGZ2f5zIqdfJ7ruxXlRcLrMJ2SMtPWuAn0uqIPxsldOZrI3gmCGnWqGy
znLyaJ2ylD7V5zuSS2+7nO+QPanNVL8R3wwbld4EgahbhCCkx+gT/f1FaFpX107yOEZTFp2zhO3P
ZGvHUjefsqH5IYsWzsaEQ6jPp2sqlceEAurFip3dJNN5G2FL6Ayj8IemmdZTzBS2sGpTUrlosqd0
k8aeMJsRd1kc4TKgJLif8oV0apTjXrOUj5IT33pWWW9dIs8d6votjuNiZyMaPpXpiPKZxrelV9qh
F8kTVt/8UJriZtWWdSrYBAXLVJ8CK9aDcotut+GZgzpB19lAYkDl1wrD3K81HBiWjpxnmq1fUQOc
tKkeTInVzFrEDt40oaUf1NaU0uZx9i4IjtShG7JDb5oPWV2K0wjwwQ7rYfcdVZODwVF9RMEJzwv+
jr/WaqfzMn/gmJZEnJo8jwVbNBFb3UB6lNP0aD3M9Vs557u8g/HoItGDD8MR3lgEFqbjspOTwaNn
lXhFGsv/VrxUZoYThEomJJmHcRjeAgKYV46pYwacouO3kKuUljrUw/e8mNyBlasDCVbB0SF1rFFl
uMPu2fq9mWcbZVNqrcUbOGdrY0KjUY76rHLtZwYjCT/diA03ZVXIhIe6iAto0v4yMM+xoXS3FR3H
MJ1sVHOxtytkovyeudeIAgHHwnt1BcJe+IZUmJGebwQZiEv2OoCOYzapkwNoPSLDEaEeK+YwluxY
0nVCpY0rU2y/FVWMmpUxpbQgFyWjrWsOSTHTduq7Zm0v46vtrHhHNhQa3bym3cfIyTR6qFPz2wls
ynXCfMU3cYmzYtOEcbROVcjR6KejjOEcrjlxj7tRqUOZA8VoB4qPuOB4Vsg4/251p1HSbYVgWw4w
Dp2nwZhncI8nKr6fhIJQFMx4Z0qzL5mlPfQJ8dXjeC4KY1ELmumjXWm/yMuNw1SuTb368BTupQHB
Go3F0jiG7472x5xpLUNDwq2E1BSZbORhU4PtYvU0FSQ+LdCZGQKji6FgQiziKT4Ku6xuuMHlPGs2
BwhvNoRfe+lnMTK/T16d7Io7jOUN2q7A74WuVrWsQSksCooU7/FIB9G3FgVSIwnS9CLKc4LxBzMf
A+PSLDcL7eVbWhVbg/BhqUSbOQBbJUmWWCmHSpAHo06vw4EqLSrU5SfrrfvSuBMmDeC8qZn+HoYR
LvKU3+LpY268ZEcV5eJoeBQi1APLKhrDH/CJtlppSE6BGQmPXuxSBJypjZdD/TCY9Ec57LUgAMr7
0EJJDRXtABA9bwi5lr216cAydB4GjQJ0qx9w3Ph5n79onyJAmD630kc2I/0pEpA9421bWYioNHsr
+mhbk8jU2fVHLQ6TShGp1hzJGxH8coJ4G6CzZXO19WwgRB4yFRkbtJ4d980arRNZEnRqJ8JLW+MM
vHjVAFvNCaP1Bj6FW6qPVBFmAA8Yca8Iu1WzKVX/Se4Z8jEjuzpw7kUasnFPmmlTPo3O2XImRHrm
qG1akbNFlKx5Lb7NymnOYRXQNu6MF62Chu2CMQSSxIXUSPwR0S3EqShUaVAZAF2op9ZbgFzPrusP
15xo2nTajR3qR4VyEPLMWxK6Z/oEt8Zgshu0YxXTd55N9TGmU+UPVbl3Yj6aGssPCoNv8Wi9zJr9
MqSgq9rhotFzXKWWh86lghnNiP/ALvlsa8VPW/GFVFMnr+kIEBAg7TS4S45WPWUVFNKGxTKdBR4F
pCvUsX5863Oq2DvnjAWEU+Vvou3RMCqUEN8qwuk1N4x3oKxcFtskOYb17lvrIktmckIs/ZpgQQGj
6C8hhoo5A2dEnHO+0vER7ew6QbuVwykIx+iyyDcMjrXQlcZ1jmzLF/ZT6djeM9HMmDg5BKKzI3wU
yOLYuIQpV+y5BW0WJ1GO37cmlu7DxCNJYm3QE2Wv3NXg5hLBbjLcoDTvsSW/m6SZc9B+aKgvbRLb
hWfnEOIKWZ36OcrEnFqT6VzSBvvC1Mi3WRBn7/Tx2szZOkVROWxAKUaL9OJbKd4nnNz1sGPTCV3x
W6ARLRqW70NeFlJFsHu2dHqyjTR47uk0XhvBtB/jqV/lYcJ74Ow3Tyh6Wikr+HPls9FbLoJQKnoT
JlMEPhPweLMi6SFovduQ7/T8a+i9X4ULiASjEEj4+ufYM1u0mDd790VTI6+XoGHJPJI9RIjmh40R
URd65vr4lOkmJhM15eVg21p7EZAoafBYZZaBjjS/uUuWXZcwQY5ReSSdlNN+x7ZEGvKlN8InBMMU
UPsBn3p1/N6w1ChnoGb02QnTU1MkClW2fByTojyjSalujn7oLf01H+C/NEp3jmKM35KuDpH5kRZC
OPtWK/XoVNKrIwvKuYt6sPcYdCgLxDvo7MEpZ+9i02Kq68rcqzx9QpBRXx23O5ToR3czObA76OkE
omqIhayXaBo/Gw15NjD/6cRmT50EXi9tzD2EG7RgAk7z3TizmjQli27IjTADh5mKa+bKEm1RT4Ce
uOdaHB6QoYR77a0GiYKr5DAr94isHa7Zsk/9XgshiCPvNZ9QALAajM41FCzZsImuBMBzsymqbjJx
qS0XH6CAeqFV8uVb96jGCE4DXtM4aOiNjrQRdW7e90SPYqFYNUNwawWSthrN3vfQBfHEEV/PBBSn
JQGQLC4L+sWfDE3i2iaXV8/dRx2d+zpP+yvQUhxf6K8kAi8o4/37Ij9ze2R0388555U/luK+o5NT
sUFdua7+dGG0cQN+LNxEMKZVaZHNi553GQ09eWLe8h7LJRmwTud161K6qEuOFkxafp2U5bosSnpi
E4VQ9E9ORbsX4QZ58cievqVfEb5V3AQznnzX8WOCrY5m4n14A21StEabKnOnfZKyA0gkuSm6ge2v
BOe9DmzqHVkf3Dr72aKwCElgpkCXbZDaoSHLMBFSHY6Q4m68mVV5bjpa35CXtlyhpB+mowFnZF0U
8xoYPM+glc/sT3iTJucNE7DsvoVC4y1iI85eACV1beOO+p/YgIPjRZ489vJotM4n0Xne0WpCfYUq
wFpHsh2v339C62ysGagGDf0x3hJFAImWiEYUq8hydZaINiQi0SaFZTWwO/YrVHWk4lZ3bJnpwUj3
cryZGs9s0uYEHkRNRaTkBNnfZbYOjTczDk70K7Oj0Ws8yYTfLV4V4wEPIfryoSeFHFVklBB1E7A+
7pU2PhKHAv3Wy+OHVs++MptVZnQU6Ga2j05gZj/qxNop3dtZmf0TOPV4m8XEUTJ+jKjMbMM5+Sx0
SZvUdOnaGKRqdcE77ihJu98CC5i/T0PYUcrO2DXKSxGtMbR5K81pk6u3GGnqucfsEddvBfkuG5fD
FJAuWF54PpIfE++cZxL5p1Cc7arQW2NxhXXrwgEQVBbM2kJBWFfxTpbO74EGvDAzntkKJKfAS14M
CYkQZf04LAsa8kurUjoLXoJnykqIz4hJ2Dbi6U/XEgLV4jxEF/HYc45YiRisTlHvKP1/BlV80dpi
iTbWKb1FKAJzj75GHKIJlmHwFoJvfl+yyi3i1JP5payRio+y+fLoy681qJ829d6qRXxJgx4tetKz
Qaa1uraTGLGhFFCpzPmop+XMm+K4T5D1gxHX54rsd3qEfXOoq/SaVzWMPxMCvkgbwsppYBlB/wHv
rngZO0qxXgqaQzV3IN3lYYiRZrJjXTx7sOm8JVLD0o9BA86fwthVptOiaw6nHbubpQo+9me7siNo
eiAi7eBucjzDviUIGY1eDFsFaxY+l23gZB8CfpWquNIdPwaODjRYwkQOC/eCM7o9VbnxkbWIIUdg
97uB0Qjjkr0ccst5Q5q72uUazU+7SM9WOv0xaYisO7C1R5Pa0s5Oix8FGeOo/0aKQ3T5t9G47QkT
OKHKPjRhGewc0bI7Ms3dmGgMvnkmU9kheccIe9q7GkbTYYghn4eLdsJAlioplE7F8Fzp5PE5giWU
jQ1aSnp9rpzrJ2nD0q4RVpbe42BS6HQILKbrghtPs9Jtm/QPqT0Yx2rOyVNIzU0BTHkfcx4iwtzd
ErMA5iA0OHZ4UXP8/q1kFT9aBuhYtO3zf/7R1BlgBkZenfqw7Wzrorn+9a30D/mn7/9bt2q2fnz/
hFh/SQJzlSFW4GQBCbm1QTkr7iP1eH4skW7x1kqCux5WAlLt5aWIXfWQDQSpGkVo7TjZ5D4kKA8F
yuzdPJ4A36qMCX5F5e0Nb5tqRQhgMnzwgBZ+PDlzqfDKegEBBgyWwvxVtPIrvU2hZhzilpyQagoe
qmY4pZE3P/IZ4qNe4eRKBBLauFuh9fcedLOqcPCGmyk0ydyL6R6Ty5IigPkSgnks122JsC2lv8/r
PRss6DN66QAwUpp5ZwxXh0K05Tapqp9plLZUEoafCcH3+Rj0Fx1r725wgQ2SEoE53rMuobIBhmfc
Qwt34FgN3Za+foFGPk5PeT7uvJgrksNZWZm56C91CTAPwOa+Ill+b7JlypNiG3vWScVBys4aLlxe
qq2WlvfRRJiRBDkwE5sdpDVyB/PurS2h9KTV8wSAamOY7aOjgBYPDpmHQaNO1KRA8s34YdqsF0dt
YXJFRmofSNFDw435k7+WTAgtsPDyD6VFNukie/NKHO+x3A4iqLi9R/B9VEprMsCSk54vTzrkFny1
Y/wEM+LaD1KuIiqHG4NYrSNd/EOt013G4rZF3M7RZwjXSY7JNtQdJH3wDyMk0ETkDO5WSqu5djM7
qLBpr5ZuwhacPQjpI0FwDW01qg+iu6PSSTh4T6QdmdWBAiBWTN3bD3DJOZECJpu+JniYbwgqVpgG
j6SLEHfeoP2II7rNdYHdbRLU8ooeI6fjmd02LRjsqLVWdQaKpGsiWl9VGm7gVZirTuP5T6vqc44s
ua0i96mqBioTFV3ceqI1nSwypD4SyckeBcQH5RwnAiPwfg9/zGQgfgBfg0fvTs7ln8QSr2KYfpNH
g6wots9CihO9tzWFIYqRYGuWytIbsjzIzl3xwiAWV3sinrRVGT7qaLafnUdXi7tbFwNcMUMKlrqR
rME6FYTgBA7Aj0EeCtBQmsyBrdLdAhNmCR6VXl6gSA87ITOKZhzI96rN3RPGYyDCjeYde1grhxoc
83EQfAyGf34IPTj0pV42nEE88+x0wbwbU9O6JEHlEuDSi2sZ0GFPoktT28EVPRQhNWaiP0ojKDZE
XBb7mW4PChdE8y2W8SeDOuRaGKJ/ogLbrQdNaE8WPpFeYwPnhvn43Nq01pXWxi+1Tcqupmr9pfPq
CT+mzO9IdoAcypINMPnA2Ffb8WAEHKhsnjDfKQL1OnCMwVuaqlcYOoxwEVevIQxAf9S74rWtaSJV
pCW9Gi5WcdJb0lddVZlP+TJ5RXef+USBRK/fFlDDSMPXYKK/1LJJvY8FIoIs8dw7ExMF+aaSd+RV
pY/ZVT3i0t7gMDepcCOPchWKxO+/JtFsXgFv65sx/tFlxAhVA731wNNoLdbaI3nz4hA7zXANQru/
tm08wJOurHMX0cdcvt7WA+lMXt7Tp5Li0hjtCTve3ugc97VN3Xs7oIss5l9gEeM12FFqIviUNrkb
/kzmFvdcpGgfh41cOyPER6dIxm05gEtuOnj7bs+N0MaSuCy88fQrp22sFK7l3rE3dUlvVOnGdDHZ
l1AYSa1N2uYf2jSfgX+Uj4mTQAmprsNglbusTuXjzDvWEudchMnRS+rsKRdMx3SAc2qvHvNZX6CL
4v0HKT6DdDADFiI6gnaFUsLGbL6IHFuQKYoCuLZRceSgC5D9Rdg93ZMhcI+IdvCYqO6pDZNTq8p5
VzcD3RqRPkKb2ndqSI7jovkKZib5vqefTPTaOSjdwW/nY1BLB9dFzM6O7RSLQPte6OW8p8nWbPJJ
fbpBQsEN/+oya4fEjsPz6RSpDTBYKiXojS7nWrokPohWweTOJIKl/lwrlgYnqun6Obs5RIiFEKxC
IGBS5Yks/BjE+UBMwLTtZb3OqHLBIwnHuSRsNjk0wSCxpu5kQGhYFZSAH2SZnOl8nSCIQrYL3HJb
uTFOwUyNe4bfki72oPVjjYgVo2MfUzyX0BeKCYCjDRTMF1kk9p3jcKYfizVOCmOD/YGTQ0Jj0U7u
jWPUj+E0wheiKMa0TaZIWWOusNCOxq/z3M9PIWUEbHRoWwpLDy5NNES+hZm7I6zgiCQOEhyZY0GU
MZWEyk+7GgjlSE2ADzmDDCRRTs6GSaXu4upGem0IlJqGzj5nJLJvyDtxj3ZPAnMXRzlYkwljhLac
y8wHuoIIVS3rTUuqrylT9wghMyMLc11Fs3wUhrW4MnIcOT059cxa+ywUFC1LarW4Xs960FAUSCao
097wgNBilEzHHuCsI2t/sJmcqPAxV72VI/2RSfcwmXQF3JXRHk4wJa2dKR+g75brJqJh01VmftSi
XmfW784j8jIcSvALE7esz+zMruEc9NuO8UZrPQX/EZUvHOsM1EYkdYzeeGxHW1G77wGr2LC4p7bb
cjLJjkJqajNMKPHK8Keme8jeKRnvpq5+nMYliA2Dz5419IdpcgyKLHcp/uyVVFfPxKZsN1myLWo3
25EJVG+8YDFnOuGxc3MWz0rdGosTcM+GAJj6QA21IH1nHkd6sYF+ZmcDkUr2ZynbLaRvBdLPefg+
OHIlVyp3tF1Uz3uZwTDMBAqCXuzQpDo3zVFYnDuRbTo+zxYQ9UVI5LhZ0TubVOccXesmynAtvM65
WZ2bmeOFZk2wKRybsg5BA+x2KLkOObrxPklerTDIjukMYFc3nZPntHAjRLu3k+RRlBNVkiwkAbi2
uwNGX85CbZgZp7DsjNPc0x8EnkghdPna92/98qdg9pClCTVRrM4bsc4diGTKaYgukMR+EHCm+Zir
tnZQ5wdrnPRTvPzD95/MgjZ/4S1w4bGFoXtxMe/c+nYnTH8Gg8Q4PcbzCpWoe+t/DMjdX8J1fYjX
xmPxw33vf3tnglPtCJPxVqPwC0Vrbb9yXLBvNQPB3gw3PG7Bh4UDbrg19c5DS6itlrIKkEB7G3kr
42fYb6tdstf32a7YOL/5wkP57PCtyOgNzhvlKn81MXhd558ygULkI7ITj8TlkDis7vIcb+eLpm+1
/avCOYcFlA3+A5lM3gstQv2XPJjXxPKt5/SXI7d2uZ5hHezGdZ2ui8/qJaXQVl9k9QAE2rmFr8RT
N/WvvrowISyMENYRWpnFyWg2QFksc91hccUyeUEZnYODLCjYrT13F1ecGLJt8h+kncdy61iUZX+l
ouaIhjeDmtABtBKNREkThCy89/j6WnhVg0w+hRTdPcl4kY4kcO05e68N9shGCiOfircMFoWTxHvT
uAjCOz8dcd5KeYjqOdIeakzdR7FGWFLTinwFrtofVGRa5Tzf5HYRXZIzp24VSAEMDOSKrB1HPCTN
On0MH4UXpASUkrA9LDO70ZbKo/oWy1tZnClw3v3Peq88WBvQ1LHTJGiPHY9m4qzdQo5LgL/Pwpf2
NWlnytFfmPf8uGGuvvd2dyWEGuDBpXmUVuRRILXdk6WQQ+M6s6shIbK5cUpL5CLtQTVmYK9jVBiz
9IE4JtQkwiWEYoONs1229cKtD+Nd1S2AxaT0c2j4UK6cAdrvwjnMwnPnYH/JVjR7hHBJd2sLL413
M2zSXfIo3WmXtJur+rGRnRiF717dQJ5rG2h3K+ssHo2LPCxkBo6wJkKF4+VTs8EbMFIbDufCLtma
ewrHXCQv4TrupxHgceMYHO9Kw65dpZ/lvngWjj3ZZyvFTtbjUt0+IJxcEtTGj7kCfUVQQzX5veLI
+0qEyEE8SB895f4ZzGpsDnfQ4esX7BBXFuBEWWf5UgrsTrVRYtRsqgdr7SO+rubGekhmorIOH0xx
3nCT7TcGRWam6qK5FKv0wD0cLcEAJXnjP5JlZukL3khFi6VcVDt5Fm68c/8g2OFBs4O18VCm91qw
Jt/Z9RZX6Sjfu2vOphFkyGsNZuOz3CZzlsGKYgm11ZUHBgol6DPolqdy66LYvDYrUuJPE6AdHdus
dvwpNG7mH/rXeFPujfvcfu39ebVT7HyJKrdYYHa+Ri8YQs7GEY1L9jQlFQNjXqrRirRQnwiJr/AL
dA3iiaqYIUI8iMp97Uhbij7dC0uZ8kafbxLUowC3qX7HyPIOCg8GpaaTnq03LZpj7HwQ5rRMQBZd
6q3ZIXdwpLfqRZwAb3NrKeyLtdjMUYFa835uPhVr8yyBinqHxrco7eYuOU+OHqS4hIQ50TnuHOFC
rSiseaWUg8QLhJf36il8hZNTLA1bO47GrLzmMGDP3BPHLyiLdewkO/GsHK2jH64pg7nrkQLygSfE
ZR1+tTmr3gR1UdscN9IlbSJ942+yO/2pWxkv7q7cenbq5F/Vynfn4Ruu7KGZWaSp0z3hfz7L1Vkj
ztzMoU+3bYxTfISPF6xaYRY/ULd/EpU5Xk91oU127kXlYLNGjIy0rvvyxD1smbBhS5wZH+g4B0JT
zEOHtAYDOivQBc9CwV7DoAFSOYA1QZpHBBksdSK51jz5Wf7ovwoGXqN59c6NtV/WA+mcM5qx8YxU
OEe6J1sF7QjZUdtmF5S8bAYTAQnT1jRpH2bmXX7EYW5mIITo7WyFzgbfigAaeZ2+rDbuA5mXKjjm
8oQgsh/vhbNM3/EUPqDnFigFz+LExjkq7QcH453q0DOt56y6797B3OewDhfist4J5/7e2o13Ak1U
Tgx7a+dpe/ezAzS4I9yQCjAd0Qs7IsCK9Em7GPfGs3dmS3g21sqHsKsc5l/IpZ6CQYIfbe475WO5
QQwUoBSdi3fWEjPD3H/Wv7wtMnGP5utMJpd4DrqXjgQQRQYwyMFZYNPItTaVh06BGCAm88Kylua5
JPDnS/SWwiZ8gTzknqS1dFc0r+EuuQIYo2pH4tyUoD7n1oZMBiBOx9e5i1nKBtcpWA/FzlbXVbHw
1smwCr+smviMmbnQOrZMlRygOY1ewVp42oKZRXgwGJvnZF3lDi0lNBUG43wt7GnBorIeFgpiGRog
znj0U1uUZ+mS1Ptu7i8NpNlHZZjJq/rR2kuinW8xQWrGrLD7nW5bTBPpTniKlrXD0V2+Dz69fZgt
zA+xXeusqfeQLtAuNAsjsdEJcwhS31On3tLjTPiJxQNgu6Gby+m8307Jp8vskD5bT5zRpV0hwN+G
6rgQXqnzI8d1P7RDBAr2PiLX0x3Rs8zqN0tEp4fAeF+6LAsLQH5nrz3q/WbcxovKruYeBiC72JOq
95Ze5cvwlNA0eqP042/MLXgWdVk9+4/5sKzemXJgu+qt8iaceLoriUScBQ/M6O54EGMxh/ISXCLf
saxj2M0aaS3TRiOmVOAtMadnylUMNrq57NdatIOD7kj2iEjjqXZqlLvmDDiq/uECaesXkAHFLVHB
xr79qqHvUfuSqQXZ6WOFYHDePgjPI0+6XZJ2TUISbEb6Tct0OIGrTLfkzHL3nxU731HfVOvYQMtE
2TLMIQm9u2tFmFvg/0+h5ghEMzyQCol/sQbmg2eLh7fFoDgsiVLxcqe705qd7tu4MSDufhEsS+qU
BultT09eO8JqV4TzwHkjmGuP5bFDJv8Grh4PP06PeyjaSGpQ1hookyEzLpmYkP1s00ng5hE6AXrh
PsnXUrrwxTkNK+QPzTauYWfPhnQjn/j3DSKScBu0S8Ih2i2R5JO2MoJZPqOPpPsrJV2Bh+fOHuhH
Tgph9qCr+7peVOaFi6TQ7Dmw5Z/lqbbAZzoux9CXMFlLRxYo5E9y8EBRMD1Vd8Fdiqdy0xVL79xc
o8IGyciMoV0zIyNnTdzAKn+H1uuz6T9qd72CT2XFrRhlgO54GRSIDcU5jnOokIKD92q+yHsWifgz
PLYvBrU7h1yTl2xXrP1Ns62f1VMe2wMdYTSlZ5CAZNORzjL3R6J0F/myMBzrpU5sE0VRss2II0jv
CD7BAuhDJrnzxnP2kb9MHBvcm2geTI7mn2SHYPdIv/B2Jeon3rLhCe8iNqxYh4KEdh4L45wzI0nM
dyUwlQ1l0ktqB822OtPtdK8CFMH9+JXt9HP2FJpz1zEvHsevTfqIB3Wu1PMeb94+1xY5LwvriD4v
mKy8JQbbsZDmJQqUefzAOa5OXz0icCmN7nvqele+J+ZQzANsXxsQJxh0zBMdNze/au1RuE/OOGV6
mIpMM24dSEXfEHuOn2xsBcaILRhVapTuVryiWzlX3Do2ECI0eu0H0yEcisdHUrd21Pbo6MPHYeVy
Rn1j4AvgWTacWzH8EAQ8T1+CYlF+NjtQyEwZtidUdQjyHyF1E3LlcG5ZJEeozeVCW2WbeAXLZ2/u
crxgJqfgOZzIO04O3gtzJt622SbHAqPaZGPlZ30kgn01+W0jFOxLCCVkhqKmk7SNdjAgT2+pq1On
UOFpIuVfQQKh45mfaf96LxILFieqcIGxJN1Gph0/uhJBuB/Pwkvev4jZsSVH74mqswfIcMUJKrCR
KCCk5nhGFHivkkB0anJSWjjW1wDFOPuIM+uDl8GuGnGM50Kzhga1Ty79gxnM2heyjcsNZDCq7B+D
NtMuGFroTkokzdyXtPxWxZWUXcjWJ+KCuLUH1dbn4CcTXrQyCZJ+YIJmKMdXsOSOno3I1mT93JBt
u8teW3PmbeOLd8i5QlmclRoEO58UAk7qG/0ZLqIcWM0lNhlrh2IZ9B9i8U1wn5742tK9+AKn6kIx
g4/FHcUd4RmvDxhQzuLiNlvwcoVt/ELtjotC/Fm5WwQkU5f94n2wGhMchKKqPphXDLtv4VfphLT0
1vlSfXd3JmZNlzsfZ+RZtrdOeBmp6+W7bpNUc3iIS/8jCelhcR9yiDNkHpWbcMkexXhpCB6Y9uvm
idJHXcyJfebSsPDu1JPwnKzEd3FYwTGECSzcR6yHCD955PUraRvqewlVH0v4oh7nII+6td8uYDO/
u9vq6pXbEDHvWt4JC2OTYHPzFwXAD3MNVfzZIvSkZ4bysL+Q0Avwzjf4QAy0Egu3X2m2dSyP9QNi
zqsJHAT/I8JP5iqK0NWw80EoL8MvVj8pXuiQe94GCnze7LPN5xwRODahz2aXr6/N0Vd28Yf2xOg8
Ba+uTS68u+iDhbU1DhL+wg96C4gurPERFHa2NBSk8DP1RdiJToFRfmkBQVmw+utbWicLn0wChD7L
cF1tfCzw99J5WmwmkRh3OGMt3efTJdakw2BTz/MOw4P09FRItOUXlH1o2uI5Z2MsXmK07PN+pR4Y
OLwk/yhv/U/sr+YJ9mfwFV7adzYB4Syt0uf0MiQ2gZb60bX7tXFmjWJSGB903XbKbtjACDKeiZeD
LjOSpDPvn2tv0YAFIWxU4ZQ299eciN1PlONc19Hehp8qVwxORipo3pm/x14lnljlvVmP3WIf4oG5
ZIfsFTm6RQbdHGEAaXbuyTv7zKeZe40/GcPtE0foAQTVXDwGdyxHMksOlrMZ7a7qWl215+rK8uif
yJ+cBffFqrtyd1X36U5aGdt1dBSXxlPJbCsQlGYrFk8WS+2Zs/VD+9I5dGOu+QMCNeJa0ZFuWo7S
q+GJCzugy2qXo5MsFtVKpOVHs+/R2jCa3spjQQavNwcEyZLRXcynod9ai/bgvnf9NaxWQmJrop0R
K8OuP68d40BMO1e/yeHDJa7DxjgTn6cJ1IPu2uZfJCHIzqiuEk4ADUEejmfzL2a2th0O+R2rIJpD
azPwZUu7PGmb3uYJiDtlWdEQfMBj7M/IJKYkQdhfRl2IjZLm1mE6PuMlfEs5lvnLfil+kDkQVUsW
8KvAQj4JF2a5Y+zz1+oJO4XMxVM6Cg+BNve0umUqNaptIILurBhqPK2ZzZ8/waRtcaDm1qIi72Zh
lExpxPsYml6mHOyMvibxz3TdJDDbS3Dh0Tb48/cjRFhJVBcMFSvaVlJLMlfJPo7nyYVRiWFKGeMn
IVaqlVFr/G69EuSNqKX80TMB8qrUzooQd0nA2QuVMgrRrrmPxLCwY9IeF37eYnUemAzd9JcQ2c28
obOBx3tUkMFVO1XqOS712f/+pTfLfaPmuh3pfrzpCQJWa5UDZVzGxcb6tD6zymp3FnR0qPRZRhEW
fcIyyQVuKn/+oo+EpAueTXOBIiYCYyIdy4Djg29eEVmWjp9zMEf3iAWRwrOK9xQlByXagUxELbwI
0b1HxaLLPRPRgIT1uTx0qvwhR3DF03ACXptHl9+7CUC3oWVqFlnBnYtgp2Zu4e4uvOFTyd09aHmZ
I6zXYB57CnW5YqqI+I95EY0qO+iVE8LeRrbH/mhU5BeMWC2ozNA4c/NHtboOKurV6c+B2QMnDKoP
IQwvFgz1sq9OtTBGrJHqPOvj107PKaEO1yEXFLtWwZ62+koajPto8JxckA8KF0+g/qdUUs8GgXMz
QyYegMRQMmQU0onco0tzZ9nV5mPejNoq8lADuf340I3yHa+DAwwhr9SJ8g9TgKNktM0CvPO7KZOq
abk+jj6fIMhyV6V9tW5wWbHOxPGarDcWrd7pxME/lAKmE8wYg+0Wjd2KXjCfaGAwM4y9GVv9tk05
ZBIHvVLAgtEGGlXbsuR3AqcVQv0MdxYgzgAD7+IfvY6N9qV2pYJIhFkXNfFKizkuTBFeGNgPYeFz
G5bM+X/+x//5CZsDAijP4sHL0vXHf/2nppom4iVD0y0VdyYfegN00ftYTlvBLJ1OhTOQWWAKWvYL
mfypKiHPJSnsUg03uQJQkhTqh58//m++y/TplqSIpk6HSL2B9hi91tdaZpQAv7ovt1cXYuVROgip
YgiTQIlUIKpdIl7pnz9XAjv018+WZMWwTI3mlipPX+wf5ByxguYq91JJp4WAjxKnWKnbgdHdDzpe
+FFETZ+Ue2x4e91Cz0k7mZttpqxVq9v88lWm33j7BiSZZA0i7iy+0c0bkCJNHJCHlo4rgkUICwEs
hPDpA8B2hDsf5B/9yQkIw/Dt6Z61DyRXjKTirbLWG34ZDsY330UGvKUopqrJ1u130QJXkoUsoFcO
E5jlgQ1+wgrEQ/7q40VzBVP95U0o3w1AGYuHgcVE1FX95k1EdOzGPBfIVk8p9xld8mAoGjpJTlrN
CGRzevyGVL/kOVHnSWpXOFGLnqM9cgBcJvFGIX8AiXFIniAXGPj6PCWN/8iNVthucVyV5aOJBiQf
UKbWCa83J+8EaSVl3ZSYpGIZmPXx55f63TuVFcXAImtO1KubcT14KhEHkVc5ZsJGSBAblJyi+2Xy
/BmktyNHkZk7mgh/yzDkfw/iHqfzUFty6bSldoFNc2wTY9sZFL9rZkxOCdbo0uOYt+AYLP7Qmes+
1Pb4PwAcdvFR9xlRcZXfd8RPmKQA44M21U+rnpgl+UtclPtxAKCR64UtVu692PhfWZmUq58flvwX
PYs1SJF1TRYtU4LtOQ2Rf0xGS1MhhssK1wGLo6lnZNAKYBs2tFqGhHc6lkHiQAle99CexKmsbK7S
Mn70JGCufgRhRO8/SXv/NKMSUiDMBcWDVjB23r2bAOr9+et+u3YoKo27iTkm63/++T++rlJZemYE
fF1G1ryRoNpguJqPE3ZKStqHiJb65Ol/6bVtqFC79BDAUZOZxaZY//Zdvps9Cgu3qKKoRxh6MwQ8
hCWSYA6lE2l0T4wiGhYTbWTwqQkVcmF7GvOpbmmxe7QxOj/5+PlhfDt9FUuTVRHOm85AvHl3+E3+
Zwz2CIoWpSRTZG4DRKLDgwlfcyYr2ayaZh6+rAggyPRyWvkcmtSVJpxMj00OG3v/SfITbxqx/7wO
pc/aiCi4evs8zmH3xNyySXEl6PzS+u4bnIgtNkoKpmG7mShL9YSh+vmHSd8/WVM32I1l1fxrXUKD
ygASS6fKtlpDiV1XcAWiWlv1oGaIfYnWo2StYwrnIeSXnz/9u32RETYRz0SAe8rNnqD2rtqoCXvC
MHF6BEoT3QQ9b7vQljzjIdRSCiRd/ctv/m7VUkWISSp8H0h2Nzi5iJzwdoi70hl73iWCmxfdzF5+
/mW/fcbNL4ObLOMTZcAi8tuPemmrZvLL4vvtmGQySIrFvKDJfTsmrRBWi1wzKQpppXS0AAZWEatn
gGlZeiRIm8KXGiy1otnjlzliaqIZj344jnexW2yDst23Iv5QU5YIw4vpUhlUDPzBfwlyb1VPMFKy
4AZYYMMDHBIqoxMwyjNOeeC+TcAx00Wl8fODk6ap/O/VXhFFzVTgcooWkv2bPUXV8kYRgAU5HuL0
Wc02PlNJI5cRQYEiZ5oZVfyAu5uWA7gbTyjomuQcfXPw8T9/Feu7bwLClcOqJkvG7aJT6IZoDrlS
OEX6JXg0232Z+rVRS/RxB1Iua3erAKzwle3Pn/v36QTVpImwztCB6pt/ntA/Fl7Lk+qxjOKCNBd/
YcjMyYqHPc/yFj8ai+4UPPnzJ04j/uaZ8/tMzcA4rynq7enYqoJgJKMAd5gKmjdEmc1R9ikvw8f/
h89RZVHiBbOaq9Mv/8cvI/AAc1lpZI5J7WZ0CVwCwQ2f+pezpql893v+8Tk3hy1BiXVCN/kckBS1
YKkLNN/c8vWZ0CMLkDKVvuIpDrI1SXc963b+rIZrowgv/HxqDW3TrgRr0lwpyVJBjyUpvrgKOQnN
RuKiSd0kz0GlBEXaZuAUKoCbxqNmRPAj9vtcJERBRt4CIhxFL3SfxjIRVbje2QOyLMsu1/xQWWtF
5a3GdpUlfkJOOB068q+yueWpCOCzeuln4zs+c2HdcaHEM9khj6SXnzfvrSkiL4h8wpyLFNdOH712
xoLrKa22CYJsxeazZKCUAPuYY27q6kW2RoYkXfAxbkzPf+4SXUS4Cl1H69UjuO0vESbeInLpYBua
SQ1zlIxVqWlPJH6G4z2X5sJ2qbBmFg3wVsduE0aIB8zefwzG8eIFdz+PFOmbjYkDpaGxGIgow7Tb
01Icj4LCNS0jyBgggOx35zZOj0onn83SeqMa0c7EITpi57laSXhfWb4KpKnD6r/LAm0zpOoZ8/qT
JhVLyc8fRiF+kXRCMmWlJtw9lu1x8CnsFDoAf++xbHVyFX23mWNKtHsSg8oKf7URHbG10aVS/ces
pXUqAARVrLe4684acVdj3ZxlkNBVC+k7TGmIJNahLPylio2wVvkPwpgcjr5Z+B1ezvCYyOoOL8lR
rtszljmv/AiHdK0o0sfgSbYrwPRWKXQopfzapJKd97QeAx67S4yvGgQxpaYlCGnEFXgW5tP3lNUu
WlRGc/Z16ePPf9fquyqrjqhvF1ULoUJGzlfH1gYcuaPRFmxK8bUKW8ftWdMk9UmR0zU+i00cpPvR
l+89Tb3zItgQfvkgjNketwvMHd9/8LvouSQ6dlf7MHlcTzjVabVXG+OD8HKq+WZ5zbAj3kctGTcp
YOOxyU7cQRlTE9H+lxHyzUYhW9BSKT5pqDKNm8XETaCWyuWAOhoMWeaVw6aGXDrXLeqQSamtwGd/
BAjYkWSUyFlEXntU9TRBXaVzfvku03Z+s4AqsqGCm7BgeVi3VxSqLG3b5UnmgANBnk6+tBBMRjVS
ENHLNbrUEtRN7JWQd6+9Ub9LmXiuSpQ1vm+qy6zN6Saagrfu6v6XTUz6+9ahcEMTdV2WTKiYt2t7
6Q2t4Dc6UcZYBqh35SZSWRoviMu9rduXz24yQic05NipDDhbvtCtGwJWftnUJjjy7SOCb8t+ZpoE
AHJi+ffaXw8R2RlDA17WfIAIkNj4/xJh+Ycbgqlj1of9sE1jxIkKUb8TTaOePOdqayErjgGhi/q7
lmxj7ASU5ft7eH/jPnMF5E8YS2Q1mssWylm3rBejLtwrbcxvCWoZ4hxsLZWMFbfRZ1g24l82z+9W
Ku5HBL+KGrUNWb45h1VRnccRnioIrc2hli1a7+UrDKpZG5eXoksvcTMg/VFGYDHZ688j7+8TtDrt
ppIBEtqwNO3mnBm1Oe4mKcSOYtJuwq+06IfhQrVuFejFrpOT0yggHvr5Q78ZU5zawV0bBgcjRdRv
fnFeZVnjtU3sZBGST7SEeVS9jnoD9CO801x00ikeuf41CY0jKuqPnz/+zxHw37NNFRV+tiypkq5r
twczL4jzVI0L4u60WqW32DI6dBnpHWG+o3oXxvqxxRxAe1ujJy2AtuioThStOutF81o2yqWZ/jEJ
73dDhZc/700qJtnrMJyUZg/GbxNmWPSN8re39fcywRfn0sGhXdP4+tOS9o/zT6FRt9abhC+O6d5X
cAOP5keICR8E5S+3g+8GhkLRT+cxcRLSbj7KRyrsmrUVOVEE18DA4eEZdqI1ewOdN5YxbpS1df35
xfx9YObnQUxXgJxPi83tsUvNAWsKJukorHeRlb9mg3QBybAQc+nhzyOP3GSpysYv4/Hv46sqciVX
xOmwzgffTAKtoohRu0bkCE2zGeKWBLvoLtDF3c8/T/rumWoi5S6F4BYe680SxrGrDwL+346Xake9
5Q5PEvdUcGOrzJ4LQdlFqrwKRW1lwhZQK1bZUsFp1QzrAFEgkCryLBTSqgT3t5H1zSLEM5BEzu+m
LOrcCP89tHpB7knxw/Zb4gMaA/+saD1rgLurg3rbtM8SSYQzPYQRJf021LRpp72dj9PSZ2hAwthp
bj6bDYTkGb+OHEsDLqFi9KMCAmtBNDLW9axb1zDdZhg0wTVAIkkJX+YXoCpOCFacst261h1Jhwr2
f4C3poQR0GRSKxLe4z6JINawE5Atz7SnYCbJ5QJnHKKQvElXbpWeYhUTeT8RZP5Ax+opeNPDTYJP
LJ4cbZc/LAOhMJdaB7zoz78OEM+CnQT0CRM5pVZwcF33Ulfa5k8cy5iJkymegGlTKeawj0FyBG/U
9VC+9cD9hKx1AHFZc1kqXgE8r/LpGvDLgJsm6V8P1rSm0oxkWurtgBtDGK6+ykI3dMKLG6KX87Wl
PmySEjVaARDF1ZpNlkIiwTT1gTtnqeTV/c9f4tvJReQA7QtLhv9/s5AkasHhwctiB08nkip+thhJ
F9Oof7m0fVNvZARbOvdeFnWdWt+/RzBuNyXNizR2OoWmE9pEswHZwTpdFe2GI9QF5gF6cHAZtaIR
0ybvSrfddeb42xf5+6QyVegl2kQmxU+e/r+/yBiK2IhBszpSBfei4S+LvrQr7zVKhidtsnL+CbYp
tMNkhE/Mt//7B85TUNnQVVMUbytyTAO9jXxWsyFyP6bnXaIvS0r3l8Va/vuSTBGMlZE+A+V7+XbW
9lWUSmPGiqFHtBgsOP+zOI9RZxnHaCCzRGfNCpXaCVrdmnU1oxwgOVmnw0omw4izNEpziJyjxZF3
at8FqnVNYObILmEDPfLASkLg9Psy/N1qQwyFKtF2+KYsY+qlCcKvjVB2NhuBQG8hz195lHOy5neD
+Ouq/+1zkhVYd2AvzL86NzEPydCpfjlDfydIDUjkKH9tKJuChDRR1sTBWxO/qYBfOgFcVceJVC82
QYoA5ueBYUwz4HY54EXR5FUlhXCSm33OamQAT14ROZiMcekA+jcBP0CgJLUqCtB+YZLK6ure5zTB
keBomZUtms+GqV4StDXZZ+9hXQmS1qk4LoVskKCmCWcc+UtrEVXU9dpes9z9UMsXs6eYkTMYRCV/
Vevo0VLqc5Jnr1Yv7nJA9YSA4WUqn0tTWxYekVPYKF8pVVOCtC6jVJwUaE2kXk3g4c8go9num4my
zGR9h8f41CogYHKj3PqNAt6CpB8SI13DAHiqX9OAay7DXkRx2otgLeWdz3CYEV4Ka+flz58NPSGd
lqecF1RU/OwtFH/bVdVv371BhZX1D2/f7dG+dKuppJCwsxXlJgW2ZEbtpqPJuZgmRNl16IP8wdEk
4r97IsJ40qElXcIyfQ298r3xq/Uoqhch4JRZdyzYRVmcYXHcj2rZcSy15lHpv4dvkgVypPERJejD
PQ4vJ4NFFk2cKSPWUUYL+kfL4DJzrZq3CrrHaS1WDP6RCAEfvFSOW6fFSZB5p7qin2UIv2wD3x0w
JFHlGonB25qucf9eFWOj6cMAgIgj1NJM6tOT17sb4v4kr3jIyuFVzNHquPHRyoZf7jjyN1uQxGI4
HZpp1iq3531ZYlar2Led0ZU+wLU9Aft/NCR/WVjpOcxfGklxFGf41CdjmYZwx38SM2OXucqr2dbn
tACoZ+Z0/fKpUmVXPQIK2U1X1HuwVFn12S/j9c9z9bvVlZqWpHPe5zz217W7hbbal16WOV2Ios1I
10VDfSfpzmWUrsc82oidsVJ8HFqoNIeUL4eOZNaJzTmuUUcYPtYZ/440z/ewV58SU/wYYcGF5oOU
DK9RJf5yp/r29UoSbUl6MdzpbndfVbDCoDSrzMFOdyj0rkQ09OjV+VYUg6PHYSuN++UQevZgar/m
Cn1zsOazp8qzLGkWa/W/xxZLXldXasHYIjxlThA8A0zdMWtsLVtoQnjGWb/xR/Ejj8UP6tQriG12
2rkHTW7OWPNnUW0iYwY+rYjp/uc3+d1lly/HdUbhDMbN7WbVTQheAzjPmxzr7Anc2GoYtadQY7n0
fGPG/XQnptSWPE076J61UXvv8Zdv8M29ijcjWoqpc8Eyb4+BuaEGdZJSXSqG9jy9n063HK8CYl4/
qVZ7JtX6MUv0XR+ZBzJ7LXQeWag8EVH4URvekQTKpxTIvkBWLZ7iX2bnN9uxpKCqsRSVPemv7nwL
35LwxyJFCd1wr84+Na24xBUDKPCKo9mkvzWDvxssCjFbsibJMte9m8HCyHAzuRpTh+rAqiQZroRn
MoO8ush1/xz6A3+z/2U6T+/4ZuelXy9qikIHWpWtaYX6x8U9H7u+FF2KVziWryM6xh5vuFHv0R/9
Vvg2vnvb//ysm/FmCWEUqupUKLPgY1WBi8FUgtTFDUcKXos+A8BmImtUFdsXi8OYZwYmHHNrDhaT
Vl9gWb9MRN9ENVYe/bwyH9Zipl4B1Sd08kknAbcUj3Y+5eV2hriuhPyCJdYHoa/UFGuhSGyNbd6U
lz/kYySaCe1H2Hz5p5pKDrnLTqi1YFfCcV350rpIjWWatXdD8OHJxtKqUpR0xsbEg03JRSY2sM4G
WyysbV62BysB+iIMdjlWBD8XlwiATyNgNcUAGrf7pB3WSoNLrWi+wrC+tBXf0ksPfQrBJHHHsxbT
KZEtIo0yTNrzwABhExPqm7+Za39KnM1UC+aLKz4RZfMcVTrphc1MGJRhDkjb6hetSEiOApFmVeBH
+0O4tPgpKxWVJG48daOjCTJCr1glPUppMXnNkWZRWazIwaq3ozfEsFBT9hG9IMknYwSCF7BVhVxP
0/KCDTMYJyitFjv0OoSbdQebDlBUN4QERDTRqUk4JCqWChgkFmP+FxN1H1kirATt4PeGb0MWQjJO
BXtGCMMTAZs9MQ6KnRILZAr5EYweHh1G/WimR1DnCyXnPGaI/bpK2Qo1qHERfuGW7CAr+rSwBxlB
dTFdc4rE/GyD7OiV6VGoarQULponFUt79l6Z0lWO8S2mUfYY9mtYhjNDB3dL4+BqAEdyc0zeQIot
3/E1/l+RuxcJtWoAByi+tqqF9TQker04WoOxNfUBEylfcloHgKTb6FttJYJ76Pq7LmieMsPrF2kz
2D8vl9/OH8kwJBYHBdnKzYVVL6qiHnQWJLlyF6XOikwg5pCTeIFKSB30ZTNaW37iL+vgd4cU6h/c
XhFToFW6+VjNH2CoeKQt17R/JNE6pFFCPT/9ZSX6djvSOGEqdGxpI1o3n6MiDgJeb6VON1hO0zV4
oiDBJ7h1qaZkyOlmeeAfrVLeB8TiFNLvJ4XvVnw2VUPnGVOFvb04WnlSJHmn0VHAwxEXKE4b9O+d
oO/42weEAlz6zJnrjScW/6VPpvYCJOJOLAEkmxQfCaTd1XV5H8lEapn61k1kOlgasGSXIJoOcuYs
kVKmYOU6Xpx+ZF59anxvA1d8aw0tMAXSplqtxKGQUs33CArxMBAnXbMYMv2iNGDgIpbLZph6hLEw
l0topf4wOZ3E4VVJR4ecZkTfxlwiKTnxRYT8H3IVIcxpMeCT60U6eXAq8mNpZmjYVUwDYj2+Tm8z
gwyG/6uPFmaoP3KVihLCmfMBfFZ4LOEtQe7lJPLikgb7Px07n3VDgaO3kLyAQk0b7k0OqWQVhOAU
qEJViVEv5LAlprwE4yiBEI7JNSbygxQCBOp1nH9ipAJMKsLm7luw/AgjOk8l0qBWL3lPdOmA5t/I
aw+8g4VDW4JDQe/RaPVNJWKijEtv1vR4bNvwcYxy6BvJJBLH8xm4fMCEFfx5Dn63X+oKV3QLvRtD
dZqj/9gvA7HSkjRqU+iH9Jjkh0SPt0Mn2pFEXM3/10fdXtHa/L8ZO6/luJEsgf7KRr9jFt5EbM9D
VaF8Fa1IiS8ISqTgbSYS5uv3gD27261RtPaFIRqRZYDMm9ecA2+4Bvm4TzxIihV84YocO5jE9SC1
Xzytn0bJLucq+lJoR+M499fnpbdmU7d2x/PK9yLBphdXYTLW2yVuz4zpi4EqfWaSHdzwL57mz6Ie
sjSkpAi1OIf9EPW4HW0FVcHyMlL2hYBeloy8SHn1kuBkNLy/fP73L+zP/6JDJn8Rm/5btgE4Nd0t
cAz3XdYxANY9QpV5NaLpuS66d8keAtUp/Ps/+bF0/BhnLf2x5DrpVvZ+bP6ZRQPVH4PCPhuLZG0j
OVT0ODJsGSAa1bvVLN0HAZsJF9xQPPj+IwZsGmImYoRuWEp9NTPm8k5joxIMuzJnWkoi0nTeBROt
DY5WQ53APOKVzimn6Y1EV8RQ3HxwG89dz7iZ46iRa8/nfhuYSsM1QG77pODobrhXTmkKX4rirUBH
/NAVDMZJmHBlYO3r0vw0Bu1tpVXTKiITS0PzJpEJNOFAyzcm/gRyswNTx8v0eSuAJtEAiCSsXnP6
rNZw/L9kPtQJBzje37+qP71quWYtSkGUpulB/etVO4wRrrQkKPdD27wXE2ZjMinRfABfdzXtUPab
jHnH+VeJzJ9dQPCASGSS0LX/7WQglDYljemWewjV79nM2xfM4nUq5Gu59GCMXXMH9+fx75/sz3Z/
Kk90vOvLh4/o+k8rjx50OQ3JkA9ztpAaXM06oE9r2fq72jlmvnFT1O3jEp/8/d/92Yr3p7/74/k5
m+1C1Y5eMtg87nwc9XCGxHUwjeeuVn9Inf8iBf6Pqi9v67SS4vffgp9kqLEQuzSJcSxlVfghVS4H
H6EHUqa9VWX346iGTUrbekw21uwKical+e4gc6P6NO8mPWGW3YeZQd7Q4I2OIuGtHLG34reihn7k
uuNNFlt3sCrHMgJwahU0+WnGW+wyiyVsYHmR8yWjRzI0TdryRrR7AsZgkgHOceZPsgdpMucPrI2w
eyFPbZPqQEzLWDTTJoJpbcxtzx/DJa6f6WifGLsLrnnNNFKrcd4wwF+vOHmRMK6J9bXqEc2GYCSE
vHNk7GLl4LiTApseYkhaqcLKGb6o2R6QwHHsMaSzo93rGrkxJOcB+CVOE7ZgCWMiX8cmDOHcGu/s
IjkucXPbWc8+EfEouDZQKoRxMj7b8YwGSz5mdX9F99CEXq6dxtwJB/CzqZZ81+ZuCp1EHnHMyqvT
JdiiGH7F0PuLLeZnN02wCKgpPHC3/tjUWRSNoO+yIa/ecLqqrWcFjkLq9rPTOCcKvs8SRdkvVnrz
ZxdvQE8G0xAepeIfryfOlzHeQhYIt/CuJsB72m4jc2OIdQsJN13sUMZSghNpsHejDKVhGV3HNMv2
cVY+dD1lzcak7Fti7TCz71XUfKbfHrmVmhe0RH6CxQsvoQeoDjYrLBQjwIYDDeLv78GfTArYzFjQ
52Gy3JCr/OG+iLWpoKeygHkUlVv6p5hw18l4j51xtUueFf4trOwM9WkT/PVcS5DtBQGN2VNNhjxm
EFEL5E71rMKyesCqR/8Wo047rAVM4sJvR+lRPClrG7kW8PgG4qXUEFAU+qKG1vG+pirZ//2T+sgv
/bAnEu07xhJM+aR/livmTyta4E5+KU2r2I+47VuS6qDU/EdZu2rdmePWCKJmU5egw0vTeEzgK3CG
rxjvjXGDyCrfpTnHAKiVfuL/Yh36WSMGTduUjpYowfu3xGw8OnMTKRbbxk/OfVq8akV7l9QMRjs2
g8gSx0kHx1s44yPwx5tklBeH0tdKRZw8pfCehm2ZVO8y542CUk+bW/k+YSvwBn5FX/knpDV0+9ja
91+8pvpPVlB6I2gVoMGNws6PVU09i2KXtFFJf3aHSCln3q+fWDYi/Yj5mR4RXt1xrtPDkByDAfRA
neXzJdBhNwzJmz615g0FNKrbBcQgK1r8nH1L15sxvcYzt8tUfMUPWYVDJW+go8I9wawYNOQ4Kpe7
xUmVtsngquLt5GaboI47fnrPYgWgsqq9fZEHNrbdirOUbx1rE0OOlZAXXipfcFOSIwA1IH0FCQql
Fq5p9M6c4v2zaK2EXsNAC/W2ofNUs+59J32uaENaWb1trIaGWMnX/HMefPMGlmA3699iR99EDtFM
pfY0sm1a9wVi6Xscxccxhv0UZ84mtuq7ZT9R3ic0mC9LUCgL61l03aPR928mtT7F5yo1Dar//GJL
l48JMf8wqEPQSArkyQlqvdrE6fD9EunWNWA3iO0s35EtZCS9a1GmBN4dOmSOjxABWWIVzK9G7udi
4Y5O+ktVT99+cS387FKgIc3SaVrhUPtjVW2imFAIaZX7MasLsJDWCrzvfRmLccd5jtcnDe6UrSHx
XNYv5mzy0vhFZ8lPghYGBH36zJ1lR/8xwYvuum3LJUALat6+oWieXA/EsApaXhvaSffB1IYzc6Sr
FNbyr+7in6z+pEqo6ZDGJUL8MfteUWPvhzKt9nmPRLKpsr1dwzDzAN1vrJbxqpphpLPvPDjcA9sy
SoCHin3U1HifE+nvzCq7Rn1rHqxpUQCqAAghXi7dOah+jC7QMjcIkx5TH3EoscWOqIaYsOv+2MX+
8y9hkfgY+vxWN4hX40T+8Ok/9+F9+F/L//jfn/jrz/9z915fX8t38bc/dHnYPv74A3/5pfzZfz2s
zat8/csnYUVDzXTXv3fT/bvoC/k/U6rLT/5/v/kf7x+/5XFq3n//7fWN1x4MMfPO3+Rv//rWMtXK
3Mwyufi/c7DLX/jXt5fn+Ptvl/Rbksav1U/+0/urkL//pvnmP1j7uPCJNpbGoaVrc3j/+Fag/4P+
AIOpNJp36Wx0uWirupPJ77/Z/j8ohXCpuEQqdHwtW5ao+49vGf9wg6VHyl8O/yywzm//8wLc/rGp
/fGWxe/1vz7/c6BrLH/kz4l3k6ILlyUnbi5Nm+LHcu3+afNrR22UbSGMkxYZD7Jr6wuqS+dYA0qu
h+DraIzdUe9ht3mF1Kktp/NN107JCXXS9eOzHq3VsSyCO4ikNkfW8jPVwOH08ZkzFsZKM5JyazTx
N1Ty75Up7mpNo0e7Ahg4G4DU8ipKj+ZA2nBKylOcu5inW2y6WsndMjmlsbfaql2i8C+0gbonz1X3
ohPxDRuL9SnKQPhpoy6O9NaMhKflDa/1rZDaeM/YdLp13agWq0Dv6BXry+gks3HvJKa4sU3pXiN9
V5pxfGc4PSrxianl1BGgfeYheXVluy+J/akiKow8o1E9tDlNXlPkm2E6VvZBJlG0CjzLvqNkgew3
cm9VZGoPZea8WnTN3Y3K7uBnajzo9ptbx8ODVwKenjMowxnigbo1p5dY15lCh65LRs5RkNdAt9nm
eJImSY6iEC5lQZ1udphNcesHZ78fwSkkZD8jhW2Qt48xHlqUr9BXF/jJMtlqZMkZycFNYzvrrpLT
wZCauqIxZJeIq3faTyBfDyJ4QCyy7k2z3imVeyuRZ/pNjWOFzSIp16nKweGkQp1d8gKunkQ70waV
2bgGyCLg/rm3VMUkPmuR+udBQBNKLGfdO8rfIouJrhmT/VqMlB6d6WxANQsylJqmZok1z+6g+7F7
6868LYkTY8bW80vpqfs50r17Z5C7yTXl1W7jEUwqCgxtcGi6QGCAzC67JPiRC/R6oZRBe4omyFJF
+xSTkDgZap7Xid7cD23AWIfHUWJSuc+JA/CcOXrmQfnLVC3UGT+DTWtPusGEAzSjQWH4w7fILJZ1
0xvNL8e0rR9vOHuZsVxOHkAAyHL9cMP5Aj5y1M3daXA9LVRR7W5K2qwsSdKJgtEFaSPcKSt9wOVr
HCq0F5B3GU+1AY8ZDJn/IiNET+zyF/8U/5pshzrBr838uu8yEftDzk1LC6vRIO2egjgZDkVeZtjb
GlhPzXDf56V90BV9SRxacjC87gvWN42aCLh2+JltYC0zCa27jlp8zgVOG1y28zoto/hlsIczFPJV
aZfDF4/3bSWsLH4MvjX0MW6oiE8n1Wfkexzmmm0jd3dMikdhJhxOl0pbKxoh6IROLm7hbto6mLay
5z/GbkOME1CMi00xHBhOA3viwZOVTj/feFN2UT0R8zR5h1Ypf1M1N0Zhu6dEWWmoG+igMwqYV1s/
SCsqv2pqdjY6kyE7V0sunT1nj3G/dF0n3gkmhE9jvJJhnhtM7RuIpzQjhpCm0w7fgOHqm0ReaBd8
QEzzgrpwuvc7K3Q6/Sk3M/tcW+LoItq4nbtol0SwJ50Mxn8QqI3MGvMRiUGNqs/ORv1gxMP9iGhs
n3DqXcVZYcMfgehOrLdXw/cysuSuzfpPRudyc6fL4dFi0p/BnOtU4RHoPeqKcZydsVQGoVV+KUsZ
h+lQOaFdBHIjcYDQsSRWdTUDEun7Z88dsSUtOpsMcBEehuKgkRZffWS6ya1tMPWCCZzLky2YF/Dj
utt3oO7vKq8PBVMtPKR6T+K/C/18CrNsIci1w3hmMMUMIw/yQtO3/T7zjJVpqDcvGNB8ZzWjB8m8
NozYDqk1AH7UvDPigPpEV8fe9wQoqhyXonLw7DhcIL3saLKCQqi5OGpgHrs7/JugluSsrR0tHxja
4pdmyz3SOdqeVBj/nUyqSgAoqinbSgJMRtWmoD61dlCSnDCj9UT3YRE0QSipNIIltu2TOU+PPKeb
2YsebCKtMLPBiAvDvRZzS79qPxrXwk4XJtmCg/MReSeA17LATrdm1KU7w3xS7QTRlbuDedHI23oM
TLudxEZaB/KU6Pq+xgJ3diLvLnEz4AKDBS+toGjcRoEPszK96QzoR9L/1DpcA3/YrqzoFYRBuosp
F3aNkeyMISXvEj1ovYaWPvHaCycgCidA5Z1qnbiyhtSMIguLDKA2iNnrvvfVDpQYeDLxKKQx3vtA
hjyQ4Wvyl9NlQnZWAUY/aDZ9T2PjoG4y7Bv0W40xWwdhmd80clAc23ieeRo90m7yVDsUczWr2tGG
noaLVeoMcq0xRjTH7XhLJ7BYI6O8NlmnbSIm98OoSp84uVlr5TbcDgm1KeT2Y+ghzGBUUJHV6Jot
yukgTGh5wGKWoqIziQX8pmJmBR4DpQ9os+xS7dg5D4ghu32rCQ3B1B0xiQgrGq02NMaBZKNOE9J1
8ylW01ebkjtCp/g26wKIbK2e7lKizDGl1tzaxUugwdz8WHnauXtJdBJyKtFMxgK7JzS1n0TvaCsD
38xurGi6H5bXoe6ck55p+BprkurFTEdN9Oj1n7uA/mrHuJW6BmzNGL1V3MfodyyamANXhpBvKC7q
6blOmKFICs3ZDY39rUkL+2p9K4HeEDMA/G2Hre0Y3wdK1SyM0eJDfUtF6obBcjNWUXSbuAxBVwjC
LTWAjaNm8rHGNchxVp1NkCE869yMSp4mme6LEShUaTgt8oDuhRxmttdK3F8Chxvof0asQOj54NXm
Fj9spswdViKmcicHIPFy55r2tHg95rAZ0DYxdrZ1ynsnwgnS6+Q959G5yqECk7HckaWVrhl3RqXu
dcdGEFB1AkqL6sgCzkjnVAea0p67M97vaUVZuQ3ZOFy0m/K9RNZ4Lft+a3i9to/M5hp1hn8b6HFw
64MqWDfxIFZw5jmdW/156jctjw3LQWkdXQ7Y6cS5nQHq/J72vZPdTOJUxISwdZocZNBMa28p8bSa
MteEzY/YDyDXNUB2kF6eW5jObWpigdAg2cWVeYmmzF6JGc0lCqoEiF92KP1Zp9A9ONup974PA/cf
TfrzhmZ5HWiP9e6yGu9zHLchOCfwEgFDzuAJ5g1RCazEyKmORewvzoT4jTaN6o40GCmSuv6CfzE7
dlZ/V3u5PFUsJteucMxT2s/gChq6gDk9HAo65Q9Sx+snZMAAimy22uBe6+qa6ylcNpB5VlkcBR74
kAHY+iRpvtkypPmqzf1EQ4ZFZ/HsxbdeHFzIrxGQ4X4/K7DpU76SbEY3kIUmhAKmv5n0ltuktwFi
UOFdV+VUh7WB7EJP2gvnf9Ip8fDaS/R2reQmVHKZDYvt6QQX5eyypm19wAMkovJhrSvExSJCYlj6
CRuEDYmltTyem8bNaGt4Rb0OLbWWtRyZI0xYNHjcgZSBk7l8NuD3gVPepDu2GuB2bLEPhZnsnXkG
VueodEcxb6XKGEJJF+UbXbGWG7QtZb0Z3cWQAHXU6L4fPZeMw68n1ZZbSSMsw7LDas7MIJwd/7Xw
miKkNtWH3cSxRAnYflVsf5q6lyYKZFgvC2y6LLU9WojQnR2y79xKB6OfPlvlnJxNHwWCjVZ7ECa2
n0xASW57tviOsf8kuZfSfye7WZ9yUzMehTKOfUDUVBDSErd0bwYzMBRjjGtjGY88nGxf5Sltxrq8
Va5zsPKEd3B0y11Ml6hoDOBDtiSBNcIDHFoxb9TytqeDmV7nYXzKh77ZsBTp6RDGpRNgU9EOOK1u
bCv/jvSugexNJxHXqq3p3R3Ww6sSOZvBbHyLKTE7uU+LCfosjZuMm3DDA6VrcXlxpyzbFl6l3bN1
2e5kXKtOv9VZdvf2LKikj3CKu6TwDk5QfvFgwpyW/uM5aav7hpISk849g5pl3xJ3kkN2gvE+1U0k
ThmLhVVQJsg1MnI+lnuak6xPwjPDgB7fNKjlbTmS7VBkkrZJ3VYYpfnQV/pbnSEXZpSFAxhzmqdE
buIc5mrWBw67PwYyc1YHRp07pJMLTi3hmYCZH50dcAYg064DL/XjANml3nxf0VCQ4jqAqmUfmnQh
nePP26REgxu9isRq6iw7jJJy3CczZL7MN+M9udibokuqbTPArvUakppmQ2q+nFzybmXxHkVusNZI
C/KjuSIZmNiH1KP9fTTlKkj75svHVVnG8XSL0fOc684NesbmNmlxc4sRybTpjF8TTkjrDAHMtu50
czsERN6NPTXbxmufTU53FGMysSK6bo5+WhtrVbn2K4+MhyebYUNh1tn0bl7uMjXBY0SOvZ2t4egt
S7+kCZF5dtCwlZkfaAdwOYY2G0aOIvYtC9l4Zc0br2rkjvTVcqXP+0Arv0Z6IGCOrXrKp9fOP0x6
3oYY5ryDUO69paVZ6GvFKdaCb6jR9SMaq3c7rb9yxLXxboDKNUzODcqHwNfQejB2WbEZckSRQWLl
LwNy9WJyfKpQuscmx63M1106oRanXNQbq8oCods6PWUo8mdKGWfVm18NZsK12A7W1mSaYd/MOgy1
AVIlsjFauaJ2oxLbX2k6sZXjJylt4y4kbmUWYZvAubOBf9tDAJWcwfSz8+KzsuEpMu4tEhHQ1Zj0
iKp4q9f+oaBm/uTUKYTPaimwd551M6K5XerVd2hJfJTu/byrR/MadAuBAOS1ZneryShb3EOEH+wV
1vGbZ4z6tVAx0ISAmfqKcXrLBGyZ6gTXlOa+wIbrHnJpPjDWu+v7tjjH0+Ch8yO1wgHfpAUmBuCU
IXTx4swAqG5/511Jj5AC8W4tidG4O9izgVG+h3pgClEfnKS869vsKUprd20q2pAyd7kLAncmycAC
EJTt1ygX1tnpafoWtncy8my6ggWvKv9SDAXtjgnle73TxJmuj0vdRzmtKt4rHDLvzonQm/Wz5JBo
OvqFvgy1RSKFH9m+lXVObVB0Sei03N5WmdpPRLkP8EyVZ3aHsZJXYoCczCmtQKm4mcBIbBMnn27x
vK0MjznxJiXNlFSZseba5PxfXJyya06DE+SbErSe09rOBXQa2fElmsPZDAY6iy9F5Olbx+XkoHUk
DySxO34xvOneJFC3Aq4fKHWTsubDnIbdMhAZJYYedpk5h71EOe3VOiwyDrWZObzlJnfSoPgTJrHV
6CTa/QB74UReXi0Z6PqSNkviaw4KYgWSN1A8cN12xkGrJ3XqasZvIj8HADq6ySllUuD08a/WYKZD
pVCQbelumhpbSuKj3yFC8/eWYdykqZ7dk5+sbpy+5ITGQrCOM5AnJl/beGP/akVZfsu9kt+OetJt
rJ7DI8XGrRebzU2bD9E5MiWVPmWMxKKU9E6E+vmpgiYGIBfyrqHPEeJozOSDKQVmBz/7NruZDaK7
Ku9JgBp7Y+qN0JRQn+sBHkkJF6GKvtDWVi6oA+6syg02dp/5x97hGKG8dmTyxdQehxz6BEKbpcgG
Ib9s6Q8jMYWrPArxjE43Rjl3YUw/11rNbXnKyT3E1pjfazWQ2OIP0SazkVVgnPzELG+GJemljdZV
0apKCcyNYWTH6WM8Vs6xkjwWLdWTR1bp+TzV8RvgkNR70FvPe0gYRyKUr9xDMjnduvOkuWMbz6in
5OvUtNRJrwtOKh1r44SJDjLGSz2D86B3QJEzU/VOS0vztvejB8WJfcvcWLYvkl5bT2OtHfLcP3w8
6Qy9ZQ1pbT3RZGj5nXH5uFakYdBxU94NxMK3TbNIIJYkJB0g+QkHWLSxI/MtQoW9Ik4u9m2kbmak
Tno13HL6ohMmF0cjG+kbH/yJeBmpCMlAwmChX5L20+x187kjG3DpNPeead9h3VJKpFShb402sM8t
7HXaTJL6nA4sS7QZSZJ7JhtvV2a7jtBr49C/c6qxVa+n4ICUPr7glF6RJczPnpmN69zPo/XYj80m
9iV47JinZKSQu4IaJarwxWNFQLHvRiZ0RDdfXY8+nqSIhks599HaNtv0ivFerIvKGi6Wjk5AF367
qeahtFcpzoYZmmfZk4zMbRsqIws6u60+7pLZeK/KoDmJAQpYknJMKpSh7aIeeVoWwD3AaETadWJI
q5Dg75YPdm3K3bygSJTpndSgW4SUY7//CEB8rTvOMUoHIUYDq6jkj88GUkwnXotKBzXm1qwXJpmY
DJrpPLxDULofvfY0IDBds6K+xpZA8UBuPDTZobaB9Pt1Hu8FSY+VrSz/oDnkfvQMEpua0UvYltPu
o+zai1w8BUX7iaa1S8+U06eqvJgIOFcODSjXsjKMi6OlW3yW3p4tAzD4xAra5sK/nSWsh0n5d70X
gOf25vyMgnlFddSidaO56RKnPo2t+Gw1MN/9YLi4OO7X0RjbByyhR9upH6My334cJGtRcm7sy8+M
h8wYPTjcaoxR+LasaBvl6YuJTGrt1q+pmN/rBF9UIGD6MiDvulg3rPQSxTrtlT7hTkmX+TrL3Hk3
15q7npCT7uf6mMYiCHmT6ege1aHRdAbtNAUFPUkvTlx9TlJUB4UXvDrLEa+EYLyE0mMFTjxKSyoK
GQKiaBOxyx+rk2DcDL8LZ3W7Nck3RVy0JaYSjrwk8yjVbFloBMqmxSdsy/hkp6CkwTQgvvBbk8Hz
ghNgoYU9kfKnjBpqZrg00NWW/hg7Cxy8qQQZGgyHH+8/odu0ibQZdbXdPGtKVjvfnDkKFSrbGm5H
3Gw9TSVB2FQWV0UW9Bx4WLHj2DzPBeWFaUoX0bawLug8t0aPMEgLKptDBYnMLnfImRiiOWs2Pgz2
yptkCofczFe8jkBZgNHeInvfAMZsdlBQsY270/fBdNuLYGUSPbM+BpnOxTIXY2oYnGM5VuB2y2xP
Lgn41sBC2PW05FaWD9kGZBljwj45AuWiUCNR2aTWoztwnBmZwgIERUde3GMDjH1khmay45gAnKMr
ydTlWbdPJx4c7OVeD9RRRBWvQkwWk0gnPYZ02MFoUdZnP9fna2e791WZw5EDIOQADuWtDehk+kOg
KeO9LaK3PFMbzsPsWXrZgYQBoB04LdjOijTXimS7ts4zj33XJb3kkxn+7lVGe9aKWHvoKe64eNT+
SKb0UfuZssd9M+YqnBWYg3LGN1AidZvQRB7LJzchGx7zKq2sjtDKdus3q0uP02TiubM4XVSa5h2d
VpYbkEj7gNHEJQuq75MYIH1Z0zbcBnjDSp/wP7V3xcicr+eStnFt8jvk3/uwbBOx6RvmGjT3JR+E
hZ2ddWcwvepO0YkcN86RyMumaQxjtq7KAaIVqaDMsOmGaJlmqV8TqYaXQDqPNSvHXFGIyqKLNanq
TkfT1vtQmqy8DThmGs0X3xxQMwQV8sHCSOl2iAmmzEfZQCWMbZmexl60JHpmfK5l8hkolZaSBf3I
3Ftc1x7Q6Ksl03vhctAOZrruJMfcoDYRlaVR8KQC/9rlM2eHBUWgukE79bWgN2w5mvYWa7iXEW35
2YzjZcEGDtS/4vg5S5kt8XTg+r49kvGmYWvFFH26V7YVHQNF4MfyRY6LqaQqNvyVxXwAx5iYljur
Tx7EZDPKw1Bo6AA8OHnLByf1LoUeA8tfgpbEhDFdC20bLKwek0tHGv6syBrJchsbIuNx+y3SmhS9
iRngBQ7c/ODwqRaY5RmuXXmuXO3JrRkRkh1qcCMY9GuNurJPWKqlNO5yA86ZsL77mrT2laderLjz
yWYgb8ONubClQV0WIvZOpElvo8GujmPetGdhAlaamph2GfdF1+J2V9eojtx2jO7EkKKgmr/WrQwe
clYu6iVoJu2F5pXPtliTtSkeXVQJmszUes6qJX0UMANJ3XTVMBVJ9KKs52SW3/KlLZ+oyDiaGY3V
doeXecxRjgdjtQIR4K+YORfs40wD293UbrKxLh9nvTy2pl8epMb8sRx76r8RJda8wUZLCLRXnoAW
jkg3nGneumR9R37GTI/8Zmvhtc2Pwifoh9QaZoGn9oPj+bcyK1+6ZgAJoZsYb98ETKKNF3v67Zy1
52BIi21rpiVyDatGukQWzJrlJ9epoq3VNSQ7jME6GWb9Sfe5nANIIKxwEa6Kcf6MhlqElvOZIXuX
LXVoKNcyKQW5xuQoToACYHtXUgw86qJZZ+Q1mTvduHTI3M9Uac9zYN/GCM2pyOrj89BG36N85jhI
1u3sq3Grs5R+rhrzPs7I3eRVk4RwP5GoyEBbbH/iVtmKEMU5c3cYlyzV+k0UyZxmTqLaOQXcXvSQ
0SvMyiOyYbjkOvi63G+2gJsmoIHJZ01O8c5TyKWMosDcK6zFgOJ1JONYJQNJhOmiGt+OUdt8afrC
PwXRPGw+vsueSV1UX5PGrM6uVkNJp/i4bmbOEzbQeFyrN33JIS3r613rTLdRn6hDrCXmRRXYPdxp
uOU+THfc6mvKYoym+2ioo+S11Sa5No0ICb1P0oQzUUdjdtBcwCeTpw6I5fsqYTgiEtmzU79NSZxR
a4PAl0U2sqm0TU4xImj2/nI8oUrFkNn6dxzfFksgjj7az0O3nLEluHJbDPRHrvpM4270AMePXXme
JiOnZIPSMp0zApK2EzdMlVtn3fhuBuAklrJ2nhHhB3n/GMm0e/CHZ6aKb90+pbTJMrKZUv+bKpiR
6dLZX9EKJh8YtApOJHNuYcC/DX0l72MrJIEfbBwbO4Kc0XIpI/s+slBtutZ6rUz90Y3pqnX0IN9u
RjsuGRCjrXGKp3gtR+vGFrQPFom+S5G7Z07/YJvqkHH4CFUf0b/NZe662lsUC3uT4C2mJMxRonU4
k2viIjnb8loiqNL2gC284yi4fRLdOHG+wacBytat6Zfzq1LsvIHBPHXn5ZmkBSDjkajyzdANbCGE
O5RSXGMetkbFgJlR6i9SIzSn+O7jnaebucRGu+o0Wj2rhhZBDiRAoV60JjW5ZQhdwIFljROs3KE9
6yWDashog8vHv+JYO+diCA7SHXt9YxXMM9Lf8XmI/U9DTJbAsSJKYm0SU9rnw8e/Pj5os9CPytT2
FaPd17gCnj/K5K21rJzm5aJNrk000LSrMG18fK1fvjYIDKTSZp+g2poBcXaNcKi9BisOEfj144Nu
WvG2px/nj69F88Roq6RC4tljdtVjP7sS+s+HOC5vc0A/1//7+se/DL12iQkwWfreVk810il942dH
x63PNkPNl6Fu39nIWWJbb1piyHwttYoeRPAKW36/B0YNnpdFQhgbpAWVss/1YxDYL+a0MG4MlHW6
TkualkM2YmBoY85tFxoBwa+e4iDQfEaQdDMaHnJSk2eVNhuG4O5dl/HRyU4zbAWoTiX5PnLxt1Bl
krXGIij84ppWZMisyH0ZOHmtQJ1+oi39ezWkT9aAnqDPj+STMR4GE4fnllSOnKxdZwFD1Dr7ZIyU
VhgoWPm1PHp1SXl6eKuqL66rXg2Kf33cGQw+7EyjW2eF91wYDmW1RDAl7J7BFpkhZzuiNheEQ1LF
94I6au54PSzxNlvPZM5WBqc43Fp97dKnoQXMkjnJus7112pkUDWBP/DVo17ESco+1sPINGyrU7VR
MU6WLL9CSfHXtnL1FX5abWVm4IMCukMRi+5tux5v7M7QSUp/mY2CAW1me2ejpKXC9+4Kt6DE23RX
B1Aox9aekc5OJ7dmRyXl6AAdU4Sjpl8y0YnT30WkxAEpoQlKiv6q7cdiTJ4tp/HoWyE+yAgaNWmT
x5NIohN+IT0MXypmBvWpEiy7bcimsSZ17ID25nfqxXIqFPuczupVVX8tFF6yzLFqhBiV3GgoHTIv
5HE4G8vIIdhPt2PwFTIoopE6WQJpuu8ZpDLWQ5CTttlStSIeLr1iY/43ZWfW2zbSdetfRIDzcCuR
GijZloeMN0TSSTgPxSJZJH/9eagGDrqdFx18CGDYPUS0RFbV3nutZ42kEzLPo8ixfqwktnPOW3fm
5LwGnRfma/5jNpDHbs8FxsF9kWc5aCnvrzUXhHUSw3zMfPVSdeVjWyfPzI4BBwymvtPLWRzcPrmY
lrfF21Kc2T4BdJsCQAjnzWdMBMSXFk9mqL2XOT+D8kc5EgQ4y3Rr6FnNjt5xHjqte6pTixTCpDm6
HT72BW9ipI9DzH/9qiYh99ooLmaxYNNtSGtWlf2ambm5M1ypR11BRB3MfNpp/SfgDsfZAWHM3vHT
8fQTx/YD4SRksg7lmRWeZnx2MJuGT6BBN1yv4sXsHTzIxHr4CYMkS/OeA08xUUi9jv7vgJUwJSWl
yX4Ys3Ube7qPNuGYVpMNkU4K8yDyn0A1+CBz8n586R+8uQjxB6bhgHmYTbI/mk7zJGnwWO7sMqUn
vmMo9a8MJb/wvuYdIdxkSGYuNxUOc47zAwP6UYuYWrPHtLRROkkoV6o41Wt8PgmSiGjEQzKbpTwj
3yQarmuYsjkMYTqa9uVkwp5Tp1Zr8T0vxY2ACmrS0jH2nQiCkA4aG47ZgrC2ZP+6MS13knjbwh4i
bMvMDcF3NZKI77VGmFSxHSpSZanKyfWd2SpST1zTPi/J9iJu1KTZhPK9Fi6p3tzOOfKmqPC7vaGV
z61f2AC0qnW/akHk5Yx1llGzWQgbZmUN/S38xY+MQyG4G2RSKxdQvwr070NFRKQhONqXBAbjNG/2
WvdjITdjX3c07Vf3bkD/0AYYY2p6Kb1B+jID99fREM2uP9St/VedQgEE5YGy6VvJirbzHAFjDEFN
JXv3oBL9q1ho+dDB2InZ+jgqgBPeWz0aw2GFemb688mDQNDWjGoTl0acvdT7xoCXsZ03beUMZ0BS
O3PlEK/7qjxORMYjecEWmfm8PfJ1UTmJ0A1KyrZOYyfnQ3V1F3NPeaaw+1QU5XcjU+3OYTFusL8E
ucrgCQVvy3wRVvLFZCUKB8ZRB3+2X3Ta9ZlPc9km0cPOy8/tihE67cy/ujb9OPLUFeifd2CDOai3
69c6qH96k+yOXXtJJv+cdv2X2h3TcLWABNDrg61H6zQzaUaQzznWg0Om7HQzZJ1Rxif5A0jM73VC
Fm5lMzfvivZKv/QH6oCvaTupszv4v6Y1gLjPhisq7aB6X/+Dc+a9OcOEYe1Z/MEoDAEDD807fWpb
W35RdUm8oeTyxf/UufgH0YxW+0ylJNJbxG+OvUn03phEZYWvodQeSgr9cPTozNulKxFLknOZcjr6
h9j3f6ln3xm17xe3KcqhmJG8Ai3r3xdnJ2vmZcwS4kL61rnf2l9ukBPBCCqZFj39/Cp4CKwx3zpa
1X7yM++w5vvaZTCrGZzL1Io9WCJ3H0aUqOby8ocLfCe9v18gOCsgaygNTSA+/77AKWvdUQZpEtuU
eejMe04TTXYo11w7Ci58n0kF1iph4qhvDoCKyF6SFv4ggP9NY8xn6Om6wedoWJhB3n2Ghj1KLUV6
GKOmYUixQtvOXSw1ztfW5dBZbR9mB2w7aaHT/vc7sP3V/9Y2+oSB8MlgP8BB8x7fKtLA61AHu7G1
jaQl48IizzdKYUA+3PYbpy42PunB5v7vFza3z/7dKxsArQzuXGB3znu/ouG3RdtUtcMIKhdPyL7i
QWlAyqVxGmAkLapm2ZLzW7P6v1pv7UPfvi330149+nQM81/1XJXhEkz035rZYgZPFlhBpIDjtN9q
l0M8Woc/yVOtd5QF7hjeqc3aSY4Qt8x7eepS0/LBqGfH1tjTX9HWWG1tmpahQ1ha9nSzMGAjzTgh
0LNXyI2JuVZXBLiAT8hjOKBKLJTZXtOSmbtGWHg/yuVUmv1zN3SAMvUuGnv0e55F4pvVIiJff9TK
H49KFgwcGE3sagQX187M0MrhGaYVXaCeKMwjo+kHDt7G239/Ur/fnT6eKO4SHQctQ8Z3nra2sYXO
O+3GI33jneQB3umWiMQ0fpYWJ8G8pwFseMWn3i31w3+/9u/SW14bV0xATeKYSIL//XxWialQv0s3
NnQ3atZZHhBpjlFHPq23tU3/+9V+X65IIADoA8U4AGX8fi11B8sUqCXdODe1n6rtPqDxhkJId780
6l9zl/z879d7b1/bbqaNVounDmkxloV3b20pakHnA1twmSRelGukLyb90ZA2zuFxa3ZsI4K8pe0P
6rzrsP0nJsEFSbvliG3jUdF79tlKu5e7aLTuCHVvLKoqhdkRUMShZMFah9R5SqWACU4n9w+/we8L
qI9V1PN4w6Av8Vv8+wNq8ilZVOXacVaQgU7PojkWsr8Zo49zywvmk2FonzFise5zuQiqtuT2mR7b
JkcEnUluIVFTCZawygYnsrbuA3yZjyb5H29r8yFxxPp/o7Ns73mABd0AGw1G7rd1JzBVrq+dY8a0
GmjwO0w7yBsgX57hiZG0RthsRgda4Wmt/8GifTf1vVvzuJOxeNGAxh76fj/0aN7y2rUZA9qo96JZ
l53ho9yZ+vJiWEzzk35aHoyBmEi7GJh1bZrafiZpC43fn7gV713593cCmIEPWMr5HxTrSc8bKwtc
aB+uYL3a1EPrpvm5cf9lx7X7QFXOA8f5UPO09g9P9p2J/O/3IsClg83YxlK3JWv9+87ZZl2+3mR6
3On6F3qC5D5nFnhT/1hb1cuaM4K2HDLj6mQb4egFccZkyGkod796uXlKKs343hveCcS/8zRZMZ37
fW70Xdjjn4SAWUyHnMHl02wbtzXjiNEldpwGEPrKCZ6r48CBMSf9OGD83A3ZBnBCU/uY5mlk0WfZ
YRhxDrXo2f0WN4jytgpC8vJeJoikI9y/C0OJbWlwFnjwCSvYye5QzRpLmu3dzET6JTmmB73BXmY0
Xws9fTFBlYFRYlCoDMgyw54IGiPMoRBd08J0j2omSybttKthTQvpvtZJK1AlaXX50msc3DjUXuWk
VuZiuGxtSUVVjDrAY3/yr41XvQ5peRshYlGdNcYfFsf/sWGD/aBkxadnUkDcF7N/OKGanOpx0RIn
TpXtX9bSOaI0+F5k0gdCoV/8FBlGSR7cWBgUMpKch6Zo3jDgOWd97Rku04JNBbpic6yOpFTRJ0DL
yLCk68+jcD44a6PtcCiYf7hw5/cNbCPZYq8ka4lYn/ud+I8LT6sJ2QpnwPguE3XQmKza8mtMU+c7
4YNffW2Jq8rxHsp1JZ8iq5hJN+NtCGxCeTu2UyQ0Necv1qxcvyZwfeg+W6gH+3nPsNMiuqKlr1h8
TJlWRRNTvqOdbMlBHbMG0L21EXy2CoW83tBq+2JVTPLh9KWxMXe3+8lqoO6/1jfECiyMwWxGlZnT
Q2a2fLFr63nWmIVU/V844ttLOFc5k0KWzJOgg9cDYTpoX32L8G2nzq0QHRa/H6d7i3f4qYZevetx
g53aAZ2XY6ov/70BvIcms4jgG3Vwx7Gg8hCb7x5jXchsnXy2sMo/BTR7HqU3iAg5G/6iAFRyOtQk
8m6q0bK1yRQXnrGfM0QR4NnTY1/+YXU3thP7v5YV1+Ld30zVKHgg5b27HpFLBpf9ssZ8vOrsSSQV
nhfNrd4/Aj9C9v9cDtCGvA7d46x3h2xFqd54DN7yrJV4yI3sDyfd31d9LsnHOgiYPGC3fL/S+SvW
25TmYWxmuYXM1N3Ro2dgyLyhzAzaMybyOs/Vlwf6/cvZBaBR65N52QBcfwAUvCfIm/52LWiNjQ0L
yoa9ncr/8SzUuHM6mehL7KQGvkDcCWcJFS1nDLhTIx9aYppIX5l7hoOrGaE3cm2a6shjqRrCauob
c/2E/2e0Q0G1SzGZF5d1Xr/+4b76fXcCOk7UG6cx3juwk9sH/Y8rrawsn4HiqFjrzYAcX+xIdapf
UccG1Gmlf6IBC8gGzf9TkgQnLTiKlkc7IFEWcOeLtWJCUZ7zIUv7/txP+UhkrV9fq0U9ZIcZoe9L
J+aazA7zcSCJ8ZUVor4wscRwpLrIHFmG21J24WKXfbS2wZekGX7qK/LPdrGSg6YPNTqrriGsuEEQ
7hSQ9+/C6kzAfph8B2WhK48WSn1bwgh0BFFl/VJ70WAKcBWYhS5ORmsbZdrBHn3vOMpqU5F5zYlm
gYU8yA0Oa9vk4VisyxPPNCbdVcX0RhPkjZoPaNBpLrPFWPj+pSMh8DAtrX28FyAtAz3Ur9ZwXXFL
4g5p3Kd1QYIwRfXomR+MheN8UaYfarP7UklKXHItIs0ejDMOzl+9jh5kslaw1k3/kGYOOJNxDJ7u
i2hB0/Ci+9PrIsYvervijdAihdLqmhvaizQHjDgzWgrPTh/S7hMD/wLPQRDEbr+c7pV0nvS/ZsIl
sQZNvBvsBPtmTY1Ho8rZ4+rkJG3yA/77pvqt2AXtQKWP3zhw4Cm/L3ZzUrM61FwyzkuLaq3f38/Q
nYoIfISQKBggqOX//vQ7Bo+97dkMKbzfuLZDqpvDNGfEXpXlcNBa+6Eap+BSaE11LiYC6Vef7OUh
p0uDKqvGzPO3XsEZXf8PLn/zXYFDrhpHLXMDDfiGo//2TDVYPwzROzajae1NeH5z5SFiC3Zo2CL7
PWLfsM9uljxo9riEm19j9bgTSQ4OPhaldsh6xajMVw953nznIELjmES6DqHjrNWcnbbIsjV7JkxL
hC3K7P0KKNwhqbydZ/NPK71v/PbrsMZbrmvxu5jAsZ3NSvqPJcKumFSSgFbE2Sxykh0yI15rR49r
WdDXvv+MZdGI79+VTbWX3QJQw0vWuBhwQu/u3/okYtaEhtbVYbG0j/NcrvH9S84pHon7zMGzd8L7
P4LfRfOQ1sUuFcMam6CIhBiGk4UQjiGIsMKyxEDxROBGL1aGKYVrxblTkNmddfP//1ZHmaKlNJ5x
jltxkfmgfVz5qw4WLc7bdWZ/lyNYWZk4ZMuDDbSSCdlSBSPCdspToXXMtQtouhVy7cTv+LVncvOG
7dsFsxADibjZvty/I12PglJvdL7iTuawaunwMAfMMn3xOiSkhJDGmJ6oRWG8uPbR9HVkNnP2KkY2
LVYxFHPirR5qhMYau0BmrkePNK46dY6ewM7GLAG9uObmO7PP3u7OzL/tV+gFsdyl496Z8QONC2OZ
rrLFTcu/GUMfk/YGP9YmzAv2wHywsGntdNmmpzopq/2MlsRkuPFSGJPx1gAnl2hZiM8qGRWAPdkb
i91fQFTkx4pVer/Uvn/1aiuk95wcOuC89+PZorqbXaTVrktL/1DZQ3YaMIrdr5IZ+EPD7P085v0W
F9I4r7Bg8jAouRsoX5jMIxEK3UobrprVjtcC8RPFRYfk3rTXfU+q9rehmW5JIuA+pXpwTNEO93aQ
vOL535eCZ0jXhMW+JDstJFVhU/vZD5B9qidRIJhtSxRYrnLd892uw7al7VLF6EojBmRXDQ329gW7
PG6tE/dgupubDPGqpTXHDILZDkxIugucFI6j/Avv7GmwlPGm7NLalVDx8YDSkl9ap76ictnUTs7V
KVGepfgojgMi1yPOrY1vRf0UCLll8LlvCMbMqEBdc2xr/JDl2GK3zDXmP+lHekRPWK1oQxn2ya/g
75q1fUop9tGor2Y0JH285GrP6KNshPG5qZ2PdlN/9mWKsHSE5L3gij+bY3/QJs8BA2Zg5Uvbs6tj
8e8yXH39ZH5COMvZuansSPV2DuwwUrxoMfbzjcvcDS72+L87lHqJ7NDvX1oASwoj2cvdmLpsstxZ
BG8m+i6GMPQyHY5+12Yen1pjHfeNVjSRr5BXTVX+CSWsOE4+t9HdXZygsL3ZExMmLXfzv/rsm56u
7jGQRnVUGfq+Ra/MfVNkLbZWynVcBtyvq/m8oox5U2jECUTYKDnbjxX5pxh5DFZb3UU3QnfBGxWi
lsyab3nPqd+aCnmoc784SaFfA0drTtaE75kkKTR7GP4iG5YdLuzEekEvwMuv/etiVl6oO3pUaCVm
L7hTu4Kdd++Dhg7aM6TZ7hUyQ7rvejEyPLGrvbUyYW2qTX+E9TYcePJ1LKcICKqTnbYBoqF023qX
FLGtjgSyz640S7KzXbAKSZ0HorFG7dBbpQwHVCPhxADrwTUlzRyP85Py2fA9JtSAZFDo4Sy4qONS
/uxKpKJo+7qrnuebMgXDSYWw8kpeNpXKcKXVW0U0IIO98Arr4Le2t69IEzj7E7GZpZuKN861+9Zv
7GdOTFhWAvnQDKPxGFhagSfiBeNOvcMMxRoj5VqF0xDQULFndeH3z4Aqm/tc9+cbob5EHPiMdBss
V5PyxIF0Rf+mpdJ46niYBOXsPkWMGef44LcGroonoV1JaS+TlCHZqH9uu5meXKPeShOwmMJMHw5d
+oSA2H8ty7/YGJiwSsuPh5qqh0pSpCa2TcS89nHAZDElE0KoWzAbYJE9xzjoYrH2ZdZU8Vyll3qO
lzL3sJYM32Bu9se8JrMo7UqAdsiSLmB2X6RO8LUIvmVjeg7wyRB4hQhuQfx+yBlr79zKIDeyn+oP
dflhlNZ+xm0FQHKeQSx1MVNGWLEOW1wfOAkekA5do2dzrOxYUl60Mj10GvoPowXmPujeAQB5f0zK
4tluaPUNHQ9+2zV2qOl40kYU5ue8bvRzutQf2PJZqNCo8m7rNPoCOWJIQt+250wcYEGap7BiGHxM
t0S8tFX3aWrRoSKyfXnp8ODmuzE4aqLjadYdQE3WrzJ1w8XKmMeaTGkSZ3aiHNVUkzLvRjjbXpaa
47JIQrexvyZiIXNydMzD4BPinFclsXCIkUXR6aGE9MAEWOH80o4pQZ873GLrIyNJGm36GoQGbuJD
hm05whVTH5NV4JUIjPLS6w/mCDiKsgWtGnyaJ9VbOPmRtaJNMq3Ip2d/nIc+bEGaXhHQjVHrtNkB
6ZZ+5H09TUO1HFpRzmfHEnjOt7+aoXC+NzZaC9Idn4djflWsQpHHEuqzBkE2TAmjSscZ8cTNdizn
VbBU1p5sbuvSNkcF4ht4qIvhhOSeAymi/l4kuhHxThYRKGW8lIvcLCM5cVwKVd46F9/04KNbPtr5
6H1x4W1IR1T4tVp7V8xqekWltr9rf9syZ8ySOd9qz0VVWFTZOdCGSCSa/VA39hL1U3+jpPxh5uLk
T8F6Ngjw5ihFYTT/QM6B+7CWz7Cc5U5vDedEXudjVaaPJj3uJ1MuXxa7S8Iqra6m1IOT2df6frWQ
2qbYE/djqsitcFQ05qtLSLiTQBHWc3pxVB0ZOVvusiUyySmjanbPNVnUIYjc1/tYZhys8uxqvct1
N18tCO64P93r0IiLvYmt5xTdTlVeSQ3tz2ZJFPWQpBitp8FGmKfmk8WrGFClL27THvM0M67O5F5W
v/ohhiJ4TJAFWTR4jsPa38RsAZpOCUduk5U4IiMJs/XSLEH3iL4MSbENRI3JM5AXvQ+ikrcjB9JA
KwiCwFK8tKAlHxzsE8Zi+HDAyMVeLSfsE/Xt7iyH+7TzwXRF/Sqvwh/8HVE5j0UAaPI+DBk6S9uN
UxkKYRjhjLQVUC09opZGdMQ8H02rrs5l0UHBro3nju5IMf5FWJxAjGD3SXDO0ZTsCEQjv1vHcG83
WO/dDuu72iyMOETxCfcWg7rsO9Li+dQN1g1FKyHpRd8hAhiTmCIPnTzW6L0h/P6aYM885qbzLU8s
68FZ5WZUKs6mXn1OZmUfmIcau6zGvODh9ckJsrj0nvsaQAAt7UKLk1oINHtUoGWnXhtL6pfRTkOG
qMt+WOyGZrE8Gdh+TY7mL/T23urF1C/Vil5FJSWx8ZXDeHuaosUj1Qs5yUGt2JsBlHhXYxwwnqgp
j+k/GhGmjCqmLVhTMDs3V8s/soz3saJ59LSyGVvIW8+Wn7GADOXjuDrBE60TN0dAmTMRRGDJ2E/I
6Svdv+7Zfb4DTgg9nW/3cyii6UMVWNmV877FMo6kWxNDH2k8+aHWrzrqwhRN4cjNudqhbQ/jGZGH
BHznT89aoM46vuaHYdQkSngHypDjlscm854K3e6PWl1hmlkR3sEsQKgi8+/eVELDVyOO1aB+6Y2S
Da3WXvXU7o6FJQOW+wLxiaMwg+fJOZhF99KsgBIMzd12zhTGGq81T+WnyZKvop4/uoZKXugWoYfq
SvNpwmRNewjAzFJIxHwlYDVZUrXgbcKaN62XXOrrkzkCHugJHfi6WNUTTqTR1bxfSVbw25IFTD2s
hQTJX/Oe6ahY6YIOpXEmqIbzjc29UW2mKhxgssN0NLlSXS38oSdX+N+hA5g4xy5iYEq2Jksdl63o
ItsJLIwb0J3+FgFL4ASIRxmnYi7auWJRMRyfD8IxoyzoiKYn4ZzYHn9mFDA++1btfVM8YMGKLWis
ZBOniCNfOhfNDavJOU997MfzWGBQT7Y9g1JrrrO4sD+7QuM82EgkyZ3sjHBAshbLTuTnrF5uqVjb
g22vyWc3Q20zuzvVFtMtnWyeuUJaj97Krtwj/V7yzLwllv0UwCk9GMqqrgte6iCvgjffwuOIvO9h
FPalU0v/7MhOPk8TisipW+39Vj/c71uFJnyvehguckT5O3rW/DIrcKQwaoOP7D5B5Czo4TH6HJYO
IMGEPjbsPcJMArWcV406jwr7ox0o+6LVOgZL3WyOfDKf5r5xmNGx2iaFvu8C1KFNX6fPG1Km6xHH
L+VsA2iy5td6AFqgygm8K8Zu2ob+KwnhyeoAQDGCVwV+5W+uCI91v5drzra+jQtGE9sTdxvmxTZh
jNgAbpF2FxF03e9onKG5auZzrZPx4PdwuO1pmsEBTBFY5/ZSCQvARVXC3q4UdIOqta9sNQt8CBMB
Utf8opURRExVzL3sa8KrzHk56wauiGR2rEOBSO/Baq0DYp7yUjNsOg/ecDXnTMQzQxbf6W/8dYh/
iwUJc1l2xyFAqjHrg3bsl2Ugjkp/bZgBXBYa0vf21iqzv5qJGW6A83VXj0lxxWLN0my6b4zg31Sz
PPZkXsc2J7ilkQWORwejqMx6QtfwehpHrYL+PWwsI1k4H3PSz3dCVjJKNlcTVn351IlJHps0wGdl
+BcWkumIv9o/mDS/wnyU38xhBBgup5VpAsqd3ZRua1izaB905MupQ2XgLnpY+eYjw7L5S+VgQVkO
dVW5HG2Jsk0U8va0a6i3GiDTw1DGxpDE9VC1F1+U39NBaMcqnXF02EzBWot52B2RNKCfjZBtkUZW
btkpfvMIE+fQOLInSZ2DZFL035csWDhqo8vyc6ICkhrvp8ncxc3nKgSQMlymdLDiOndomLXOGHMc
zq9kM3fJmj7MIlMHTABQIBmVIAEHc+IyZHUy3sMGFdWevgV2s5mYaa93T3kyP6YILk+zaf7y+sV5
qHX/uhBWgl0bT4pYCnXKkGWGumZ9tVEcRy4VBUXTtO4JeTZOXv9R+SwNpsW2Pir1cgdBcTbSefCD
nQGZ7Y6ZQGpuPCZLvptE1j9ozvgmUC3uAS/WUee7CQV7PkZTalQPtJAT1c5X5cyxTw0RdyDARpR1
EYrfEqqW21+8wnwylC9fqM+5PTeDbJ0/Tn4dE75iP+HLvbRjNSO6tdMb/ftwKgIReWmqh4OHrHLR
MnHtRUdWQS+ejG5cPo0HNOW7Tk/7J4kQ3ca15k3k5Hijc0mnjE8ePMQBUutX1fMf3q2HjlqbcB6b
J+K9JRkTqC8Fropd6Q8fxWi9TdiQsRktwE7svVckYMJgEO1Z+b/XWoYHrTLFg+I1z4FyPmpt8JWz
yk7YfnXEVssxl6bGseobDDRV8SDAcN+rzL5Z/m6UVp1rnRvPOEiD0evqsHfpW9cymKpHYWYceMfq
NbF+GsC4sIeLhWOVc9JFa37yk29QFL+nM54Z21PE65gV/kiDsn82LT/CZmmEiRzSA862U4o7plwt
SSQ47JgsyB5wDv6wRw5yHo2BnWsIZ5cMOIIQTONWM99Ki5aYYYzuj3XvNl+11Uof2qyh2vGNt6By
dzJ1v1iTMz2ZeXXuda+6FKJ+SXsKL9uy4b4k87NabA0FllZGQ+n6e5l3/plY8Ysc0yWSynK+TUbu
RNrinN2ysZ6oRa/c8q1LAAGjMzPUcjzG9xNcy+pq5EwvclTH/EoBgjYgjN7UoCkZ0uOqe78yg34U
rkyM3iOyALXwrEoUq5lH/doqlp1AWp8l9/ouS5fhbK0gcikJmyjQl4hlIj/kA3noCyPQyRCPf4Mg
NwEZ8Kc5LODuYnCgKzETJxt6hHcckoV7cxrRGTctdpaSZmVdvAbuZq+UCAdR+x59YWsh+rdub2nJ
wMk5If8qKR5wjSnCZ2FkixGL0LrOPz0XON+qFwEdwTnbvILbgi5/dATMnWCJYD2f1u/aES4Pjp8A
Rv6oYleZipyhDKTsBjqAKgA7iWSTY2oOXaxMmrV30SSD4jJ2aV4SBQnQxUnno+31dGEp6/ymk0db
cewOKsoptiB3Qs/bYCzfDVMZmaR1xdNQfhsHN3/gKE9yhGuxd3FuOmft8KyGwDpb0mNLWfR705RO
3vbP9H65GrWRhpbTTIdUTV+U3Q8HNRDcUJYuvU/P66PAVxR682ZRGRRCm0zqp/uOPw6QJEhyPfRU
W8LCF8Y9iQ0VqN1c1eqzK81zbuN69vRHTLS6M3fnZmZktgAcArqyB24635B4emSSMynV+2geTeuc
sMiOvisvq64/r35pPKoeQMjYazi2leLZoRD1t2KnGpLvvYKa4Pcjd7MAsuE7siX8UBWxDfprv/ru
sdqGiTrePMoohZy+FUfmJ9a5wx5ENA4J98mKscpIxFf+HeYXc4yGPDeuUolHU83uWVswgNNLvwVx
+0RelOPSLeroTuF0ORelLkNpdH5ouvK1q0z5UvWFfa7tgVaiVt/6R1c59rNTpleCd/7S/cqPuskm
8wpxAo0KfzzQ8TXeBFvVuWHq0fbtrXJguakcNx8kcpBmxRlJ8/KSV+AtysXf9Bv5Q/FSCd+5uGNl
hCwfN89dwAUoke6BP8+7NVvcKyfRaXmihxxahDfuCminpKjqDOkEaHLHVZKnsVyeLFxuGIe7aocP
0nrWfBZb25T+KQEys+9GHI3Uyg6jiO3OFVsgTduNR+CnALqcJmUQLu19y5aLD1tlUT2b3qE0RvY1
zaRdHeTuF7X88DPcWVqXUGKac/Wo9/W3JGi+jg5Nk6V6k7VpfjCnFbcp+kewHt3FdKYf1PxZiGkK
/Dbq3yd2q9B2zeYqAZUcLFzbO9raMBVS+6V3nGhl4XxtWYyWzI8dDk2HbLa/d2LJP6I3+OwbxEp5
Qf/Tod+Zlh/8xreu46hnDzYLMqGl7dUk1x3rjWeenGb9qfI2w9pQMbmyJvtjknyhInqr6Ri9tGlp
hXlWPg1jpTPJIKhwzTIMpiovTxzor4rYg51WJMtr3+k8PsPi4PEW4y5JFNGXKz2pzE3lMx6vjyRH
wVforpqZ60ejAYwbL1k5Mg0SH0uHHHBR9uKLv1kREtXNT0K0+rMyms/46brb0spfzQiNzFRFdSyV
5n1aF3Mj1K3aY7vg/SjVah9MSq+THAM45JYmH9P5NkJBao9elYSWR/JUR4ttD4GEtQqOe4kxSZTX
HvV0nOQrDcDFjFcsMvh5kMmeUXLS6AoqcnDN5lUV86ek1eZDBkL3mhjqYm2tEXeZJk7bFHM1oaqP
6OiWR5OlLNTmma7uuHwox9S+TQt/8c7m0oRQnHYrePrzKKbXDMvmyZ10Ho7tx6VLxlc9ONtupRN8
kh1brzU+pJmKPFOvv/RMV44VmIpD3xrDB0/UZw7+4eTidt9FCV5l7kcINaAitW9Gt3xRQE8+ZgE2
cKIyo6kOnWoor/WKjIxcv7M3QJ+iivfd4dJmI/BhXhsHSLnbRtIFfgfwdaMbHV/48/PnbdpNO/zv
/GG/jtBaHuGFXJxH8+a/VZ/cH3SDzW4n1U5ZGPwhuTA2CgdOEHlIDDsWnShgFYYOsJzAG/dX5T/l
6hUdeweruA9RzR7tMIoeo8cvjzjLdt/8nbFPdnM0R+bBiUmKveW36aP/2foF9oZTL6lYuJI3qCoF
GGvAixiikRQQJyrrg/99Zlx10s9kWd3UzXyTX8hdYhhZ4onyYD/taVwnMsQJpg2HUZEldMK9ihIE
B4n+mC3ksTld9paN3UECRMMtxaBy7PzuBAhxOibFaGPF74N9YS3amcyaR2x37aM/Zl9UW888qG7E
3Nr6XnIQ2HGc1UCDlt4pbdprVU7qW9sBAxhnrX1YkNzdRqV/XNPmINVUfeKbAmVSm3LGzKtPdJL3
To8EoXQygbfctj9Zk0vHrOC4WTQXC8NHw0W8fuojd4fHZjncBhXiyIxvJeCq5PXmPeOrFJ1yQ0cu
Ir5/EXYnYgHu8+8fvS0kJu1w/RRm0cce1LY4EbKP7z/evyslt8ZY11eDcVrM5OuqZdeazu1BEB0Z
B53bMi/nu3c/9kxHTqszhYVvNXFbe5A8/h97Z9LcuNJm57/i8B7XmBNw2F6ABGeKEjVrg5BKqkzM
8/jr/bD6tv3119GL3vfiKm5UaSoSSGSe95znKFnz0WBetpky7/rnb5bIdVax06AQG3lxiBLrJBgQ
bv78ZVQOxQHEfXm4/QbjaGr/8OdVIRDhyOAUo5Ef/nyQSZRzc/Ph///Zn/8Da3Nb9nlmZ6SWjdvP
bAue19ES1cvqz6/uxBXnSma6K2lUxHD66hC1stzOXda0R70y+20J3m1xnL+/e9vGxb/8nH/6s6QG
4GQ02a2KIHteilptGkGl56pVcbfmgQYRSquLAyef4gCjHs5MsmzxMZosPaYiIcSg2sz0f/zw588k
rQNIeuWRAq3y8OcD81i009hP+Ti5E7gbDYuEpbPqD/RqoWl35SG9/aCR8f6/eAf/C+n/HyH9LQNr
2D+4av4d0v+xBLP/31afTZnFxec/gv3//tK/wf7C+8vhWwnXdfVbzoMcxd9cf8/6ywJWgL0L/q9n
eje/3N9cf8v5i1p4cNamZbm2yWf9P66/Zf6lg+BnVkFairCObf9nuP5YVv/JFWr7wmE2ii0HRgKx
m3925fWxmRZNEpc7+GVya0QDxYt1/5TbprcS02szDu11aOt61UzDAF7ccE4JPG5Y7JzDXW97EbmP
lOdR/CTqh0hoEWwPH1CdBuyopK7NBn4fRvPd3FSMW3X/V5JkItCWFEjFBOndsmHlg2S6Bfumci3v
cKBw6kn1UL+NgjjtelAhLW3DsDpaTzBxnTnFKqRLInaSWWjWeHJjg9IhHjiQsWNTBTyU9gwTr/Km
mvyNKKRzJPoUuIhjKf6k0OAXDehYKGFDVpRJUi3gTdO0bnT221Yj/W0BvSOdWZ+iTuISAJfa2gPe
gip7FEbWBDmki12dLrsYYMK6hs501NkZWPXo7fN4drammp59RR12QRrnxBihn7yYmZ4Jssgf23fN
gmfVNtZWguHeaFlsM0Yhfg8iF3/YWHzjIi7YsvKYHUizbOFrojEbN/w7fkbkuvYtK+PTPGjqhfPP
LiGZG1jxzWNR+3vcCeLYlwJX+2h9NW0MlJ3jBvDwPZ3dzhPeATCacb0vzMa+qR35iR75XR+ZGHLt
gXayMC+n+XMZ2lNuPTu+4x8tDWdYEo1XSweMtGQYZuBse2cxEIEVuEXc/IoVyaHQqbUvnNdzArUY
TlIVEfCUQj86vXZMGVQdVNrFd8ngT6HuV8+Dq7qNRU3oeuFEfsoqvCNKhRjEgMq1DVU/EYV9FnpW
U9jNw1Iar0W1ABRoxMtUim5lOUyE51sbwJgSQxw0Tros8Hu3dMHe9EMSziNBdwisqyWOnJeIZqnO
RIIxG3m159ja1NCuvBoYR50X93rkRkfLrWl6Nv8M/dwF6gqVVVPnPABmxIfexmsNr/sytuNTpZES
a+kkCrVMLQHEJne9VCSUUvYHKybI1kbeEK0DjDHhintGbng3rfcqN6rPeWUlpyyCuaMNxGxsvb3V
SQ3uq4odOuvZexeVXjBHzS6CnWyYTpXkuidR6tXzOVdCu28HaBJ6dVRTfvUKOif67pGo24IHSoUc
X9QR4OvJb8FDwsBydjU5yltb8a4yc7k3Crnr7bo5MREHWNTZ1h4I2j7BrRF2dJWtJoQ5UrF9e+y0
5aEuh3S3+CnDmW/gGstBxHrLBZQ/8lC6Q56cH0oZfRNOy9ckmaDX9QCiW9kXG1X7EZykmxYUW5zm
Ro78WDLXWkUSWQM5cTSjo6F9iNl/qmO0uDRa50ntbHmj1EjabU4g4vjtGJZGqxEOb/1D2qTPem6v
NMf3T3NWXBDH4ZZa/WXitHYpthKmtHsssa9hEfW0VSx1PbQT89BTrRL6GlxF7BjjBl3gEE2cD9Mh
UWE7mc1lxIHmd/XGJ8r91JgvBfNTvFV0JetGfCclFm6itLSBa+KefoYnliBxP479b9VabHwBva7i
Mi9hknCq1ekwy4fKCv2eKbeCYLlN6qbApVKyoXbru0nG4lSinG8zTxtXc8zhrWfKdba9/ppX9XhI
YpeR5TgXq1H2VqjBPF7PlR/z+pgfhrDtVVanPnpO/9266UZm0txqMsMoZ7W44uzmR/RzFk4jHM9O
13ASJV5+v55vjRdjoz1nSWRuYivFdw38AW/tjRUy0wKspEZ2JJnDZVJDqCzvN8aul8YivFNBaKeY
D7dc+TprfXw3e5KytjqK+L2nCy8t4JY5v9bFT551/XPDlrWcbMbWPuKjnfQhnih2ipSpeeOqk8mw
bwwzD7UIFX90dGrCB4SBkYeA8jqEsvknqpiigHzFRmyoZdO19WviGKAVwW6sdT7HL4o3IuE1DA5Z
rmp7ei4YE9DM0hGidaKTMlpzNerFr8WrDz0HrjUOll/IStig026PG3AIxawSOPHAVw3RgpwzIEGZ
HH7AxAKmBBtmdPSqyXljzjE3pdJfqnlqVyW92sBlUnoZCNFt+NV3k6/2tZeCAbO16d4zlBaMjCNx
KYAvwE1ULCwcVuOgJckRUizTotVi52ia2qsdy2cMC3HoVKhfxD5X1Tx+OVM+rVzLm7a+2+Yoj/W7
KZcvDwDiAyZvd7KHazujWqXOA20+8b2MGYSD/UHKc2kQm28h49aOHxr4hiuwHcWmwVezhhkeFql9
thj7BAMjgo2RymrVEOXUSGXhskQ58W2E/yXLu7Wun73BWS4dxxQ8OeDLvCL5WhZHrkfD0YLFDoGU
+NuS1HuAP/IgUV3ucptSdjzjC2XySR7mrmkeBDwOHtkJdAI1dweAVODQ7Hnnp/jQFqt5tbC57Ti6
3ios4yLETPY5qw55z0/2CxEcbHAIPdCNuUq4wLIaq3wpWh9nzr3rJvJ5ApebT3R3Kbns2sX+RihU
5yVRVpBZDotP9xvbJO7KdqeX+ZshxuqaD/K1rJdfhUXL7dJxzeTzjUbhtJca+ybSOpNEH8/Lweib
d89Nawzrclz71TjQ4oZnQ7QCr5xY8kfD7PZpxLAhZv3GHx8x0+QfYDWe8UBUjkmeFr/N9GtMdG17
polIKgwd+ukUwY6R3Ws62I9ePD20haHeBtNYFU5N71zSA9KItGeWpaDiJXkVhvxW9sBkP005QGJt
DX12MCvZgZlNQQ2uU3SfRzseyzXtqNBcdNY8HLv5ighT9Da5M6QZ+oyNGE+TT0mINO1P3HPeemQy
cOzgM0Pu0I9KcfRt3U58Osp7i6roU+l4n3Q7t5+KHpm4lBltHc1iPw2ieR1snfvFkAMWxVpe8fQz
4leIV8ucUQgTow9XYkoPvYPTKR+GszVgBzAXrdq5cieXSP3UGjAlx8Wrm0ZZj0kRKChYTudCkNhY
gcHAW9WYamfVal+lo/27hB8VMS8ezfkHoxugFVHt8fPW2DqMzVJj62RATIkmFhUGlUYBknnhzqfV
xS2uaU7mrVbVwZ/95gnmJj/ct4ZfE4Tjyq2vMCz0m7uo3VdzFGZl+chLBTeLwcQev02/cakYOFlU
fjMKTD6hhcBoqb2eN8VZl41Rr50pVk9ucn/bZw35sjGziMCzKpwVtORnnr3gU2S6F0zD1r3uXPuq
vTfHfVQ23ocX2Rb73cV/XERrhapcinPMdpW1Gvh8xuzbjqki5OG/srtSW1c37jYdBsYqBcYbpiV1
ghTGCG4763fSjg5mFRvOSqHfe4pdUvuKe7j5tnoCH2YVv1HS5K2GueIBl9jrFLMEdVczAa7yBUsz
LBAJVgSzTBy2eVKuKaRU79F9cQN3inH6oYT5qGy1vM+t9agJ56v1i/JaWMN+tvsz6xErCLjBLabo
kzt68cXgskRJG7utO745I/iR3GFXWsLND8vFaH6ijvdR0HBx8Qb7uKicpkXtNw2Q6lh7BbVZesKQ
nulmOLUQ3QyR2ptZg+SUmWPHLCKK7117nctYe/F6m0PzSOGfV1FrFWlqb4zpN6pium5Hg9aqaHqt
y5ZZucawbV7893RozhGTz30C0WDnQA6eoE5HnocHSTd/j3l3gwZ7cNx7vT9YcVpg8oUCWUx4OM3+
WLRIMXoFVAzY3ctwExg4eiwYw25a3u1r/nwh043+oOwc8nHO57JDf6xG7aZspX7AGYsikWOrq5dC
LwVko+nbc5icJmZZsQZ2mCq86MXVNT1g4zHcPD3jv3xgfd5Te/WgAephmrQQHYj3FCIyG0/ohTCG
YcsG7MxcQYZRBcHF7qfx8OfD6MfTAejXu8HkgSimIREhAHwR8BaAiMPBLfGUSOyN2WDmq0Wiyhez
XNa6oIGMex5JKhqTYp1WhM3whb8a85JuABNC7BXx1nAm3A2ptEElI+2PbX+UoqeIQdlgOh2Q5pZ+
s+N72XwY2VsCeyK2QHTqq6OkjkgPUVEf39Ot2/SpnqCitV7MmW6R9DJnJXZtMSBdqofaEe7GkT2w
+Rx0n7iWQx8K9cVoNz1132rwJeeH5IICRk1PPPqryGiPJbbUfaRRqzgNh7lA9U47FwBmZauzoUVq
U6QJ0pGXXDxBrUaiEgoUECU9GrLPw5K9lKqsgym142s63ia70FHBHAatSpOrkYtt5dQ/vq70RxT4
MhjxNIdZwewxBWdH7ml41xikrJjD6JtUem8FbsOg7KC9+rRh3fCqbdJiwClwFoxW97gkDPqharyD
Y9zNDa24epG99Zl4txN3C7zzJHCxKQfKTprbr1pzVvZErQruYZq6BsYyPLSGaLn03fyOV2Gz6Pj1
xgxba61ZYDGig3db2ZQ+IzIPew4mxxQIqp3dZYBNbnSsmtmr7ejzduRU3OBB24HrGne9RtAGe8Eh
4pkVgFdiu8sZEJhP4pIsrsAgudpGUrZhu5M4RM4JhumNN1F/Dgm+9T52rlpLUYivV8wxYA0fY/WS
jt6nO1n33Lv3RZ++RlblHvwuJ2Wq39mugMDUXP58I/Ilxg6mPQDshhB8xYOjsowwAr7viOXVlLl5
ZBo8wfij6roeumgFCyGlEYTLj76zkVMQ8gHpzmNEXm4fNVgM83zezrm1y+rMPTSjz1Qj1S7DOK3I
V9t7fyZGIPK6pJKMf1M7wCU1MhOsre+1a33uH1l4HuIez3iSs4nMI0IYQ8NxJLRgwAS0Fsbk8GAV
44rBpJ0Y+z++rr6W8tg4MqKX61vrOfQ2vuhXed9rHAKbO2+avU2MBW/NKLgDTs0LmWtGz6kHr03v
OQfbqmllZ/N28FVvbR2+X1UBk7clVAudxG4w39Y0vx8f7SV/z9wON1vcrbB5zGvcG1bAXubJqOG+
FdCxNrqsuiBS8he7IfR4KbGcKmerm87zOEWUUQ/ataDbxuivhmekYdqBmhpEHuIpvdOXbgnlQlMv
j9cXnaFYoLkKQ332nXvUPHgDYGONmi+dvbKZZmApM0x0wk4rwKFMogfmB7oePYsxZvBtzD9j8d4S
c3w0zR938V/yKZZQv6iRBZIZpD3NWtbsmduMqPA8Ar13xYhztNzjeVtHajKOmKC+jNrYFYot02KK
bWd694k0Pnpj3Ra9s7d7/b1DAzyUHq3V8yKwXVPgUlITg7q8Vol1yyJ/+igSAeTfbdfOTogb5RaG
hHwpzZ9Kq/3zHeEg/+MWTKAQq+7zHqZJHUhPHl0QfYHfzkNQm92mdGbmV7O013iMgj61xkt3Y86B
8WeiEnlbvBzJiT5tOtSAuQKQw4k7tNWhtEMC0oFNtpHWTON7nDIQ57gtNw3KCNele4w0KYI4ufnH
yMldRj4rcYClVjhpF7cK6txZ1u1UOiu8bBM+EV+Ql5TqIhiGotOMTK56E2xpSqguLcFxaTGjOZ8T
cM1lvWuyKazwQxOL2VNn+MOUE01byV0smNlr2XSpnpWgmGaqV7lqXvxbz0WmsvvWx9/Vxh+mguqp
Oziq8iXdOrl4Vh0LWokUsph33NcbMjsAqvOfquNyMC1szjjhmbMQetUGAjoQiCe8WMsATs+uik+9
kau6dh9rMMIg+zrSP5hFTBvkhGP3n3OBYx0Mf+Bb7Z3JsyTIOcYJF7tJt5yFcHgulOxZrCUoOX/E
9reXqG90Q18lj5PM+zC1LN6g5g2Twvvo3iRiHG28c0ZdYbnpaQNzHpTkH8xY+LNUxnmYgOIUxNah
2q9TQj6ig5WgF99eU++nEhJo1jmHCIi4nihI3OyUA4zfDC07fc+wpDpxqDri3b+vSlLWVXuRTfIU
D9UjUzlQZh2TF/Y3bI6u3COdrB6AmPy4JsG41nBf5TDdlS4vDhJFk1RXBKYbDuYL/7Ib2Jm9qciF
6F4PL5FlXgLZjvSwNahHYlHT8Hhb901H8NafWHEHW7FrfaV/+9cy2nQDtM85CbaFvs7EG19oaNv5
xfQrjtJ6bTTzGafOFw6lR2j9qyGJvwfduAoAtaDA99hi3ofMIOJSoh85abHu++xz0jB4Y1T/Nroy
oIeC24f3gYPKnW0im3JM2DPOB6EmjWfi4Pu5Son5MmrERtVU3XsJkBAYxRYXKuZkc5+V6a4dbLzO
FqYEbZvngtBaierq7BSMPYs3FM5eWhkJTlALk4APacZYgk7EMNC77AXiJ79j1F4pUdnqA5S6ztPq
NWaL9exVX8jA98SJ8u+yJn/eNGdI4TxY9ZRGtXHmprLnc9nVX51pHyNnprDWQVaZipeJiBsHKb8N
UvZlnY7uWWY/Mw5TDce9k91ON16+m+3tZHjfmObf7QH7ekKWg/oMD89ecamX6qhZlO6FjKdeCv7t
JTEvQM6h9FaweNZRTbJoGXlj04hKeDB2Es493REstwOgmDa2QlcIGkqoQAfa3rY4mNlbK0d7LBSn
oCixX1LrmaqKg09sCpMZKH806K7QDMTQ6XcFcG1Vpf5zo+GJpiHtXXk5vQSRtewtfLRJitrij+p3
W1h3nUP5Y42qjbUpxLSJc0kV+rkuf2Z0MBdMYGwpa1v0nrZz+2u93MpIiZqicaycHN6kjUPoxemv
VLfia/OGiGY3daaPRnEqzzbZEhHSiuNLPgBuvIk5BSHQTayx9Bq0LgPnG7fNgAPHUEODvXr6kqn6
KOoqaGJ1FIqMPadw8E9Q1qmcO2iIp0dqljIFDaUetoMeFZwV5TrJSRFoDbKUTfyg04AbmXqCX8vn
iee1nDEbRcgwniHpt1E5nzRuKxPPzDqG/pzATF1hi6Lw07DMYMp7Np55S39K8omPetxPep2ucj9e
aVz6gUP6akWqijhq7NC/m26tyQsWU4MzCVImzAXeUY89ENihfnCepcGrPN6RHv8ssl/0gljPnmJC
0LR9YEZ6cmxn40b1AiiRlIyzqckD/Zo1G6MfyHTFJnsMA12SbitF8ycEIRJsrRlfF1jRyOXYi2SN
+Al6lJO61EIVKdqWHcbuA+VdzmUhhlFZ2LaX0uMph1fWUQa9XJQ0gQh/wiAMVF67LhU8sVYgSYB5
V6FKmPwXBA1NA7dlVsogrtJpy3PR3plTr63tjpSe7wg8c1HxMqPCNVI+VT6RCMbir2mHRc8Z7cvA
ouUbtbmNXf9er+0nQxFRND0KJNyGcoxYEi3oBudatUmznxUE5T4dvholnzo34jDUStYdia5amk2o
t+2jl2Ge7ztfrMU6AznJYXLfzYVceShAQVLxhKgQ6jcNcdfA8338CbbOXgQe0T2O4o1jsFubJQ2m
XAenxl8GmBTmjvwmexTP+10QaFgVrFXuAqt0qN0dXr45jIGQzRpxX+kGRsNl2BUy7DPK9iiQD9VA
uaqv04BsNgBA8PHdrNzsQLJffamZQWk+k9ao9+To7BWcCetC5vOjdXKX6xro36AgZ1IqkkdgkSwH
p7czZxzyxopSj+iz6gkdjoapgsHyB1SpbGtmfNt04LxdDy+o/f167H+Sdj5MVv49dnTTgmUNFs19
t93iskgZumW1rQd868mwvBVtSp29XzxOgl9Kf6AyiZUHVb9xRvbDH6YYHwG5O2toOuBeHQQFmXIP
FAuRRpw5WR3k1eRSHAQzCNowcYtZr/BObmCcZztjIjojoEqkkB/tbjZo7sYI/0i/4mM8sXCLhAMc
+IIDiM8HLRKPrRVd2BYg/S/0hRVJGugJfWDc436LfdJaMFv4KYICc4jr3JAk8AVaeqtnn4pPTm35
O5+/nbk5Cx1eHrkdbGJxdTXj0PATNt/2Np+TuwoqTzN2XLHZu8N2152mUwyTH/13VWkM+R1XUFZr
Dffp7WxgQd2Zs3OXv7oTk0NFYJ2zUf2zZAPHlJxTCnKXtU31/sGcxlemi2GOm7sxxUHz+98LL8ng
2D/elDVrveK7jBLubr2OLbqf2tBM8++cPJX0KTJy8fpR8UpR78m8oUqbqAvzwX0AENAtGLN9mYbC
lWc4NB+tSMOmbF/Y5dmbuPfu+kmcNTehRoxTa6Ab2dPQd2+VEx1u36tx0nNR2kd2rNvOeqtpO2Ni
wWFrOhg8WyEdbKO4OMr8UovizTexAOnu1cdr1kVbdxneTFOceCf9EbbxXGydJFq3jmCfwupjhXNh
bE2WyFtshfSRE2YsUg2oRTSEBWfvwlGnmvG0sVTGufHozctT3BZvE0JHZyVrXMKn3K2O1lg+ZzYF
B9Wau5R6tYaqF1iNk39xxv5ye796DUE3Ty78yDt6oEGDP0Rd+zFWqFpLMlDh13PWnsYADu0SaNEu
GsedNccJ9RZY8JqcJyN5vVVlNTUyff3gZv0raTJe7pYngHkF/RNoHSxXd7l3kyZsrHLDOPsdMDTt
zUn90PoPheHe1bPaN96MezvbFmyLg7EmMdGbGxdKRNQX57rpqdNNNepwGroEx4ckQanSgATSytYk
2yxLXiZt+maquMpyupaqTt5bfXqlQMFFCx/grzdHO2Nu0MIRUmmExW6wLwQ2QXOp7zJj4KrqykMm
e0F7pjzJaIZAmJQ7ubp5ce8i+wNh65jNg7mG6h5C6d3pvtwWo7kDe8lGf01TIToU5QpT2HGNaMZ8
jm1jGydq3yfqyUzYeGvWZunmLcCaXRRpMDfATbpMXSoMRxXt8BFeXC+SQQZSn2DoptM40/oFNOWS
uY2vn8wyDvO4eLxd+J2WfJYZqgfPtHK4G+dyNViQji3xlqWKejOf/KYTgnN9ZtD+NqblOnEmQsvk
cNxafyWU4AT6/JtGHHAFZD9nbvnAwDtJReAI988oSOhFp3qw9yah4rwF5G9HTybqQ8X+pczNuymO
74qk+mR8/d5O3g4aLLNxyvDE+KuwC7qb/ZOtLaQjCc+xonqd9rUY7Xef28+z6T23Ct0dMeKbzrKn
OcW3ppkQeesX5pgfwJSdPvrQneiB8s3faa2eiyLdUBb0wMx5P+bLKsX67OGv8Ivkog/4wesnV/Vr
hlQbAn9fps4c2LXoVYnD2Ol/IcPslm499+lno+nXJmvfc+56rahOvUrezGp8Hzti09K21lRN7tI8
v18YwVols29pNpsabxQz05WX+wdF8xjPmL3nymfTMu5L3hPL8775XYOa6J1qG7gMzzqTNJfnJx13
98n0xHzpJ5q9O5Lmd6DnPjKQZVLcCtTkKV6mO8/Fc6IV58Wyj41V/cQ03TXpcHS0/s3ipnJdJlAz
fXkxM9NUf8ja+L2AVZgB92B6bSJCoppb7aujgZCI47WO2Eh3ZqDi6k4JH2IBwxS9Gy/WUl1Gszl0
i3UHFwb5meclQMg2Sk+9MT4hLj2SBoywOspraVBmCL+fNsOzxurpgKKfPW7PnCa4ivPTtXBG2r5X
MkeKdPvu6Ja301fThBnQP3EBwFezgGN+8YuZNA0XC6WJ95G8N6JmoyoyfTH6FeuMhlTSghyKKGZv
qL+NcuDqc0SZdtMUgbzYQ0ZJSPEEXCwcLKIvpUOyuKzDTq/oAJ3DXjxCcts7M7mmCoVfmm/OXFhb
6CtPhpgfhXtTY0ZA/k4DsMk+J7N5T7/FlzWpnaRhSuXLKWKK2i7LXZ62HzSxXWmL8WFqBZYQr7P3
EfnzfnKmX6VWMUkxoFO16TVaecv0PBr159hvhqY9jW37puz5XdAbmKf+i/K45fD3Znbb/cJKfLZR
wRmLbCsi17dgW4dOVe6nzlzHmtylQuSMxphs4Ish1nwcfbQ4gFZTWp4TtZDzZ4/EihG6Fm/TWOWB
mFwR4LmhDtQoNjXbrFVhPxraLNeDMJ6Zbp39gmJTKQ6ccXbQJl7sgdueuC3ffTnqyA8VYd3CaLj8
EJ4c+54978/M30cGjV7+vJmMi1vnT2XWbCXcuyV+bUcg7I6zudV3MB1ALocEXynOdVQ5awqB2vFD
17B/335uOrsPukUlSa3Oil7FoDGx6tx+YG4bjyJ3cO0q/zTJ/uqr4sCxYxep+NnMoQQM5YsgLrec
HYNgZjTZnEPUsM0c76gp5s+3T5ry+rW/ZXRV/GO2qgvgmDyVZvXQK5DWK2tcZ2Xx6GEpsftlneb+
l9lGNbta56ovC09yf73ccNxRmaAMTy1jxOXFWvpt4rSbSmu3beytXBtRRGsQudnsEH80EZjbVDtj
AS2DdOZxMFFcIoaLT/dBpFMqM9LsqYnzLK29VB0uZ2tvvw09Ivb8NCzxeornnef1BMLe5U3KHMsf
IlVfqK17t2AGqnQ6dcVX7T8zotnJiMZd2ztHKqIHz633nt5+4mG9RnkSjr3aewUKDkWy/AB686gu
nheWyCpPt0h4q34WHwXTNDyeyyXLyoORjryUKeXFC08takaFthaMVanizbEuYBtgAlWsbAsFYMrN
99uSCSjhzc3rYsX0x11p7cX1OpprEx2IbbnzTZZHXBNnZwblw37iQKT3j6fxv3yf/5Hv08SiCT7r
f/yf//Vr+p/yp/x3vs/7n4LMcjZ8FvG/cX3+/YX/6vq0/wIm4NLowkEcLqQPte9fbZ/6X47hGwZ/
bbrw1/7B9mmbf/FHrgc+0jJ8bge8mm3Jrfy//7vl/yWwe7oCMRywo+39p2yfhqn/MzMM7q5tWXgI
TFsYBojIf8sMy+AFLHmlz7spq8hAjEvIdf1oz+xxIkVYHOae1IxLkenMpXU0a8+0QfNgB2uLzNn5
tciuFfCjNimC5c/4aSHD78a2xNIhe5ZJIBNuNkynUrQPo0/pQ6511XpSEwhzZa/wlg9sX5sop661
5z9CMaH8E8ueSta514LQw5r8hhaUOPT4XhA9PEvDYqa6g31XZ050X34BOo9JyLN7c2jAWEZf7Tgi
uaGdEexKC5vxX51Wazvtve0s7GIFkeXVtxgiZBqJ2d7P4qAZ3eTYt91zogBI83giJbJV3FE7aYp3
KCKwqGntnFv5e2zdbWsZJCSJOmeYr052adwKLibG6Vl2IKHP8/LGHs2HDHuAa7Ub/DsMdgtWQBkD
38kSW0eQNFCfOaIxM58Y8ZvNFxv/3wzZIcZZ2rNLcJcuOX0I+plq0iHDVErV9Dp2zbOIMoTlBJAY
AaZzap3Hm7GJQ+W+UAN7m8If2fQuVDXYwttPKf16wu/BLJn6GDZ+ikdLzRjxwBCW7nCOIbkfDfer
VW16snhYW5olzq7IeAom1HQ0VZUSbBk5wLi1uR4mkW6sFgOqS7uNmGvqWCqyNNiLktWAdzkAl6Ft
LYQV20QxVxOtXzgxalQZGgvLBYkMywKtcxWNMyP135W3o5E09eAb61r3KzLKz2ZCtJoW99L7Iueo
fTtqurO4MXZoW2+785JlGiKtvGDbEzsBI+AOXm8wlfa7MPLuQrnfaaqocdWYp/ucvneotMgSi8dW
U5ufsAmQZyGEn6Sjf5wXtnRj2uwzUM+rqI+eGVDmYF9AprYkrMIbWmVTdAUM0FTRPsgxc+VJOFup
aw+73DOnXY8DBLFtdLa1+m6oJGOcgiKfs7k1RL5xCu2nTqncSyfIvo3kr6S0rp23UcSe9skycBBP
+lPRcjqIRkxCugvVji+p8SBynUQEFFeQ8vu1S4y5HySJLebz+6Ua6F0ZxEenVLrTJ2QBksAybGtc
P0unU8QYV6vBxM5tT/VZF/U3LHm+ZGqJlhJHlW30kWvjKdeLx0UZXHEF2yZP2kwbRVAQqwzB3epr
Y7De/CZ7bJkAr022quu+hSgaafxTMwKfiAJn+lsXMnrDdMMemI9zrBMXLsYHXyNNadS7HrfXup1z
uc3iCKCw9uPFnOpSAqaBhcptgO8XdfpI2LYO846AP/7C33mDOETcfaWWyOJ6IRYNh8kzZHNyvI6W
oMawVkXLugUp4Mgvaz3wKn/FyXgAG4pVigUJljCPdlFyYPDrC4Tkp8ZoToD0QAULByu6n3fHLn32
U9JLdGzY1cIEz13yh/TDmIbvlMhhsEw9ZxvCxyrWcfFVEH5Zv0mWQyYlcrskb8zMHZhZALogSS3V
Bg/IBCIPfLeLjg/EKGCKSuFUmv5f9s5juXFl27b/8vo4AW8ar0NPykslVx2ESrULLuE9vv6OTO6z
WVevzou4/RuhYIAgCVIkTOZac445buba/mG5YjkZ+EaKaaj3ozew+4Wd2Dlm8K1AXA3wPHHQFBik
iTFvBuBLrw8UTFIDF+oTiIJUd8iPR5ZsRcNtNaGoQganrQzb248LvDhEGtG8n1ZmUDzTfEASl9f7
KrjK+nofo1uBYxFT5dsDEjYPjblsklDK8vz6zfFHQHLCIlGyYMKlW6+lAPjXzX2y6wfGHFScGL4a
DoCKKXvBeAMBrCVY1C3ScTu0x7kuoMF1Tvuy2Jzoxu5b57jzmkFXdDAWThdLHl8NtREiZszvZtN+
8AZzN5a4d6uo8qhgzM+VwNeceJ3/+LYAfEMG0S/0iI+4OCX5yYEykW0QjiXr2aLGwoTJSoV+TTnY
sa3TOGbp7UJ8z6rvo/Imc8kT6ZzPWp6uAxKd6cdTm8u9Tw01qlnk4V4zc/bfBv5D29khUcgaAXjj
SSMZmML3Tzs3HjFn0HENMX01ngFoGnp9XSY/iNaW7NLitUPOxogwBTGrRwa9CqOhNOX6x/CAqOeH
PiTMpKx4ry1kKFWVcYhKoAZB2B81Yg/An6CYMeEpRdav2i2wUXLCmBtKMWTIrhejg4LihwbTUJQY
qA9uwiV7NMuZXaEDGxc21pPFxMchmQxQcd0fSFeXE1aDLoRL+HURbaqWQtbSzztnXuuzlW/KusOW
lxO4AtR3m3a33RA+1LBQ7NxEOxOwE1XuvgyM9zoWCFXbOd5FcZ+uNFKiOn2ciUg1MGa4SI6E/8Rc
Cw2xR2HbkQWWCV3IggVmZ1Uel2Jh9+twA4K2WqMxlARGgiQzBh5uGD0w9TgWZry14+phEsuxTNnl
sJXSlQ2T74PuODeRBuqvz/hXHLyIjfDEitb+Kgqs2zwoDlqbLWuZe0BThU6kEu4F4/hJMFm6bvy9
mYYf0ew9I+uTUbBEGzlg5vSFWUU9f2aaTyyXFdGlWca9Edi0RrPPMfCOvZuT0um8Ei706cRUQvvm
pfU1eC7dvWGPdEyXeZPW7Z2WXnNSCNeGFyCXTO9CPmBXpNoapZtm08rWXOumjjLwOYKLrDd024Jz
wbqnhcC1bYYcSWOJ0caePKNjMhydBn95pAHM9uf2x7Tyc5we5HPEJ5OIWKOqGY7YxLOZaXSdd9Zd
OQwv2Uw3DdjJDbNbmxqxdVOixtjTQbRpGJvHqCxfmx4MZ8PZjRm+t0+M9jkIGibgc/bTnGp/N2lQ
FIrheYEqRwMxM0hM7ph3eeZVRJGNnVu6CzREXMgtxp7xSi02lRCPRUIhqa5/aoO7y/Ji2jBH25M5
QBff/4bwG80OSidYaVs3RsBjxex9yFp2CVNjxlbUO/HXYOGBj4TbjfxiOs0FMQw6UQBc2aNtySyQ
hD9uxs4hWlCgssfmzQV3BHtBQLM4htE4nSiG/n6j1rlTOJ4fYAdgyOkOhGATEHkS/9z40pfX6Byy
WrSbW4x1qZORMO5BxeeH4T4HpzgO1PnyOm9PobRTLgMZgVRqYjph5XxMq6ec2R74z0ZbFRQeTi2S
mPNNhm72vKQecCqsm+ofQY/nZ2jL8UcG0hEZS5vj3AEnt412r9b78kG1pG7UM9q+/nRShtiXVWpJ
beO8zcvmjArRwFU1Z9UxrX+QGmydyuEpSnAIExGV7Sstu42jwiFELUxsGStsnbxlJorUD48EWYAi
oRpK2WApWDy/hbwf9mkP+5OWYCaNoI00czbKDaoW1crLzZd1aotf1hF4s6FB0dAdZFN/eqlPI4A0
2AXdfcmJPI4BWVY0XE+NvKFFW58qd/Tg08r7tue8iIrsl1H+gpefNY1MgPx6Kasp8mcWU9MsjPZ5
EvLRlzwT4ZaSNOt0/ASH1g42lxerpS8bbDKkAS5d4a0lzSiXG90bsHrKG7UuoacGY0oyDuRHUJvK
1D6mNnhejEL31cxIFZ3mpTj10k6qlrKF7FC4uAjKEBv/VBLSAAotIDei4lK3oGU+SwsrWcRHmVHt
0MeSkA31s+F65tXnZfXdpy5n89Lpwo0OuYATlvzOK2n3VUuu9Myqm7EDQZfrR3OxM7HSpVf4vBgh
Lif9INoDR5borO5VHUbqxvNSfoVKHlEAl6VvnEmNUQXOegk4dCxyaElHDziI5F21pMu7ICJqJNVy
kYZAxky024aF5yLVK9+1wO+vymSgts6amVT7e1avW61qvjkGKRecSsxu/t7W4Z6C0fRotNdwtbJH
PyGzownfGgB1WKHHZFszlN5lXd3siFRKt0l3Ggu7+laUlrOD5fZQWBVtNzp9+7icuVwiGJPnSyZz
Lu6PcpEjD1OjeO8IsYp7Bmi1L4DYLnCiDCM9DBAVLbBEK2PxrJOT6re1JGAEiQXIpsHEYEyMIsjC
OioGJoLl7GokKX5lDPgqTbPkCukujF08ptaV5WaIJmfyLKPqDkjJhjaOedVPw/tgFgSiVOiXsK+3
21SY1qaOZkgtY/GLI/ybzYX+COhU9tGT+NDrutihEiSlZQRT2bX3HXLiVei60XHWZvsm8EF0cVVA
Vj4kKJ8YERpNQ/xijLyFuC4UTEvKVBM4YkF7VJ6Q5T43Dw2XFrV4WfnlOerRQFq4L88rW/edeALp
OQlu1GOidl3OMvJp5Gv0u3LCOQE6+rT4SXUy5I26e75hWoL4F0c9apQKOWNsSC187SJ23rsgqxkk
9MGmdjkCtSG4n3TSXNWGqK9CD5dbazLs2FmzTPho7i+PhSSCbgjdRc4nn1XLKb4+u1fqhb189WUT
l7tF69Con5N80ybSvp2FMKvnqCWAEKN2JQifRLHA4uVGoKbfoxCTBjwAwcjzN5Pa/7G7nTC41XIK
ShtWrrs8cLnrNjQ+Vw16/H1fkPz8z/OibP4wIcJzIvn3SwHz2WuDcd6qkt+X+l7SyoMQEcLTg+XM
Hu3a10QMkVkqfwL1O7h+wgPqd43yMpjXatGU1yXdcl7JEJjWja6ZXEG5mXvQ7mZM23poCFEYAjLL
oImU6D4i8wR22jz4DJyUKZ9xeXlSS4o28GUdwQL+2hwJ6t6UdriJDP6NQl5+g1H9y+hia89N0m24
PFAwTY7aQm8yYRA5zjckunKiGvgv1dIghbpCG4FZmVwZ3GreO4N5YOIabRsODRJIE0SJ6hMs6oRY
ys+mPmAz2vSoCj3eqHfHMUNyZ2XdWo1Wn1Kh0bAavgNL609jP++rSjf3Cm9gugmtW99/oNVfnlp1
fSR3ortS90kILgEHhEG6TbECChTvOSbCaJnRUjfT0c/+UiwBdZOSypMfenlF0HMNakGUzuU+0MVp
lOvUDXBOhA4eX7fCD6jXqQd6B1H5SqjrB4kaXAf6rJk3MXD7M67g/Cy5ocs7qvdSD/zHdX4bs63L
+6gl9brLusvdy2YuH++yLq05WOGe1BC/0pfwsmX1ZI8WGIM29dkvr4mFHx8WgO2XVeenaCZiJNdB
T9lLG8Qy98OpGiJ3VzXZncIvlLOX0NVyYqb4HMoKuEDxKi4PNtWTk1qJXvwZwl+8s1ME6ssYrb0l
LE9lhFXSbixjpatd5gsnQ+0xk+ffNuij0PmkaNXHh9QCwuF7Yjgl+BjoDXkE6dIukNnOdOc6eR2u
Uo+LiYJxqA+hN8PTaLoFBqp5GyVkIAAPbfHOkdLs+3SmgNkmJ/6Fsum6E4kCyTG2G9wQ2himx1yO
QJPZuDdEhz6MSzYiwoxOp9wGV/EFq8XidPuG6OsKUOw+6fJfGOTr/+0ozNVf//f/fPzHjoLh+dTx
/3NH4aYsuo//jpAwz6/5u5lg6Pa/6Ai4nq0bhmnBavinmUDl/l+6Q56KbtlEkRk67/Q3Q8IO/gWd
LqCX4PpwvF2Z4vh3M8G2/2W5thN4FpQJ5uS28T9jSHwNINEdV3cNiz8LZAVJel+aCRV2JDMM5/jO
nduH0Ggswr/L4lCA117lmn5citLbpcK6whWebsWQfKfnyD46uehLMspPdUziJ0Q3Y6Hm3xe/fOIi
RNU576bfPdpVg5VyoHY6D4DMDXSWXsdEv6+9l9YpH/LRwWdsouMvT77+LZs7TKhiW3rpsjWSGIRm
Y73H2fRZQGx1barDAqzcQwxst6BnkGn4AASEtpXjLgdD2NMWQphFec9gzHZfL8uL5uSvkICSffkr
GkvCcZo9chpGZ72Nq72BrFqLqV/TMtxHvGxlxOCA0yR6E2LooXvOPyebjjjfHjwjOzowklnpdstc
kjSsaPiYGEA+5F257ZFF0hRv0mvP9Khdx/ahX1AKip72MtJplKFB8rPu/atiEHRJHFQiw8YwW32v
+9Q2J8w+iaRC2WiweAba94oilkOWpx6D94mp0q8IDds4Pv+5PfUkeSBeiBx350KgICU69zf9iPsU
WPsmRVsVi12BrOeuLrDzVxnyLpueZWIFT+hlaf00+j09Y+phGrns+J5hjFZPLfsAPGeiBU1bvBkN
9pXaFB/A9np0bnGEdMShewxGmN66v7PS9j1grLpyF6vcFr1+MoNyvK4oixq+vU0ND729aMpd4jY9
dYTkJ02bnmKo990Qw6O72DDCAMvTiI9mzCEmLYlloUHuz3foRJorTrK/yO3RaKz6EKXnY8z18zAP
bGPJmhevwoKewzHZxML8iEoH3rkzbKc0Ho50nSjjiTI8CAcxcOxOt5pVD2uKdDSUud5ZBeTwYvIR
Iskyv6vf5Evww4jSniBaesBLR/s2jjBUz12zgj5Vw7Afreoj72hOaR3CY71Nb2ujyTZutbi7yYLq
jNQyqkZiE1M6bwIQhTB/4QqrgCf3bzpjmm0z4VzxHYuSMGpDqyF4p3MjCk6w4ali4XhKCyz0bgwX
36a2fq3r9OZplDwEJaL5uBmKxzh+CaV/ya5bA4ubM/J54o2W5lQXWwMbGKXtKXnE1w6pNt3W9qdT
Q9qmB6E3d0ycih0EJZ8LyTrOOb6phoKyoRtGyz1G9Xic/ZJemySpOtkGTG2ILanINprtfeRN+LPj
BLbWF0NbNzPgAS5B7TxJa4rzl1dMN3CO2XY6Mtase8ygUNlpQgAgH1oDUVyS9jvDwcwUVNVBq2W4
CwoaKtV0A06xkb7Vjj8dvcpa7psRdEdfdJsGu8/Wzv1tk1BPDeOSSLMix10rDvxqCP8mL8IM3bRo
nvTvCRCn0qOT4Vs7zsDrkAIw33jBrNskPnO877oSWgGKk6Hzhp0WMVXF5DWxzzbRwSIMfoUx07zK
kvFDuOaubPvp4PTo+xZ8+wjf0LfCwctwSpaM9834rQriW51UW1gHnsTPscslGUkNtqBY7RfLJijt
mA5iuZ0JS6QlUEzU8vO11ofjLgCNsSrFW0RHkkivyQIFGt6RNBlr6bZvWvQ01JAFmAhDH7qdaWsf
AL4fMxF/OEVyV+RYqTWPXssI6lVOGx/Sfr6Jn5NkKwTtSqRnWO71HHFnRyp4W9KiSqinxqonEMJO
g29bgfPoyWwTzV2cmtmpc7uAyPUBg3+RzDLJZxkbwp2c5iQAczL3g3QVRPrVZZV6Bk0wnZH5+TXn
x+QLf7vPnAIY2lKxj/racMoWfKdqCUb4PVrin1YW7jH4I/eUhC01kHL+O3Ara1yynCL7VzcsI3Qw
r532cxvckRRLBSQrMbhPDseCP0Z37dIeXROZxhCiv6pj+3rhRL1xY5JifdPTbmOEMPqiD+uE4f1a
Mc58Vc5Ti+qmZcAJgGYewPMyS/5CE7usM+gRbYp4rOD0Lt6DwWV09KJ2E8szYbo0j1ZCcSYPQaCa
yzeyYFaoRvzbxVkOcZsww7T7O12zjJO6qeREC3vWsW9zd09ZJDvVzhX7VXaKHffejaLXLswfyE/q
mFTRGSmjG1IVgqPlYfTEHhPlhyZjWG3IX84xaimXfZpII9DXal1by1+zmcfj2D3nYopOfrHxM/K8
ozw5QL2MdtPkf3RMqLoUL5YYnV8lYU5bzXfTfeq1d44cScOZocwnK2G6d8t0bTna6PRK+jJM3Tzz
MxhcOihzuYtc7MR1F2NPkXNAdRPIEmyft3xgtWh0nB7xWRDQYc3eQWsI+8Cehy4B0yZBph6FwpIz
bqRRcO1l9ULNGijSZCf6UM70ZOv5cMrLU+xCGoG8Iqi/6uSVuwNO6eG7bujlLu8o4o+YnnRh4J0f
QESMrbHJbeb18GKpj6s9AMcyBlCb5vyf5jpf1pkR0PkWGC9T7C7Xt4n8RtBZTOulKlNJ46GumlQV
MtX6r/O0Vs1t5c2iCoz/3D0/mubNDgjY4yDN5OoGiSwupAQFbrrQDV/bddSt0sbgOxndqdrnwBkG
+T6JKnvLGyuErewZ5luRTULtDovG4RvZFoHFON7N2URnFfUhQof96M8JpmIRf2pT7GMqkd/vJHd5
X1YRLnfzbCjyg3pk8piEbNVDuar5LKqG5M0ZhSb1DPUYdqEdeAvgLO1skzLx7w0PBY1+tD10m+T7
WLIaoZbOmzm/hXzksqnz26j7+CyffSi0uy/PU5s5P+/yVpfnqHVl6GztmbbRHp/39y8P/se76oEv
2zx/1N8+1nmF+s5++zd+W1RbCf1+YQQyZdO1aDTS0eS/edn0b0//43/y58f/+NQvW1Z3vdxG7UNl
zhYMzGurja8miG5X5WxM0a7WCa1pFvJA5APhbFT00OQi4AWEbqVcVPcddLz9xCEfO09eK+pdtDBh
9UHvc1H/42JbMcTT6hTQqQEJ2wgoYVpTZ4mVV9Je0UzhgSmVL1X31Y1BRumhQQQ+GYPRHCoBoaFq
p35l11fFKP8JG8pX1UJFAC9HFMowBPVKuPlO1b6xgVIat7kQbaKkgnxXnzs0qhOlGjOqHTOpytnl
vlqpyT1fLamby0vKUWBX7BgWyS7KpRGilswshaCXMg4gLj4/qY0gj6bophYH1InE7Mi6a67WqsXf
1o6+9VaQLLt1JRkUazHRTGX97hoLJ+O4JcMr1cSxGyoCUFI/0LbIhZ6TIf7AB8w8SB5e6qaTSymD
YRx6VKjMWfwooOqSR8W5b5muMhsxWBv0h1ieLIzJpG0QrCGqUokuYUjIw9HqfuawC45qg0xM8/Om
AbXSovSObjL+RL91X+c4k9X/QcDhU1iP2a5QJwS1Tn0NnHu9I6+7fD5TXjHJfC3PvSn13VWq+aT6
RrmfOyB5kJo1sozHSOltMHQLF3JAKUw9xZZFucYSb9VkOKAHRft3DwiBFnFivkcarPU4YYZgSDBt
OgSZOYTPg2rGmD0h9sSuY80UnklhX/5YQdbdEhBn0UGgH6Y+Uugm07Ez7xar6Bi9WQ/nJ/7z06q7
Rd9/Ap5FAFWW2WouU/rZl+YPxGE2pgpiqhl07gMZ+aEqMylTarFAGblb0PzpivGm1z37oDqbqhEz
krR0Yl/4VcV5fv591S/Ryr7Slx8m8a2/xIAFhXrxxokhjtiQ49ap6pThoaw3MdfSiq9M/TJqt470
wVoTNBaH5Gep/0Y9pm5UN+pyVz163qHl/vunu+rJ6in//02RPDkx9ri59EbVh1F381Jwhb/cV0vn
lRhS55UOVeD8e0WAEw76Ik2BHKrqbZlrUupWi5M61M6L6vhWH46R378PwEy90eUjQ8QCQM84EXPV
N1sW+VV3MUZ/v2zVYULZhJJvNNvfiTSp9kEMWa9s4xg+nXz6eTGUBwop6E7PmEL14tSeqpYuN5d1
M+bX3UwVtDKIQJTHnfp3LjfdgFh9re4HanSiFs+fvlqmOye9mUokSAPLbTkvO3cKMILUoiWa0v7h
qw9iNyfTN/Xjpc2sltTNedOqJSzf3sOmsAbAqX3ta//ptWrd5We8bFT1mS+bv7w2KZ57eJOcw2S/
Wd70XtwUB3VfHXl84xnaLvnQ+cMvlUEhRRt1qAz//qV/2y+Xj0jTiqPaXROUtX/3UeO+ZyijdsQ/
L6pNnE9VUzm3B7+S/H4Gb5furrp7bh7LBy531TpXjoLV0uWBc3NaPlk98OV56u4YfuKmAmL6z2E0
qB30csyEqmNz3pnV2sAskFFdXqCWzs9Si1/vqxedt/rbs76+wddXkeiVrLEdGYuertVpRl1G1JJ6
7Z/WXZ6iHjXVKFAtXm7UT3O5q5bU6/7jVivD50C+vEQ98ctb/Wndl61+eadInvAnfdv0WKLUMQtb
7WBh9sfKwHXwcrP4VrWsVVv/slItXdYtuWwHqvs1CqS/1Qjn063a+OWp521cJAuhHQ0rLOGckuUe
7aoev1pUB8pv98+LX9deDqyLTiQE67GeiM3qs8WgpMfguP7U261r6va9WDKXyVOHrrUK9l1N8S0Y
n7OJ4AW97fVnTic4LKYKzmg4lytv6evnKsO1WIPVWAx3fse8RnAZUmfTCIP7gRyLjRkOT1laJfiQ
pmCrp1l8lHxC3XUeiyk1+QeReJatqK6XOSk2XtTR17CJqfMSyo3USdakO+KtHlA4jmj0jGFyd79J
an77Gs6nkwUbdS8nVUs+kQUom0rq8qourJeb4HK1/e2Sqxb/9PQv69SlW607v8OfXnd+hzELrt12
r9OBVy1VdeNfuq3qvmrBTpTO/27Bqvuqg35e+cfHL5s7d3ClBgMSLTEPnTypnRvwvofHTz1zyOp2
hwTsQT3wWzP//1nEEo8wQpSfRgIc1SBeixreuBZj13PZtCPEnvGnV1z3WsUPXb4Aj/MOSfEGLx0D
YdugDm6904g2m7BI5zT4nf3SVsm90bjX/hTcWsXwQRxw9d0HuWG2ufPu9M5jOOmflUm8njw9bxOG
/ofR8JF+LJ5EkhU06Ykb2/QGGYVaBC+tbiGI1U4u4Mli/ampM+47rb9qvpP+7OxgPWEf1PyOt7iP
hA7MZOzgbs1lA8yTbMsRvt6OnuwhCIH+GU52BbQMaXPFf+JKzWzpORtNA7bW9+9RPGnrSOTmxrFM
MDPEFvUJ7F8MWMhofVmBDzGEBR48Em+aLCoFM6b6iCqFix+s0PNyF2bEFSNP2QIq4QvGnWtH40Jy
aguLrQ3FtrDLn5oR3NmaTVTCACav0n7l2jRjs8BGXsV8coHeycVD7FGYqyWbdojTj3geooO3WGuK
A6iXw9ferR/8PN34KZg04fKtkgO9Nn9YQdFBI4ImGNQ6Pnpn5zWhuxV58ROAydHRhgpz8CTjyuHb
zFlxT7YHGbmz8ekFsXYCSecfcOqvF5P6tTEK+ygGcLCyq9kWQDCxQSCQSXdmWGDC8wVudU0Au4CG
47ZQRcrCPYjGPmkpMsJ80hukwRnDT5oIgS/ynVHF1QZTVTGgwgRUus8Nu9lYHRVPrbCexrL2r5y5
tjdeUWyaGnUj8vGN50XB1vaDp3TqQD/qbfKQOv1bHKf7LJ+0b2WAemcBBaqVRbAmiNlecYLCH2KE
N8XSFLs+gsZWWRB6UYFfFY2zbIsB1Xc/2ns/qD/m3Ck31ZKZm2rCDTG7eXtN5uu4d7XiHfd7Mbfz
2hRdu6IlQaHc8J6JEP9g9sms0hbGDjbgYQoR3xJ8RtG5oMzUA7TOjeGHi7p2HdjlaRCae11bQBg9
kGTy7B/T8aXwgrERfp4oenTaorhu+mgPs70/diMaS0KVdFvbalXybk/RtMsosNZ9c8jv7A47H1Av
CAZG80641888cNqtMNxvNtktS1v89Coj/oHI+kdaTcUTAbvpqXDKbuOWxoZdzrjtZmrl0pdrN+NV
sCT+04iDAWgonXwbc+kYXZOV2B5Gh+tKSYetN8toP/d/RV5S3GcQF31jPCSEbG0RnNKc61yg8fHa
dMcnE+H0QnT1DWeKjApCj0Rat98z4LUr8JRY3+v6TaSOvU2ChpZ3AzaN0EDAFAhs+vhj6eBWYftB
VinSbRPabwSWlyN2DLf97o60EtL5LRoRVS2dCYHS/K75fbAttQTx0QDL43GuPgHlxA+pnjerCl3p
Lmobik2xhim8aa49v+ngOI/vpkePvqdGPCcJXlzN+zTC2N0NxD7cuZB4Etdqtl5pQCPRvW8QvPIN
SrJyC2QSmspswpDgjGHC/G5S3VgNspcoqrxeV1XwM6fUlk/jvgrn5VrEBHbW2RXl2GnrwcZwmWsa
4jVIuBrCBy8adj+t0Z78iPcISE40paPDIUzDyh4gKLrga265/Ln45HGse8eI33E710+l3pifUYGH
v3wdizjc2MS97kYBF0PwRWqGuBpT0F8Nb7eJ5hfTGV5xzGg7Mc/bCULPigHmfU4UId6kbGuR5Ahm
K48PvvTjGjVHbW9bFh/aeRmcUj/V4euy0D4SHjzH9sVmvINjwRvJ7TCv/AZBoZ2GD2aYbMsmTHd+
32FNwEGEL4kiua7xJZTGjd8nB4IAplt7IoYAdxRXiFlCu4kbXdMAmK8Zz6zqoflll8BO6wHBdYym
Pqz8/WDBoE4MmzrtUhw7KXLLx7441jYzQte0exqa0ttRGgEI0Xncd/yocz2ONyE+EEK+GwvxINX/
gJiDpJ9iRMV4sTnzcwT2qJwFhV3ifTBCLZ50Fkx2t/GD94oQgpXZ0AqK9OiXFnWf0UJ+Vmc9DKPl
HS2AoBxQmG7tLCPULOf3i6MbazGfHb2qQWtm2VWvWSdr/qjbSrsVkJawvIubUdP6tZ0D1KYph7Rz
cPFz2XtBIiWFggLT7hCuhwEWXIeACIgj/Ejq/a+cH69ww4AM1tlRi5m8RYuTlWlo1dbyskeqy5su
L5G/8Y1tMgtgiQUMKTXK29Qnty5r6dh1Ddhwavk3pjbcL116FZBzuOlD9wczZuDd0pWFy4gW0dpJ
pWMo42qkhdENrslq3df+bajLbIhmiUETGXSr3OnBSZx4X0n7AOnRByS0wdXJqOgFTxyOVzoAc4Nv
N6JMj5vCBd6VvOrt6G/FRxjS1deWXuymlIE1vplDMr/gh8AZpT3UIktOGDwfptna05jLYoj9FI8s
TI/zNRAqbV3Dim/Rjq6xAH2nu80BGrKh0s61QyigD+fGcwZ/+SEK0a6bpbn34xF6IN9QwcmlCab0
ytCR8WshhrrrcWqDxyiB2NTYqzLJly3CnoTRwIDpqiw3IXzMVJ/J5t05Ajd5Gjn3s4sVAKYnhpW6
PoEw6dYjEajbwcm2UEBLXNL5tA0TAsNxOz/15lzDbHQZTdcaPcyCGCVDgwRoAsUlea5+Do17bxG3
2YgTx/tuBQvxeRYhhp1Zb614mba6i1fTiR2HXlRaIYbDNVhDRWSn7q+Qy5F2m13Z2ts8Zh5G9ZGj
XmgNivf2fQEOXTfW8m2atXuyPfgaCrST7CQ4CIW2L0wES+Ax3meUGlNeXY0aGGgxARu1plwcAMy+
oCeDyyMZgWkD79zLANGTtefVGp39uD8GLrLBIGLAnMSkPmn3cQ+xgXFTRfS2ZVTLI2QXKsMi1nCG
Rvot2STTbTgC9M9oPpkpw/1m/qDSFsJNiH9WxXI9WV64pV/LN5EYu/hYIsDjBxrullzfVNYTKglY
rYmjbcDzAdklCzLKGgaY1XLiqkQnuK85BJMZqEL7NqC+2ERO9e47wzHoPTRirY8dMQb/k72jNMHI
Rl3iuim6R3O2gl3sDM6BfL0fcZ59A9GVwchLdaByfrdrBdifyHCeYu8VEDlRlZ6vrHfulhij69y5
8YhOiOJ6n/SUg2ftShuX8RpP2Xd91txdWzJuiTqGYpxNyyLD6zq0V165eEdP5otlcbdNZk7KtYmN
YzY8ur7jsDZ6FKr5vWlZ6ZFsgxd/9n81tWusq9zFi05Q+hDPNwMyAIj78RqH+rxvIEPGuJiCrK+O
iXaPF5pgYJdrsW82R9R4FTW2XoNn7B6xpDnEuzrMGRT/7TTxUx2EX0INeYP+wkC9DMorE0tVkftH
rob2U8LZwfMRTTfP+eJvXMpUV3pzn016sMMm+bn09q+wCDHAIAFKUuRDuX3TgQjd4JY8pEh/d6Tt
btxe4xB2AE2MpPvpLT7+qD56sldIFjI+/Z5EcEIaNnqMqwSHBGgYfFsVsSt7qx3v+2lClp6ljKrE
fmlnaM9hxH4fjAzCM/CkU08gTKcfpjS3HyDYIHqhERofAi1+L+bmtnWi5haWF1KSuNHuRGRIfA+Y
nqq67ZhAG75e3GbJtLM7OTUhmiaFjJHnJg1CGdNQuX7N3u8/x269gWh/nMLqMfXmfWnYQFCJQuit
qaIY26YknI7XogCrSltyk7rmy1wbP70lwrHjpEwWcBXvKsfK4fvA+3Htt7rE3tKjORA6HEeUz97a
J0UbCXsNrbHZTz1KAsifE58fC0D/PCJaOBXpfa9bcoSO/9ov8g/MZ9dEhBByFsCmw3SFXcdwhivq
8CRXRUdCXtqrkYDr20DkT1OPucp3xrfSD15rkrVWrSV+JqnmkqEJHYfh7mEiLGEt7Nsmc8wX0Xiv
LcoeGqRg5CNXnJbCRMpuFWuta+HQTuiSwhrDYZG+VJ2dP7UdpLBcupuJn92kifZcyLDWVodXi7h/
q/tU0QtjeXVj0o31Sexgx+8110nZc0pi6BsoLeEE68JlPNDMZbXxEaZhQTnNRoxG3LodrRF0vCWq
fUWMIBRPjLtA10aTGInIC2ZwbcCOBSbZxsX6npC5uzJJX8E5qvsbr8FaOEQPRMdmO80b6cMILrkZ
mi8DnhDlTcQqBn5T4EqlE/ZczjA4TnXrryJUxas+Brg1Uu0UXP2BEM+HMQPGG3VgP2ciXLbCv850
LH3kxDivOdOlNKKVX6JKg5AquTBI2JahRgSjd/nBShx91dAWmxqAm27aDlDTUY8xDr7rZIaTYPLB
mUxk7QlOo7OLcwwzIp/DTbOMAnwmMmxSrpbN4Lf7POGsifj6MLfpQ+6C1IwDpPbQ+0kWSvgonXdX
hHm48ydLW7uuDqGuGR5SoB9QbUFLeTadkwZ1mo6PDCB2xwHHHrgzEs7+2JaMUxxYsczSfQHKxmme
ixZuBY0cBiDFrR+Hp6Z8nMb2xU8eY7t7STsCWPooK/Et7YYidY/8Gk3UuhjP1loQ8ePZPhiTdkJg
1eNT7jxgxyU+J6CfL3HVxlv63g+GGbl7FGXF3rPBKhlphkEQ7IqxGMYdiSbI6QgCBceHA3qMtrMX
/xJ8l+tam6HTJNlfyej+oH+/lx/xiB3nu0OVCyuGeG6A2Ovp3B0cErqCPEXqGxYNDL03M2x3gxdc
J9AaHADDWd05V79qDDinMAT+xyXi0WQKsrIiQDF2hEsyhGjqLPyklTPsmFdAqmnj214ytpxpSDcU
htHgNT2Xgf55Mfu33ACkVPLt3XVLc6sDM6AjAG7ecAp8DL0oYDlaT6kve7CuF20MHIy5Nt/1ddns
WvAYG/JSqlVh/Rd757HkOJNl6Vdpq/WgDMKhFr2h1sHQEbmBRaSA1hpPPx+cf1dk5VTXWO97AwMJ
ElQg4H7vOd/R/LXdRsnR0Zr/FRX/f0TFBk6KfycqvvzsPn78M6Dk9pT/0hRraIoJl7NhAtnCUn8D
lAAL+RIRkzanOoblCmE6CAQd7R8iYjLqVIS/3OsI4AGmZv1PRMSaOauYid0eyXre//jPv5koiG2S
mHTdNQCc6LZpsf37xwN+5Po//6b9n6ARQ0fyrHHGagT2sUJuUhkRjh3YHniNid1BcLhE5rkogo+2
naJlExMWVs2TyUmvnr0cwGZHEDVSVm+bNSA4RbQoFHSjhJYwo6pQBAHmBJeqDR+AXDeB19frFqXj
soe/B9Yg33fKRLcUsBOBrM9V6o1rl6RuiiLZ1atzc6s5GIT8+tyNFqN8015NVTGSJhFGnBCnQ20E
zq6KmkejHciUN8WTY/jarMNrNlpF2Lfadzb5DN1ebRSVyYuZb7R2qF8aH8+a0b5U+BBfDZe6TjZc
MF/VDBtRGxgzQV5VIjpYorxDcubB7maYAs74u805au0x3FmGva0dPV1gZmzTq+IAq9IC8mh09MJU
+dIFcOt7RTA7I9tklekqFCd02dpENl5CyIVfvOd5fQ3V8TzhY4W5WmpM5PuDE5CHHHJOXOOYuo/7
d9MLoQBr5GpACa5xDmgPrt8RDzs/g7YAylTLnZa6k4Ur28RyhXwKp3MN/LIZrASiNOm6Xnw1p7Bg
fJfWa2NDdvRWSxNkkqXgyy5+ta3GqZr876Cpi5mdsqFt7m1c8cOigrWssaYlgWEdKZt7F+Y/lnac
xtq867lqkWN0h9etna8NCCjc/pdd9++DmZY7ZplrPwptYqL6FRN1ezUn51FsgWQcZkm9nzyxMblA
Eo0C/Nqe5x1mTqGu1wnYEq27zFV4K1yG4JJiMHS6Q9cyZgptf744YAuCPNUyDtCuRdXHZ2OsorVT
uWfS26hM2tAEEx/nI7wm7+pHSngmMpYBHd9NPkXK02z9SGb3ep4WG0bg/A+cEdkzQ/ZiZetJci1K
FSZ03pzsR0ePScepc9Sk7S+z6siB1fLPjJCAbT0L6pnkWJiugx78ofrqixojudMLvh7vOKluvi+g
Gi4UYB9d12FhqokIT/3qaMA5zKfeeI0LoL6UpkOwnMdBQwxju8YR/wrcWU9MK03QQ5ljqlyLyYJb
Ghy2YOJWXqpeSECst0FNmpeHyfxc8SuiP3C3QQhUDS8dxkUGSTtKenuLqK8FUX/OlXe9cyyd/3yf
kAfV+ViV4uw1D6P65ORcqmvjyUiC9r1ss8fEz55VVelWeTdDicKBaJThOHQ9aQjUK2D0VvamD4mu
GbV+erHCEL6CXykfCsE0Wl9DKlOJsyo0ziGO1+00RdnHwlAv1Tz29yYFzEiYvup2mp9TnelWgbd+
gZvV3CZeYBBV6ZwCoae7+XSVQaunYuL7k/KOHvDcgEf/WdJfOkF5PU0OufOEtyIvoB54rFW+g1EP
8hXMm/wcKowxEU2862bhHf0yHKC70Msya2q0HtSvhTWCz52UIbnz3LjeQX6FDVCI5ExBtGeczuDN
rxibQVzo1mZdMwjucq7iVqCvoPxB6O+oLqjgrLdV53qQqGcHk+e9NOjQn1qQi9TLCSPRQ7GMU8s5
5KqyBUYzXfmczWjwTejjuAg76kt5lJ6CBKS0XCRRdM5Mb1/bgr8bP7liafVCwyt15xrDT5RD5mPs
h4TtRA0Og7E7tiABTLPBcaha3yDoUTj30yPn/nwZCa9a0thQCE/H2icX0h7cBrO28+u2XMsMC0kx
Arj6cNsurcLyttz+dfP2SHmnLR2SctNvq3LTAJ8EXpN2lbuQD5H3/7FH7L8oIlFKOR/67AZtSeU8
uJPUVM2BvbdVZbapBjLAd16TD5KLr+fEZEcnSJbY7NSz4fBrk7zzj4fLm3IDTRQBRApF/Wgn7bSU
d/7rd6DI9yUfcHs5uZffVm9Pk698W6WkB1o5TrZfb/63XX+9Mbn5tkXe+dvtP9643DxUJDIPdlUt
v/b79bgae9uIxXrz50vdPuDXR/96ilz78+Hyzt8+3X//zm7P/G338itAZ03L6+sdFgVEWrMmOYjI
db5puX+5EFZZq2u5/9/ehNwk75RrhSv2RWJWiIeHd5+i2e0Jt0cN9O5iyhRAO5AiQ/WeeBHPPEd5
psHMAr8Ne5z87aG4J60lP9gjApGomKVpQ+ZwuMh7vzY1lZ5sLU85/HG/vGnOT5Z7+Np620vtV+zr
tz162P4iIJWHoSTnE0EZYVpIvzsULQu5qpSoCW+3x5AiSpCFzuq3OzMv7vZx/np7iNwgn+cFo7YZ
1P6OaBCX84BigWkgP1ijzjxx6g/iVeK4x3L2YI+oQA9yrRLgOIzWqIkyS6KVnkI/nC6h66HWn73M
8i+KK55TQaFfYArP4Z75EVw6l6uY34wxcIaz3l3WdffTrn9yJheLLBu/JUpBd0qz0edhzM8O46xa
kgsLXtC/vPn1OPk0fo1igYp5Wdh2uxuG4jjUtb0nU2QRqsNnFrjVpqrqFFn6FBjgHft3L7Uec4/L
fGjRQZKMBakulQolebMcmqWgGbejzUCwgYUOtsXB5SpEGdlRvaT6QP7RP9K8yLBnjJZDyoQ3RndX
zG212eTqzg5TdV6TN8FoAgFy8r0yWMFRLuiouijQuJrnyMJIUK6c7EiPJ6d7xE8qZSdyQcd4ofee
vZNKBqlpkIs2VH4Vmtmvi7xAfel6Rri1ButaQYI6jrQpliP6yeVQUKZLPGWX4OtVSK/aC5Kpp2Wm
gJZtLZT43cTQEcB2tSp1DDw2qXZ4oBRAMH2EUGu2aUcVgWIqWqeF1ZXvSInPFSMSLmf8VNHwQPsX
ZxetD31txIKmTTlHNgWWt0fpaY6Thu4z0A6aONqix1qNJAhe8yzTkSKtea23zFVlGPlNxjroNIgS
dP7rjHnLIfVbnSsWnna55loBg6zcpPaJqVj+BhzZZbPz25LIJBwzVMf4/u150TeOti+TB2eWeKmz
Sp+KEPwMLzF2aklz+Esj9hsBRMq7EqK+tgSiEZiFRlOflYFm6RHxQUcPzWlowCWf1blSvvS18MdZ
eW+k4tIrmYYB4B/gFnN0yItX9ZFSaOCSE/hfaA95AMpD8Y/7RmRNq2CgFO7MZ0PXziE/+RsoUhzX
IAMx1c8f6bfbkn7C/CzE9TOfXP6Qtn3J4oiHioB79yR7z8JW+fHkAZdKd7fUScotwGdEYKv7LwnW
l5rr674mVvT1LHr+Q9F0UwF9ySFxeePkITp2JT+0PITk2tfiS1LJ1YThaiR25mwGN+aFP8NO5OLr
5pio773vJ8tsxBQZ9uZEzANnrtuqIQY4jo4p6AujwdUlLEAe1fPij5t5LTYAMT2UVVhrYEX/vhhn
44W8z9ep/3JYHJzeGGh09/rPRh1p2hlec5CLIKiL9QBod+74eDshCESu21/Um8Raan7lV/cl/P1D
B0yu+KHWK3I2cRhvyXvf0KjjDzwhbBl7uzpaEP1ov0XFKuppGyx8E07RyDVPfiDBX9okq3nVq129
yGomgQuqSXD56XPzz6qGg46fI0K20UGBdwh9JSzItjCqg1iYRjKkCGNJCG6OTn4YPfV9g0eVCPa1
VglKw/Mfoo0dHxvpfEJ3dPS7s1z29i9Q1BWuEMqNE3Y2zB3+sZ0zg/2Rlt0sTG2MNN4g6H+SKlH5
w8u1r4PBLg2S7B6zIYMzRml/NcxzI0HckAbUwq0y82jPC4XJoFI2ZMPlNbhveVVz+/CQwIb2wWxa
DK13oRpsuqB9aQuXWLsq8VdlAlSaJnRFCqRmnkIqwtsJINaxEfCI7bq4Bz9XLcVkE1sdJsoCnzc2
R8yQqwpwCyEvnEE6O0fHM+nxLlDDnVbUxOfgHWozFAiSKtIITmyCdipC9/nkoXm5SWeGS61rtd4h
y7CsCc0BM+kwjFbnUbckhNi0fIhgV15AeVIs6C5JKrq1XbtXJ8Ik6FTVU29tDaa9y9veRc7dSew5
K/k6hLgYy1I9pZm98u2KDI4hWGoNRgeLFNq0hksvWSuSmxJoubIJG+1UaKoKBmMGqsitRPQiM6ib
p6DlXDNN/rMH/nQTNX5+rMXnJJTxoNe+diS3ijZDcRjoMx7Csns2lZp+TprB/kuaCEf69Bd2JZsJ
K22sn+gr3VXUBdbg0xmFE9vNToOye9Nqf1w7Pawhv9c3Ha2MxYAPBM8Hf/p5kSnkapPn8VNATT04
FYa+Wn10vDLcVYcoh7+QzAu51o5gFjxXg7UgWorL3Z3tDEA+gqBdZpxLKLYmtB7kA/j3ouL4sInD
2eB8pZ2oeiswY85O9er+9tmCAkikOhAvX84cm3pedCnmr44iyyppOc2M02s+Vi8+4WRMtqc5swdI
rW3FL4gW0JTFJJUYdjieoyZzVlD5lk5DM1T+bOk4E0FEqNMzVXL3BneR8Jc/5YhfRBiCB474/IOt
fIgkwXwpDuXaTXb4JWWUt+UO4jCjpabxA0r58uySseTj5EOgG4DCt6xfv92Xgp4PM5BLmfk9VtGe
EdNdrvq88bF2C4Wwj+gxS+Pp7E5aTPyKN+2i/iGqcLcYOs30yp5LaMq4MTxiMvw54m10P/0+fZmK
kbZf0uOBHzrYMVNHivVEROdgFa8k2G+JiMZPSG5WFbQ0jzNfp80D9pJEq2OPRf27N9QT5AD3Wy5d
LCM1Ja8ryWat235BIRWdqhoPh76biDHSg+8adhLHEN9qw6HN6/fenQ256expCtjSOBw/7Co8TbTK
CEDIcD+Sn7TROrP7FitHub03kh7we58cOiRjj6XWPlvDNHyIoMbtTUQPOQhFfclqUIlzyeUj0Mnd
Jc3p5M9JSTCZzH0z9eZabqxVgCNkN9RunGxasv72kW9nz1UwXeRe+dY41EMTMFSY93cmdeGF3EC2
2XsQ0V3ri0o/wJ6M1+lIgi9ZmdM1J9IoHNzpvdQGe5NlZotxz51eemIN5IcYG9IwckLFTkVdkvOQ
0SHwGK9fHQs1RU3MKm7gyru3p1CDcxWMVNf4KIDUV5NrxW8gcKatPTSEtCdt8IZFibYUX0I7BgOK
aEs/9nbi3JuxQwNLfjsA4hdhExrXzh+1U2bM9P55lyCigQCZdEezqNnlY+5uYhqG7ym4YPnMIIdg
0dSGcSBTJn5su+GbvF+d005T3xvu9DE1zpPV9PB2eQ9akF+cRCXPWQ3yfT1UCBcVy/8w+9sPLEoO
p7CqrX3Xq+1TGE8Pcod9YRJ+B9/2EowFmbxIHm4/oAkKUVeDmmlhnKzrto0PmhnRJJzfv1ofQWH0
3yb68Bsi1LydrtomfZzkJPc6BTbs+fkQQ4vj3cnDTj5RlEhqzVx/EOoYHgMndlfy7Wdz7I1u5y8h
sddaqg5ongqxJwvPvY98CqzuaGTfMxKUMf3pr4ND5hITZf/gI9q49wmNuT2i9bO9aSnRG6rgaAOG
DTQfJ6T7WsFg7SN5/R4OYuuhMXmDoequA6OccK5QHdVy0gENDjT5SunYIoVKgndGW/o68g3noCHK
vY4Ylm/7MUNaib3SvSdIVNeKjQhtMLLgWlV+iKaJV/LTfIVRyXuvXbtYQ7PryTagS0eZGHP7/Hkq
kAeICppv/qjzc3s6F3onLe9UL6hu+7Dol6WN6ZChYrurodCiU5ZTh04C0NDyVVpasd001R9ObRqr
KBHNCdmGejFnCbF8lYFzABzvjyR3hlUGbfNU0/q/kM2Bzmx+o263s+h/n+QD1IKII7upwnPT2O6Z
S4R3exTtyiIa7U8gc6iqLBsmuEMq5WTBnu27Ovme/PWGctrTg+iNsyH6/AwgvVjFVa99Ute8vZ9S
dZYtcRIXT6m8E/iDdlUaIvlMlaN8PxrJa8uMS9sF6LR6AliqrrwJZkYnXuUD0FWPy0otxaXRxuIk
MJzDT23US97y8yA2W1K6r37Q0qEU2Tcq4YhBwbVtqmlpZ93D5Cg4jzWr/FEnyOysVnyQTK8sk5B9
lByfx4z3uCYTUnlRGv/htjc3eCyc3HwhgU9Z082Kj7amiAsHEwLewPE+HH4s+dDYID2HsJHywcwB
d+eE/+2MPDcfcouGhnxIlg/LjOLsB035aFXEZXXRNdEfY7NGgd4V5aualFf5UP49T61aNS+UVuJN
w1/iUE5OcNfnrmDkk9WfBtQXMX9ig0ntwmos5V4bR4hnVaVsJ8uIHm2fkjTC0uoHBs454FL5Fink
+vgrQGL+JbAHcWx8Z1iHKX8vMYmL/Hos3UG+VhGmVDflBi2vdtDDrLobakVd6qKYR0av8pFTSxYT
EjrtfvA6d9eP6DGbrjoObdk+4pLIb9/36EPMEe74TYkKjJUoA8696genoUVi1np28Da18Vl+Frdw
39SuNZ5tslQ3EynnhxiSx50GEQS9JQec1p3lF1Qyk8O9O1X3HaLAfRh047aJffMxJAn79nV7lr9x
aFd981TO1Y7u9mdbV/KTJwi0M8O6edNS7Sj3RqXuIyT3cdGkfX5Er5JuNWXAlJa5zj2kbnKRCFL5
3qbVWncr5Z1YX4DUTV6fUAUEFzOKQ8hzSfOZOvdjm5rfhzl2HiCdcmegqz0UpUA3QAr4K5qJs9xX
0Ki/lMiPnugvIFscWjjvE5duMIwE0M776EIXC6invbkm4XyTFQzHaMr8u7TOsaPM70cu5M3Wd5WL
o3IwafOpST5tfr58hOEfZMP3f7M7/lvSlgCO9e+a4ndBmP/tP35mTdiMc89Zvz3hr5a4oxLMIVwV
PrxNQgdA7H9gthzxd0fDtytcC8CV+k+ZHdrfXZtgDtfQaF7PgR5fHXLn74ZrqyCK4PVolJOc/0mH
XLCj3/vjwnZdzdFN09YMR9P/H8iW1yt+FyDeJuUhWdmOGGkEkZ3TmTVVP9/8NFrQ6s6n02kPhcvB
l7jkDna181a6TrYxhSA5ofeRn4puD9xlUchcQiOa8Cd31yRPTUwag3cg9GDaZeRQmG51X2iUAosO
wojWpzpKaT1eYTSAPxe4+ym65I2OajSh32Oq73GsBms7c1BIgk7dJuOEUgldDJMj/aDVrb7+7de7
3rQB/5HRqs5D0KP8Xv/iK9FVvnO+Ffholqb/s2TAbR28/D3VBhp1LmEdoYHvBgl0ESKBU5QthgEd
l3vhrQciuDid7fQp/qZoVPmiAvTuyCdtCjdetm7Gp/FPbsFkuI7cxUzc3TgdpW3ftd5Gm5Hwv3/v
wL5hs/3TD+rMuDRNWDChbMcSBoC23wUPXqAT1MC1CFS195aWnrEsjPQ+BaHMyMLNt1Qs77L+NYN+
T8QG2uHSLnsyh5zXPFJgk1coeQY/sZZ9n5QgvPW1hdar5fxuEQy/iLAk6TXRI2n52RVAAg1dKRe5
49NZCFAAm8nRSGbwVTRtNX26DzUUX5lS/UzNuF4UXnMskzChrjsc6cIS5jGd417MWi/nTe/8Zxs1
3TIPtb2KWGDRWXstjsKj5Vz9gAJDXbQtmK/4GZtCxwxM6fR9qjAwD51pjjJaUzX0F4Y7rOIwAAIl
iFGlXB9Y3feRok7piCX6dCyTwZ2Dj3Rdz6VgzcJGZTU/JE50tnU7kTfusaDVayLxdomwXst+4HF1
2QKWi7jEvBRlM3c1le8NNuFFYDfmXZC0O/hqsO871IiNFyCCatVT2XO09AGKVhO8wCispwxZ4rJC
nrxs2IlC/twybMW9SLPvvselXe+7rR1lCcM57SMen4YOKj3ReB9OsNcc8L1e2VxD0zkKtWA6zYht
Eaf1MU6djZ9E79NkrV2PKWJeCbGoCd8hcbI+4zgwNip+HnRaxGFk2ccUjwRimZgsmY2uCNslLJOC
CgHYBRnxA3S1nJKPcFZNBVmDZtQybfA8oaxHNZM4xp3uteVS01eGp518Ckj3MaYQw4nxV+koXBwq
sBoFuW44pHbz6ZEBaQYTgc+T2ARh9qFY6cAue3vlqR0yjHy69x3qgGMxvqfdc9XNYThl9lJgZa+a
+tNOynUk2jcKHQ5V1uxHHYX3ekCmpUbIchU3Kt9j92qVxftkLhXscEicx2Q5IU70nXbF/PFYTGqG
t1a82fCnhlw/l+pULUkM2yJDJzKkUpi9av4WWxJNAQYnCDAdkhjoAahBuZlIL4ub7g7I2zbQmxOo
Lxx/0dIZ+n0dV99t/Z502kPrps+1hp+OMsAHxLo1xbVDbJBzX/GzOARV5hOgZZTLgw/lziHVK2Ac
slLQn5sUXRZ5jt9JFa9ObD/NNgKyGE9RgYU/QPTL3BMtc0b4RZuOd12YP0RW/ZHr9XuQdFsgQeR8
MEvIgvZb42BowPWWEx5EJXNXa7Pw2iXnAdnPynY9TqzW05RTm7GTz5rsX4/3UiXjIRPGBzyIYqlT
6VuhsSH6z72GnfmGQ+egRcFd7IXHuIy2KKCeiRE9lJ1/tU3zu4d5d5GJDzH21dbW4hUiogfMlufI
xW+m+hHKEPMhEdUa3Wy00HQXAbmHrndKu23qaz8z/nkLJ6Di1IkEGz4Joyq8lsiyPf5DWKf0CQel
MXiLsFZpLtn5gw1ZQIthPk608jhrjEDXEiILMguqNtWWtLsfbecaDvE9vpCLayi7ggkWmDloiaAH
1nRTOF1jzerryxjGCCP8HKtHru9rEjSiKqiBOX7qZnpSsuDRBbq3tMaBHBFLX02eSU51r15vrxs3
08qzkIfRM/On6COJbQRB4n6sqZdX/JWqNNxTbVwbUJM1LJuT8N87ApZRxw4/gTeD+faIdFFgIDVo
Bgrtft4QufZb3DPjGAi+a7wHRMkrCprGIvTqJfmV35C2nnzn6MV7qqn+xqPiOO1HdXZXaJQZC2+b
J9gviCNdBmWLvEpRqV/OARzoPSnjVRiVArPctFbw5PWmtovCdo9Gj1CtxqLJqfkbZix3qlvts0Z7
RQQroipZxbZ9sez81XcrkHTm2yyIBwEvypX1odootVCdnKYwixaZSw+h9YFEBMiRM3Q7RUuKRNvY
T7TpcYJowRIWMIYAZN5Lm8sble/Q4/r1At5xBy0OOGOmo2ITxl1SVFAGh6s1h9v4mf2iUWWK4vpH
ENpgbVrjh1Fni7yZ4beswMmFaZl2GGTZNLrlQyFc8lyQ8BROs0gD45s++IupSLJVVPkwSCYq4YKp
x5CiFByJpLHiSaHj1P0ajPbeYhI4+OmnpQ7qAXwLDkPLwtRDU8oPh2qTG12x0Ufzzm+EtR7TdE9Y
7RMul55ywsj5hWvPqPGZY+17WoLMMrx8ZccQPG3DxIBIgnLk6R+F4r1SFDwbXovT18gzJmXq1hDW
XLo6p3aIyUs3FaJlRmXZjhmps6M4F3q87UfnkdjYleLYb6kzuos2dYPVN3zwWEmndWuZxofJQCQC
PVwpYB7xMrXgDyFHxpV9IbcnXWCvJ4WjsQCW8wFVw7eWbsGZhdzkIGyqqwitRaA2CAJDjzpkYTR3
AQ7DOWW1OOM8Uo/gBH9M0FPLoZsQlriYDzjglbomIhwTYqsyOTUhb/dW/pMyO0keGni80SDWbYy2
INj2jV/y8zSGt3bMJ/KU/VPn7e1ZHV6l9pVZDz+2APETGs2i1MctxLDnoKqhUyp+y8mlXKJGpKXA
FdR3DnrTXRCVEwND94QesUcOj8N5y5saWIrWtDU5JM64o6Jz77WvEwQhzsWpRSLNqW/EI8xSiiVx
8z5/dY0XERLA74HP5I0S6g8q29QBAvWtp3hiKhjGLWG/+lr6mNoU+9tGwxqtvdmVXmxsgUNOJD/o
JWEBYrQNKBPqg1se3US59m33TXBBXE4zMtbLni0EhzioSUwpy/yF3tSKEu0Fg8a+Ha0HRe/voqKa
wDo+Mfw8KO3wRPamuTAF6Sje5O6xF9Y8C8OS+Sw/HZfHpUCklyZjsp9fFrbvRo/dRyeyfoKF45gf
7Beo7fcdn9ASNXg7sXO8izWWd4pb8cYFcH+guR41laZywg2Y2OTadp9TB2Lcj9t6W9XQwy1jbRXY
PMy63zfpaO/RahrLrk/vjVmhxKleoz5eZgUc7PGdwhf5eb22GxQxLI2Ejp5ukuKT9aGN2DY8wDMv
6S4rEb52Rj4uQtzCEtXGmcI1ZtDmmLv9FVzSLImBQltmOnFIunHQKpIzKrz6ZtsVp1gkTxoiy02k
M4NBnPfdaSKNavtAuhERPVOYPiPMYayghDSphfMEN8Ja4P/nZ2zxfsTqo0anJQuztWdG2zb3+ftr
PektWYuRxf0Z+hUBHxPqXCfii4/7PjyN+qQj+a+wrBVYrVKvumA1VjE/DlwI/fC+TGN8lC7OkyJD
79+lAAYoAi7Qjw4+Ji8FgHtNFtOqcCxwY7o2rVWgxmnSq/vSVo6JIEpnRG68yHwxSyPSs52WjwHe
DWwTBDh0AUzkREeDZ/L3UErMUSRA5Et0h8mukWkCONfIoqiJGGjmflk3L9RZj/Z1U65po3WsZGDB
vLGfQwyUOc5Abrw9wbgmc+RBPQtvvnYh18Y5JMHulGvZ0ujPe5X4k5KKvm5sA3+y9kpro67uwgAY
2szSUOYQBimAkgspqpI7kjcL8huyKOo2N0CdpLvI1Vj1mF94BSQAB6EuXdwsMDx6PH2xtiNd2Re6
tk8rJcADZONxI8hoj3wPjDl2vwOXj0db4H2JRu9JmAVfC5IIuRu5Jl/ClxAYeWcyt44dAcirxhBI
uFJcprvRqsMFNW5+r7I/hbVv7zu7X5c0famwatnepe169NyW/PDAmS6RO8+YDLPYGgq4n1BMRw6Z
4K5StOAOn5e2UTBlcR6os3VSlBruPUi/AcbR9UAu9KqgN8y/cnrscUkuB6/RKSxhyKoizEWMYBjN
JWW39vvRXAkLnxFVTfPe1MG86ykuLl+UyGtQXiztVDPWoQ43JB8Vkp6cknE7avk6jtS7OFDWVpfT
p0DvK6AAncKgemmARTBKzNYlkutRS4kGbEDlKimDByfN1sE0uhsFhTqWcl6/Ngf/hBj5nfrC96ma
4n2aMkqtK49Mmk0ClGUfpiYxTqg5H6DvHtwRZi/htyFIE84PGXKydZMWjAIDM/k2cUFyIvLcEirJ
x3I+zwqnw3voV/cpGVlHXavsNbqHR6Hpw7knLxjD0VhvmjajHEipI7Aq/04byJHRM3PPHF/s686L
7hu3wavHX4ahRvbZNacpVgi6FFzAaiXNjlA4jEVU+vWzP4aE0iukEVO55EQRdMmbbfv3uWfYFACi
YTOHyzz1U/bLKDl/93WxxHLY7N3eM4g46d9LiBFbm4ChM4eIQ/USfkKPBATmaccY03aOPXz9Y4cl
0IwexqageJJkb1RhmO4V7ngnrO4ax5G7jVv/E0X3uC9y8ZkMdnBEFxivBwuFStGE0aXxmhDydI/q
08eV20KIHqdyfFIsRVvF0MDxzusPpus6TwBPsr2CJn2ZA0VnVm9dh7Eylk5MQ3PRRYxYs8jRT8W8
6ID5jL2JvN3V6LRODfg/27rGRZ/OLvZzjTz36tLY6CMt2Tk4wY/+0D8TuoaY0KX6P9lXB3NvGz1U
JNeewsTaBT7+TqYmDyM4ZLiieLL6QrxB77b4EeNu05sGTs4B6Ghv+fo6AzWxUMs3j9HIiouYsaeF
60ILyWE1V8WlKMEmiNQXeysZlqFpXP0+Vgl6awOmSNATk1ongOxJQ43FGN06WwC373Tdprub6Pl2
6PxDKDJQ7SnQ6S4uHrRBXUVZZ2/HADvEhJVpr2jTe1cNJHY3GDfVfN9m8dHo1PxocuTSn9uQIPqc
ht0hCEwDj9hQb+wge/XmJrOdtStS1jEyEr9Zqmm4KmwOiG4yYL+k/tGnKmMv+IbxkGVef8FpZRFr
P9yTyOBucpMEq1LEJvQ55vGaWYBZr3UEd0qgHIliaToiH1pAvEu/bX9GSRPctYODkNB46VxGMsNU
bRHyV/cVRy6A8fQAmIqAPxKwNRqFBbKTZTpiw2Msga6mCr8BEO4ekMSslSYmpSvz76OxuHhG2q2p
xWVMQFLSNpOVkSnHAvvBSjOIvRbTy6Qm7saN0mwbRsmBaimll8YeKCgsfBpmR9HH7RHHdFZh10+v
IUMaDci7GLZkA5RLpzVIfx8y9RhgEWM8HQF7ypy9Rzskbt07VS06rtX0cXx7vHjxRIoMNkYOG90l
ksK1LqaFdk9U2QgnyTuI1spQevRvUO3Uc4VlVAmf2gHdEFWOq0eXVx8YMKaq+aD6dPvxu2J+EHTx
9WERkxYzkwoqBtk9gHKDVNvB9AjrGZwfIIHG7dS35ZEYwpVtEoNMIMGKWumm8B1Ka5Z4xsza7OjG
Mz2iAjckkbsrVBJqqwbySvxMoOvZ7ma7SdN7wDdRWRTHNCeKbErqo57X6j01ywXKbwFqY+whi7sl
ciF7Xsi1MISCzyVZKRXYKtW8OoAaoaLG1RHGjt9FdHS6dBe5xbj2VGpJCuws7LFK1uJhBzucKoVy
SILyV6Zo47qe5YsR9eKFppITAACRlEhtjui5rYbFYFBRKJNDWpJw3qseASmJsZqcsWH8wX+tJX+y
H+LpIFwm8A1uxHWC7fMQ1LM5kxAxZhjOUt4lF2PtvgywCzdxk/fpLCyZDp2td3+txjk5JWpHuHBq
qgfYOepBrukm9txF1/R/3YZmE67wL0GcmEVMooJOLNcyGaIkRU7W4BvMd7Kb7ol0VGJYhwjIyTxw
kWIZPbLclTrrlOR9nhy6fG22uPajL5sTX6GGmLFr//ZcuQO5+HrCHzdVdRZE9hVUiwoXyE2gc3ue
zXgWly0C73+8GbkBizdP+W0VLz9+owBiy+2Js7zntwfJOx3FArZcIzP98xPIzX+8hOvAmhl8Otdy
Q1B61qLRB3v59QJ/PONf7eXrIdrAP5eG7KaYR4ucCP2FEEOy9vLQwIlgEUFT58QFyM3lrN3We5cP
GVUPOInUvTXjeeXCxkZ2oHgKo1feduYtA6g5VPEJaNFxZPJmoWleWd3/Ze88luRGsm37Lz1HG4RD
+KAnoXWkppjAkkkSwqE18PV3AaxXrCqzfmZ3fgeEhWBmhoA4fs7ea2OlL0ftOcm8F+gk+dqc9wCO
qw9Jy2drI9XQt+ziMCBnvRt+Ohb4fkWUuGcmz7KZTqk/lHuNNILxnJC5hqZHAhCf1VwEcn8dsulY
df33MM37HYm4TuBfW7M4YV9H6NX5XCBH2+SUQYQeexFwLep0u3sVCoBKpYrnKHJ/hnlxl3a5CSz5
kBvBO7rmHAqdYvbo/KzaTd1FDyUTVcII8J8VTnRk2f25i3DhMipAXmF9c2oUEzR8YMljU2qNWTqL
wi6e5oyD4UOlKc6wYkDWohEu6QYoWqpmvBJq/RPkCbwh4znrxWus+pewHItta3oPywQhI39oBdHh
w8L+HpA6v4a08qkSPzwUcyvb6+6p3h1M8Lw6HSC9YvgN0f6HyLR1aA1nN1RIvIK9aQRfzfk9a4wr
aihihncmP9mnQAz5a/2mof6L22E3tDkqhiB71lQGBUiuGxhrqpz5Q+Ju2u1bRDMspJmelG/daDOQ
rzHACbFvIu177Ql9I+vobpbDs2dM8AS74YDXLFxVMr8ArDlg7CRBQG6U8tWpaPzgkMrxqSDO89b5
P10wZLihiQUOexbIfl2v6iV1lRDwyGmoOxNLrFzidiuBK7s3WA3I5HWwvGBV9tPOO1cUW/BNPLmR
9CFkCTENKvy0FjHlf6CVT035Oqqx/2myNEVLiXQUK1OPKsc/Gq1/K+3+IDt5bbKS0yRSysi86V78
IgwJhT6Xz+6wicdriSA4a7pr6dkHJxo3svna9bWgval99LK8qM5Q+zwQbwX4AjP+BIYW5IjfWnuv
iM8aSP8t4bYx1Wv05JkmubpO8S1nnr2StdyCNQn2Vmy567G1ol1fOvaOvQejpok0N/DluEEbrM0j
r3VbMIRIrRyCXmGTgGJwFHqesRM5hTyBue7KyXN/U6bfKw036mRCNKgPiOHIeNegH6eq9gkD5AMs
+oz+E+DiNSv1kwcIenySWgQuZvK+u21yF5j41+bgK8gMKTsjZKdqDkvPYN3RUsQ064xb1/Zf4ert
M71+Y1F2ZC3hrNKO705gXFwFwn6ILN5wMZAnC2P8TIDnjzzaoWx9zhP50+v1ctvlBRxmEEFEVXM+
kObXWrccEHrDZlJFvBZ0VIGxZSgkHTwvuhg2Lv17k6jriqZk6tIISiImEjXUOX0oixWnFHVQRPeB
fFoNgtigYsIj4/K5yUB9HqV+bIdoTaOowMIZrwssDiDZviZc5GAqcqwVTsqi5VTYxm3+50OfWAPX
tWlwWlvVcH3V7ArFAVEoJh6DjaxABqrW22CGzeDw0mWoJi6OZJtTCCGqHXQLrV/skDMzzUk5+Sbq
0d41k4N01gxu2Jhp6tD+pUIILuRpj44k1GZEKp8EXLmTPqNR/KWm3XOuyWMiEtECjDxUwyZXuGYm
JLKVpz5XtEe2Voo6yarKZz9xUUWL5K7qiXaT9jkdAK7jGRVkn9Kwc76aCKJ4vXyQRtwx/7LTG6sV
plr+cyfGr7UtP+B30eSrja/eHg2luYX8QCbBQNRd9aNS6imCMO32gJTRibzOA2mmXWTCNWGz95xk
X/VltHXmNEFXoUzsS28gP52S3lBkZiD9itdjD58FG9UmS1OQ1M389hs32ngllXpl2XTy3H1S+qyY
BevBwXL4g4Tf1jYifk0jyNwpP8wyrPexOQZkHRxrBmkVicOrwBTM/MTPzmM1TKSG3Wn3YW7YN/MR
mbVHpFLBxmxBhWdkO4dS+zDD+KLAZVZzP93sYgzqtArPV0/i9cSWuSosYqaIM5UDQZ2+OX6UHEEV
bWfoY0Ss07ppxuiLP/wctLFYK9Ih67y69QbjXY3Wt2Kn02md6s5PRctgVxSMDujIrFHyY2qZMlgg
erVOWcxgWfTycT2BGtoJerBQnewvkcHUOFYfVmLiLk8mOoIEQpL40j9OlfcBYe5aaParq9DrThwN
pmHetbQbtq0h3pu6hWHVJhWGFF4TmJxNhtEWhKFzj1Xarp0M/7E3kMPjz+skNL1rKoi4XL4K8cJg
rVj7EoVkX47sED7Ix1RqTx6H5SotiBlq0I3lmS/3gyXVpsFOpP2okpJsj4DJTmtrAxfRgGNgKN9U
ck9yORER06P5DdaWVZjXtiXTaChcwBU3Xc/KbdGO2CXaq9TJ80LCWK3LieLATILDMvD/PznOf5fj
2A4Smv8efHevfmBa/7sgZ/mRPxkVzr+F40hOyJ6DwEMQK9f/qJv//EtD//Jv2yG7DnmN42BaBhbx
/3LvnH+bSCpsMBKs8G1L/kZWCLQ6UgrXtZBbLNSL/40gx5DOnGv3V2SFTXCWg/qHeF3qM4RDf1dw
qLqdVN/K6CHzv3rYuKBpTvXJYXiHgwHETcJwL2/f0LL6p0l6mPpYFXpD9D1Av7umYTjjNnGi/N5g
EidJO7Yug2Mbm2SwkA9Qzi4bsgTOTZknJObMOeS/MnOawt2R2XNNZnPassnnRdiUxuamYWUru6o8
OoaRb5uQU1/M7AR/3sTEPwjdXa06nHt1qg6t1Z191GpxovkPhBM3u8aSb1glMF3YrBR894GlU0Uv
8oF44+iRVOSj34ibMXjexazTq90qxo2d9Y2onFOBdf4ciN5ZlXNKWLk0Xpd8I2xPeC3n9m47d2gd
c3gr+g4vTO7crQ4Kvp3YN9XpCkluPEd91d/9wf9ADuGchoQ2CDZD1OSp05+ENxgQJzi7Vn67y4ze
PmPkt8+yYw1rJe8LyKCcbTuYhbJ1wLvR4l/xskviKqykP9Jml1tGlr0MqlGzBDA7ZYGjHWhsrEgM
C854Rxr6KSPj8o5kptmpsLwH6TgkT080oRcX0vLm9NmapFWYlLrFrpQnLz3+pXg2MqH9bMkp8xiV
VMo9eW1ob1qcTxEOKJq7tFqxRIHnN4klwCaVLo6pbjZPGZ2DjYqrJ75UrLjkDgUo5PcZjApc8Q3N
YXuxYvWYsvzZnuVS/fIlezszDdw9lkPjCNH3Lx/9P76J399OPpvDtKr9aeEW04vRn52GTD28odjS
2WhPy2YY0AWguv2hU2snxPHVp8CJq307O9ac+WBYbv3eDLNtzSRJby+ARC1huctmeUP/uEthR4g7
IA7qFwZiIYGs0xrWECOG5ebEFKFPFOoWw/yypKNOOPpoSTDf+H2XVfwciVQxDUuT9ZLlu6T4Lrd+
b5adYbk7jUO5Mey6YxnFYbkcjO4vlrqHO3h5cNk7+tj+bKWRta3nnXj56H5vfj9mzYZFOLnMyrNT
MB/Iv1J3rcWHNW+WZwg8o26fjZBL1tMSgbVslqyn5ThPFxdlPRsq7TlY3kQ+RVrJ3G4wGACc/nI/
UTtnbB5FXffTdskOCgXJOtsqeQ+U3hLMkosNvAkuqQggTogNJ/p4bJa7y8aUcQ1wugCrZn+JyRYx
DH9fdJmCeN0QREcwyUqaHhreYTY3UZ9wE9JKts+G5lz1/icvpyTIidFxo1Y7oYR7Gb2J6/oSOLG8
KLFt8LRBieZgWx4w5o982Vh/3lruSkaxe0Yv+8VwvbizqdpN4paiKxeIDcoj46hmQ5iTEuwADZa2
ppVjHwATetI1HGKy7KPdJIbPUVrJU6SF4UlMr3yyiqGMwJ/rW2y6ULb09YmB8kP7c1E3UERcED5z
yM3yEpcpUogJYjU4ZrpZJknLE10Up+VnV5flcWSRZdyMPn4ZYWdzROv1Rk2PtYS/k/eCNXJX3yhx
vzVEWa0tre9XendhBomrmSvdmjXcd8IJkyPllbEr0wYsfvWceJj7mNS+6QL6HnZP8N3yPcV5vZmY
z8odyaHJKUr1S59GRHaW/I8ywovMaHrT9iga6zG5FiDe994wfBl6yC2D+hKInJi3IaaKTL2Jwgja
H6PKUzoMd6siatFo9S+kNvnb3ED+ie38FgFt3uWxpwjSbumDQPvEUopspQkKfFGjE8xmQYZO2SUp
ppRTRBddBDrDyWVvCtLr3BfQzWI6RzNFU4noODbm1ZgX+uGMYrL9hHavK1dQmc3t2HJ9s73hwHr6
PMV9e0LqzwJoCHG6qPFtqEKibmKt2nhh9l0hOFkNXvuh6YE4kfMBTpgMqRWefBJMukff00LE4d1r
NJVqj2virsVecwzGvtsxUSQALYFe72jh3WLVfHZrO8WhhOwkthglkDfFIsLZ2j7Gb5tpLiPpBmt9
ftYqaVGYkgtqD3W5r1tYwlbtNyjYW3MT9Pc8iM2tDZFobQm1HirEMt4AwqqzCTJorRaLQ+zBP6YT
y5rKsnYWvAPkGerHaEz6PpDjS5uM94Qx7kuC3njLZGHX5Bb4xbxBLThOLOr0biMNsz2YsQ9eveCX
IsZ/aCY7W/HFD2czUxpj7JAfDr6HY+JgTNKSTekX7R7m3utQNMNWubGxM3IyaeIi2PWThpF4EWY2
wcOYFGer8fTdRD2tQZa+tY7SIfV4NQq3DruirYbnPq5q9MbtuAlS5pteC5i5YCSbYquckZblNxjS
KHiYuqwiCyavCVpp7XnWJxrHYYssQGcVk5nHPOw2uh59V+C/4OL68F9d7dqSsmeM5bjuuJ4fmoED
qMvCL3XaFRt9QqOIR8M4oukYCbuUW1M52pUX8x0KPoIzMMZbg9WdmL4bmfXgpv4jAdpXlfCZOnr+
tZH1F6+EOz3Ia5+nJ+Fy3CqzrDAjBYAd4XuZiXsAqUboqeLoDBnZgyZsL3VqYLRyfW035j5SiEDD
mVC8qjEmDlM7tbAKdo7QWpBDMO/jGMti2K/zVoRvuSM/EjPmcqIHxsbTbe02NVuYPPHeHR2OSYMA
nrDXWZLhhsVT1z7IyQQSKW1o2l0Pqltg/078+DAltlo3YFKNT32tw6DXxJfB4ULjShNF2ishjNMG
xcZPtEP2Y1ahQgkvTNABiAeNOlYKqC51qXnKwBU5QLcPtUXL07dVui28Q6WZw8MsPuGFPsA3b9e1
1pfXeG5AjMERv8+PeLQ+T0Vgrh3Mv5bue1uhd7imrGITheJGS7PZdY6JFAWsPdogXbumfo+4JInO
ulX+LHIaK1WHWzpPHA1kMPRii/HvlMIlrir3GyOae6xJbC96eWXAFG9zIOnrQRmXph1u1lhHa4Z3
j6arniodXHzdNS+i3ZA1d0+aqDqHDjlgLij0wM7JjaLFRmRtDYMZVdy68uiPcuoPcCCWzIkK3Nnd
UH/q1dRuintEyhZYShqRoxgN7FkJ9OtWu5IL+27bX2eY8LnyIdHZISoLnaO+KenTpEo9QGeTK10E
YOKpvHEHdS0uS3fS3qes3gEv/hwSiofBREQbwGb8L/kp9OhttFHN+kHQ6gr79tAW+lkbkCpKCBpb
pZXfs0k2Rz4IdHDxvbCblaQ5+jDBf0to3gKrwusVrZ2p4HKkRe4KsQM95nwYmUYH8rQ0miwAviZX
7DOgLNJx/fbGtRSWcvtQeWW7NvxI22Ce5YMdEWU7MDhSPcoPbhSzzNG7raLT7sezBoQxFouTuT5Z
7i+3AsUzy91+1qeOGiXZTML4jcP4fZdLYrbr6+xtEGS74myOt2wAn/Yxir+5iFo2/ZxP+Y+7eTvY
x2A4ZSb1nsXVZFNO47NlVTpjb4gsC5TEbV1vU5RRufqVEtchx4Dim9EgbivCEoLXIUterVwfdwTq
jluayBQ3RlHtWgItAwMsTjRvJpqvvzbxMFABe5RBaH39TVpioXcFdFLk9yYyM/MPGAN2/wavZqf2
URhdKsEgMBu7dxVoI87k9EjAcbdfHq7I7goYkh1S3YE1Wo4nIk/HE7qw8RTpKIcA9c67F/AbzzO/
jyAOtl4mCNk1osKmhf9PZkQzV+XEnLjzsu66MD6WzYKbSeekMrmMQ2asxUK0aIQ96ttgvi8Tf9yp
1L0vNItUBeQsLzetOVc3nqvy5a4xRw/5O8HC4tSrhn7vAoHg3BUS80xhCFItQRR2G2tUNJEwnm0r
f/Oh3x24iiAyHPTgGnTldRKpeBGBv0YggiAlZ+fODe0eu9H3NrTUvuxz9zzWLbOdApG438TDDVEY
bG8GFlPiJLtl8qj1pKcaAG1B0LYS1BuEGxhr5DqTUmQazkcUMCARI/qZNHJtQPTsIliISPvrU+du
dOPBz6gXstB5b3NhX0rGrkkYBbdMFixNU4t5EBYy6ra+3tWV+T6w5HL7On+6cGkongmlZvxafTKa
OHhxPDCsIHjtDatxbSXszH7tfEexBEZ0JLqfY+Ln18ZoyFFMimC7gC90yxRbYXcc0q5BonIbVPfe
sak/9bzdV7F9Zs/zOK9yynQiI+OozCeHCYeNF14Lh6spx8chqa9QyG58EfKQJ3b8IIwfVl2pmyiP
cQbYpwd3xagfDHTPJX5VTgRepqi1d7UcZ2FpNN5jwBQ7wyExQBkMsvJheExbS2e8Xl5RCLL+Z4dZ
2T1CmgKAOFpO+PH6lJ61IK2OA2IIPxPVTY5RDWwW7USBBxAvSRRfMb16O72vftgwywMJ9QT9YDk1
V2zWE+Y68VBHXo5ZhfFxTCDyNq156TbcG/yKxgFA6MmhvmccpU9nzgrogBCy4u2JV2hiTOaN9ffS
nBIUhCo/aL2/07qQCUtJU3iMOo5yY3zoEW1jqoIhPxjHkeaxhlb0MR7CcOfhq65k8FXLRuuhGcvu
lgnAHm6mXW3d8veyFd+jZkr2iIzEamSN9Wjp6FRGRL0pVcue8gHXZpacM7ujnvPWmd6Q4E1OyApS
tEWzmjNVDCpm3VpGeYfyDt3vjovtYo+tuMWmdtYR1x/EkH4wSUKlPI/eQy+Ob4R4BHSaEwQYZZAd
Oi7SPRtWzePFJYVTp6LYdrir1lNlGMcq+Tx6McuTnO81sQdmfC3qxbb3wQXWMUmcvCOEWbXLzlV0
+zDEtpuWvJqICj7jNLOvp5GML4WCaWQUt1Uk05k0HQ5tGX/KHRayk2ousBM05T+KQH+iJW8c+LUI
zQJUyh6ybaFVjHVyVYJo6reIYtTdjNCRRL5/8fzBQoUtTkTmPCowF8Dx3R5eNbdYophrpYGDcpwq
2yesqFcZZSrrnmCd9KPEyztdtRAJ3Zg80VwHRuzr8bkjX5x01XhusQvjlI8dQ62Inm8MBNtw3J7w
l60f9+S8lBLFiCNPgvzbZ0VyzJMRDKtPpbL3ssk/Epz8pGewxtGC+I5eZUCgcNWN7jUcfP1JJ+Cn
4fjCFLIj4kK/dU7ubzm7wqqovhk6Mh/hVIBDpe6Sa5NOaMrmWVDXUpP1RnKvkyC9e0Wobkn9Df9t
sh4aqzqisAleiik4aUnpHcuKX0EG/PfewFuFAD/IQnedMiXaJUGV33Rh7+NuNNBglc0ZDsm7C0/0
IlsyXmVbiU1s2HyriV9s6XW0BzvXvreFO+5a4QKuypw3VeXdwRbxc9vI6maENmooYbwsJ9p6qp8C
m76GFtj9zYhTlvej2g/oGE9NVq31PB1P5KezI7ThRLSrgfq8D66tbe6svE7BSWLltqsvtW+Q5+4N
j64njWtEMETYADNvC/QDNhbf7SjoQlQuyqIxGdBhu/KVE01yRIR8ZAn8gQcquY4BFrLGcYednzTu
/jhJmvqxC24s700yKsN2l3iM4lLdQ9THOZI95rMSLHarrrlGtWncIyWNfaw6a0PX2GHopyHcdEju
kCHo3cLEVY0O6Gnupg7AgWP3o3GIf6kdTEJGjZ0A7lGfM6uO6nwfZN9Er+scDt0hyMGNDcY3lPj9
QWVjPtOJ8NuFmA2ZfYDarstdplAOadGwz8r8IBP3R0zZ/iqo7lvkhetQ05yrYSOtBV07ZuN77CY2
0zAOJadDaS7qEg0TYWiv6kpk0zGOnOTWqdx+pLxmIlapeBv1gNDmgc8af/XPGqPjKnOahlKX8BvX
IY4p0Mjc9XMKbNjHL6UV4KNAkgo3FqbRYHq7JnXEdoiY2dcmBSzW9WKDVxZZDcaWXV+Zt6UUA4yL
oNlumlWb129N4jmbkGCeE7bZ15LztEC+ubHzlriOIgCRD3Z9w6Xs0s12Absf8KWMNGMo1hvMSkeI
76Q0TPZ1MtEQmr6GWXBK90GbfAzVKDfp2GEoIgTAMZuzpYmzjNuGeaYJbGiq4LSiSvUQJ+DSb1FM
9O+in8Jzn5Scn0aj4zQWpfduQlgbSJAmOMjhTuFYS0MyHxghonA8Z8iFrkYN8QDmee/43Q6txPgc
WO5e1ZgtaEUxyZNut81rH7lBlIS3xKb2dsWkdpLlawnWvjIIkWmL9GelYydfebJ/t6viKQI+sbVL
RVKFAz/dG/yXaVQWbU2NQA7GUVfpujQcJLCFaPK3uquFx4nyBx6UZNVqPrOS+tlN+nBxa+IaWDHW
+ODMn7IxaZuY1hH16pZJb7QJFOPP0AO1aDU0OlrTtraFiIZzi35XAsdYWQZkERTOwx3j/N1hnhfH
7ScBsn2fTyQxNF79AXEqNJCzNjetCelE4Uc+ZzUoHV10j2Wlo/y2QQrFhvD3Nh69jSgqmpy18ZRx
oQvKVF5wMX8aE0mNWNoRUhc2rp+X55TYw7oTGsi4ZNKvLI64Hg7IgEIzBNzdJtolsHXQ4JLYwNTo
D4Uh6HTNO6xVIdYn4SdziuEqZI0yPys+66VXXfKeLHKXVz9obr6GkEH+DG2zQzL572lQFK/A8DZg
KjnJ2nJ40kocBYUWPMc+o1Im1Js0Y/5hxAYL0NrL97ZXriIJGKNPe7FJWNpuUz2w1w0Xmm2I4IiR
BTIc1XfWoZdZdw4rRdKN1Wsbv7HMazT/lZrO7RwxwYU0p5ifp+2KoCa667bxYkVBCL6m7tcEdKF4
wAJ2imIIFVBRMv4oNpjaROZGhapK2DLBbUgq+1ypyl81ZUKat0oeDS3qd7LnC3AlqsU+0FgCtSC5
mbahwhy19gjhaR0GBEXRmNj3QmqHrjTrs9UTTS1qWJodFkZGQa5xbJz8w7QpiozOa/a+ZmMumTOB
k9IIDlRFO6sP+ESmOtpGk0frGE7G0c491mt5VW3oQXYbt9cscjm0bL980Eao1pZhjDet9FeO5etn
l3gKIzrjEhuBSkQ7EQNNa5z04kdu9Wjo5rovCk63ULFG56smZLnOvPxFT+LpYAeWBsYRH+JoNtc8
7b90yWRwlg1oXQyCjmLaTsjcaaNe+lp9FuWAgyidrIufpnJfjum3JlXVSh+li2pHT+hHZkxOrOwS
ORQXGKIqeDhVfM57iO1IKml9M7E8KrdAmaIzdMrjO9fk4Ow1fnJ1UrElWTy/NXozR/RF+2KIWBja
wZNPb/OaESUT9Z+jLOovniJIyPGtklTCxjnB12aRlmtPdhy752UDXyzm1xFjo1sivdtFwcS+RwPn
BZSQZepV+6h33asZOdmVt+0B5byL2Plig14/+vO9xo2/DOwPZxb1HQ18zgW95XxKXS27lZi7brFl
Ip4aqnMcNWgLWbNuXTVsC5LOwEWxGeBkEyv4JDtWqrhgqnuJKMmV7VnYZLeyeDAvGu7O9VSiwlZJ
XJ6hNcXHXKp+kyXGgxlqw7M+hezrWAc3EZb8vSFm2zFf3BqXvouVJPbWkS526GLybYdQeR951K6S
cxdGZz8+qXSCccLxm+fDN9HBWyOKnkxFnNkadJ2rDFpvLYD58Fvbj36wxWPMbii5JD93SIzCRL9p
QW7cWPMeJ0AQl9IhPxEcyTlLjiK36zsUhoQYHlfHjtjeaRCi7gkIdGoCoc5ORtlo07hNRtlePWCl
msXFgKUpTga1yZRdHYuUk3CaaM1VDqxY6Dg9eA07kdVVijLz0lZZidmn2UR2b26SwnrpbfNcVKW3
hzUSHQMPTa5ZNgxPSqnuCFvuSAA7kHLxvlayXwmZR9gvMvo0xLP3AulRTLpxbZDVxgAT/hsnT+yQ
jHgaM462Rp5ZQNTyjvOH5LjunJ9RXP3QY6fcy4ywKYxofd2l0BySkrZ73a7Rw7Rbu5oIsMfgPEm0
cCHNaWwwhHeNw9DsRcKlPmbZtOtTNB5tVha7SCv2Xukam9AM2rfUri4Qfq2j5TJvnka32I+pEa30
pA/PdtI8wUcnfy2HmzgMlOmF174UvvQuNHBfAoNrSeIjl4rId906LSlV2iqvy+LojOjvWXOzc7Ss
3nAF71Ob3q4xlWhATHBBTek9NgPtqd5WKKI1TWxGbFSrrKWjVBr1DysYZpSQi+3bzg9RnG0tnYtM
3dafMif/oo85fpCxf29bKtuZ1re8j9Yr7b01uZ/6MGMHJvv20MNbC72u3YY5ytexuU/+mzOIYNdp
5cQp0KFBLJncugyeMCmJFxLTDKEPn4XNdaevBEocuz39muXPHa1/zP2WCeDyGJq/l7DExEA3l2Zv
OveSinka29Y5gB6aMHko1pPXAVmcO2WkziecCWb+0AyaNYiVXSfkiK1/3Y8h/TO0Co40D9Fdy54m
qwOT2OhDynf0vKe4keRgiYggST14DFoZEJYICnKZ2zfzGJ8aqj/g1tvobYQ0QU/fU8sDz6VrB1nd
4wqpAsZQrv9zpwzfgIt3pcCfDK7uFJgZCmd4BKs4bvrTsgmT+OY3TbTXaNWc6hHcpBjYuVOmWLil
8e1Q0jxysFQrRFlvNsIe1iwRaDbWMvk5TmCVMfRPwSh5tDEcoyhAV5B/G6rxmMxi+MCaQMybwKxd
Ta9OcuLKa06SxMRAvhqxhhsyTsmhtWaqfAnLMwqBcLME8VfLO1k2cv7RZG7y/X5Ms8x4p8b89R9z
aN+iSiJDYWMPfn9a3vlyKyex8C93lyfcYoyhDzNJYnlIFVwBslxueX/eWu6G8weWm+bL1JS3sEyt
dVpAf+XEDtrRJt+onzcSh98qsRAfdqJqT8vG5up1nLCmelgITrNnFnnxfLNImHwum+XuZFKMxnEu
cd0MF+Rt47kOJp06gA9jfm3T3NOknz/LMNQiUlCcnemqMzRmWkHBG1uz69gL93WhfzZGS9uGc9MU
D019Uku/lBqkPknXfmtljLOZyfIpxaxxWm6p+VaYJfaubuL78hCDxAHu3Fszvx3iIP7YNLhbNn1H
Zlc3Hz+LUiZwvBNOOHybWiFXkwMAxaNpljkkyyTNiFDmz01n5ZcWs9m+CxWqEbuDELh0hBkOGltp
xQp0CQl7c1MTQt2D8JSx+z9lWPHjP/96/+/KMEJ+/r/KMJW8h3n6/ndt2PJDf2jDpPi3oDx0WcIY
KL1s+RdtmG6RTOSgy3JNHWaTx1N/aMMsd37GNVzHg8bEYh7ZWI3UPfzPvyzr345h27ZHlKs5/+z/
CtZk4pb5uzaMByxGajCbeBkGS6d/0H3IR/aywTHKExOXc5Ij6elH3BIuYEUsvG897O5imDQk5oO5
abVn5TGWzMkF2NA7Juqw6c9oiVGOaoIu0CyzKPHv67EQR+lrxGsLDh8hTlkVVNa2NY9hn0VndOGF
zgTQ6tDO9FXzbSjh7E41NIMU6LdFkNk8tpKhpIR0pHearFSeMJx3G0C7tHNzxz0Vjv1WYD+FuztH
ZOpg57t6cE/Lrd8b5AuDGQ2nUY82tsv6YXnKxOTKpGX+oblPT8UW1LtcU28ShziXjOCPTVAXJuc4
3FbKRi683MXdkKxpMpKB/Od/Xp5YNtH8E8ut5bcst8YMZb+0s60xBPEmrWD49nhQPMotnGopGTds
dKMlXWTynYPNPM4ZTfPEGtE8/brVACNWtOMgR0BuNNyGinnCcEFJ6KUSbImU2mNbRu4u9y80jgyg
WqzLCHbKzr83sdExYnMUmAo1nwl9ACybTs4GNNsszpETXWCFTNv6ljqgP8vajPeZyiNcMYRr9t6H
U8wwZxztjKGTz8mEXyiMyL33uhjypfvoM1YniNLx8hUVLTrtDGNT4G48yKutF2KL7pJdR/Lb2pDD
dMhZOAHNZIFdtS5Ll9K8Bo1pXIeeuSVVIiARGTj6Lq7igx6O6qh51sqFpDxgZjPCizb+tDIju3YS
owuv5spE7tC64lzFVnvxx3YbNybQXGiX0eCwmoWrdi017hoVZYRl5yiFK3taaR2k4igh3AON2qDk
CIiUZO3KrnEManZ4NbuKvZP+OfnSsj70wjrURZbeBNEJqzCtuj2rS+TjhmIMYlf9uBelth8EaCZv
LtrMtL9kri8u1C8obIb6jD7JvgBkdfauN70tz4GZ59PT9G3qEy20/AcndrwZUw5E0LOuozda9Nl4
1U0dvnWaOe6qKGSpx3PTvHFoFY0miV+hPr06AUq3RhCLTO79dKl63lbvRHwedrKXwKbcqQl204h4
uzemeE8f/8p0kWO+nt1JMY6MXe3Uf3usr75UNH6jBpx5okImJ6bUD+R378ws4LIo8+ZU88eT2QLT
oL7hwd8bWsBbLcUnywmwIWsTIZwh+MtxM56Xe+YshlM6aU3DxADUwaW/0iJ/W1aPk83MM8I6wL5h
nlHXwDqqTkwHgD1YzgOxpBsL0cEpKhJtp4LuZik5nFp7IlK9oZ9slhHUH8pSlp7Dg1pqA7zF285L
v4bzULCfswZyiSlk0X/ls37y183CFZvKYCyj+0UyrecGe4epc+hP5rzpk3dh8815EmhINtcEaY1F
jNbtplbJcFgekhUOG4MR2rayjGrLKSFbtRra02gpDRyMLHoeMBQpVUMMx1zWqbkETJz4Qw1dB2sW
tSEL4P9h78ySG1e27jwVTwA30DcOhx9Igp16lZpSvSCkqhL6RN+O3l+mzrk8f/na4QH4oRAASbEk
Ekhk7r3Wt5qzQvOrPfXY7I8Uhgvn0BlauekibJ+r4R7L3k2P9RisoV13DdWr4N1qg2LfyTmM+pXW
Mn430tYIvz7JAds2jFeS4uUHy/R9l1rzdKTY0OyoqxCyZiCmpHINV4QTG89EYm7pEdHEjitThocy
NjDvInyA9O1zrzfuyaXTKr2UxHzp5x6JGkGdxJ068TEVzaEYgmRfsiLZj1n/bK0Lo7Hvz3uzEk9o
eREAjpLWok3dVo+Midx5GjTcKvkaaRDvJrzaG5lITGbbytxXXHdjk+wdrFnCGoMTOgljEM5Rk0Qb
peMtJ24VaneQS4MvNL/cw5OxsfyUbJFKEsIVml+dAIsUAau9rqoee32o95EU/qVSauk6KberQKmh
B3nzojm6CyIaAgDKUKjIKbAmp8U2XW90PlhV4t5a0EGaP03P00MH7OneWrsHprcRd6LOOmJjWro3
p/utevhQHWjaqya+tzUdrlQRkPMwGygvEp8VMpT7UL2yqGwLwi+eI/XqnBy3XRRVHfmgQ+iVWX30
JzM9Ola/b5cTMkgfFALAabTPCDDxMO40YKxm8Tg183j6429Xh2Oqs37P1/hm6eiFqo+hy8atCRn3
K6tAPaT0Cs7sXpM//zEJqCZr5lpne7RApWIOg1XGWs6kmQ3gINkWMpAwlydo7uAGXxDgtSam36ih
M5oQgnxeb2ePsBNMOUyzWUr6oiWKucoPcEeg4BDtGjI5N3aRATkwBV/P5ByEkMfVIoXKOhbQ2UlZ
PTIL0Mfkm94zQAwl3esgm2BmzETi6M64a6QsXm1YHjGAVYJGqecUSRhsXazLp4RVmgpgAEYIGyqN
joXLvaBua/ovGFUugoWLaqFbhwc9phWmhje1UcqFyyEOpvpcphr2tdhrd0kVc28d6qO6+mPdYDRQ
u2rjBw6w+8iTKJ7+miI9xi7doLkvF25q0xuAckykOGoMKleG9KRPyBEK0k2H5FFDpBz2eEnV/6vG
W/W7/HG4Rjr553TYVf/EC9DW9Bjg89rlAmoo4ax+8do5WMKV+1ltOq2wd13JJ1IhbLw2vKY5mL3z
WTL/CudES65MwPerqOejKZ40ZAU6UkXOTOQsYWWOXEvq2gy6RML9JUHMp7+8VWkZU9RAV3HI3IRY
Yk7xW9Hk4PviMEUIt+88k4G5wXtAS4dqyL9TWr4CWi6BLeqZy9OohrthsE4qzOXysNrLIrs+kUuu
BCQeYurjFDHWSTmJUpIoTcnl8GsPrvOJ4vRmaNyYJoZ8MZFHaFHU51jL+tZV1lQHW3hUafiLhcka
284K/TobvfVa1kLHWsNX5JULxHXxOy0pMxiaZZybulr3RhCAfmMNqdJp1J5K5flKsLkE9Fxe858e
8zpynCstBosq3+uyIQejPRrNSCnq78f/+Hn1xCUphwhRDZUlfjp16dV1mU53ardpXQLC/NmUE3Y8
bjMD+oAAq4EAcJytimHx37fQy6HaG1c7wXovn1bH6jZ7OSzJfSxHVEY9GlVaFPocqluOyveB8wgI
UR2Dqq/pEIO4KGUsXyLLPGrj6zN4c78ffNoJ03ay6uFabWbPI7uEO/IWMRqgJ4NSXGR6YP0CWYFQ
AVURfEMq/GMeHRaYnkNztGVoGWpRabyVuzNKrQJZGz7vP5/6x6vSISO0bJahGOpVIqTEXZ9Wj9En
VO4NpdFXe2ozlDr6P7Vb5+7aXqldVi1QgdSuUvcbiVuVR7W7WDOX6+VdTOzP29qbx+KKrm++qxrW
ArRLaF9vvt78n49c3jKSeRfqHdVjc2f6p8Hbqof/eFWiAp3UM1+76n//+kXUS9Vx2pAWulXHX//j
5a30jIRKM3B7ceV5CwOEnIap//uP3+Lr1748fXn3/4fHqvIq8xq9HfcshMhSXai85tuUMprp7pqw
q9H06NPyBL8JE3FKBXw2mls709EKTIJBbxUvWeoT6RnUL3ltIakOVmcvWt0+GLiQunyuv7MU/mSK
/t57SRNSjMoQ+mmE9pq8HO1yvC3BJ23TLnmeHaHvhiyPzgTSgpMblk0ZwePvOizGBZ08ei39k1Wl
3Gn8bgAQAvzUHcendfKn3dDor25FOHBvEJswelexwHSdgGzP0N9vsVIiJZlZBUxDtydMjhsMzZtp
ycOG+SnijazlWui7XdYJ4hswBR1q0f+GoZlKEmm0TfTxzaRUHbrudz8jVtarsxxpEJE8bbtfZuOH
heZjM+7HCqiJ2eCYXF3NOnmDC9BgrY55l+OJ4XMrOvuqqvqBoS99S/xe3CbJr2n5KILokJEdggIS
WjtSkdcehz/wwuRkNyxI4d2fY8s6WH19Z9T09tO40TZdPPxyo2JX64FzMCMqEpkrSC1i5Ta0/avm
ub9Q77euLGCUC/dWfnSDRukxn6O9le+dFmJdV1OLtws3TArrA6LDQ0Bp4mUsP2CkhANTrrtlKN7L
lrlu04JGSvX7ZvEW6DEo69hrEfUIVhw2bYLY/YGDTt/ZIuhOVQ5VUC/s+JRZM+2hpD/MLSbS0tWw
kyNigRkTHDDcvSO5IfOgjV9gomZXOSyCLYWTflezfAyFMR6IQ3Y3c+mEM1bmfVrjJoC//Z5xpp9J
fub3pzkEjTd9WmfjOSJ5mRmJpvI9zrRgzsJxjcPcU3TVRbxJwKccp9j45lPaP1hFdUrKxn5Mbf+b
Xxe3U4A/JYtzUpCN+G7oQLI287RbEXsElDOAkUbFIXWDA5rqOozL4VqkWfRLG7tr/jVbHNGlzEaq
kBkwwHW2ga4rYZhMmWBtmop2KzBnxwbMs+p3QdriPor79qx72bU+LstdsGg5GOYCpJKNKYLzFWdP
tbVhi44N1qeq6EJ7wo/uDzCIZ9PrYa1O92Zmb+3Ybs5d33+Ycm3p6x7K6fpVs32GVUgAhVW3u8wG
BAqniTlR79z4ayWZwkmzMYM8u6IpbB2a0Xskeyhb9L1WYCoSTv69sZwPp3MebbLGcd1UrzVD1HYZ
cRYgPda3k8Qbmes03ug6ih172XozekfbrEjQHXFAUfuN6LzfVkjLXMAWU248uNXQ3S/iU1/Tb9XS
YWxH2KHPCWPfk3fd6AHa8LoChD7bFLC0Xyv2apFG+yJJjgQcJBs3w9RQxm5/yBGNs85HVS5G3Ihk
3u4iO/jmeE13bK6GrLMPto0jCkZYt4GZBRVbKyRRMuJyc84rVS2EJH44aRIAOEbXHVAqWJHDbya5
9Gdma9pFDE5VOYJIK0iSHjDSl11wLmHrQofKbpvI6EM3zn9UOW0xuO87iu6tpN7CBm6YhPbUfcxa
tNAPotcyGrNt62Zod4ojtoFvtaehXMXamHhOgCDdvsp1r3nQZtwymTHlew8c64T14RAxRm31hVAl
0nGOtT2ziu67W5FN9/FouSBnD1PlP00DcO3AFWgXTP1XSsCOs1jm1pzS93UqtraP4jcyYwQdnF/I
3cabyGxfrNbBfK8vYo8CjyXuyzgWn3UKdM8PWu8IvVU4Gqdv/U6Zgr9pxLtuG/kbQZ9H0IdPRgIE
CUDBr6ECiVKtCVZYe4bhZluAO11/j/t35xvGAFXyurNK99BVxSNKOOI0bPRLU9wXIRLcak/cyY7Q
up6mxFqHKUlB8fRjlhlo6/TcxwWNACaWcwc5Jh2fofhhpTTBsXXJFXGWd8J0P+Bg91DQtqkH624E
ndnQq6y8yUfQ9ImgVt9NxvjpG+KYJ6NOUc4b92Ll9Etrb0Mpc72FjM/qwU9yZHslUlikh35uR6Fm
YJtB/SJ2tSVIW2R+tAMY81FPoV9UqNuG8QBlC41VQ5h9zNLT51ZVHOjh3BQW8ShWgOyhTu0GMZ/x
axHg2LL0u203Untlyy7q+DF02On1oOa6oEWaJoT04YLdmT9GD6hgVOce3rEtcde069Cgxkg7Ij2G
Cr0s/gachNtjAQpKmuerlrzZSLTK6HauCbJJ0MId7Gh4s638XLEa3reYcgecsreGSG5avRJA9W3C
sGncU2/291nZzyzRYFIMlIc36VI/QLk4chduwqAnH9DDaWlmhJolGerkrHeBMphilzBp3EwgPjbp
lAP6RXfQUWO3EuKvTAAyGd9I1xUvkOVn5ozmb7O6jx3KUHa1TCThLAyFL25uXnXvdZI92zgx+iBt
znM0tFtjHfMTy9VbaOMw02IsYaNxg7RAHJz6rhTGvb+2/U4gIqXZO4d4MKotyfeoh20G4wSgxDBa
z32TYOBIuC9TQHi0NVJTIgbIPK31hzom5q8VmUWZR3u0Kxih5SBjcgC9DX2JmIyQms2czRszCfTD
2nf3ecuBB+h0HtbrVC/v54q4vIyvrPRg1scLo4MN4szwvCtNxMmpqmrnaLcF5owtrPn8jplfj7fA
e67zliDu5N5Lm+6qGu0PSdfB5gArMU23RGgAQ4uoBSaZT/u9zDeRoYtj2kc/jWR+Ggjewm7SAH6P
aChyH5Nong7RJApVLFqPhmOdnTi7XZEJmJrVh3riDXjNpSg3S3b2KD4KKaZxmhZtQUZjLsB3i83+
PcrGlCIqU0Ar6O7IsyxRC8KhRXGX+eAwnSr+zZqDKr5NV/q11cRjUNPZM+x0oSRc3+vpeSJ/YhJe
cUb/wPRJ1wOUyta+HqZHVrncqLnqSIhnhHN8yp7Y6WnaY1gwlifAUd9AtOfXU2qEE+iYUhMzo3lw
k8hlyFo+Oqw6dzluO8MnZW6x6gc6nsaVBqYF2stVR+d8Y7T1sNU9E7rg2tQPwdhSayY9bo2RUqxx
DZmlqa4oiYPjypndeqwUte8a9AzoJnML6BaUbpX7e6pN4j5G7Xe3AO7tq+AHw1GzsZjM70FiBEQ0
zsYt0pIrpHtnwL5dmKJZ5k4rsOAWKR2YKfSkZKIyl8faXuZ7z9LLUCdVYUcNHOkGMfI0A6r2aLtZ
tjcwEMaUvkRZYbLIP0HfpViQ6CLog/hZZYjdCXTeFB66QQRDVI0LJIPTPIX59CSYEh7MqnZDtxhO
9aQnW9Lc1qPF0MCAGOgPUz/jjmjMu9V3Ti6+d7+YiPsqWevijAG/EXHvc7rb3E6w0/C2G5KJpy1J
XdLa26UH4hB3GYb502S02cFy2wK4CQoreEouUCfSylJ3X9G54d7xgeCv3qtEv9SEyut00XWGooCJ
VvKZdjcZybgl91emkdHRKetHy/3mBQZS59ZANIetI/C9eks6t9M0b91I4XxAb2qbTO4Dz3ogd+UV
sOmOAt6D4RO/VTWiD2djjXdzF0Sg5tbHytRGxDiQIHU+8SXBIWEAJQAsPJCGfIVUB06qp1NMnh/h
EOqwc6dy581nb0gAFJXmfU+jc9vr80+klUTf+XgdioGHtAhdgt6uL74n1wWRGeK9ggkEC2ozad2P
IaYzZ9Rrv0OlxhSGvpj0IxGgtxULd5upL56WEski6pRflkC3U4K/Zj3mdzsjRTFYNQQeN7/NpOz3
jRMhtM7RIqKzr1qXoGRPZkbCPDsaESg6RNd1WARZyCoH6ueQ7ekt4jzjfy4qp94GHW6DybrTAeQw
68pDQHcZgl6UlfDrfwyM/VsLlStZx+5b22cDA54PVA6wt9EO7+7cP0GIfLAx5c3NSo0B5ck2WkFz
oimyFrL7RMlfZwavI85wyuU6oDSUvsMKrTxLFnL3himkkHblyWgOWkyU9CkAlX5wQqkq/0ryQp3s
LqoP3ggrHEfpuboa0/TDAYkKuR24pmO+TNn02RKMAbPd2aMo+G0v622Zyy+QlBi+M5ZtgD2Ksl32
U1A9+4CtN0sZvOarcai98fdQzs9IWk9QvQ5M69+jPCHEJGCyLAL3Ue/EDUq5pzxDF4mI7NyjbxKV
s+zEundynVQQANqbasYlOFrzTUX2dxVFiMi9d3NFOVZPcRCuNejXlJCSl7hE0EKdzLgGNFHTomzm
K7gdtIZipNXY3pK1fMbPweeUiQ1fmYV5Yrlj7UIlyNEAwxN3eMdMYd7o/fCywra/ZZViytz6Dk8m
SuqIxIrW3i9J/5O+7WcygJntVgqPMTRTx7WfGSV+NTTP9nWJ5m+MGy6MxNz0AaN25Pg77s/Q4onE
WoMY8TCd9U3c01oInBHdY/Pikta332Va7D9y9UxOnbNKgd22+DT0ivQXqsJ148EqgGfUgeMgWbHD
H5l+eK1D0Y9zsvPA6s20qzGsE/wi1nSnGRQTu7b6JHcm3ybJgqZ2+TBEb26bMTtFkfwF9FEcjaQd
yPrc5o32fYhnAK2ed8sc4dXqrW8tpF9LaA++kd4FGd9SmcWUUks4e8F6aHruTyzkm8HCEJQmz7GH
4qkmVdKKc/+cLATT4jZnhZzE94FZGYekTJj3JYIZQDEYOHxLTNI9CPqOUW0x8ODj1cPXvEDMZ/Y+
zIIPJOIWaeuEHKMmhvRI7yZZGhgiSzVsUijX1zkVBuz2xPN607vVYHHGHF6u7kyPjNCRYspeSLBJ
TOMtLmFS9bjbN2Lh7kzETzqifjeIOyg0GiWze2NaHqQVUhqgn2F0JhiIdv8V1ScCYZqggMar43eC
1GsPwzMuqOimnc5YAbgPm+YHhucWmtk47DWW8exNj4tk2PS6Ho55/hm09Ke1Rj9Hnoj3nZXEYeJh
ckKCCJNswVta9gaVxMXbFVpV7Qfnca6052H6DBKq3q7xPDkYVgtyNiSoynO5y1kED9qVdyQyjtSH
nkb3wAjgxfz/bZGlW5pfp6T2bp1ab7ZrFZMIuoy8iJlqk9nMHOAIzlWdbg1IaLAZcdv43T3WjHLT
5DbDQ3YfEKZIiNCHEUct/kGn2dYGIx+/c2L5VdjQMzeYjraBfiPXqKD+o40RGQ0XJH/SrM+vw9CS
WqEb+0wzTciJxIfXbmNtatJQevTC2lTsEOFh2lmD57xrP/uy+pSaEqdM70ZRYaB85o7AlLdJXxIw
ejsz9beYV5mda9/J5SBZAlb8jZf+tIvyHvWzc4J1BfOPeeeolHCNdaN32jN5F3SJXRKExohA2Jcy
GrYzSwEG41XsjD75qWHY2Df5cWZ1D9ixfuKmeWPV64MXc3qWoSW/J/Kggi06eP5GknG2qMtJUIk5
W/RE32heaoaEPzI3Cx6tyXirMgkWRv5iuac6czOok963hAI0sbk3uYPEADXoGW38PfU4QhumnAwb
2qfILJpuenKX7AlH4eM8pw+odU9pX9/2Xblv21snN98q/oRojLde87NOWGxM2n0H0reztOs5Bb8p
Vg+IAtFGaFy5cJnQxsadlcfvZmQ9A2U2AAgOhyFrPrPEa6HYNmQu9/7e0Z79YDnWjjQsBMYGRS6E
sog/12lcgiHGB+SFz1aEeYbpYGJ/89f1qbHn7Gi8pdTSCyaIrEq3XjaW+x5LNRI6gbDbaXf9GoSp
3v5YPe8HiDtKCAZOs/Jz6IIf1jB8CPExdRE8TRocpR4900Z6aLRmW7ri0+SXLdb6M4aFWDjVE1ym
VRJDYP0K7yPgfEZJPLwJJtibNZUizGbJN1ZfvRdZe2pb75tIaRHZBYWC+WQvAixI/c1xsqu20189
o/s2eeU+gcK2q/zoAZQFleWx/cz9/CGIXyZ7uDM77TrpYR/oxc9ap6vUytQDbQApIfOr48Tet2NT
EjYB9Ns0mlctva/X9C3vu99lfIs/FSlTXUOp7P0bsD04QJK7CBIJimuoys6nY5Qd8BZZrDKt23E0
qy09NKpIzLRBkfZeeo76V8vu4JF/b2dwDGW/PGgRS0EPKH6RPq7p4f8r+f6vSj7LsA2Ebf9nxts3
qa77b7v3vOr/i5rvrx/8W80H6M32DRp1gUWGvSvFcn+T3nT7X7pr+5aNxs8zIbv9W81nO/8KbBvf
XuCb3HI9C6EfEgWp5rPNf9m+g47Phf/GmMlP/c//8XP+7/Hv6q9cwe6P43/mDBqWJ0lu/yS9BbyH
qeuG4RqBqTuG919JbwGzsp5JlnZFIrHkMOCdJOdw2MLh77Zzl5+6OIlkXM5334kIlluiczZ339dS
uy+WyGOFTt1O9sRtYgH25ghz1jjSJlgKW9o4qK7BBfFS8qgkN6H1aUToEfE6Yt2h/yv2AO2pVWX+
Abj3skHcwSSifKQ08x2NwyGGewJYmpL/LA5N498bFuBhFh/OyWrBrxO/si2M4E3nwg6YkiJuu53s
+adfU7Mu7IGe/XJlCwADVNqCXFwTdjTgPMJhRqVsq5v5Y9WnH2RFIqs7ilqD66Z3jwj3WNujjIOi
iPa8d6ptmxVhYc7OtcFauEvTnV8yyxo18ZkUxQGO4xXVN1Ez0+uGe9xdeDJJTBlnnBQRdzM0jGjF
0nrT2za3dHtHofFF82KLmA3+ZofhLp+6B27RFTMHgtmD2Py5Gna49KR4sKp8bIr8DE3wG77ceWPV
PVDXgaJgq/3onfGpbsQ70SpjD+MdLouRte2WkGyWMdUaanP7bOgo9nUoxiuLCmegjuqm03aI3RvN
8/qNMb/o2XgzVuQLghe4cUr+3JxPodNgBxhivEciVW2xYwoSmpJjDu06qx97McO7MCE8D/n1ysJh
69PwhsuZvjdLAttzSQn88fNfVXGfx84diS/f7CHeu7zHPh9qHNpp2u4meFqmRRE5HuN8k2kagHwa
Aqkzf7Rlfk1YAPOVokj3wfrI8Fa7P3Wma1NdTOeeD2EhyvFxmcUxo7YeBh9+nl5pdQuWd4ieQBvf
J3zXZpRSOUlHTE20Kfy58U6GDSVLw0faGky6kiJ5HqzJPyZtf5PXaBtZ0zxVvo2Bm1xFY3Xy/ehR
MXc6oAh8maiCWF0smfFaFjMeWwtFSuzn127VUGxotxSZHzqk3kenS26psdUEvETuNhnF99Kvv4Pz
XVAXvthe/lrD3d3mI0Ux0zNeciF+LjQFAnFjwjD1c3rJZCeaGyzdSH1myiPVt2pyH9fShyXEHHqp
JxQs+q5zgZFacXTvUmgwxa2nxSyUU+dx9Uh/xofrrCxtHasdQr1fN1aFuwF/9pYJf35z2XQuAfSV
kCUiH+9Zl+eCC3pavgc+qlTDCCO//z3kFkkDPpbLtWiYajblc13zFZmoyqHMUGe03xqiCDFXjKTJ
ECmxI9oMzqD1UPSjfYx1DXeobv1qxjbbMS+FB5ycIqcX+1ZKvywpApuk+1rtXR7TGoOWAqBrMHNq
M0jpodpTIkQ5GIez7X//68mMqWOjYPqDfdnXVsIoyoEFxtdz/3g7kjw2ds2yozZRBs1Tbxw5Mb+O
MGv0VmikGYwZs0IEO0cu3w5FSmkPDrAtJyP4w/Snp7u4zAYagEcsBnvcXGTG0islqCw4JlkFAD2Q
VHiqp/05XlEAqj0kBffLghT/8pB6HBfabTqj1b28PpU/pF62cC/ZQSEuIb/ANVHJRLSjD+XqmYdW
RSr9kVakXifiCKqMflAHl59UmUapl2fFJsVrwOBmnNVjX+/0FdGkHoAO9xhTAdz7LWe3M1bfusGJ
9rlI7aeJbPVlIb0jz95B8HiFCUor9q23qXqOVuadQZP6h6bymnuji3Bn9QSCl3BihqbPrih+P03L
0oKqT8yja4hbJR8Z+ibetLVITzjRxAhtMonX9zkZMRzvAjJwaQ9o9d4qiTqdG2q0JfLZeRmfEEtV
oRgrdxPBJdoBzfDPrWc2VASr584nZI/a4bVW10PYwwWmgZ7BFYXssn6fjQDM2II8Klq/txZLU0d7
Wy2fKozWrod5zvpbaNKn3NSrc712701neEdNWN2xXKoPumD42J0mOSbgO55TyNGl6+VHaPBuiGqn
RKAcvzXL8Ju0zO7R1aPq3mQiaVER9rR+eFrFkJ7XStwP0cw6ikrpqzvnpNMljzjuYX50bhvWiStr
Afr3sU/gcsSNf84DbrgdTJMECALlfjN5aDm7cLXJltwCx9IQ+HIWMTS7CEQWVq4Nl3ENdSzGPmXP
TXJwzehK6ZyUCZ5Qu0Yc1bE/wrBBLzlPxDwclQRLbZhz340j4AlmE+V5VvI/ZAIS2GgPLPlGh8y3
ruOK9LzROBUZCjRpuAUyD24SoDR+Ipx8rdTGqU0E4OWc0Wb960F1vNS6eaiHhcCVymT+PyOHU5ue
ARgxKWc8qM5uoeNBEcDVNHGqJZRI0ZoUh0jtqccuh95av1AR1zCj/y1IXYikJp5TTCxYzPxoFOR/
pkB8t0orZMtUsNSkAlL2MiHCNYgXFkt6KiQ6SG0ceu6onv+NEvIt59V1Rz9UglyHWYFJw+BkNGie
V7lRBKbLoZFM5TaKkU2Uvot3a5beoq9dpUpSx9qERDjL6592vHbIxrDYZ3yenJFSDByxjsLV6S3H
afW3fYLIkS6Rvwmy0dmq73UlNgWpkyRQOTXNxcYN9upbTjLwHZVZH0cpjrt8y38oYdUTxZLDudGr
8CKEVRJQdSKovctmbci56mvKtep7V/JPtVESWfVYXXrMXqLWjfel25A4wwlhGytLS7VrMG+g4qF1
3yPROSHC2Pqkpx9KqBzpkb3LY4GsVX2s8iNTAtfes/JwkMRydag26vOOs844OHN/jKQD7rJRHKrL
odpTj63uW1Nl/cknaY4URvmZqtNN7eUlcVB55PtbdZZdNpdz8HIieoV90rmwDqMm81Liwr/LBZq9
CzZMifYcpZRWD06pLEenzW8FCvv67r6uUWqPxEnJ2yJRRwxtOTX1f39xXqyhLfhP36E1BMzgUbSq
L+hLsvt15X7tO1n9k6C6LlRfzOUrUt/YH495tMRReQssNvIbU1erUra66rtTx+oZdLiseBP9xZB6
x6+Lt+34BNRxBwyEu8/olSemfZtUgELfqEtGXUpKw672Lo8ZsXHwOtM+KGV6F1nMo8XWQbWIyH1q
CdbB6Kae+3qBfKyKcR6NDh2gQGc81CXI1/v33h+PaW0DHUcq3m1fEmJTVg57r0gJ4EwQ1gUU+JWY
0JKEOLUngoS+WND+UF8hGGbkJRIOpw5LO2JMU8cEMbrHLiPEW16C6pKsuoSo5Tg2GCmd3A+HnCjf
VtGmv8bZ22Bqsq9L0nKxGU1rFoEsRJfudjZrsA4NsrpM3YuAvbaMB5GVRMNKgZxQSj51tapN5HPP
J4qJEJ18yFmBSI164NhMGNU3/Y/jzncBYBSy9SJmzrmvb1gmzihRs64eJNECXAWhD3/IhNXhRcus
vnr1WESbOxJNAIrmb/JaERGH+8Vk+9rl/d9EENM/yjt7H8ibTCn/GHfJUTD66k+YlYTx6zkafvSe
5Stmg/nRUe2qp5iH/fWz6jA2dcrnpqvJSPkk+Yj6HB6L/JNGgxNZ7V02/+kxoWmMopfXxKX8aP7T
W8ysVULgcZ/qbQr1czTOrhzHSg//+LH/9LN/PJYnUNHWzuJ0lL+relYvvHdvcqZQHVUzgTidzFhs
+1/GJG9HwsARQov5r83Y8XFfHpsyebGZurbXW9M7zFNBPs5Q0pCU34X6sXjBMYOIlrdRP6we/ONt
1OE/fgarV+jAfydFlgzG1no1EtMP1au+3u7rtWM9I1Dx+TQMC56gel5tXPn7fj2L1Hejl5woml0z
TKAbq88UpdELgG6ZTp1LZNhIjbs9kjFDApPmdfidfaYFQhwQdeEgkptZ3dxrxZruKyM/r98qOUvQ
JO2xUfMFdLF8hVH5HZGmQ5WYK4JmUASebwKaB2U9qk3MwWUaietFo3HDICPOykOuNurQVyOvOs6C
0pDCA8gs8lL/2qhhW+3WvcUp5EvItQ9fY7KGXyWcmZDfm/RSufHk+KEO/3K7i2ffs0qoRoiQbTny
jHos+Ngi1A78Leoh9QepTZwZCOLK4tAHzlwfO3njQmSKHVzeGv2gJutF3gKV/1vjxsBST7IYySfL
YdaIBQdJytinLM/K56z2ur5MzgMnohxAnUJ/c6bVDhUhvZN8RrUHH3Jnp2C5ejn0Kmi62mvxXrcG
fpAvALx0K+WTySn4ZU2Wx5ONamahMWzDWwNrIMcHT0KaUMPajJIRKXmrtEfKyaIyqn/tYRpCQwph
11qNULnjfWmSUnu044N9htcha5zEDM2bKIb4djG+u0My7ETkDJtaup9KIs6wKskJBcHahr5tEiJu
/QGbZyadW1Oi7RMqgAd68jEuHXk1Llp83zgVBC81lEoPEEEljKdfvPXelGK/6LoJ4vWk5Mo69SyC
S6R/SMEIhKkvBxIoCSPipq6Q6mqP74j7wuVBLCrabmhxi+Xyj7hsSj/zDmvnYW77+3FFZOhj+nB9
hyIBnUi7nzXtQb2bcpqrvcsmlmdqb3SvA9D9UL1Roe5datedSz54G0me1Y7OsbdZjF3RkBiOhEMg
S2AOrjaNOtWcZGdl2Nt06K6wVOWzWmWxOOibd4UlUGebH5SoRdSxo9ifSW8NfLnWOy6oK6H8Terk
U5uUGiHKChF/UuxrgGCbOm8NhncVJPA1kkdAyos09diofS/HpNwDL0O9oXgEitNQAZmgkwA/EZ+r
NGGlmLVI/RY/YQ4ALghgeMURG3X4vz2GJloLMJ7h2xxNUd1Byptuh4hOVGeGzGsoFOHCD5DC7dcS
rUPvat9Gf80gn0bePjFdd+sHlTh4ogSut5bNnohiEqN1f703ykeaefCZaSoQufut7lb/Kpurp9WO
omOXAgHpLfcNnU9yPeGRaqtVvx8Go7om8KWO/Bum29nNsOjWFbL0jZF5XBBxEk7G0qOrsbeFb90j
+dJfSO/IT/mISg9ZyGOGJIEqDK3FUQemklOonLMxOrbR+pBHS3psOq+/qqfxGhVldJwAhSLzcPZp
rJNEBaF68Fh+LF3WHF0vAa49wdYM5g7/TFfcCgxYITBastIR8EJNdIdTPwxHdH7AIhvHuY0xuKCi
0CgFL68TDInt5E30ub0JaIaGNYQMEzhO5nRHZauRJl7wPHJvyJvfSCWhmjVdfW0lapILUiLX5oRk
LjqpUNQX4DstuZzKJReDStUIWUJcaqe3RUGD2mA1vseHssowMBhF1TErEshQNN9o9twxnE1PSDv8
/WKSKwrXGF2n0KdDDNITvg1sa3y4lEHibudktGBbcH6LFQ/Xpi/07VgPSMFskyytKq12mu/fWKIV
e68xkE1Sm7HB8VAqfHBq7anAKXrwPaA3PYXU0hp+Oins0MAkx3lJDgPu8o09sIn6pNxZcxDa0fiL
5qkgMW7rr1MND916ckQ530Q1dGOwps+zbiZhkwnioQbfOdfJ6qPCHH5U9gxxRhgIzqmsL5n+4XYU
ccX4q45pqv0v9s5kuXFkXdKv0tbrRhnmYdEbAgRJURQ1S6kNTJmlxDwEpgDw9P0BWedk3bJrx6z3
d0OjhqSUFIaI390/bxaVCb93XAjX+oY9XKrOhORqgC1pDZVJcJE9ClDKB0MkfRh1BqK7NakPHYWn
rayKYFHxf9J6LEKXOwUGBHjIPQ7JwrNQbMEzT2K2DhY9XqZCsYhj4fSEW2xA662X23iOh53N0j80
5lKemkWf/XKCBiDTP0c6xIlTG/k6kFayL1XDizqw7PPJvDl0NDe7zinri2EoVKYLfnBj4WAqZi25
mxTKm2yIuQyjazfoB8QMomJfvbWuNw0i7zkbTBgjdTCgU7MTjbmb99gO9ak8pEZPLUGlHSLKigOj
LvQgwmiHKcELJg5Qv+rcK5CssweD8Va4/VEtmvKU5+J7MyGW1JrRB/8j2/1n2c5Qdes/yXbPX1X1
1XVfX38ncBi//tVfmp2r/QEZ0ln5Gvg9/q3XeeofBtZOx9ZdzTFcHv+t1xn2H3A3VNs1dWahmyj3
L73OMP/wXMPGyuwR8DM8mB3/0Of+o17nbnSNv+l1pgt5A6nOVDXDVim9/gd9w6HvWkkktc4J3d7+
ttbZ2mCgC/SnXn3dllq1oTc01qku+Wd6lfzfi7DtywDFGCVti6/t420ttj3bHn6vz6qB/tppKCKm
dSAK1jXN1iikxuD1fn3866lroE0XXk/8ExgFy4PdFqhy1iXP9mx7GLZx4ECVfagI47rOqG60bRi4
PZURrWb77em2tgYTyWRQMxp9V1vQAmyRDlDYlZMw7ZhTLsYs5eavVgEPSEAKwpGFt345S5ayUwlL
R1MJ4O2WiCKFSa+0PWUdZ00ACC47QdTaQ0IzPZ1kAZn2qa9QVpoXur5hNuTOD+VqmOq3craTu1mn
XSmZ1sDOEh0Tdh1+OZiQnpvi2qvjvTSTfE+/Ru1TKIJAQ2dHOrS7YohJXI+sBgf8nKoeE6U2WWrH
U3rueweK4YCRskrem9Y4z2A+aIo3tB3dLhcnpjOA9feKuD6krHp95hpiQUaQL7juScDjYxrkxD5I
NuD8zDfVLp47SfbHjjz2ggW+6YomXK0siX6mVAU4dgIhi9Z713tyY41uT9wf/qK57xXKUtO0E/Uf
9KXMqnc74yveaSUtFDitwKx2FMTXbAbgoVKwrAhm4/0hw6D9oiSPss++FezpqnQhh1YQ14lUKkpZ
JCPX0ZvqeKafYUXbSXdteYJ5rMfWU8kJeFTJmyFMXPNoMENHKwBnpD2YpaILdJepe5a4F7Mj+2ua
2k+lUuygSnXvRhTNvZG34kHPbyySiGhTuOdmG8iV6pghyixNorNuBhWRCb9RlkcHtGaYdNVemV3l
kBbeOe4Z5RIFLXc42L7pKc50oCVaiEcU5l9kf5frq9jzJc+m9yoS/RGuNzZud/lIIz0NNfbR24my
PHVFXQazPt2rFVopKzH6olNqaszE/BH39rzD4A1qxOGwibLmVKWVDi+uPXTAzTD12vAs8kNbFh4o
W/noqTjhJxF1oRQu98143pcdkaWk9wIoLDQVjQbrZZtN2ZgSR5PAIOlzbe3plu6jMogecMGcQLkG
lTuOvt1aT3o6fi8GhVn/Uj/0PV2b2soBp4QG7wJR91afT4lBcU4OVj5qhG8g4CJUdY9VK6n1mlK/
noBIKhYVikrHidgfKyoPUaALPKvU3uSNwCYe58+tSmSfCflZXY7CxFGtDxh38pIO2Fq9ZemCM9GE
hzqtgD/XqL9zdJCaGGS6V1Pb2M2ETINKAL1TwEcbs7fjKIZI174zpovRIg7bzk4rm12UV+ZZU+Vu
6GcI7j2SEuxEhkXLQEKaGRjbq31Hs28KHb5AhFHqrj3AoPFCDqCHup1xeM7vHRXOeJNoSZnXX0xU
tQmtPKYVLYm7U2k+l5r9kTsUz2hhahF+EeWH3dH9XjGb33nRCAUilKwnnK/BcvojlX/429qIyJZu
1kGbd28Fh9nRMUZcPZLE5cLmRqEoPgLDvO9oHG68C+g8/jzlzhtJjID9OWTkeg+J53WBok8ZLVEE
Axyp4TY9wZ1/z+MBUgWziyMXkENhcmokbF1EUl3t9YfUojwso6QWwEH3j1aUt0Jzz9Ra94Nq/llY
XFNj7BHpdD+NaX+HXYPembaNT533REUMuUJqanmDUhJKWnWinsdXh9nGck5XXKIrgnFsPB/GzNkt
9KBaHvgnOao/9JyPAMd+xorfpgRWpzxlh1VR+VOMQZQ8znGkHPSErlwShr6gJCAgvLQyj/ZmArVO
wBr2TPvVwDrIYYLyP8UxiVOXFWPMsN2Nh9JXKicOncqp94ukBZCdtD9H66BYyOiMAXesJJZmOZOn
ke6XOXF5Ge25AEzCeY6XGZ/AR2GjCkXcqdy2fLfMn0pJiZGmWCOu+/RE5zdJrOanW1MZgyX4qLTk
B2JZPE/lGh5R2hbM0VgEbAjseysp/awiaQRQ77QQv1CHPxsRw7hYjFcmXyOAILoR8k5W6Oqevueo
HkNsg3FjUsxezCeHrZbLtk3Bz0fSq8MMjIVZR5k8VXNf42UsRxwW35eG1Wpu9NaZ3EtpE2saxYfB
todQwNAF+HEx6eQMPbys+g4Y9XOaMSezmxqId9EkRFuM6t0w4QKI611Vh9zmXOXFifznt7ZW5WkF
i+sy0U5RmRwsC5au2VcOMcilOCpYfg4tQra0TBWLylLeK0iYO9Uyd5GqR/vSqbtTMtuIjqQzvenc
aZySzGOjoE2yh5mto9+9tuUYg7fkzcPCP+6kMeP+maabyBI41y1o9xkltLXw88VorxVBvx3lvc+i
5F606DI6FCoOubzioiHzn1Y8Mk2VRsEuk/xWpoIM694YhcG7nS/NwJoeVsnBXoo3VzUtWhxwJK2A
QBqqfmJMV3zPalvKMIQbVNxU4m6+zvny3NpdH+Z2NmPgpv9ZIxGEWGQ+xlq6z5TFOjN7PXOdvksJ
6IeWIV5bj7jprNp3ShYys5wOSqdeAZImfg//am/UnBPU46QH27QfFcU6Uqm+gv512tCaCVUuCpw+
B6k13zmV9cSZ8666xQzEoZkObZ4AFQQosD3kLCTyjgCTA90WozlpX6YtiWT5MAIEJJtFNBundAmq
7EQ9hnqzIVSMRP9AlM4Clb0m0UtnL9QF9g9g5QTtGy6698EIhLIFyEVTbBkH5tIT1zoT2E1aWs/Y
xjHWR/M31QXdC1yZXWtiFbtGLXG9utUnO0vInRuYMVcYS/dl+ajmGaF5+nHizI5P9Lgc2f1Qm1aL
MPL+jNgG7i0NbhftcNiRpevuWE8cpaJ855pPUkUR17gfrXArbbEV0/Bt6aEd2ib3LIz5iBYuWd85
4zCdca6l8yGzuocKT0BEJvjUY+O2xsVX1+t3JonV/ZKgqlGEzAMfN7qKRC3Fgo2FCsSZYwTSYKqc
G492RuWIskosm1KsJhFoUX5mt3pUyp5ICw3G8FOAn11TKvEcg1nlpooxsH02GLj6XP8vckXJOIY+
HqYuo1AysUI5JdcNVQGcilje3AviYoV+rEXzS6al9kaEcEgeq65fTkb6NJN6aBkeEzPHkbbOd20P
X3yeJifHK9MQIhCjHUFUkQryGywjfmXrOl08pPKB/7Mm9PQiVPrm+ZeiPrOSDgdKVpmYWKdy0CXX
PYhOq14So4JgSy/zPYzwL2Ep/T4v7eQkbKq6HZEFttAirMuetethLgVqSjIhiYbml063SXRl9GF2
Ea48Fsvs/eOAk0Q13MeyN9qjRPwzdLsL+xgiN+NJ2dGtMMwDtWSO2R8zbdgv2BnCvrXf3bhTbzqm
PlBncUm1Rbzc1BDB9g4oLjokO+auGAhWqRfwjNKXHFJx9SHGpzJzv2TK9SIBBl1lNOXUekFvovEy
sZenS/Q5FYrOLMYYGboajFUz+9NLGe4uG22U8TpvQyTW6nHW5pxOWly8Lt6g8YubPk1w76wDE3xP
2S3oOmraazUs9PEL2IeyRzaP4lxixE9+9lNx1obauGnU5wZr7wnDPkjadRNh1kyP7c5iCte0/kCR
B6tR1fErrxY7DiNK5+J9pa4g76ZxgmrKHxRhCUjf457+XnH8pVQXNeW7pCzpZu/IgHqPtBZCPVwf
ZPwDSO4Mt4K2Sl1Ur4ahoRuoi+aRS4KtRbGkr8TURLvC6g4GGzdTJgYCZ/ONFYW3s0ouNuBY+p6Y
g2hUshHl4gbxVL0ILrahDQS9mcdzmoqnUZJgpgxhPCv0ls+LS3Z0ODpLodx0af/J6uG1EJRoK3YH
w22ivCMzQ5xu6sropaVE3WFeEQElsmAgXfugcSM7dtYACN8B/NuUhX4DhBxycv2GjWbaF1zLf53U
piwfdKHTP7z6SDbiGSM4ThQT+hO2zBlUb62FMHqcDK0oIrjjl6pCjdtQ3BZTz6XDVjwuKyTZkeI4
u92sUtgRxseIIQ7EwpSyOC/GOlbiNU/zSxpJSFH3IOoGX/a8nGPEz/Uc22Gf9cl5II1yAgLIki8j
+2FnZeglzmvsGPTsOQsXvFWitwQEbibBovKx3fGzB6KL/YCVM45QZevOexUp3WQbt2s7zOcE2AUX
HgyP9jcyBx9J3tT+ODe3ma6dbWoW90a7nOmSYSFkaeRhFjgGy2JBu2RJ7VhM+FYVC+LEKTE/SvAT
K3MHppX7sxzoNt0eVHX1XsIVeZDlwjG67l3NuP7roWiG17HupnAtO/j1eWET5DKSsdlvD5HttBj5
mXiCUdwW6XQ0ag+/XS4M6rS9wvjfMhZv56UpfXfKBARjsfqgXKfuqY0Jj4pKl0yNDfmakQQU+j5M
CjH5hSLGsH+jqkTDnqWaN6korV/PckmBDOVBJ6ra8R3mVrdmP9GsK2XNQgCXCvpYDsdO0NgqW7aV
prj3iBYfVFs4x0XYK6bcuxnXr/1+2D5XZOiOsUJvsLd+i6hLMCxZ9ljh0Aynuc7xLD7oJjimuIrm
HyZzFX9eJ6xZjblzV9venVDi+JDYKndmz4mCXiAkVm3fY1RwaRbM63e5ipezyUxZQt7xa0f/ig9N
ZHxrBmYFZU4v6K5oQVs5rvuwkaU2xtT2EK13SS1htZsJunC3BzUb8TgPOn2BNuUc7spDXO2V24Oy
PAhDsU/bbe33p3VarywUuLm01Bt1fViG5rnqTWLHLsaxOTU/oy6PQy3SqTGFQ7TLEC72C8foMS6B
MlMkfq7ssSTQVIEjB+gs2KoXIRUSp1hRoCl4IdcAlbtLQiVcUpr320OpqOBU6ierdzq/97QX4RkD
N84IwpUHtSJLz3VrYd/Q++bQdtzluhTHuZZz8TvM3BDsfM1vqsAEFwxZL81zgpfX31xTm5GHyJET
MG3i/r1KnMqqDM5pXmJM7cLIGLCXe2s+dz1t89FeaAMeeoCv2fP2Ke5h8829WPnS28PGecqkAZta
XyDzrCLnuIqfW0OdwjzZw6iUu17H1Hrhz6mB7S40tQ4hkr3k6xnXjlzmYiMhQLZaLza1WW/v2Y3h
p1s/0rdhWaPbL/1Eme9mMtkeNscaQbSwpiiDPB5XCpHQLlbPp+3rmyel25TuKuEaT9MviUm9Y1G0
+So3R8r2oE9dMEd0dKgqrt3BTjDIWuz8brabFaP8v54VWlZg9NRetxVqzXLUKROAMRNciKlC7NG0
PzUBJps83akcbcR6u/HOerzWuIwMejy2w5EG7IAQTnZsYu7q41TYrE48JOKJnYAgl0R0iQqJhL+7
cj9pFMiMUa8FC/s88CL2F0VB2nk23bNL+Rdjm9WhIId9UT8mcQa3S8LfqrJhl0X5s73QTbI4TP1S
vcx2ENrzoKnFNRP8rFGYxMyEdR/rcbSnvq7zrVlGF6ym6G0U4bJapcdpr+Toce6SXN2eQrJqPNTo
TTH0Ct9lOMq2XwZew62X1ONgOPfZSBx4yOOgEPS1OZnzmMfZT4YR+YG/N7jwsEnUdl8sKZjeZnzJ
M7Bcpoj3sztA2VqViZY/wa5ViFSkc6Xv3U4D4Jq9FKnxNcwV1J+URISMk0/2X1dSnIfcy9mh09Eb
tl7m6wyF6N0bw0lwacUNRTrvwGbUOCIiZ+BEaWcxSECjHUFO8zSdc9AlFtWkvNnOIghsU82Atriq
LdbOlO5tbqp2MCzO9yr3Tr1X3JaCbuFl4r/vLW+WdG4gPQmd8jNCk8xWwFMHhDEFuQ1QVCXvkKJy
U8pt/vXAWKNelvMwa/nBGZanScP2x6Ij22ewRPyOxqZCGM2tnoONcJRMuyJnBaWucIC6KboeQzoN
4BaDBBkyht7FuScuNjOuAvVnUpnFSU/gAWb8abTlRyo966iXEZHLAh2qh1bSodAZrrETvfLEgPZp
LyLm5o32PnaM69Ch0kp+quyKYGMRDimX9D3mbvbYNfy3OwHY0exLBoXcxtMifmIBlwHbRZlimpk8
dUsDayniSoWu71dN+Qyh9uKwlkFsTy7T+ocGjihuHXB3dWwDMdR/OMJdQqd/rbzC3hWl88LI/tUy
O21PrZ15cPriIh22sJ4d5dywmztBtwYDYShRVqYRR4+cU5do+hGB9UINCVMOauv8QcWpTSAzS6kk
gQjhUgii2fRNNVyzwBG0mFqsYJoHhHFj6hnCak0INNlPFPpyC8t+BDZC2pW+z70ay/2i2RebEUrX
qYy7y6aFIElkGqYp2jBiM4DKRQcWS7A0VCMJIdA2q2Amy2dLae0VK6eqSqO5IWZEX3qE7nTjS/H6
Pw09Ib5QQ8dS6oIFzbc4ocAwjgCBkCfQXcC3Rq6tVbQMHiyHoZ+NBNjJW43uyi3M6iCw71gACd4s
kExwrFyl/bBa8+f0o0LdoRihugCHtW7LOHmrsh/sMBKGLn2+xwo9LH0RqLbOUhs7forpe/GYNphK
OJVd89yZHCDO8iQs1WWdawQwpKrzkH4Q4uJMo0wLmNk7ACLJts4I+24GR5THbTAU9g0cvkBtagC2
kq3cyl2hrMOARcr2uKVH0CopS9Df6ywDXZ4bL2avf0+NqtkLepIJtdevFYhOEjcpFSJacm6Hljjz
NLHEYQpUzdozsqUgo09IXsC8Np+j1GuPkTPelnX+DHTM9L2MvKs90kFWem6YZDOlfWn1GWvosI2F
CTuB6Gww8fY18UjJ3lHCMel6Q4aEemvy9y+5yVg/bY4LdcqB6yiPqhr1T4mpv9Wz963K4YDwy3mH
nkt6l9h3xG9+xhmC9ixjihiBFLCwzpj106xX0l0KPQzrcueWxJPh0sK7SW7wMAYV5cXKaZDM+zyi
Nnsboh0gCYtGT43iDm5s5GdT5XundAcrIsGmdXGYrRZZZyI+5bakYxz6Hi3lByc7pW0Ejk349WwH
dTZFlJc5+tUoz6PGmSayF7R0dWdD0DrUKkPmLtZeHTBZRCnggbnNLeCrE+Vi6+Alx3FVt7e5t/QH
WYRJNV9hce1busx91Ug6XuaysCrnjcifRGP81NvliCLC7+/Ib9IBihcl3nAqRXFJnld22iDPtlUx
uRc2b4PHS4xJIy6RIneAUj8ILrFYSfs3hr8W5FKd8lJPPWW1chYWwSRSuUToqb0siv5KwSegunEp
fTRzJ1z2DX6BXUP/HmAS0sOJ7fcO9TlTZaDoiDocC+9HH9W8M0tjX+JsOY3rCdWxt4+UFiI2vXPg
RMmlk0HNuU90BJ2YtHNxsVYhvJvYO8xDx9pVdfauDRaliqCp28yKaZUdCueDqdQPgS+PNVmzm+TJ
gZvynNYOY3wCcwZ/pF1s/Ejn/kzjiHrSFxEsU3my1TUu4sR790/noFUldvaKvI2SrVv9kdmoBPur
qleaxj9RRkSY9v0My4lrmalkT20NCc+iM3ukNX6nTggtFac0Ubi52hcN4fW8yofA7qZn06mB37VZ
6IppCvD1PjoJwKuy64n2E5A+dY4L2WeGXOD6C/P+m7h1QlIB5B9nnONqZQZiKo+Qxd8FhbSsBcl3
C/hKKcKULKpP80dmFcad3ozflAESaQu46kQ6xF8kfXhIyfYuqSi+sSYXwofb/eQa4/hCdShXncZz
HzMVnlZWkzYyMUuWYQ/L/3vNaMFZkPBIYrJLd+GqqXaorSMfAEh14R760UwO0brG/f2wVcVsZrh/
fO73h8qywoS11S4mqk4jkocZrNpsitvTdDMvsvsTPqP3xp+3KAF3tvpmc5D97fvbSEe3LIuXZvvn
2/f87emvl1tfvl43gRQfgkdZbW+uMVy1RVtQX/5lmdz+7e8Pf/0Sv3/e3156+6bf3/7r582ywVsN
ByuEAyWBTvzLXLdZ3aSVYUXafrRmJ9qxXFQiozHVlS+QzE4ZubZA+1R0svTxSof1pMci5p9Pq7VG
R7iwpvAzfWy2ts1ZuT1kW5Zje/rLZLk9TXRPMFVf/ZcdYMOb0mK8NponwKP//Pr2es7mjdu+tJX2
bM+2B1vHyPXrlX590lxYEto1C15unb+/7/ev9eu1fn/8333Pf/c5U+ndk9MdNnuftfr5JJMdKiLh
0G0fbu7SzWe6ffjbcfr7w+1z2wtsz35/8z/+7T8+3L6vhKHOcou/RbvOov/h3P1tfP2bnXf7pAGB
m5HM+v3bw2aWTTe77++Pt2e2YNMyuCe50ofbgSMReZCnUe3gq9qebl/aHiwK7hWg09vL/X71f7yk
oWJe+x+nz392+ti6+h8D+m9fXf+/XtM2pmvwvyb0f/3Lv9w+jvOHQyOo5nqqa3vIrMTw/0rouzpG
IMPEbIPeiN9g/dJffTum+odtqPhHyOjbhms7+r8T+lTxaJ7L3MZhTmlCHfb+fxw/1L2uCfz/4vgh
v6G55mpJ0kzP0Pgtmh+fj2kVd//3f2v/J55N7hsZxDuGbNyY9PqrHEXng6S8Yr1ssbsYZLXhp7Nh
Hj7hU5enWbnNpTbcobokpn2SxL0xEoDfpN+vqvIosMwSFK6Mw8Z2PiGxXoeJmoQaGjwrnhj+r2hQ
2WBLsbOMLql9bmZyBrN6s0ryfht7dL7qa+mfXN7kp22yJFgG4bBuPrpDg+cjbo5SHXVsqLkIVdvb
j70RLEKcWipKTqbJRmWcFeKzbK2cOCnpn6Gs2uY2o0Wgw+JiuZXLzHYdWTlOBMrlouw0mjELgD0J
YEdZ6NqJFVJyqCIW8rUmAjNb+6z0pyEp04C54hiq5ngpVGO5n+xaITEJKlN0LBio3mp32px7ftM3
3h7aR+tbWlIeTJd5OzKdSsAKehlpk6d8sKChpEE7AgKcsRT7+vDZopfDSunna0YRLgwRh3hwtpvZ
Q+/tuYELBE2JPgEFlSTnPqZMZNuLXgSxECN/pzSUoLzDJGmyQEc9TJZ5ejZGlBHYrLA969NEU3Sg
W93F1XAkH8tGf276Ud4yj33WdA0uQPdqJ/KBDas/SjvEbsl6k0B5K4I6fVtWIJQ3I+8pZ9l4VxtT
ERyXF9VpPs2VmdxAmMyNNuxzIMfrRXz9qsGmaE2z0YvRfcjMq32rIsndl6S4Vc28o/FR7gAJYH0q
8J4y7GFtW8mdwm0yp+Jz5ZDCdsAkXVuUDKnjRR/V9xS8/u0y63B7Jq0OE8PeVUIl+60rUVDUDc7R
3KSoeqSvmGafgVYG4LQZmlFNdxlmLZ0KYg7wXW8h46gCSNOQFuJ9MfwW5HfvUIHgxHHNRnjNbGsL
LUR66dNMFR+IfYNRmX5QU/ms6iDz6COh0DXOLzqCNKK18dho+m0eWQ/4167IzCx05IcZFw5UgOxd
NEl7bQsVJ8Iij4pBm3Q+YC1YdwBD2XZ7pfNC+lBALSt5cttZI40esA0kPtBcZVMdV8CFx4YZgfQO
xjzMgcjtZB8bijywoYWLOdCgUZTM+VG3B/qZuRJwmjGfU8mt7Bgp3Uat8jDS5ME8ur0mhrxEGFlY
mMugNpnJ1GW9Z0bgkkpPnohFYbdePFwMHX3GsJ96s6SVM4W03ffyJXk29eYxbR9dZiiHGhMGktLy
Z9bjdkaJ/tNyxV0UzYxnVc5FsytxFgMiJC+DsW1p5b52++RdWvdRYfdHD4NGMJI/2veRc0xGn9Pm
nTm4sDBjDFiOR0dP9/gq75wWnCiQI7+d3ypt+pqV0Tkko3Un7Ok0aK2O/0v4teXSkZuDwUqmkRx8
Ahmqtip/dHVE3EFBvYXEQMfywY7ihxZx0FOjh268RjqY+xZRmAMP8by2uADYQB8avWEx4gh/XCya
VGqjRO0HRZqk6lHtPr157UDuPqdpYNClOsEcq6C11z9QvNA3qWNLiwaoedTWtFkXHxW3gtsetz8G
UgZBWTKMKdrlJEgd3BYST5NqRI+T8KKXpCwYDD/Rclzve/bWMySRoIb6hYxJn1NbJ18Ny1DNk8Y1
lR1jLsO5gm4Yb6ZEvjqeUd4k5it6EX3oEwVakvKVPHEfxpW60MD9mta9HXzhOABxSSI0Say9bPrb
0rW+7OwnuthrsbArLCEiBqCivuRQ7WSJYWq2Z0hklvrsgNDby+5HnBryDjIwU+kC5986rEeZ1QLP
+e7SLeiXs5sEVAaGBDFgXMM0cRuuTKIm/l6P8NEhlj8g0zlDe+mVuQQR0vDXxfaEGXoO7B6c76h4
ys4U6m3uMCLKiSE0g3VOvNRvE/OlbBhGGmx2gy47zUsB4gjgo4uJem+gV5PLUeh5w6yWgP9TDWe4
UHPzItRj54qrHOVhahoXbGsVByN3SerX9AdImdBGseSJpqSikghtoFl7CxNbp3h4hPRpH8sRdibg
/T2V9Oz7NTtg+PnEFp6OVi/ODkvufdieMx7Ln17Rv2eumftOIR7A8U4n7TgtEWyAfL7SvgsP3uYK
x+Wlx2XDJCTatb3hBqCu2HXGmOHthiy3J5KAMSE79ki9p81on1kGx076yr1A+FGuMgdVYsCniXEa
W25rshS4HTv3vialAbIVYqtTvU843M52wt56cdLT0FeMqdu+ptW5uXTHyrApSkZYzxJ7vHPMgTvk
qJ5N1XtKO8W4YQKf3yuDygNJhZOS2ceECmqLVAhGuqfFES+W6T0T8JgZqL4ldeXuJle+eWjGN9ok
QtkM8wl2wzp4NQ5lrCwYJryTQGU8jt2J6yrhFYXY3SKurkzGh9wlJMJ0Qjgt0dUZ+xnTFKz0fF+7
eHCzvYfFUOaHCPbzDeDJPwcMXbt0Em7IqfbRtPIRn58Cjojj3xPk4RsOTNYc8ogfs/eX2SDJhoI5
9HuO3yuaZ1DXeRMMpHCDWjaI981XjZAeiqn+IoDOHlPMLnQURtSUiLK9lBrJWJdqoXkNuyffysl4
bgcX7IuJ7YcFSFowBhs8qoawwOy8oXZ9tVRP0dzfdm2Jv47bUcqsPhhVAtCaPcLzek/hWEfL5AaM
yXd0bh+tqSyvauvuk1SPP4TjdGFKzveo0kTF25K8jHWEXFgi6UbpQS4eN3gYx143vdlt3ux1UT5r
ufOGHh7ywr5N2ZQaHY1GI8vRV+AyvH4IQfF2x1rD6Duln5ayyPdWjX/U6+igdfODoRtnW8iOE4h3
TKUrZmfo3stYkbZIXftWt009RHjSAtuBFxHDBy0pb9vZdvGZEXmgbrRkHkQQwxLMjBRlfCzn/rUY
xgVWbBIHNWV56AdMbL3+Np7QS0leviDikdNAIoT2r+SXOkN+cwAvXMB+IjftXL35rkbCuAM9ycwG
7+KUTtnNMvenMk3QjRt8V4312Yxpu9fa5YFm5tVyi4wVv8+NxxVRfNitAmW0NwMjYThtEn2jK13p
jrOTXCDEMDYplociJdonjMx6iFztZ4liw+QdtpPGoK9l+eS30slO6Bb7ws2moI7e8vVAbanDdfg7
n1itFLeuNrFE4lqXgqoMsZXHMEVls3dhOftpPs6hmCeOr/aCjF+EaCZgGnCjy6JhZLgrcv27gtrt
j3rDRFlXARjoH/D/0WGV9FpwFz3DTDeDEuDrTrlWKpfoSkJ2V+bqMRLiqjldDc4pe8yWO1EnDxEZ
tz0tbiwpCxP3sAc/V1vQ8KBqPTsyxklgPsxVq+MhomRAqEbYdupjPY3VXc/ah9qRU+u53MckWVBL
Xy/umSkOy7prGB4tlSDNVLcPjmHdumV/iXKyuPTXQvxVqGyncYkEFLQw7rIL3WLTqBy5ImHk6Zb2
W2mKN5a8rO26EUzRWGMsa7r7ocL4KjUFeE6dAOowxHPe9y6koGy4aAWu685QYIrqvN+OAyCMfxPj
FzyY4/AyOQC5+A9hvHZp6FhQYs6jsg7WGdrnkxHjvaCJIsp0TATKT64xq3NpKD+s8UTO6gah97VF
8GWYyCLV1O9GGDXkGZmiygVyLdzw0zwaGDg9Z8Kc2EY7l+uqo2GXwFnuht2MdNQrTn6lVWNhYT2I
D9FMFmAvOMjYbbiv4avZ2/RloF7KVzMlkulUl9kBSFr3pXyPmuzH6LIazfLp2iWAdI3O8DNSDgFu
hnuVzQYlT1xR0iyYCGGiXdoaNmC+xPFXR2Z3siXwC2M8ExX0MC22Cjgr/XtS3FKdyI9S6jRMpHib
rflLF/ljl6kMYCkN2Q2TfttdTMU6VKK6VBrj9LrrTGSkFuAm2qGjJt/jfFh2rEQ+yq49ufbMfe8e
H9pNNzSf7KIe7HF+lSQ0VAWsm66fy0J89IrsD3FF1hD/9SOOT8bzJnxyWg3oeg2WuBj95RFN+NGa
4k/XBSzttfuWwX4BSCdo489IGU4elDfLhIbE9sYx5QU+tQ6vfQi8kUEhEB8Gx5TSwYUGO3WwzIQx
rn1EMf6OY2Balv3C7m2cmm8N9kPN9l5MZwI5u8cd9BzN3g9Wn9+ckWuISRZWachPXjwzp/8F7xC3
Flct2BtU90vP5c+J7qF8nqukeU1B+jZM5Re3uzdX2C+NCY8WtJQiIYFH0oyBdJYLopK+i3m3i2FC
8VJZUT5Q0BKMlNtpJXgOSjtLIPLT1bKT20a294Qy/h9757HkuJKl6SdCm8Oht9QM6tAZG1iohFYO
jafvD6xqUbWYsdnP4tJC5Q1BAn7OL99zhc0Q6sjqKF2kNqrWfAROxYEelnNBlhhhbZBw3BcG/pq8
HAG8h0DeCqG/GqRNpaYOHJlYXwl666KYSz4Fwujk2TONU1yqy+hoV+mn69r+05YFlHZxhD2EG9ZW
pTLXEylex3cV5YSYGeI5zMWujbkrowguQP2n2LxQKfNRFeWzqClfrfxzm6ylBq9Q0js/JB+WZzHv
VdZXm3lH5l+5TMLBJca+/R4qG1Nrsk18WqV0wuZBy5c1gwCJvRWjnR0TWiZbLA/hNxb1W+oPIAKE
PQnpXC3XXhll9xxFJBlngAbzU4OdgiKlbJMpyn9Z3qFd4Sif4iJIVjSALJzBwUmAE6rUCIEo5EPj
GXiTS6JI5ZsLHbOMubf3nEjz31zr3WdVmFsiJp798tT15acjIIAlurEObL6gJ3UavStSyddgFtrV
BDnj6uAWtAQGeWGseAW9SBmj2J7JOLkmNuVEMfI0rPjWE9l1ISVcKEbXQwNP32bJNRm0aE8I8L4A
cTlpiRDHCAkeKYf1HtgeaSINSz1GYKMgldrlaUqFvQ86j+qiumRRhk8lLWrL2Y9AxmhOeG8vAzJY
GDZwB8qKTnavPUXojOeGp53mm9e8qdXMomOrTJthnYz+IQ+G45Q43He9bK2K6rew+QFwOy/pLthM
g5Ne6sp585DI7hCKgyfjMxjaGiVv7EH0atM5JdobBfxOtiXrqwg/UbTcoq5f+Fhk1kJ3j0ZQbkGu
GOMC44ytst04Z9s9qYqxIA4ly3x4Ynb8cjrjC+l7TcMGOx+nhd0gZuDVcx5Ho10MrGiLIY12U1l8
QVO6GDVKzC6zYEfP+k3o1dcygFVpNNKy7PgwOGSQ+bX4Ulo/PovoUrk+SLhPJK3fWM9m4J44+q6d
Ec9Rxc7WGbVnu9MuBAK+yhoIpqhBq0TpEWwlLzQ8ci4W04eeVNXCMIh8bQiw94t2x+sSXT9W3zKD
nuxz9IForc9RoB+SmQBxy3CtkHugX6TVmHLEZQGvu0553Vl63W7DUn4YRcEQTZxT1/jLQdm0H6UE
XsKqxdIQlCcUnwWtskSmUWDsQEDK4ixwTj2jeN77hIIj8WkOKYjnyhJoZ6Ytwkr024iYFs6cFWLP
ihSjPOS675GXY7K36/1PFiO4SB2yn8mzoaqY24YO1LnOkv5o9B1OH0cepMXKUQxPcditGLcIM8ub
D92lo7NhsOlTwhxNbdxbOmLEwGoOYwjA1rT+O0U1sNJaRImR2CA2rFeTMvSdrvozvivcORbgZDTB
+Vf236zjAm0dUnRLq3u3oRsRJT+lKR6WQCmyvwuC8GuPraRPHePgqcneyFK7tSmCIr46WYeSxS+z
yC8xmmQnpc92N1k7zlRnkboSQKCr2RIYzryYwxY2Nt0nlrUbB/tBUUG0INJvbZq+Bo4CvJHpY/c4
tD+F0Q+rvi4UJ3cPWmWcqtZ0kQQTremRFFnIlrkgG45NCVCZlvW5j9XVGYotxnxz0Q/dsK4wEurV
t+UDBZIH/TMNtrOkLN1cMol+O771izkuhy30tUXrOvGhK8UTFSQ7oZX1CiXwtRHBzYhIyXRxH/me
Qwg4rsaSLYdZkDxm3RWE+ATxlcKC76j24pUbd8eoCE4TrUWJVPMlamQrhY4bk0uhIZTU9rl89qcc
zbXD/zgl/XVMz6kAvszj5pYWxnOrFYADo/aRa9JYZY54aDrHYBtDWxMI7UTmkuETvxchoFzaEXMb
Ko0tGmWxdLbKb16LOgCPDci98+IMnpgyOGkQ5JeBjOb0p0Meh6gtfzQhX+wJRMqmU2yZod3fAqju
/C5DxsDeoUUI8B015KjSom0ZxDBOOqrD3GH4xcm+DDtvOcl95R9TMtkaVX0rzZRrn5fyvDLdMA3I
B2d+mI1HD8juaTzQ6yuiF30XxfdUUGaLuTO+D+t/vqXmLKG+J1n23lPPhcJGyK6zsiCdH+4PWYjA
Azm//SBHkiZoNOAzjUd9izS41BFC9A9tMEupAKzoeENZGbT6GUDG2mDZqh/KXIQroBmJDx1BGTw5
RGowu23vLbL/iFsyAopZQWFYNmKdJkn8DsDJFeGD3a7PsnF7T6e7a/7ub/UNQw3a77TkAEvR8LfF
LdMrIg5rqnL8O395/+53cWRp+is7L7x0BSZPYNwcc3P/Ye5v3QOe/u1jTKGrIS4lEm2exC6DAOxn
TWuvCJyj4UdbAEMj0Lx7EeaHMGdthVl5M2aD8DDnnYRZ4Y3L+5t0fiB5rub2ZXcOaYoazp9cWsfq
7h+uTevQFVG85corH5oICi8sO2RtEcIW1AFzriEPLVfNupfi838+JC2X1Ku83FaShF5Sbf/ra8vR
+Oe/un8sHjN9hR2DS+q/P9EXEBhGxTBXoO8DAay397DR/3nw1Bzec38/ipp1pcjtjmnZ4sSmkiST
ZFjQLINMFW8hWQfJys2qJyf1M5oumIc7HAdDD4BdZf4hc3Kxd5GupIImQ73V9ZXoKLBQDdWBbUax
RLIvdOR7WYueEsXgIvY0jRtPom05CW54f1ENj614pMToHBEwtow5S7FBT5LztI9QmwXTAmqbzZnG
i3XY2b+09eFyRZbLTmAd2zHaqsbFCgQqpQ1PMsAelzHdgkLai8CkK43LcKVroIpjlL2Mcd1vzbFf
OLwoD7GJjkNysAwWCERChr3upyUBm1DQuhPOApKHMUBrOkHgsWf2ck2S/dWkKwnraLjWi1Ftypzc
erfyOW8wOjZAQ8vSCR4mw7MJI2qL5dS1EhhGEMCYiF0uxpbGkO5PpVH8QePoOgYPIhGo7bMbeyJm
bKt09qnfsi4ph0Yl24AP2mpxy0PBECeDL3bf9FpqerShstCDtFm2udmvVF7+VLK41OIcmHJXGawq
2NZSB9wzs14TvekWRMP+0kz+pFiq06o8pOmY7g3qIjvNJPUyjU+GIV+SiooLy1qg396jbMdVG0YW
wcfDM+41lJPPRMeAtxj9BVP0o6fKfe/FZxGNq7IqXgHj2ffJ0GKVzF9GkzvuVNCB3HYfYeZd529b
unj6GrpRHBvpShjFP3lBVjEIPkTc+O5XVIv4tERoInuyTOfN1GBwiOxcpKF4z1vurMWkfnplvKNw
3loxwEiDY9VoZf0nHMGwC/mkmmNBWOcCoNJB+VK/zb/dkgpL95TYFCUhifp0uuDqaQznhcVPGZYU
SS74M53jwGVzo51BWM8lkhGMaaBJRANv/VK8VM2w7eTElhi1PxjaGa/Yc0HAOSvlvhQmNVTNs4wH
f22JrOF+5u5J6t5GUtEXDVFjVxnasCj7TUzq6J0KkVs+LuKITsUwUJyW2ONGXxF+jACylN63TSHF
gdq68kSNDmUolBVftNHG6tEjDC4a/E1aqEActlYLTO9qxMQYidvtiAmyrzkoZmFNOGngMtIix4qo
GgzIE79CDrM3/+kgiozPKiGUzNA+zlnBlip9SAintd41u6fg3X7S23gLS2meJBRc3DWzMB7M29dn
+0V1UvacIsvzoYqIfOQQCTx25pM+um+dEp/cK41VXhh/ukK57LL8zpWieawbvxOFYVfDYStVsG16
+htNXz3bZPwEEKIMNsYlyEtiYfuKIChw4UUUW0cdsG5nO4WgXTH+Gum+0GV9i+z6r5MAhKLqp/mH
XsPAIjo38ibSqyEiBM8i0TPBIg+Nj6nE5Fd47rIyvePkVY9+a/z0WacWtQ/mWtT5omxo0zB5Y/5U
FDkkndPXKGv8nq75akdcpH7UcTkWr8rRKfnsepqCun6tTG2bVq8sWR75M7h/g9Sk/a5X8d7zg2Wd
sFJm2BVh1E1epIC/HnrZ1YSe2nGqtRHT8hjVHaMzSe7VH9GiNLMyn1M14ilx1cHCWSQ062xGGSph
UinC6Q0l3F6a/YWKUxRmNt9ZYihIonavYbDZdXb4HIcWkTZzCzm6sJrXirkNAszsDe4C/q7z7M62
5eH/r2mNwRzP+r4DzX7XQiPY+C6H+SFx9KNS9kfFCFZbqPN6Dx9j6T5Wnv3lYmDSeNnkRkvp33Qr
q6sjC6zrwICDP+cF8AkSJCGCK/99fsGrcFq3kbfWKJU1TI1EXHwfqIhvSeKstDH+JNFj59nFhh9t
WrX2bELvxXX0QWIYFuTKGocXurBQNSfaY5akx7L70iiDWbhdQ2yZ2I9UyZAzEMwWZMhDi57GmmQJ
vJtrWeLaqRxv5RvaLsHXCk51o9zgaqTNLW81vG32qkiNy/37jnSELhA5hmx7SBQdVPy1KBZEbC/0
iZHbROtOZTjBDQxITETJuGnN9MWhYRLWNcC/lI+zfHhbuDLk5Jl3RAuQDQMLqUaPVCWR2C8ctPoq
P3m5/2hjATDGXm0z8xPTfbmwLeu75L7VI2SqVfUSV/G2VuHByrUzUeakCHJXHLyrC5pkNABFQRNy
BzONzxqfLv11H43r/nXTL0FVygLu7DlH+1AjdCW7SyeMH9ZdiR03V2oNFAjrIHZTrz6AcVkW3Zg1
kgwVbrRaXn3GQfaImOKiPHyBpTkRbERxcZc505oZ5BiK4EF45rMlzLey4G9GKziK83YfjfRqYjr/
IEwBmz7Ie4mUooSGWWjAp8zka9hXckbtNXTgp2iBjNu0fIm74aGLHoXVfIuAGUcmy6avtynXCQft
ltD2i+Aw0EMoG3PclwUwsT6BS7qlni0rHbZdaazx9EouylhulZiAmAt5cqNoPQrznXKzmb3yD4U/
90uO69YZU7bEWYxv0WBT/onb7q1OGvoKo+iCtp++hDi69U3+47ogSGiX392Uru2m/kIz/5HhY8xT
xoI2eqns7g9R+kTc5sONWSPfsD/ic6sibDZ98hk2xsaDnVgAlxJtpb4snk/fHSQXA5lmhU4HqZ7s
3PEpiLXmRrrJsRxWUmD7huszLqlPGhYnTb5ib5uWFpdSYawih2e0bAeciX3EK8FCwZ1F5TuA/gph
koDwQimq6clnU6EIwHxJPAxxHnZTnUQGX2zyh0FOEIcwvPC3MvhTazaNPdWBCF/IC5eTEgnJAeT1
amkEVDjhPh7MT2xwdNEh4afeCtAsXeJ12Woemgasm9/z9e0XQbWsGzIWhozAGtlMy8G0n03h7Luw
4+5jw8L1xni0HJg2V9nZAsH7yK0U55bTWJe6TVhApfZdVPxfLO01564pahoiaBlQC7T0b0gDdmZO
/riwdTJEgIzv477T/EgbfKoJNIXcUJ+P5kve+QwqFbdMjBJY2741k5+i1vSvmsbVSaMu2iNdBo+Y
jZBnKZXlIevQ9wn/bqc9VHr0ksi83QRFgnvEveIqjw4tTImRzbQZcuWJ6I6s8J+9yH4XIbxA4A8n
ytpfG9Ed7Jo4EJ3YA79FVx3n5e+IonUh5UQm7rR1cH4t6iw5FKxDoApQIY1bLRwjRtXkfBo1RRYJ
yWDOEOsASfHaToZdnhEqBMO/1DFuYC1zJfnjRr8tNOutogJ+X9UZKJ0OP+lEb5WcLi1D5NanW3hB
SsuNEQiNwui8I7zZqUl5S8YttfTFyG9kwHG345pu0ooqzPMIuNq15JUNwv4YgCvWExaBWW1sbnJi
eKoqqEhvKfxFH2/sIrgUYf0uJyTz/UC2i4YwqfYMkFAn2OpGvuCv3xKMiOEQ9mbpwLhCBh3Kmq2i
qK2z7nfO1nAHit3QPufVVVo9UWtpcdOc+AUnAuEUGkct0cWkL/nNOh76AvvGWK0Y1hBG5vzm3KL2
BEIv/BHch8JaLhWuFcrUEoY8zDwoEbx208f4xcoAqyCWjYCFUCBt53KALtUbswcnsK/eiDCksKJT
Cm5FQLkhtmS7Plql8VUGCSXg1t5Lzool+4ZE8zCEgbGHMmvExFPSZEw2HFhZ3JGmHLjT3izplSmF
tZjKGK0UaF7ZZsyRoVgob8BdByEl80fc/ThipL2Ew39tamJ+DOvdK79tPIkrrY4oqZTRYxZNj7kB
TKfgLMc66B/95OYWwWECE3E0YLEC9N5u036TThoVixOUUtTb3JYHb1lIKkms9q+kc3iV+uPWjMWL
qX2kif0rzGnZ5zI/GNhSIcyi46QH05puGIvx3VhHfX6myuDVtHhZ514Jg4GeYKpXmZvmG80OcfeX
wY6g8HOnD3TMk2S1Dhsi+UJCLMCj3YVMKpzuhuCeiOsrxGcyP2vMNvG+bikkDwFRxxQ/S+Ft7cF0
d0XubN3hFXgGjNDWnI3bdF+5hJbJSv+pH5x3XQ6vwBEvbS454CpPbbXMPg/kmOLq+NEViGzaMtIo
WJsgpac1a/2K28R+KkW7xVbaL/Q+sKhS5CDR0voa26T5hIXKV06C2xcHRuWB1Qdu/DmlbG1t9t6n
yJ/89qMOvU3eKHj5kp5i3+1PEOKnETH9iuxW+wY36xj5r53jlCCiHUtUO8SrnvWTMJNdPTkXNyKV
NZs6fTlyZO/sSdJaYzJoAXVaBiFSFLX2lJuVg/7Vj5QUJil+tCDecfYF20J/aT0zW0ITIz4hQnJD
XNvCpZYutshTyI3u5uXyqXN+6phKYY/IF6b1r7Jp32mG80tFsahFDkXDf3i1kToQhL71/eloCPyi
GQ7QBeFGD9DduySiaMWbwNJrsWPr08D96PWNT/gA7CJ7iaJ2ERJ9i+lDGSScT9ScUiza5n9p9Can
vw30lRvZXzTnEoSQxYTlRPpjaIqGWgcy1erRfm+/3EJS91PBJgExto4uFtZIS3PcsHLl5Sb0WWmT
/sW1qhMJptHWxbfQTPm4sqqXyK+rLfUOT7bUkgdqrDFf5ynpYbI0V7S11htF3+salcxWNg3MWr7T
jaZfwm89TYEvuVgvlgJZ1/3o03ZltO9kd6mxGyzVQHZmOpDNGUbDuJpMa4uj2HnUrHFp2+IYa0Y/
9ysSil5gPilUu4wGHEt6uoPM8ddUIHQ7S9thxGhvVBNBIMYdCr0ODpcqQkMMP/9fof1/Vmgbuvl/
yWIcPut/zWG8/4v/6k4z/gP7nAsKo1vSMP93FiNZi+ivpXSEq0syECVK8H8qsw0a1zw6q11d0Bv4
L1mM0voP6jUsch0FfTh3Pff/QxajZVokPv5vZbauky6NLtyRJj8QOa3evyqzRYPqpSowKpmxYluu
u6eqY45vggxMwMEa6RnUiPrlYzavS940HnPaqqKJjNORL5EAYoY/IbLFg2e55NBY2aeq2f814exK
SiBC0cHa6mSSeOGttNwnqoiOCnEjS51F7WPY0u9oviSaTUWgkPXRMtRnLlrigDiUOYoHyCobiMaI
9Ac9ZhtoS6J78X85bf2GpgNDb5gfk3IWH1QWCQD12VKDC6TYc2tE3Yk1zEClZtfrvAaERwtFTcZB
tk2wCqZpqbTv2PPo80qkswBTo1oNDZajSxpbAS9TPVtPzl5FnKsO2p01teLbVm9f5z7ISU96frF8
q2nRc+3BIfQODEnLKDxVPSXO0SABM0davLKN69cflatvWmUeW8dh2ZXh3nb4eyyN3ukedMocOmfE
gFtljHAaP4BEucwuJ08g4uLgxO4/3jOHSp7uH9cBVfboHU+uY+rnCQcyCtjI2xZJwPwhzZqpQifC
SjOQvg+TvpK2hwaHlvarb0zBtag0+ov7CW2zEWP7a4aVZ1XiGkwWodE4U/7xblv41XU0F4mIaMeV
Y0hhLf1ITlfLh8LpmP6zLjyh+XoL/Fy7CJpQN3AEHW5n17/cH7gFapdSFk+wotD+9L1OTgMVnNoU
NAdFSya23JZmxseEqtaaz7McRxpruYFMbjEldcHkUgAxkA0SHsrcwdvNyxt6NHGPPWa6oxqtBe3M
5cHqBufo9YXCyeKzxKRdeB2UE52jPkUI2qYuCvG2XSohh23a51fPZsyxk7F9qsco3I5BVDMxW81T
rizzpotz5xEwoqsXoRU8iI/AmPyn+zuS7HGzLzoKT1E19LH90mUus7lG8FXqpAcD9JuYpzp+ZzQo
8R+wssLWvQ9FPT77RvPakaz+FaOQhBE2zVtn+/oDTeUD+jzBMdKKFmt3Pdegab+VrfECHspzV+km
HmbKawVZ+Q9e3lrP0jbOnk2Tky36iBgw+TRoxfjjVgiz0Tqim0I0rzNR/SnuWl2PPC4CjeiRsx9D
Kq4+qLwlaF4vXNKScUMEwgk3dW97gAAd+RNxE0ANd+ENwWiHMsy1Ptwp2JeEBH11rAcg7BdvaPqX
2immXTiHjbq1Ub8nE9pu32YG8XEUCICD7aBZPut9H7wmiWtuSvDEtTsn9mWJQaGCFQicsnzW6+VW
b9Grxqbj7hIEm29Orb+NiVZcaxO+fVDUO7o+4jmrrruf7FPTS/8xQc1N2l51SLPOO9cD+YQBwplt
OkTuMdQRxpk5FujQbsGG+dZpTYQ3Jvju2fVV/WB38sWT5olYo+Az06JqoQJzQrsqxhO+DaKSM1JL
2VqTA5ZY52FwJxQ/qTc8FVo/POVS7lrLS5d9nRNROn8c9eiEgnrU1/evcGrl7VRH1x5BZcvOycZb
opwBI0TTn/IoevifD/FcJuSGRySq2QJ/al6+idIgGNHFDXJ/dxzpX6X0kp8qCw6q79I3S08uPn1e
N3Ikk5exQLOZ9B82hvxTT7zic52n5wgS53J/bwj6YEWaIdMY1wTFHu4zd6BoGWZjcCRNRLyRhUhL
o2U9j0PfXllqXy3iUWmHSx8LXaa3hsD3vK+J2YMEXFO0kJ1MNaToQLolOyCOn0Da87hpRAdfot43
qEWPXGdTwBQ/lSad2Mzn1S9e67aC5e0qR65sFgFCyxMUXVg+Lzx/OGu7LkTX4Oc74RWvASq9Jy3X
s0PLcYkQKSo3DsqfXWkDCIsuAnHRL24qtO9h0+r2HqpjfNPwCzy03lwoNb+7wqBhrhRL7V7VpvOe
8qpKQz15Mz3Pw5BKliKGUPe99yYUPLy8FlFfGmvHDor3ds2Rr97FRGIjbUbs0GXzt9O4nqStX0qA
4ldbMyghifRsrzrf2qCARVwYaP4t161i4dUkVvm4P1ZuV5lXNdb4BASXcJW75CfRL77qWphulofy
1Sl4UjLaGw9DlJ/9AktMPxEkGQYQSvzI8QuaDlafdHyXvqewiQTRUyaK9uZ22SIiGfSp6sGSLd8u
d1ZBKIGMm2NSud3VTEqNyzxu35SlYT0vqODRAKQGCLclUu2aRTSKXqSqiPAQ/Eb3z6JudxKNiSCb
9kEgAIJtR01Xy25vrHjt4R8fm99FBlmsy0y8+qQlntz54f5Wn/Pz9J0FmTYkHQoXiT14fitJB8Js
p5K1JPSHtRFw+g45tyehavTttLWDPINPxQmRFpmHvBz1x85J6r90qOhbr2uRgZgGvBVlpNK0U+qk
fBJ+SPAkYt0kttdzdwbBZ3C76Uz//zFsvd8nUbCDgMHPjthwRIq/BRZnylGOfyxBmCigj8+S+AN1
zQhou2ncZRdtQNWhZv/qEwORyaGwzQRgZSLr6tDNpZh2JJ56P0K8F/v6bkL5uHJc5YFWl3vDqP4E
XrbVg06uhy7pd1avvrgJT0AMmnfBOocJv2jfKieJT505fJoVItOWoEPH4nyg5chZluNT1KVqIzvf
pCi64dsSwOuYZvNgON8OzOWEc8Ubk2WPzWlRq+GmW1PAG9Vf8t1ZIJVYVTaK6LrRrwRNkC0lux9j
gG9XQ71AyxFtGs1CNWPG1Y5CDgoGzPodsGshYlJclUjlxrFnUX1U+oswjBHWlN9BTYk7V+ur1lis
cMbas0BtxiBbe5GH0E9+65l2ahxx1gQiudb8g7Ro2+vurS3o1ojT/tdpgXurikrQKLJfgrZ+BcHa
1kR0w51TKV+Ov0lZ441PsfM1w5vll99UJHZLbwoOjBoO9eUrMYpVQ6xTH4a3YCrQe28E1r613/kf
haexjv7MTKCTwHrBVtLZ2/qkeih92+CeGXuiJazUqpddFMzhsCCImXUrwQar9JtszHc2t9WUdtt8
RNcDb0edPMaZnuryydLfikY8EYD2SPq0t8mgeBzxF+Sk78dXfzTWJTR6GVg7X2oPQddc/IkUJbpc
eTWtJ+a/qbsOtQven6HACLVHCLjPuWdXBGJf4/mPNRtVeLFLuBOjPR+eieUj9hWdDTavgqTLdu4P
nJZFgOmmSx8JIHyW0ZStiLSbq0wwHZJ0scAP+g2zgbpLcklCQlU49xYGEAABclzZhk3OmrEKzOql
IEi98TjrjYeorC4V4isomvrI/IRUBh3L7CwY9IH4k94jp7SvVxRUUAYB0Y0wnkhg50KxONEmBiUY
uX+QFW/NY3ckuMFkwbvV+vk59bo/TlYd6LX/zhtRbmsN2RvX46pRmAlMx9hlEo8lsMbCQqrA/1xf
sojNkYPjVR/haiHJ8mXj+gBlPD0qbJ/GJDtkAkIldwXIvoHAxVf6hpc6FQuuHSLqFa+iMM6JcEgp
8IxoXVnxn6kyKF5I+b1rN1h6yE4mD+8NIvDXOjP+0A5BkJ1u/SHd92y0ZO+MLj2eY/gLcUiWnFZ9
d2VEAkYL6WK/OJn34bj6V+z+cAJcfaX4UUsodCKhaFj462bjF3beo2zqZinyDNo3aq9JbeF7Su1V
pI2fneG+jrr529n97xhVR4whSJ7pkCnwoebh3qp5yq00/A6t6Nb0cAqFVX7qSAmOTjhyfMGoCs6i
Lio/aEH2SJF0t6417IowPDEwv4PFzxkd1FjbZ7f0bqkcr0WB1WHMhj/CbU8FbXMmpduMRijbVPhD
jRLRL7wAM3MkVbOoN10bK+BJ+6ISmxpSkuQsmh3JLYDcKZAd+zlpkL3KeZFAtSFC5D2tv2p6fI1L
88MS0TXg/LW1HCx5mMj3qNtjUJu7qjPCNQ3WSxKnY5Vdu84vt8Q5LacANhYbyyWwMajirVNkzsI2
Yuao+pDogA8zIVORGPrf1u3rhaJlpSbsNgNTjH1/ydDgAlrZyc6YvcmpbLa23l1dGJIiVR8+UScF
4PHG7HD6pZQo50N0aisUcU2j61tMCyvdxNI1Vta61tA45rTBmMS4LPKZimXf35hBqZg3UBSbOFo5
kvgbeNMQnkyUp6NXh1dH+SSKqL/Q+Mai7UC/jHTjm6b7HTzGT25rPNleHj0nhfHmoydboP/SVprf
P3RWnW2Ysuq95fGSyr2W5GuZX8yqoarMTI+9kiDZ0Zhskn49qFXFKkeIVn8iAko8aulzRDj8QlpA
WymK0GXbXdj8zFUwcjdB34Hz04uwNoFQ6jbIY9XF1lYbQABb4q7DJiL0w80vDmKZTeeR5Uwp0CHh
WTto/KZkRe1x1gbrUqQXTevlqrLcS9+7NXl12caOPeTapiLKiWJnAnlaGmS1ASuM0+7ZE/egj/56
ct1sp6zkTxQjhFYZW3xeix+9UWRBphqJLR7FyqVBTI/Mxk2qN9V7DXgOoLoeWfyfCOGaCxXsT2kY
ALAF974PWlpMgoNnftJlb7Z58vHVAKMVkXMLR58cIuQDlXIf7TmTKVDGq5A4IGsFZqwptESNe4Ho
vo0+N3jagk51i7w+j32X3ItDz/FKxEnzQJQPC3o5ai81JVla5+HJ9qJ3K6VFXln9qc/FX4q+Eexg
t9yVSRZA95gs1oG3qWepmLIpfSOue66M++/37x9EUPSWyMlZ3z/eQ6Q+2PVMnP7b193fjUX0wDZW
be//FACTXxQw4t++9P5J4TMRmoM43v+X9w/1FVaSyplb0TlofSPID8IZIaQyumTNflsb1r5XxTke
AZLy/jfMGGabUbwDeJzQTWsg9ei09gUqFbPBjQHsQxpNt8hb+92Kuq+knH6dePytDGyHmOhWsD6o
y/vfCc09CfnhM4fYIQuXldcMWLvnHi5pUmZsyt9xXLJThitV6qdiJE6x+5kmwoPSlFOgs/RjVdp0
uJE6V7QIkZ0Gw20N+8udEx4pmR+6kdDK+1tTilkaFsfBMO+0u7YXWP755P0BEiLbTL31AhWkrTv6
4u/SSdGku643K9ZVZLoDiPcgGxi0Ak5OmBSc3/V5/5DvuS5hv/f37yo9zDZJk94KSxdbsHXEoHWB
8Bw0afTC8CGx03xN0B2lsDJ7S80pxI1F/0g16Rifw/hjcrGmdAYGD9EZ9BfMD/K/37LB/xilAi7i
AZLQ7WSyH5Hb5jJ+SmfBY22cEQZBe4LBiadGBq/0wB3qJFs1EZ4SS30TyffiEKcP62HJ4Qzb0yfZ
kTosvBOE7erttounk6H3BRy5PAZatTYJRJKtWEVFt8UKyT6DwYSlh9cGSwoB7PLgF2QmzOH5WJGx
pka3e5DxSI217cAOaB/w8pwMTk57uPdTjriIa5LiGBEsi3FWYdLzUjgz6+DkiqzK2xC0pB5WZw0P
Gc2YVGBpHw2xhmB/jPjEKqP6qdrwQ5/ECXKba2QKOjA6EuGEagAbxNXNvWoVPuaJxJXY9meP9hX4
RgYpLHC1eeiQyBQhToHySO3BNhvwp7UVhIsrL9KPL0kwVMshbu2F+k/CzmM3dmBbsl9EgCbppuW9
bMlNCJkjeiZN0n79W9Tpfro4uI2eCFKpVE5kcufeESuKftuxoUbxm/I2XY7gosoeZUvjUmYHe/YI
Z4/jiGsJv+2zoXXbQEvYX5D5Zt4It+43eqY+Ag9ZU50E9orcylszQUuvIKVb5XdajksfLLE3es3R
VO3BdugIeGQHd4MvLyULP8ZXOiSe3JvFMCJU68p9Y+frwcOFp9oTcs2rLB19pQssYBXqElnejKLw
trV4HYPgQcsiaMRNdJDJbWvDbFVN6SJFjGzqRgOeqtrm6GEXaZNsepk/B623HgwLzUcc0WGN4sdS
bNvcnSGV7AIoOBae1zBKrR8myv2F5yvM6Q7ym0aMV5DJrCMdYiyteo1oO3jTOmDHtMjr5lNI94Bq
BTVMnHwmEh0pjVs6k2O/MvuzSLO3IWjrg9VwcBZhvRZ9uVNOFGG2JdJHBtHX7L64xILq0cJAlnIZ
yzz/OUkRCwVt+5iAGXCddqJH1APAipeJyv70TvNsCMDK6fSp4OUuWixHG9t0WRmCHjr9Q2ZiSPT1
FlDiMC5tXSPUEvCHiOQhGlsT57991OMtUcD3qM5vAO8uCjXedWGp7Q31IkSz09Rz68YHdIbrvq32
eibuk2KUS901LqBQ4mVWxTMc2/6uNeusGUyAquRGMmOmQj9nQWMwBR0teigXaJl/mN6/op+3jOoZ
Gl0JBhB7r144RH04rGi2rcD3RSe/C8LZRPVpOOnearTTINqbIHwip+3O6qhCPAvNqhfcGRjOViGl
CCrzh6rRn4WdHO2heAjNfNVkxC5k6XGC3drULsjyei+UfE+rMV3ocWAgBsBuqNL2NRI+SNVJfAQJ
eg2A3hNTSfkYRekDHtHviIXCnKrvEksQPL67TGfNQU82NIFLC/NjioePgEXBMPJvzzfOqi0Po4tS
KCnf2slnj1mvGoEpppT0/jtD5hsoxEs0fwivGJG91mJIdv40PTae8QDJVwRizdl1xRB0l3neWxmk
TPrnpJyevCBe4HT2hmHnj9c2V94mHKGHzaVqUBbfSlOkIoF2swKLgO/4nYHkjfBhOcH9Bc9SbOTk
boiaBbw5hWcufRu6bXcZkELN/jS5hJWEZXAEv1rGpaV6c8biIqd+r4bwDprIvSMoyiY6xUSTMp9c
OX16K2Tf81a0m0HlMAFAwvriHBv6sIgt96HCjwGhYm9bsDWKwKM7bbz2un+PbRVpR2yuXWpDPQTs
0VfEd7gZb1dmE592mtAPGamgs7UTUvBMcribP+I2Lx/9jNm8w4oA+mNjquhTY1+2GktJmcNbiF6T
yVggfca7MhpECyT+1RyMc4+oZlEYgC2mmtUzn+y9zSTZiz+7xh7PIo7AstvaSxZnr1bszVsrf+VN
6VMdMj7ur30hgcLk8c3PiaQyDv3ym+Ljmsckp+DJXuHkZo/m3VZOhc5w9Om2a6a5dHWD/UeNmkEf
nl2Qj0yxqNm1ic2i03KZTKezabAvIsiO8RiPhdbU4ojhil4tIQLW26jVP4KI1OE0uo174wP4PIu8
X92GhuK8b/r1KEvOSpMPsE7oYM/bbbj3C12GxgnlMg3B1L/w398TOQHDJaQdog0IoNBfL9qUNxh6
s10HrSWCwnoV2Fe7Qhljk+zoGtcgosHR9d/UuIimH2wSEzYxdv+gd+SKY4t8USx3AFQxPTexR3wq
mhHqyPFAXieLQkqwSO/oQDe9TTqM92HJ8+NubzdlK7igmuZHjvMSiNIhGe3gbLfttc+Y0Dd6dZkq
nxhC4PA4YI5mRi5W5rDRnjlxeTuCrxHUpQ3NJx2YUWcwdJuWMI1h42TwSriio041jdfJeAdt+DQy
gkEuDqPXn1fICnXg0L07FjoFNH0Yizvj5GXUoRlMlwWHSo2czVaso7jnA66t3YBMwTQRiyMpGLn+
ABR0yYQESei0WK9qO0EYmQFip8EN9SUhRqpUkbGNwRi7WuSAHlZz6zX1DirycCahZUzi6Fq31sCK
VW9q5T9PZNVavfpskXgtBjGNnHPhjZv5d41Jl1RZD6oankvLx2LNLCOrtBc6trZeYOcDMLEjoALv
XRRzneWCFsfjRxyNOwASCAzT+ntyJhD/HXtW5nzLccDeqFwuBKjjoXza/j6IP2jbu5xCJEoKtSws
87WZuylcNr4GT0ep5fKPi9IUi+uyQ7l+v3AaeK1kTzxFol1LxQvoIt1ddPUsFgbzYOQyPGnkqwAL
7xaGnKebXVjh0bC2lSCSRBn+J+XNNZzY5TaTtgrbCcdHNn4PkfrMa4yBMdJ63Y9n27LDBjLY6IUl
L2A2ngyf/VPb3Aw5Hrvg6Ib0k0bZ32gyslZtxyC4QSWe1enVnbBqRyuKpVZcXKcajp1u0qUNpXEC
TMz2Adjrk17ioK360F8zYUPG27yLCSdWiNDLDbpzMQhs8d7EBxchcJqaDcszOg182kxt2GA1JMdp
w6OelgTQseb5+N+hGhFO5EONMhknReFe5QNNrO6PV+KLddg3GYm5IDDkOvToceMK8nIXJRvbIeks
1ZGqGuNllM2fQqvszSx9FPT5jfLJUMylndilmRfHH+VxaHJM0p2+1ci9spMbJ8f0l47en7YByNAx
1ytoV2uzBDLMBSPofs1Lw/c76/27LsfwVkCRLbGTFKb/7Ax84nXYvRcYWchEXfvGnMNjtWiwpb5u
GveODe1jFPTvZuq5i1EhWy5Q3yrdeq1zd9wGqg2X3VC/Ie1lOgmvCygROG8yF7g4GRBG4hUMl5JI
bFY+C5qFVsYbKGFYGzgmU6YpazPgkk7JTtS26zPEqR1K0MzblVNzGFuIRHk356k5X73QD2Xr4pDA
+09eFyCaxMH1A4Ia30k+IANLHl2QSwuTTsCyxkG8gNRd88wmE4EVKYPxCsbFmx1E8WKwKIz1wFz7
eKmWYDKeIO0HrD1EaPceAFqn8MYVvpnP1uUmOzdvvZaMU28g9qXPVzTGuHW4V3Y7rd0ImUEkjx0O
xJnwvQgcj6AsoyavDD19aWpQguV0PzZ+sBqNCRJaVai16Tn5qo/1WVRAMWk/B651JwYMNUFMl9Az
AOK7xauEz+W3T23Soj7DArYjw8Y4WvCtCrfaCLOltn10S0jMHQvMIZ8IDVbmJmas71yCjDOZyZO1
S1wNSVwodMj9nUWmDReZEh4a1x/jT8zmbxmhcox8e1NL4I3Ey/U5hs8RGXXf9Ls8m2DoCVB5Ppe4
pKj31NJ3smXYk/R4stEV7uNsgMBEQK2e6fswM2D5epQhjhAghNHW+k2w1dC1EXIfb4qGEkHUw8Yj
iJ4LDL6txGFDPjXai6xdYiqCdFOWq6bC1x+Ww1IPaahYtYegdEww0WUdOUTpxFokSQwY1fhBnN2E
e7JbMT0DTp3fEyQ5LSvNPQdtOjCk5cQI9bWUSXoqgvghaHsKD2IKac/StZvFfoxqd3GUbhKmk7gi
23v2sZtW1/21kTCp7Qo3O3SF3E6gHczi1i4YLJTssxeal933Xeg/BySdx1jgbO2L7tx6Us42A/Nn
jFxmhN/A4SJ4EKZ8vOX53okBYdXsWlbqnHG8gB5sdcWHnkDkaZKQiD2XNVaz1HqkIyLC5GKTtsYl
9L50nX1HDvbKVi0iQiElVlnqzYDorCV/RbPN/UT/U+xsLPSs6kRhGVyjHIntS5rQBWw6Pj3zyNA1
PgotbI5tqd1U+B0j1716I6G9QZClN1qytOtsU/KWdqGEssi25KiJDA5CSDsEacQ+rcwlkqNpmej5
7dgixXMxvjHcWeiquc3rlFEHUCKDpAWuDgAC3U6BJkrZMdVo9ac0erC8wlpWYYGKPi71O7znjBI1
CxyOvO8iRdABiV2sYhaSuWozCWx2gqHjvptt1LUPaZ2e/0ZvcrL8iuk20y5CUwSFmzQMUu2CqADl
x1AjBu3oS7CHQ7wTk7w+ae9VlFy9Fxr6x0x76tHtW0jfIOARvmf6XHr0P3i7B4qC7AkM8k8viIlD
C/Ae22eJQgh5w13XEZrlp/wnJ2ugcvVyZy0cjfGg1T93psf4rbA2I5QaxC3TLhnLu24MkdaHfrFK
czINLel49JG8y5zftMHWgX64iM55nbkXDX17mMyYRYtAz6B9jVEPbcfSGzjMAxoVZ12LXukOshNR
aMUdgBJm6y3YURRLUUdrJh/ikkEJ6NsllwtnB9iMsCuGyxpu8q5ZKZNONpfbIyhgY4Y2fDhSABgS
FX6l7oW1vWQ+SWIFOLFl4mIuzy0d57vfnvOtF3Srvo52gYZefEipf2FLbv1MVlSH67GN2VLRlK8s
EgqZWRYr9nT+co55XxspK7aNBazuaHzbDkiACroedCN41/g7jkM52yNbaL1ITXbCbb5DI6HNlX6D
FvdWM5zagxaydqr4AEEbXQTx4JH4QD9849vawTSSdTBil/Xi7qpk8pAI2pZRn5CB019H3o3Zqbcx
fle2ghGHDmUN+HwVOW6xEWgx0UHqHOoduYQoQO+VlTvbHP0Pwam3ATHWBf81tvv5QyoGhWCZXKdO
uiAhZfplRkx5dEc+BsGwQzbx2jJ+XzQpC5FfNe9TEmFnWuju5MLDJvjelfKbQdUT3GWWcp6fri1p
TO2TawxnMDrBJhhp1/UdgO9CklgYZ+/OCM8/ccyjb+pfgVNQ0VL7U996j/BeIjLnNzLpIQVWF99X
Dk7UaIewpsXqXZTLXprN1sNSlkICYfNJBZzpbnXXVuIYu7a/zlW6qVwtOGSG+aDUDlNlyqBQJ3c9
Cp4ZTNUbmhX8b1REw8lMVmmDESrn4inoaKAoJQvUc9VazpclLxpY9wlX5DoO7jzZlnkHIJIrpj2w
nyzhUIAnaf4wigNIZSG8CuHEdPTpitHPQNxZB2dgst0z7EK1hKeq44DjoVkZkkZs66PjVnQ6hP+g
RRl4s675QtrFJgpA/cJ0RrUdLez0jK9mdBN0x5hi0zCeJl37qsNBHJpS7mvdT++9k/doDFFxbEIQ
CjJx6HeGD471x8mS5lYm013YYvcloisYouEyTAtOEXZc+MXR29mY/5yJnEnQ9FPenSUwka1nETkd
eyEYWkcREdfIZ5LJ9Bense9ry/6QdvoS5kaAvn3UN6xqHcQcGqxby0+TI9IoJOAzcEkWyj6DSaMt
JbwlbaZ6pbvE3YW2tx/K57SZBlK7cPXqdvUhm6465KW1bDEPq9JCjW1SYsqWhk9Za5h0VbkKQ3sb
KSSSY1OG66oSi0LLLngS0r3RjSMMreSUhQoyelzre2fSb2gc0MPGFVLLVVLNRJ+orXZKGA37Emgd
ig49JsMUm1/fUGD3zQlDevAV5YzYhqoEeu9vNQzExCc25Uo3tXVbzRSqNN4OdnDRiMqdrTeSkzuB
aIL9UwbWvYD76ve1AMlhPMTMonZQeUNK0+AgbcfYFngjOgb7B2jGZ43EzpU+GFeDDqEtummTBro2
p2Ia4EO996Sk7TjWItuQ3cTwMMX7bwCJEWREQ+JRnO9Q+dF3pUcQtk/G1ESrwFMY2QSJcKw0hQOk
d6zpkAWR2pIH0iwNOI97NsIdFmS/2aMDwWDsvGVIKpZ5X2gbZu818EfGQHyHuSnWb5sqR+vfG+Dy
s/fOrowbo+0wnn0Eup0+ZUF2F2fWh52hZS9zsjgz+Lx1sMYmvWmj/j7jUEBRq4DU/ux+tVXgOl+q
Vs9aBTwxdopN4EY5I1PT3lZcl/Wy/nJC0AylT3CUUOVNr0yulN2hl+W07ggEY51iN1VEz32isfpa
SPtyP9gO847zK/ZUge0zfi0l1+WcdjUZtARtNekh56DeWZ446CiT9lZFbd3LoV3VeAoon8ZwerPY
DA8uY9eSDBxdMsWI1Utg1vHaT9VrA3ljGdDCA6av/vR1mW3TpoiWvlLNyo9p2lUFBXLbk/bjuptc
43id+rZBdNuwctW8WLPwlyF5yLz+hDGEeyxZbFwpII9V+rNOdb9yu+4R3qRaVHObWEgSjFqpHvPY
VxvVOCM9Jxs6e9TC0GBx6pI0OIx2QTRmE13hLORLUxLcW5pWt6wnrdjokNeRdEYV2NrxvVb5t0qH
EqGUeytrXWwdf7I3WcndEa48pTElYD8VT7ipoR5ZLVQsV146vaLHawJ+8Mr+Ue/IIqtWM2chs7iF
HFU7XTKi2kd+OPBGoVv6+ZBzlgOH+PmOfgpizf//bSa793Txe8dxfoTfhykphSA/RqAaDYxHy587
/tynrByEdj8/08f3xuXvM8Lp4Vc/P8djxK9+/uA/vv19/L+/gd/YmN7+//kq/r7Iv8/I9Q547X/e
EoogWbkV+Z9Hp7Y4PuZ3/fPsf1/Iz7OZ0Orz3e8Tl1pKCfFz1yp1pvrv5/f3wX9u/X2Un+90d4Bn
0nGQ7v3uLZxT9ry8kfsiH8y9MgbJMhMD2Ji/IxZE/v3u9zZvmmJUXf97nwSRFV21/73nz3fhvFL/
3taQeE7mgtj93P73EX5++/ePf5/r9+/+eRgbl80SF5QBzY0++jqGjUHdEN78vpDK1JhA/DzWf3wr
gfbo699HAxlIgtpgX9McgzUtTX3ceC15vVpFjtP8JZmDGaP5yz+3/f74812h3JObFnCg//dPf777
+fuf734e5PfHiSqUvU+haLf83+f5vd8/t/38mNHIogM/3/ufx/q57b/9ia/glxiNHS3pgGx/n/zv
2/19b0VbJtPyn4f5e6f/9rA/T59O/sEH/rd1pKPgGVOWGULr2H3xoxvEjNHmL//8qA8K9tQ/v+71
TQJFMfHnjote/58/+vnLny//3KZLSC/WQIzz7zP88zS/f/vPU/23+xl+wGv6fSz0hdWhPkw/N//8
gSh7ZoD/POh//P6fJ/n58d9fa35e7sakXf/Xj+C/va7/+jA/d/x9rT/3+bktQkG27l0S4WYGDjpf
ZIQGI7RF0StGH0Zu1eo2VH28+btc9NaTZpO2O50js7z+rAaSFh4cJAmc30pd0nvn7kO+NlM8wChf
u41jafNFjDg7w3gHpy63TH/rI+Hh0BLm7+jW1YIttlOusWZix8rLi5nSOtO9/FEPsL3jTt6mQ/cI
/56W40yfdAv8hkOD+q91CCMIMHcZ8mxPXDhAQvSrJh9vx7L7EiQ7pRF6AitR7D2Yw9IDrGa57kiU
NczRwtSDbW7oX342PBqln26iClFEPgDfVrW9GHGQrU1SBDag33OgTYua1BjcM2V0clBBncN5DiOt
hilIfskNtAAMse2V7xQIAiiFmaKXOFFVgBOw3Q/66C7cftLvhOeYWPh5ZQ7b1cF9pjRha6NSAwk7
hY7pkUcVq7kSYwbe5Wz1+Uyh46J7MZIbYZIPzcxHWwdA+CkHkYLifdH76WqJbA+Y44xKlwipRrxW
fXWQciSyre3itc21nQrlBOOBtmdE240du1w1xX6M2hNdCfYYCW1ATScKPMS0rFtMAQIlyB6o+Oxs
Ze0CL4oeQ2aIU2nCPgy8ZlWyMW+88Sbthu/G5YPxOv+VmTrj0c4/heRuLuOMx5lTMY2SXHJmZyez
g1qVWQn7ljp6rrrvBNotAEAqggEA5zaAO6eVaqdMxt9a7W1j4fBJC9rpZdMTyjD0T9SSw6apdLnM
VPPlxrdApYnhQWsLyIZW8hY69HhvajCW2l6jMs+mpRukb03nR2vG9/mu1GgQlCD0N95kwCKCIeGh
0VibgjceomsklvtumLPQCFHUTwO+X2ZIUjvoBf/ocmNFrr9kBkk8WejpjA04l5TJzj7SvlWQT6t6
OM9HkJk46gzo8w8jbMrkhvFAJeCdusEF/NtnlZvD0uT0my353WIYkcpFkVsuxcw9DXDXMKaAKIQ3
RDTNAMwx31gCcNOU6uidFSRJGrLMcEz1HMQpYn5gpGjWwNzmBi+Y53JQkq0KNXVgkLqRVBobHZ22
ycMmuBsNgIyV9wGKRSxCPXwfO22jPJJWe4O6zLDO9BOiY1Rg5fKjLyKiSGAcIvraw/TiVyMEHbEz
tD+uj5vZjC3QlIYONT/R7yYVQPDG/RlE3eNoEByn+6fWo/qWGp3XtIOap6WfaWWAn64ojGk8lhvN
eyJDGBZakge4pABMi66gF6LJ08QpvewVjMfYMG5CTKXrnOlrq7/blaDsGd1u3dYPTVpdEdNnS59O
peOXrwYYIWZowJ4ttYFL8ST1AGhvk9AZD8gfRgXPfgPH8wI0foB8inFH4kY7oA0A7Crj3knEE/bz
SmBbyzL2SE1e6asiKQ+WZ4SQKtudYSG4BOH0TFLpexBWNVNj+ZVML5NJnreLOlSPI2b35tWroivR
YsWxiJWx6Y++sdGdzn+fSXRwbOm/IsZLJAW5E5jfRYaeWndek96+oMt8JnbtJEzulhv92dLR36lJ
JOs5106VzSlAH0JratymEditeCqi3fjhdFtQII9p0b4ZbcFcSI23ItFWfYtn0KGTiEmCtVswCKuI
jTWKlgZrDWiIY4JIlhZ1XPLe8SEt6hIhDDaLPcRiPNYAXJaKPWKkU7O7+H0aYj7KTZ3bwR1qFLXu
wUuC4XSvzoAZvmhZCDQ6Dln20hOgvTJ8rPRNTTuiafLn0oa5ZasRn24ar4hBn1ZOrdOQGZiIobJf
E2r35CTmXTfMzennzmHqW8UpVkoEEbH5JbX0K4/Nz6ay6HLUqNx1G/Cmm+OYaSnX8iDF0YuQxiNB
dRGN4YuBSmHI0XX2o3zQk+pSNQRDFuOpbGl0NjSszJ4XHME2b7De6WrGRmkOfU29vGFuBdDPgRvu
huxbwwHGGhcFcplTp4TPl9AeVVDnE2NfM1V3GxfzUCYveUpjy3L3VeVAYirXsMxviavOV0LPdpEB
1igMlFq1fYD+w+sPisl66MxRcVx1162VzOiiLl05oMBmcR+IH7sYZmbOp1cx4Au6YWvFFpOBHo2S
62yZej8KA2iFygUZHubWnvpzGhXXYiDv2MgQokfIQ8Yqe41tDjNNvvi6TA7dMoQDapfVPRrgRxLL
n8Y56FLUzSOBj59ycJ5Nia6G1nAOVdgJhzMR725Kw9VokLIajnOWJTIa2TBJlQxlHNjTaYBCJXa2
PVkgtCG38StT+zc/zB6dsj0Njr1I9B6Ba7ZrRPYKkxvKBREyZkttYHWnaEJENOJzIyfBXqWleRtr
9cqqOT/BidjZjl036sOMWV9M0A0BSOOSc/NtVMNb2DATdDMkofAWFipm4punn70bX61qeO2q6U/C
kLYLre3UxftW5I/MV5nI6fK+xFXaxhrT8dTgixU9iAlBipzibk08brvKMbzCdn5vvGYftthy6G6u
Cy9H+qHcP41oppXiCrtoFRKGQsxEBuQWmugXVaFDiZk9QqrAW05qJ5k09hpTFIgvf/+aN8ncIPP2
cmBMj0ktXGqjkCDPuDZr5rHKWvbLwZxx7Jq7WUdNHBNMHTc9KvtTzzEe6f1Ly4va6+VzXAKahhH+
5NfakZXvIa4DwMKty0cfXgxyW6RtblXS7wYZbMBJ00Ju+FhYJJBKxFiuFj1jwrdoZDDYuuUl9mb1
gmrWOgSA1eCfUikfstZCzWCCJY05e3sv+JNlw0GmPZm2Q/2MKuRk+uq29ciKafu7UoVvdo6YoPVp
QyV99ur60EcmzJ7LZqKpZQl6wxPHxpwmDI+HsqE2IGWAx/Is/cQpuRXtOO1JPw9kfsEbgNoGMxCe
GU6X9tlRtOWmzIPJHsqbLKFBgsuHT1Og57Ty8FE62Z9yNq7kKuuRXrdXgP/Zro6YqiDocXEt4DFA
d16E3RHpFlz5NnjDBrNiyTU3Tl5t3KY7W7V/VhJsIfwHR8tiPF+M1i0NXQEW6jxFneqFrgaGz6bJ
b/Ehu3yMrouDIEdltWpN8NMNHnb6LExW8wf01CXHHGImNNQLu6nje9URn+OoRy5wVJJ3/pc+tO3J
GNWSHEV75wXqUZsBr4bfvqH5XYzgVLDLtm814UNh5zHViGGl+EjmMpo0NVORTEqQqrrGyUMRVqEJ
rELGZ8z6EKTmKaGGnbf3puzZpagvuYKDy0QHTm1MpjG+TjJIk/gk8GN1YX8z+AmHSxXfQ7JxV03L
uRYEKWPC6hTG8tttYtrjBuPy1LoGjXdBcPJhDKhSJoJfRgOTUBB7G8a95zasjg7FYkiTrfPDCyXI
IqntsxmnT9TaT54D+NcmmxGZ7vBJV4phi9cNF8/nUuOMK+gg72EJp8117rQwoT3uVEi3K86OHgYZ
vVu7y5k2OVkKO4kazMnEJgnj727jC3W0pVEvmLuTJTb0V1v2a8MEsjHmGtdWl32w095iQ2XYSz6K
RW+cmesHLbFiy5jtpqqIlhqmqNuiy7Ua5tuGV1xREH2wU66WdlohezWY+LscNNq3GZjvsYTI7DAd
jCN1LMWFnBvSdyPExFlOIToBEl01qbf0MeUkk32uW/8x19o/jHYsX5xiMIdI3lcjTukFVqO1Ak5G
qLhARFK9DnVyaIvpfrJoznTlWyU01Ko+ojFSOa+lQDI6lMHVmzmGlR5Sd2LKRyuLAdxDywFzK0Cc
wniFzBaHTNPCfk9aYEpdPxLJ7JgbYY2Ppo55KeEMjPiEUxGHs+TsD8wo8BtEdLJHjAwHJcjwRgI4
c59r5nKW5nlfwRbkcxK9uIRDDocJYR+bJJNyrDk3qf2swRgQ2MiQq3YvZnPUjI2jD4wBbO1BSLHp
BNsxFimJMdDDBzo+ebN3tw/WZZqysGnW0YqaV4JyPkxHGzeB2T3ooD1GZRAzDIR9GddUhLbP0S+1
EQ5bjeEhi1IKKiIbYiR9MrW+LcYVRCy1fxhq/6ybwPJtczma+l2Mun4RVe4q9ZndE2CEz802323P
+xMzX8IqKPeW2e+60SQzzzTuK9tHOmVAsvUtrHOptOc/WMexTZi2KXYDySvCNselgSjSNaA3h+h5
l4aPhAdxB5HRxG8E6qghUKwkor9m5rJlxTnSnUNHtNskqZ97iMI08wkBcLLZ8pesQDZNF1oBL6X4
GpEklfmUEE6MmMxq2ju36F/dpv+Mc7WbGGo7pvGGvpNUdqsnT2SqiEepsfVN4C8bDp5SPHSpe9cy
DF2MSX7ucCxpzCgXMvFfExv9Cfqnx0Ddt0JnEMrWndg5QH86zF+GShBsxEkYTD7TUK2dacCoobs3
JbuODrAESFL91hf91ey0q+63xSaMxnscbt0KtMFdHvgMwpNgz1brxfPvPXrtiExyl1zx2bCgEgps
CkzHxZeUmHI19vYB2diiq9st+Hj0Q7ies2uFA/SgE1vOMbkEtWetIXexE+sQvOE3KNaaSUCYd2hC
TJdGg88vjEErkYpnFu66r/QXLcsOXt2a22AYt5JwEdllmF4qt0VSpT6jqlmNtrWnvsATToHRkwtH
Vcnuq7/R0z2VtL3XZuVJF/soZDqHp4GxkxGeGFj+S1FZaPC85ItYmpdIRetxxJCsdS3RH76J6Gp8
liLO1oG5zcCQLIqOzOwGV4uTzMFt7UsKMnsRMO0k3YT/mu/UaGH8HrejgYXT3XG3ZBZfOel1GLh6
2xJBa0nE+bJz1NL3YGQyBCgQCfkHIb/KwA0XaVReVBhtrNSOMb0Ox5KIGkAQu2Bm9ds0wWmGfMb9
eE1RsW006fuLijN+7Wsue0OfU6nvm0tBgByEsHGMQ7Se0L2DNGQUKgGGVcFaZF25SDDZwbuiFxLH
XzLITrqLpoktmM223i4XU9zsokGqhUedTVya+dVbmDqyq8Hseovw7c1FzeICT1+Ofr5PrfILMq29
cWX2lWRYfXtgoZUZXaYQoWrFl2Uzz+/16aaO/J17O3A15VS84FR+j81gY9rdN0iWS+Dj84pZowy3
Xued++Qbw3GsNZQcFbt4adU3XS3QlTH9c5legd/fanMrPCrHU4bocp3FYOpiBIwkCcCQLvsnzlHU
IEaJyKUXzroOxy1/B2aqDVfkSu+NTL/iQdVWMdO/JwGRGX1xcKeiL394rjzrGf3Mo5uDWm6hrtjo
LJZNAK4UUQeKJLSULrsFCl7OTTS7stpWtbOxXnXHxP9hPQ15C7M1ru8lHx5NQetOy0gfUcJ66eB+
GMSgrYCvIZEk9OyEheAxnJydMeveRBiBE2ug5CMY8djDYlLE3wU9nj4crsfOvPWj8A6aXrAOQsR8
lXUaou4uE+zUHBjYi6Qn+E/oL1HdmIvRlBc76x8HdAqbMYpvE2LpLR8dmcdMVjCGXbEJPPXYvIfR
ejDekVK/uziXG50DM7Wf3Mh5MJ1ihT//HPnTNlVYUGBvNjVnS4h12ht2jaW/tMr+0FwkIbyvPaaq
DW5cmjEJ1393ii3Abd2+ai9p5ZwbFgAf0OuyVsZrMG9ePS08AaZeVIY8pSapCVrXfJbVMGsFiLiq
0DJEyLV6gDq6DjoqDzhaqGJasOm7ScdNZTNBhnL5UYjuroxIz/ESIgnrFuC3OCKyIL8VjCvpkMBI
mVjywshPEXnyhwLAYChjqoVI5GeUR7vETg813mI9tb8ir6ZPBTl0JTIotEO8NcfykjrpsKyrbF9C
8JxanTQ7ab+nRnOoTSaxvh2vkxT/baKsjygo7urYXvMSjm1040JDaKb+VICoXKQO0o0Y/EVv3QcQ
iM0g+J4K7dGcPWs4dh619K1D42D/D3vnsaO3km7ZVynUuFmgiaC5QE1+79NKKeWESCkz6U3QBvn0
vajTuH1M4xS6xz0pSKoj5W/I4Gf2Xnu210Zk1tRcNtrOgtjOjuCCvjvaQfIEESc6VmX23oXLhx3n
r5M1vGQlVhUoefaqrXjPyXibsvFKjMMTFoo3Sog3c5E5e9Wwk/X0CrZuXPkmD3KjCDIi6UE7zraH
vLn/NanUe82RuQE3SMmf2CdU60wT4lcorsmyU73Agz2jgn4s/FGsPNP4PkeEp6rgFAfl1eYIB4qy
7yoS3IrRRlXTAdNLviV5I9afStY/pZP/COua0CsbWL4BStArOFxc3DEh5g9Soedy3IbYXl0menlm
1WcnL54QQ65KDw1JifplGrEwxVb4kqaoYmUP+WUevXMyC4c1NWJ6o4r2rirHtbkmpSpdeVAoCW7z
zoCk31yhXpGO3w1F6G8TrlPukBfcDt7WIP6orK5J70d7u0nX3ghqF7gt0L75ZoTlqcxJTFDS2coe
0g+PPGMr87Vvc3ehooR7NqAwX/TU2sdit7yp2gketcfwBkwTXTkVHVdxeXXyrxBkyJKq7pu4+xYP
aF+XS3CelL0qKY8IZuJCYZZ/w+63ZyL+jYCGG5Pbu7ANTboEG664srYyhYcuiqcutr8X2hU0ejFl
7Vjv/WDexqLjwVgmT6gXeA6bDGUYHtcHurGnbiq+1V36k+73efS77ujhB3HKOdxAEPgm60tTh98p
D/pjHFOihAzqL4YvlvRWVDiTzEAx2cD5BGO9lFTy1FbRpSAhufJq40av+aILZrtz7+0aOPkblBYj
PT1CHAw1TMZFnh3K5lpWBgsC/gEYVhBRQVdN/fAsEpjNejZuNV05QO2MIaYfQdEdaRoJxHKm1ljX
KaL7epL7qS2sk5GjZVazithEeDRqfmzui9DaT1OgjtLwkeNPQLNxgBWPxtSiqYHMsf/129/+LCwO
Kfcl65uNR9wqWuDa5lnVSdr4otrnsb+JSv2N9IAri59+53p4qoDOE9dYZDgOvFeXObKFgXrlOb1x
4P3sZotCtRchkz5QvrQ2X+e8afcDFXoz8gwbGgaQSfdU6+qt70BAJS5PH5itR2ENwd4LPz2PoKAp
ZzWkmBvPLQmNKY5NpK/5d6OfIIE7lPbuaH3gBuamocIuwvCHkwqwOS4jdMBppF+TPWMiwWpcjiVf
nXCOLMNzA9Gmf/BC72cc2JhfFvIth3DYh0dnTi6mYGLVBfYLCNAeKQIe4ataflyybGAc1yLLLX4d
A/+rLyBi+OVB4L9ZD1N6mU33sajv6hQMA8qapzLC4Y6R6djUgpGmd4eHcdV4/nujpcfDEJKXzB9I
6WIkbxSMDXVDqmY04oJwuCOCEqix2RE+ge4RIKteVROSNYRu3NbOsRzER2BKujf4KejEVRYzCXXD
fmV5dcuV5Xgre8J4B0LqrkmHb7poKYd0iq3RKT7HZG6vXUasGuNt0LE1c7CAB+wEhAVX1TYA4A/8
+RpEn6ig0rPZLF4EGs468UuOx/SpGL+GDraUwadHg5EK1wrrt+6IENAVyowgpXf2kOXBkNmniWm9
ZMRY+VkHpC5jxAINSu6t5Cx6pi/uIG702M+uWby0EEe3RoPBYLBAUEQGrDDf3ieLFC5FkcmXCNrX
Mw+CySFDKnSajD0x/kKOt/mOCe9Rp9kAEyqzbI8yiL9lnx12YTty299mDInFyKgyHFiuDBF/q10Y
bx3kyspwICyVOUBP17W24Tw8W3lFoeoonMWQflbAtiFfvGepum+Ccjzk0+IuyvGM2OLYFR3JxhGL
qXZm+OR52VvPkI+nTQWeXDExy0kljH6hYyv7u3TxvzKtjPb81829WaBZGm3kbcvqKXxVTFgwLhE2
GZMJysxybWKojMBQ9hQjDyGYFyBzDDt70wj2w20wFgRN0dfboJQNNT9rD3cY/WOvmPglc0+aGRi1
HbGZGQyOZoN4Dvhdk/UPqmAJ1MqWr2aszszlr5GEq9Azt9E5cuSRsSa1VH1MByw0dFP7WJFDwfLV
vHas3XGUcoh5tofHJrmWwrwLauHshdmr3TBVx1mlGDSykigl8Kvk9aGljkR7Hpm3Zz6WBtIKv7qk
HDJF/8LWjO+/nIHNMZENkzY95RVjdfrWAuOre26cYVeaTrMeVZlcOo/9qSIHC9iANs4NVzEMMGCB
HXJPGohvQVBuS7nUnwQwnGcQuRknaZ5UX0t3dg54zlKOsGo6iXbZCTUmpGqrwLflZQ11bS5XBMEO
WxFzWRijsME/MwjkRqPNciVRptjGCFkK175YlzaUCDnW+Ga5RdvaX27Ju1zzI7KJW9jJG7kWQjio
6NQFf+1L5/LZhlbnQtnL0NBw228K/bVxecdEXxN6k2Ew05HLscZKxvWHFzLxLKTgxcVnKHmOqgeT
EQot2ZLugFA4zloojyARtiE/26qnnaM4QsmVIr+aXc/W9VGCp9FwEDTuK9MojK3di3LPstiJZbkL
kGHGZHK1vXozXdE9Fna4HdLpBRwDxH5vgJqQVugpsVaUEyuiGYAAoeb8R8anKAifkTL6UTsu+a8+
MXLsUBkcBnbQALBgbO7W7zZ4/jXuhPthcer6of81jwf/gE9p2EaqhtWOBnVjK3Xoy3NTciXLENcU
NxJklvoqJnIzK13aR8/G2UlZIbnmRG2960i+mfbnoEn9LdVDUKdbKdX93LrmCcgyc+jwDe0ef1vY
sNHz5xCy1EbXHJk5FY9rjMNtZMdMQuWGXLJtGxvfg0aQ0G41ENiTDEmBMLxtPvs/40yw02HttUYZ
S60xU4tMVKz0tXu74qws9JRteGyTzhROJxcrziqh9RFlTzEbVXpn1GRP1MlTZ+TmrvHvbWFQGJrT
10EDqGpNpsK6+dINbETcEd9dVBKlNQbgdXQ+8+qja9x233OXFZnzaQ/JvU+3TxPMU3EY9IuwaQd6
/GorgpOo2Q9NJeO7qMKVUDmsDahVxhY9bzV8Bx6Bpju8Zn02rET/PvoM9OuUEfwQGc8dQ4GKUPtV
ZJcuww/nyxDSHqYE927RgrwZtO5N7E2QwxJxLNL0wRAgs30J3YZE3orsDubX1kDPBzWO4X9dfpjO
+KMbTCoWdzxYnD37rKxgfeY/cJSTZSExlxg+nbHtNY+8I7IXCPlj/CLzfeyA8SRnIzPSQ2HCFmpC
5161QXqq0CUDyoePhBeQEN8z11G5thRem7gbx1uNNUvA1/Y16Ky4f5um6o4nbEoVTOZEXSUwUUt0
IPVuSqv2grOMqX+Q1vfmXL+nLVqQLk6fbDMI17Fi9BoDIuZXDE4w0PV3JXzvwvjJrH18NaID21dk
7Ia4DS1rtlmXPz0PPqgnaI2a9qYWZ05qmfM+gmp3R/ZJeyeZvhVG4J1+/RE+lZ+DZPJQZy7vtvWf
ARfoQ4FAfJUhgWBAlO18gxggtxmWWB/O4bC2ntOefNckMV/aOh43lm1768g5+C6eMTEHL1ESA5Vp
mGlXbUEESkgjU4wztdCq0ZU6Kt0+D149720MSNsBmJLOCFzlkMNh3eRqz82Di9jHotT5eH8tNnGU
cJyxLip7Oi+Y0E7T9reBrJG85AMtZ/yqtdXcuqCDEJ2ApOTvI4A3OtYbakzvmnBiyM+YEUfhj7G3
YJJ6rOXT3vrquMpD3fFaqzLcxxqDNRGQQePdFWzENljYkROjnA9rYzewYrVyoyUJZPxIMW2F7oA1
vDplDRHXRUFYXxLegJJdI5dehbYMHSyhmKOxxCda6KGDmijORH9w5AJj8/x7y2keVJ8xhnEhcUzs
PwXPpSjv6ATwZobDfRriGk8kyb5dWUQ7Iwf/piz/05MD3sPuqyZtAwcX5YY3obBtJ85nZ34X2j80
DnTW9NNzuUDnIv+pNCQN0+uo/QxU/+UUnUen/tJkiClITkjs9llnLSmFKHzwaW7RmX+xMrgGXiB+
CkLeKcQt0HKB7ZD6413sqF7l7F+2Q+QeAyQ/pzrVX6wZC19UG2zbKz4AT7zDDdj3sbHGKZIDuPcB
maf5M4QI9qYeTn5k5GjwprvBYXsgRfg9vkeBwqmyDkdCYexuYwzNFfBYvkeWQcxxeFe3LIg9ZhGZ
pZHqePyb2KBeilJ+NLO+CvAGVKmbOIyJs+S/4Oo0EAS1O6I5uLqX6ow9yp2bxli6sxbD5uAclOyO
FsSkvtBPxjRb1x4tkF1LHgPJAS6FpHh3PuzMAWcMK8Koupk5V8bDgM+NqMZCIXpq/PjcsUtj5vZm
i667oP/ktCcWwOi6YNPCUQ5EzNWSkFUIly/irK+afSusozuQK5MBSN7mVv0KcR5rncauZBsfkezf
MpH96JaYHKYT+1HxvYhkXMPEyXbu3IKrZQiZkldoGCkbNAc/n12BBBG42JgwsLGVfMwDmmWET5yw
p7QjIMGpH70fDX7JTcS8gDEtQ/82MPEd0lbJ6EO3+rG1vY867178qX1iCwGFNCU/xfA69s64y1RI
OyCsRb3DHtXAc+0K8EZmHPirvpgVLT8JBsiOnHOtrB9WOIJZKtGJLdussosQvuQ+sLCyPg7aPQ/N
aSJAyuMOKlHvFRzcoWt8c/rks7FxYsOy1vsKUPMY4p5vPkqvfQnqiGl0Wd0psbNCnpyc6cDpg0Mh
hqsGKIF3dmR5su39BEmdKepdRKGqai/fysXmwuHz7tkfLDSJu5+Dq0aStiFl+mdeRA+YhWPSEWMS
AOdfhvIrUZQehXtxcQEFZqUq9t0kzS2yOVK4GPz0pbu3Rh1d2q5Wu6hVj/jAtqYkNbTOxKmhKY06
ZWCUBz1QBIqA1AgjWfoRQ1zDtNAdyZXnfYNTFC5THMpbmjA32hrTiAUiDs5MNta6hX7vy2RJPC2f
47q5d3rCzIE68DKSzYiPduMzLV83zPxcgLkrxbp8nUww9Dwnu6Sueohg3ZJcVLOx0iwxANUzrMr3
qjMAlNR33WxaUJuHHa4J8GoZRVndkq0A6qNnJkx0DN+eLrd+PF8T+NXrMFbl1qy7U+SnxzAyEaqj
OLIAMG7h17wkNIu5xu8yEL3E8h0OHEU/AIj3iIWeSgErBJGREPhkv7mdugPyfyhIwdx2FvVu3uEO
oa421mVewdoe77uIYA1xjhxOTZ2MHuuwzwCNQyUkxMoh+PCm7o3hl1D+VzYoe11G7Eqys0NTGkeU
ESRS33mpvotHJNVjj9rDOtZRXuwsxgNu4d5rGzMc46lmXyvzBFcGtFljv7Qa3o1iYCoLMCvdkK6D
0r2Vs/MUOumj4EzZ+R4pEQ0hczXx7TzJhZ+u+4oFmQsyKU2ZRmKBS7FI2EqT2bgY4lI/otip0cW0
8IzNrjgmFajqwdp5pGGwQiHtrdRIAIz8InTzHqbDe9ayq0jnlaUec9X33DQTVpjqG7r790TLj36o
tiGkc8fM671paPZlEyBDRdfuxj8YybKwx0DG8My4c6r5OZbe19TTB9N2jpgy1cbo7EsyGgteFo1O
zwNRtnhtL59oqbfKrHlgtM16CMROKp6w5vgDyfp9nv0QzgI4yI4MdR+whNl8f9XLHAabBvQBVifr
S1A1qJGC73GPtJ1N58UAk7BCaNcjnNUXWfhPeK0YcBf+F7MZLn1Y3f3/uIO/jztwXV/8+ox+6v+K
PqrNW/f2j4+yS7rp9lZ8/PufL0n7syoxqfwh8uC3v/W/Ig98918+OxlJ4IH0f0so+Mf40Xb//qcR
2P8CuOzaQSBwGHmudP878kB4/zIh6wnf4v+xPc/hZbS0t/G//yls0hAczwykK2zTD3iF/xeRB5bz
z98HHgg/CKQnHRNSCP+c5Tq8hvrn22NSRu2//2n9D9sy4wyElXtGVtkwj+v0HZ2mtMrmIJVGkAcP
Ggt3uqqtmVY6wtdOKOc28Yjr6cV4/d3Hd1/lxJOV/2CNdk+kYbf8APP/8HI82yXkzJJMgSze9+9f
DnAlu7brQp4dafvgdOIavv3PYfLqO7N8C5ZwSemTEWkMmMCAr5z+/ucv8Q6/varjOx/tr0/DEy6f
LtIlQiiWl/e7TyNAN0HJ5olzo8PvFUb/J6nBTXecy6NJyz66HSiFmjmQxA//9z/bWj7qP/1wLhWu
FSnZIpriT++9icc46jNLnLFqSOLAp2y/VPEA+n2onon9bKQEEBVEznnzyUjTd7f45WkszlhJu73T
cj4ChgbtNbbz4T+8OGI+/vLiLIa2yJpMK/B+vfjffTKjIizGZBp4hqvFMLNV3yXJpDulQmtXtAmz
mpZxYCSAlMnS3xhJsc/7KN9QPz7lSDWYwmA60P7u71+XIBbkz6+Lu8EKbNySvusv9+vvvzFd5W3h
6UScY2DP+0iFekMhgfA3DD7JHYy+INHeO3ZubNKZ0FdAYPIEfU6eEO+yVjq0KdmvTosZIlfTeZo6
bwd8Gds56JY70zoFwbARGsWyU3EqTx6LQDdKrPPo6nc3blzQzN9xLXkHzOFM3QjoiJOoeiXb/ouR
2uKRfuaemyy7BhbtFzm6D66Z7vLIroGuTw99FH62pWiIdsN6n7S+c4xT77vh2i+mXQaXv/+0rD/G
myzXt0tQiuvC4vBcD4nBHz+t1IrDPo9CDJAQU6B4tmLjSgvjKB8jwpRlAaDJD0cxSw5C2fyEDwcH
6//xhVgWJ4/Fnc4N9acbLUp5xMZA/s7EaZOfbYINQO/9OPd6X9vd0zRDTq6n9gyM7AhX8ojaXT//
/Yfx1yvHNS2SY6T0TGzL0v7jZ5F0uIldntHnIYw/DfsA152ReT8dEXXeiyTd8R39p+Ptr6ctP9O1
reV7wOdg/+lqNQeCGzp72Reb8qAZA22M1n6qIv++CgtI8yQ6nQsJU72z8hWokKuJUalZ9v3Upf/h
1rH/et64prMktwC65Ivw/3Qx+HTLw2xYzpmYUIRko8PWHho9JgwiC4JH059+So8Csyg9pNrJiMd/
KK94B8mnmqn5AfPR90GPIlZKytNIzDIsw/zRwXxxrPBGMQ7G/el3Fd6VdtpllPTSGpZl1NCv/v7L
/BXM88fD0zUFzzHcTvzC/vOVTbIuq203E+dRTNUZE1B41yz5pVLHxV6nWNjDwL/UBiNnxrnimLcS
osDkvjpVrR5beF5jbcLF7rOS4pEVqzM2eHrqmOzs0Tkz/DFueRttQ3q1Ddu2YkvI5kSTEcFS9di6
dOSloMMmSywN2ubw92/P+8spx5sSyAMpyKXnmX+6XbI8QJyfUb0j4lEHbdQsIUxe7lj21ZnytI9w
Rf39j7SW6//Pn6gLckxasLcd+8/3h679BtiJcs6JDDR5R9F0XyfNvVUrGhUJrz8o/HhPXIB//vU/
/kJwfs9UWfyHh7L1x2cPD3ohzMBkckKF4v31Tq3jrsqVqo1TF7LYxJ30hKglp+2NkBHoRO/tMTV3
tc9OCoeRc7Xblich67uDb7c9WA+SjaImeiqZfP6Hh7b844m6vDbPpxpzXJdbWjhLDff750+dzczg
LORWKoBaZ+Te1pJdus6GArZ3FEyboU+LhbhzNT0EkTDCNjXb/7vluRKNub21lWeuIij251HSIQK5
Wnb5zs4KFPMYSSpNxWVcltI76NEH58j6IonaYKtt/iKgOsF+MTxrq5cXrRhFB6mybn7iqgMArGCj
RfhgInutIz8AoCuxKpBh3aa+id7CNJE6U/dlcZHsiww1TMNIj/KIefmckCtPToUFl/kApdu8Hw+J
VVXnv7/O+Ar/eKVJSl+PZzg3bmA6jkv198fPsPR1KnThiFMUWWwBpfuFvPiZSZJr7NyyuHM0MG8a
NuzsRodEnNe+rkBvrKnQ0DmHTQb+KeU5okz664SR9QrBFGQpZ6KjYnKSd5N9SjpSNCm7XgtRHOcU
xw/sLxT6QBlOU+o6pwABsh4XKGkGrB6h9LCxNPgJ9Bmnknjg/eiONxWl+HoiAEkEJbanWJBm1QRh
up5Zf+AK0A1Aatwp8FIDrNa/fq/T3IHZvKBVGmQO69rz/V1Ikq6DV/GIegB4Qu1UZ6KIESolTXAa
9QHW03Qrx3kX5n1xtgGL4FxjwEF5wCU04hugFV7Pk3/g3CCBuXOMvXJSeG/lS15nwxE38mPly0fO
NUA3lEVNPoCN0dspj9un2KYBhYwHUEwZIKFcdlSZBN1mFuK+4wy9G42u2uC3AEdo1uOR+n+vUmIN
itYHKC4jb5s5JMtDug4uXYQCHqIzoFBAyCeG/mwl5xyMlgaeYxbQkJ3WWqfK/uaZbDITnEVrZyBM
jofwU56/pmX6zZGHfCbE0kKOAPEg0ZeWJCn0NeZLNUQwHiyJUqHPt3ULn44xN/sM0lH3rUdEuUYQ
tOqKwTntKmSY7BDYgMjhlvQOcrAgZWZTDeeyafEiBt7TGM0BQvNwp9Cf7AP456dpnr4wyhov7FUO
tjTjo1m4H6X2YRvFAYGtHoHcToWhA108Xv6YkcwA6RG0aXJwsHO/ZuV0J5AikLwzPHo23/noUMh3
/aObDdklzEscojIstyqFFZShvgLcC1DdChtgmBQeRdHsR+12x8RXOROj/LN12+jRGMLP0GT5B6al
2A5xjumk6yhmZT5fS0Kj6oCsNM6aBNPFDV/jtLLhwn8bawRvaXlVKRKlMBakrLbIpLLQQySfD6RX
TFPz3A89Q3zyAoxw7fjt9OgXMbEVMGIMlmQO8gDgikR1uVzWRxwJzRpII9HKWIHVzAArhw7FteZs
KkyLG8IKbCLgAFnGNpL0PFucGhHL8F9XeFNCWilCrtSAX1kq/AySpiXSonoPCJ9bBfBi7ke/unGS
2Zua8eI+IrSCKQqgOFTJ1qZtfxjcGl9C53tajo9BltgXLCjoJuik98Cd0/NYDmibczyxk3pqnWgf
iTG879yOTXuLkCUFURG4HwlowK0soHugMrOAOw3VsYjmc5tDdxRpGjMqTqOHKVVvAlLKASEuzL8o
fyMqGA21C/RSCHXPGySaKG28Y2iHbyIIp3NXVJ9k8Y7XqLdMXEMO2aV8q6we+uQ5klxhJTQ2C/W7
CJ+g5HJV4O157y5yHuJHAEfmqvYpvIn0aO7aMtvMblGcciCTUC4+g9Ey0GO3YF2WqR+EsqKff0Rm
OZ7AArRbmTns8JLmW2Iec2SkL1ASXhMLavyydQQwgUUWWBnEryC7huhcRmzmJ9nyAzV6onWnOAJn
xQAg63M8meiETINvy2T4SqZIDMmJnN8LUXlfG9rhvURNtG5ItucgqH4WlBRwr8lbtaz6vkYjfBz8
7EKAUHhlzMYaYy6fTB2HO6IUj4Mxv8YSBVaqUA9Yhpcf1YCjVg2vDXvNvmiJAIVtSm/URIzs0WoT
XHVJfOswteE1DXT74BAPyyx+53ZIUIRsUm67qt02bUcbWtkWcPxD1HnRc285UG7y4ksjUn1BHRl+
VUJ8RCa2IaiZGW00r2Qoe+chrxmhshANvjJtq25OyImUejkWGiwWOMuM8pCwPdRNzjAxVC+aCg3x
QtQcGtJnL8UQPMfImbjfhr2jLXG3EFe1gM7NSg/5ATqI5+iiidfYFAL8vxeZt6QK0GIS8I2yONpZ
gp660PLYtso4Dp11r0K1uJL7S9i2/tWYr83gw0JfmrOSznhH3OpivGnwQADOqPZNX3roWOacevFp
bpHtai0U/JIweUCM3FVk6lmFL8/YOO4J2OUjswloY9uCVC9tnxlzwXAjq2CrsuAVVFv1WMwBzi98
Z1t3HFEA2Np5GQS4M5ZZeC45nBzoVZfCbj9mUpM3yJKHYxmCeDfohlDsqH4Li3CkZ9jEsZi2FTNV
LhL7ITIwdbqSXiKA9Metm0lCWTqxrcv8GSZsfnHayzQ0xiGoVL9hcx1NRKjUdIu1vm99FF2ijtZx
G8pLbRtfgoZAwNBYKHgLK0r3NW181vDMbzyD7G3OFJdIYW0YxUmbnnNnjxk+AQ8PoxqDb6qdvg15
0hx0Ifq9TR4WbqDhG7ixeR1akPLMiBiAUpnhIZtZiddLc+GLsX2H9AhKDb/MOatwYfSaqZES5WfR
OvHGN6RzUbH30LmquMOyzlqjq9mH9v5lGLrmgTqcZS/xm9uAdLS8buJz3grW6FZTndAk1J4uT5DC
xNGZttKcSZ2vYhxCJa6ZHcLHLSxciJeTprt0uo0IoOcns2XuNGtVQ2NAtjutL0OTktibpg3fYy+p
gyq6f8H8xlJ+c1G+cZKa3MhksHNwQcMIPGNvlrTEID08+vFh3LgVixgrcO+aCp/UgOp3lYq4O06u
BR95yG9B37wr25leEyTkeWcjdULDp1sBciHtb23oQiKDB81+I7ilCktyikKBrYODIL1j5GUHpsvD
3053bE2aDekvS52c+QfMg5r9EU4vv7UXiBT06NQpwl3hJOl1yhk4rLCKyO2vn5iquN/XLibiTH7P
I2u8pGEAM5WLazPbqcSsCsiOJ699QeDtFB2EgHKSSE9Lfxv2bsZSDGqU44LS1Q0ajiY3djwZCWGf
2Zl0/kJoH4+tL16H0n2v65R2V5gQmVIQKoH5IzPChJakiDejMdwPRUfsXaO5/u1gVzdOsw2b+QJX
4QZ9k0ZFdN9tIziiKGKvWgPAqD+EtF6dwObusnFXhjrdWzrh2SF+VjW0aDEU3/oqiw9Dht4f2Paq
tdxHXWhNWrZ0N6qMX133vAzDdOwQGAhsgy7lU5fYtwa7+MH25UUSHOmZ7s5NNIEzVRFRxEniPDCH
NXP7pLllt3itwWPVr+SDZEQ8QDGfigEToe6OmAxQmoqSfQVSEbLIr0IBxgJydzVs9PtmuSt7i73M
8zCi0Wm085W4LYyEfG1jN71Knbm7JNZHoO4EDkoM09FQvZnF9NZb6aGfrJ9E7FqYAmMzfxoIw9yQ
cMvOpBasm78afYL4NAuCdSLJumxI7cglzqcM9RUGLHbPmAc1X0YlWkrsAJ9VVZNggUX+Ng3kb4wK
luKUZ3Lt1C0ZICn0jkYR1T6hUo+j8mEwFWtwQjgs0KbYuMnZrtcAhtD2zukqbpKMaGp1URpkSAZy
ftWO+ADLXFH9uqBRiY7NTdGCz61uVSq6LZRqD6QEH0X31NfA+HOFf4H88AQGnEBb1FqLfnbMobwM
+W6Y9cFyJ+reoab3iNDRyJpmp2sPk53xkEVbaAxIo+vFcV5EY0jSFKpaK+2atdLhxkqQjNP0VV0y
UsvmMZYktubuDEH1Bg33O/FxrwXZNDvhYsDp0IM5srwzvGbfh6BVh4ADnU5tQ42I8bNN+o0vrBXO
iQ863gMhW922ESEJjY34yoPhnlr0HVh1xZnEkzvyajBv47hBtfXgGwk2h1bge5Bqh1sNcYpFlktZ
qi1hNTsqdBSsGbGDqId79vpM7GGBqI9J0mI4Vbbn2HxpQnwARBuupFNQVkZ4jarIfjJjTouiALM9
e9VZpEWLRC57oqs4zWNbbb0adggvFJewM3GOuYegrxNIaUsWX8tSMe+hEYTZux/Lj1FLnhmO6e3a
KcWk7z1Dc51A2ZHjEabhtijgertRdDEtR+2czgZG4Q8ERBThQ1Fnt8QfH2uKYM6PTtBTBj8Hg6Ny
aBjTs/Yhj0WjvyGQU7lQS+WTM4J9M1nXj43z7hAEe3bQ56sCZEmjkmGj7J0OMpaULjSMqqJyrHj8
tB1oAKv/4ZT3cx4vAHUD2723jQx3DbaN+a50KsDUqICrCu/XxMKfBdAhs9+zYWTdXOEdh5dMPrHa
QtKHfehHK5KYvw+2bNZul18iCsE1mMBD6aHsFLL2OGl1/DLvO9XeiJwl+WgMonUu2gfb5t8kaRjw
Z2AcZci7aE0XHj3yG4N/DlpoJuqGvJycbt0jDhNDkutI0hMJCpTud9lYi9+m0nfTcAhTG7VTKtEg
DTGBvOCtV1y6Pp9/dgPdXuALoB0HruptRSFO/qLFHawfCYZIIjaE1m/ErvCoD6iUfVw4JIYRsrBm
QUWdL4mbNxvRr3wMV2zFHoWLKrBehCvhFONAidxLCotph/N1n+Xei2M10DLwUDfWwca+57nDWyO/
Yel/N4KM8qQjDmPRCUz9JmrFuXUSTOAJKb/VbF2SBo5ZbIKOgCt9EmMM1zb6Wpr1pxVxPPeIn9Mx
oB2W/rrz81vEUy5ccjGywL0HI4FVKAeqx3j6gB8dJ54ZPJIxucnJ1r0wAh2fkI9bW3oL8HMBUyJn
Vs0SQoakz8jSrQW+AmFSptbOFKzDQLwy8TRRWaDlZV0QbvCD5AcrQpIGLsgElVoamxyt4FopbwJk
lNh7lGkf5JtbV5f0PJRl6clKKLQ3gbczh8Zd2Wblbn1SRW78O+nt169yXaa3OCrunSmej//7z9sO
uIIxTxanTpXQUZn+yiKw8bff/vozmpIaCcsiBK8d8gJ7AZNOt8jJhlyhyHOcDE1WBTRHET3TLX/W
/PqzCa9dXGK3qnQT3UbbIFatNU+eiqPbr/+R//0r1wkJdowmhOyR/8UZ3W8id4ZDj4cYbEo7Encd
GRd2PvzWGxXx6pJLCH14YLEnUISI1EmODmlX1X29goFSHKD7oMVOJyxS3oDMxMiWSGLzla5Ybzzo
EbsAWGcGl8MET5MU9XtbpgXudHBYbTg8+OMhKOl/vEqAFTeMRbtJDRMjMplant+m6514S/Bkd73M
iFQ32utiSoiHLsWEibatp3jdeK7xLmVzmUVMAGbEfEzymMlk/5Sm0V2fx+ZeVDHYH+uOoUy0Tma6
uQDoy2rFljbbJamNzGKYngG2vE0JabO0J5/94pZwxf+k7sx221bSLfwqwbknmvMAnN5AW5I1e3ay
s28ExVY4zzOf/nykosSyHQdIdBowEAiRTJWqisWqf1prpTxAfYyxR+IKqTMONaLU6NRyT5PMyOY5
mlw3plStcllxrkrqfyTXWdfUOKM8ba4BpVSrfqesqRXh5LYxayNPWQo2FBSmnYuUiOMNxl2Oqm9g
mVArw0lhwigFZiy6zDu3u6AAJZ5ySMFapfDwbDxXuNFKaabK6OnhRMvzXGw0lK+7x1aJnVuyF2tD
LpyVaabCLINhETqnjXVJmXek5dm16BtoUWNaUPUuGbeSxmGysaFZEhykMnMtRNcOstzADuoZnOvh
zPdbix27aKZGZGHRUMmoOKm9QOTYm1NwPhKALrFDd4Dwc8edZnIVX4mEys4ahKWQvoQQyIOSX64/
hQ6FQ6Q3tBX8e7d6ml5qLszvcUalbmro6zoZ9EjpMjBhc8q5WYM1u4rE3EAd3ZSuNefGD8wUSh/X
/lTlIUqVkvOF0kKqQwm6Ic0wTlKIQgWZQnqels8xgGiY8inOC5pUoCwyyGaxce8ZBdt73XRIVp8B
hIvPwcpk+N5udht480BW46XmxA9ZmuWXUNy6s64yKTFuOV0hX/jHqoyPnSxT75ahRs3QETgK5WrS
NPYirpUFhirQB1NFec5S9WUTwYCNc+vDzbKu2yu5UwyextqekJK0zqxEh9QklzYjMoKIhmpZe5Ng
3hcQGi9jO4bgJgRT1QTaDKiHsDLT6BZx33NLiFNkyTj/AZSGqzgkfmJXOD4oq38CYrYVTNmlmtK8
aWs1W1FwcQ+CRFpKDUT/OjG6RdIBZ6ey/kZSFAQrTHMcp5I6GpxPOYZ2tqj0NZEi+6rMbQRdIkjq
fcVOpyHxw3UiVuI6UD1pnYsQPpOPRbUw77WQhw+Ha+pIq9bmbQRwT1D1/NrpZanrmpIolxwwAStM
gFENkqUFKn9N4RDlbp7W03sFsIGU1G6tYgofwX4qKN+EalQhDUMmAI02oiORPTXMO2gVsgXQ0wul
g2cnjuJ2kuL+zOpav4MU0ZqlWdiOjTgDy2V306RGz8uUyYHTdfJaci3OEw/3OdjIaJz56Bfkzo3T
SX+Lzd9evSkpzkKHC47BVS6CRDQMoAht0ggASjfgOSNMTzYsET90AjJJcXka6S2bHDpZtrfBsjPd
We3B9BbGkPUqlA4bgA7UaE06nwpeFyxEqFrjMru0cMjO6qYNYL/wnQdFd0BgCEK78FwYZBzdggdO
kBdoTOhz0f6YVCWFtv0Lz9ENVeAPqmCyk5oNJOoioZaupzota2L2w/9geSKGn3hyPqHYkthpYaPl
gNM/thS0ehpDb7HLNWYlMAlpAmFFZBSlZayxRSfl7rKq+qQcfj8YDq2MhXFlSuBQYOWCeAmyhSry
cDCIn5jKSu+V2kW2ZhHxs3PLkeYhdHVUYgbBPM9wQuRWv21r/SG3DQ1Gj2F/le7qtNGmiAhc1xnw
vIbtetJozaXr2cSkqjNnkzPNSgUveQn0kfp72EiUGu+/9BaOkmPjKfAAOeUuTNVmboD+EWAyYjPv
9LEeanPfJxqd2vFXLfOFJbv/jCgcpBOl2pPtTZHuAiylKzX8jhlkCol1n3SGe+0CfUEcaFeqqb6I
W3rcaAKcZwW7Iy7ZmRhk9lrSQQMkIcpZnuBhZUVefBZCkz3Di7WhHDhL2TnPEheUhpM2VPVnwZpA
E7TLBUWLA/ZN9K2PSgWjUh0It00m9hEQqpttHc4DgvumXdjkySzYGghQWWjUAqBv55QOQqqBGrxR
sbi9dlOdleqkRFnqDHiHf14GaJXLoEvb2k8paiEM1srtArfzDHRMd6VIczhk8ilR/qmtq72WBaWM
XZn2wF2vQ9tMK1xrUoKPJAyiO9MQZk1JQzfWwyYRW7BzktER2BSUz64ko4gTZOtCzcJ50EhjkrfU
08McTUrBHDlhok9gyiE0BykErlOmY4YSXzRs/B3gFo8iQaIwMAjhIso6qZsQBYBka/jgE5zmunNa
dQbx4JVkJ8WUyhloGSPzwg2BQsWyA/xZQP0jrktUczLS2MgNJJDVTQiGAHR2w7HTiUjDIAUiQASI
VYdgQZTou1QNy3Mkb64V/GwcHwj1hRhRHi1Dww2vR1JnG23zObTEepJKkFYQHLARuYJFKWZfgpCy
cam+hQQAv5rGSKZQCT7Wkvi6gm/sXEq+5ATDZ7pVo7qMaEuo39hqFYwLefOY6RDU2ADSqg2sJBh+
/7jU85wJFsa1GpBKSw38INcxFsDj0CgnyutI4a0om/bE1jef6xBqCq8yo/MmI0oA3MYlolTDwA9U
DPok9AxE0JaR8nFj2yCNoAJIlDaBMd20x3BeSOPYctkV8FYdF2SbvyGZqgBYFlLwmFETTDr89jxX
5Av05T8WjkLGw89uvKx86JqCpQjUE2shJe0ku3Wy3EQQiZPdMz2CIi6yK+LfXeYSwnfh+A18KDET
6uA7C1pQIdbHBkDkJQ683tQPVtKHOMhIj2v0Qb2MkmpQ55jpiAB54pSMMCde0FCcJbUriRAFKnrK
PcqEATCj4KOmwzXgYlmdhRpGs5UAu3Xhhhv7gX7dCeo/rQivia6a8oIqPrB1ajwBxpCNiDvX43ZD
ybDeE8dKwlcN6OI4g6ZgorcqXO1qSchDWoJ+U6YkX9nj2/SREjEeDzN/FDe5PG4KuMYKj1puyofP
/R6wBVIfbhMM8K4ikAEvUFp390IYX1udObUEyprzohYXaVKlk0Rtm6tKXHq9IUnwC3pK1yVHSlSb
RFwD1YYtebcNLvyyjscKtXPjFtMb5iUPm1SHd4DKGg+Uuq6NBD1VF5qbsYLS7rNhF8U9Cmjape5U
PRbJvpZzqGa02ofFyySxmm0yfVUH7AkbIfGmskA+uRYx4hH4rsBQEtIATXZehnMKLZNVnk4jS7uP
THOrA++Yma0xS/0C1py4PLOI059D3+GBHsOxCGXcJykPLt2uWoal0tyijIIAX1TcdRA/Lh01MlfA
MbCv1HGtwGzflXD6JwaGUgL3HCEnBT9YxjsKE5m1mE7iXCed30IXS96A9VdK90j+QtAISi/yk4VQ
qfat1rm7UoAZD6cZ6FHcXGjogE9bGV4WMQkfoq7CxfDyfKYIJnQOsLvaiSJ+lG0Y/go4N+TIz2cJ
yuOlD7Y7VJqrCINr4UREXlTrU9wnOzay/Y/SxJ/CGlgMyTV7hlX6IMeMJq7KamSGISmjrsthtDMi
NNsKhdSsdIWIkjiNjLCByRVzxQVWJFUTyJ7QYrKg3jVtoH1Rgi4LoSZ4r2JUgrmLZxU/dKfZ0WNs
lA9qKvpTaCvWGmo1K1A+M5DPwTwzgRfFQC9Q8lKmshTUE0XjhCaHBMDTSQysicSeRXwdqkjgd1EJ
bKIWzZyYVSlNqYv5Qj4aEmAvvTbZi6eKCZSy1dNkJOboW0Og7aFv1F6EgQCRlAt5Z0b00tUSMlyN
em1L4VRX8ETD1Kd4IRtrLrtbqWL8IJqNtaWm8sQG7oDRK01L17opM01cbGwFhGNj6hMKU0d5Gq4j
rQYP0UIoYqQ2yE8YwiCUIi1JPlxyUA+0bA7djdMa54orf95U3DmH4ogAJAN1Bv4ciidkwlySogR0
fa0I5l3FaodvmrJ5opDY0EQEx7mXzzap4CyUSQwvVK9b5jWp8zEpIdIQMUViMjcjkbrUSdXBzJMa
AOFKQVfmWmRL5zJE4KOqozzK6vRkCW/00jcK4PPZ35kRRtOqzw2qIngXbeN9bV248ZJa+QJ2XJyV
ZrdQQXgTd7HtcZG3U3D4wSrrsXAACKFtRtVwLgi+cLtJ4SLVxhlqmGSEqB3RDeQrol1PpWE3ibqC
jVAfU6LSK4ZQ/wlpwQwJq4i7dAmj7RiQGYc31TMj1clmQmm4ZM8genRqa9KSWStyxEEcPWGFOoiy
Ewb1QO4W1FfAP0ZpDph8HYXk2Cwp5cehEnCLbJmUuECd0ojYOA6C4bjnoBNnmW2oEznzrYVJwPiK
Iqo7kaq0Xnv8IqhV4dwssOA8Od1MJfg29L/lJoRIBltlBWiCFr3PeNkmp6uFRlqmfU3NSJp4JiWD
EiAsF14ppIb7YwNWq8SqFxygF1UAFAm3FIBjRX5UyldylmWjQLcpoS2TVaVn6yrdFOdoSi3VKg4u
0g4embyTDCIHwNUKasnhs2gQLavAQxh27nB4tRI4/vTeaHlUIDW5T8QyOUeJj3i5mC8RIpHHMXUZ
Y63Suouyl7PPvWKBmjPaIjkkw51ldmM4/0mquSUMEMnMlouZYqUyHq6AMgCmHKkHfFcvg+zNgNuH
hU3ZVV81f+Z4ZFBaCHc91B0nrWe0V7UmYnTCXDgxy3RF1UIxidTuStCjfKLghSGemVDYYKBrY+Vq
eIE+ejutwESfZbLRjAsPtblGMTcLv/rojfRcBPsSCx7qmyIiiw0VJE5lQMmZKueySti9bcjkJBU5
EzOsbmxKBW9DS176GfOWQhW12IjWKGlKOBuqTy7ThzwcPNhJB/7ftpZ1Y91rnfdFKh1EaeDMR3zm
6cvwWXX8h+EzEMspJ4LSwArhCxM1IRkN7HXh2nK88AwNnbjhv8OHwwtYSm+U5zrQqyzKpjElmps0
zxae7GULoZMgXxre//gQUFq2SDm7oPrv/ztcmW9YZ05Bkj00DPzvmt0Cgvke6tm3hv41QuYckz7E
hX28jj45Q3eG/4phFM7BHnCARMnix0tatWB7frw3WuxQV/ceBM9JFynDW3SaeJPVLUqCWqxNBTmf
Dn/7cYGYbnTc1sQc5aRk9r2VbNhVzoaODy/In2QLo6xWVep6mPWIHMDxzUs/7TWPfxD6LVRkm3hB
WvU29UE6a/07y6d2D3Tt+fC34aPahDYtt9VbyJ5CdlCEgKAmi+cuEdaCIHwXTmOldVGiIs2ahvZW
77TH4et+f5MS1eylEe9y2AgMucE4FixKHoYqu3/tgSlX+7rNfACCkPRrM9d2imdv/5pNbib/23/j
+xXH1/813cU9riV/86L17fnd8wuOGuVnv3Wrx8scvcFrBjtzXe6I0OzyMije/ut+AABvRo4bPA5f
dnf5k6//8oIDMuZlA99wPD3sQwZpcXThXZvs9k3vhg737//aQksdjd28yNyHYhjhkz8eRjz8zrev
f5uElz999FuHUR0+nLm7bJs9OEj29HN1BDf6T7D9sg23T8FGEqRJh/f97/77f476OSyS/Rr5RcO5
/6zdviT/xwh/s93Mhb3yuGEqmE/RsL+NqHA6tNTfRgm6jcP735+KEcmgr3EWuUe91jQLqNCfTgey
4XG2fYwPLfW9NgbI1Z+3HEW7h8J9KIujxg2Lov4/bXy8C7b1NtsdWuq7bZrKCSb78Dh9iL9+YHLK
8MvxtFuScoJVeM6su49H91OSQD4cxvP7i4UNM7OPu0zwRgTV8adzPmPGXffQzrC8lQEg+KcNzx+3
ztEClFRDOsEWQimhG8Xu8ROpmuIJ1t88enS3z3YRSKhOcP/mcX28LFTLBHrxp3O8fLk36ZJ8gudl
Sc/KB789dHFYF0RiTvCQrAgH5y+m2ZLNE6yN9daNjnYPCdTqCfq83mZtsI0en06HLKqnuIXrbZ5v
H5wy3xXF0ZoGYKSeYkrcB3CA2yPgsCxRL3cYy+9vSmuXsyCPi6OVLUtUvZ2i7Tx3+ZckR3uTDFj3
RK3HZfa86ZN0HI3RZ3tIjyWy/nxKLnZfsu0z6wn4mX6Spqvt8bklK6JyAvPpYld/mG1DmF/c42Od
9q0TbIB9+4tdlu/aw/z2O5VMYcmJGl/vGvfh6Bij8VOc6H3PP5NQf9Zv/QSb9wWIYufDaIuMlXt8
msmKLp3sB8Zb//mzD6bqBCbJJYmNo2lRWS2HD35/u7r0AyySY69GVmXrBJvsZbaDb+DQxWEJqtop
buXVLoryNqi2z9wEQOjyCfp948SPuw/z/MXZRpHTCW7kbU8k8epCVDglTnBL9z/wciH2zZ/AHrxj
9nd5vjsyKRRFlE+wM97twJw9XTEKnT5Bu/fF1jlqVgXnePjg9x+ej7ss5GQ7NNQvcYWj+ARn8UcX
z+bZ8lY0SEIOv/X7nf605dyJbAAmh7b2/aZc+PDBHzQOt8qHVzuvy6dwRt6kfPkeLfq9cMmnNibG
ZB8mYZgVHbqRwwc/m5XXIk3fI2sv40/PQm8/u+B7cO0K3x+y9H5wPwm//fSKQ1TrlQu+eVn9ICWx
9wb+dbh4+KUXka8nJtbP5uFbMPRHdw+N9D/SR/n63/g2Wa/06DAvL5o5HvWhm6+08HRMe3f9rUEd
+/jvYlB7h/6tQT2PA7yHYX3zGd8a1nNX830Ma3BV3x7WK27uuxjb3p99c2zP/eB3Ma69A/bWuF51
3t7H2Ab/71djO3Yc38nAeq/iVwN76le+j2Fp5q+GNfi0/wl3JMW2x2YKxHiUJ2A4PJmYJ0fm06NZ
gdxlbwD8lw5nHO7eI37zhg0jO/Zh3sVN+2bm7I2YV0ypeySLd48fbottsfvu6exH9hCX4LxJzaLw
iG3+fXp+cttk5bA+/lu3be//fu/XK6N7zXV+D7dN2fuDbw3tqQv5Loa0d0TfGtIz9/V9jGrwgd8c
1TPX+X0Ma/C+3xrWS7f9XQxs70C/ObBjt/tdjOr7ifnTff74NE6IJe72R/F/abPel0y8Ne8vSy3e
w9TvCzbeHNezMo93MaqhUuTtUb0oMXkPA9sXqrw1sOflLe9hVPvCmDdH9a1S7bXSmv/nEf5qgyGw
2F/yEOy22V//BwAA//8=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21">
          <cx:pt idx="0">1040</cx:pt>
          <cx:pt idx="1">5599</cx:pt>
          <cx:pt idx="2">7636</cx:pt>
          <cx:pt idx="3">7798</cx:pt>
          <cx:pt idx="4">8831</cx:pt>
          <cx:pt idx="5">9130</cx:pt>
          <cx:pt idx="6">13656</cx:pt>
          <cx:pt idx="7">14808</cx:pt>
          <cx:pt idx="8">20487</cx:pt>
          <cx:pt idx="9">20543</cx:pt>
          <cx:pt idx="10">21412</cx:pt>
          <cx:pt idx="11">23097</cx:pt>
          <cx:pt idx="12">23117</cx:pt>
          <cx:pt idx="13">23161</cx:pt>
          <cx:pt idx="14">23624</cx:pt>
          <cx:pt idx="15">27664</cx:pt>
          <cx:pt idx="16">34626</cx:pt>
          <cx:pt idx="17">35022</cx:pt>
          <cx:pt idx="18">35364</cx:pt>
          <cx:pt idx="19">35841</cx:pt>
          <cx:pt idx="20">36927</cx:pt>
        </cx:lvl>
      </cx:strDim>
      <cx:strDim type="cat">
        <cx:f>_xlchart.v6.4</cx:f>
        <cx:nf>_xlchart.v6.3</cx:nf>
      </cx:strDim>
      <cx:numDim type="colorVal">
        <cx:f>_xlchart.v6.5</cx:f>
      </cx:numDim>
    </cx:data>
  </cx:chartData>
  <cx:chart>
    <cx:title pos="t" align="ctr" overlay="0">
      <cx:tx>
        <cx:txData>
          <cx:v>% Population under Age 5</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Population under Age 5</a:t>
          </a:r>
        </a:p>
      </cx:txPr>
    </cx:title>
    <cx:plotArea>
      <cx:plotAreaRegion>
        <cx:series layoutId="regionMap" uniqueId="{4836DF48-9826-444E-B560-2D6E909BE5D8}">
          <cx:dataId val="0"/>
          <cx:layoutPr>
            <cx:geography cultureLanguage="en-US" cultureRegion="US" attribution="Powered by Bing">
              <cx:geoCache provider="{E9337A44-BEBE-4D9F-B70C-5C5E7DAFC167}">
                <cx:binary>fHrHkuvIluSvlNV68ApaPOuaRQgoajKZzOQGloIJrQPy68eZXdbTi+mxvAYDATIQiDjHj7uf+x9f
87+/isdH98dcFlX/76/57z8TIZp///VX/5U8yo/+X2X61dV9/SP+9VWXf9U/P+nX46/v7mNKq/gv
VVb0v76Sj0485j//939gtPhRsw/xwSuRiuU0PLrl/OiHQvT/37v/w80/Hr/DvCzN4+8/P77LtGJp
L7r0S/z5z63g++8/Fd1StD//+Ou/D/LP7f1HiV8G3x9J/f/4xeOjF3//KSmK8i9Z1/Cn6Jpsmrry
5x/T459b1r9UTVMMXXVM2zL+/KOqO5H8/afu/EuWZUe2bMdydEdVnD//6Ovh95byL8cxHFNWNcNw
DEvW/mtljnWxxHX1X2vxz+c/qqE81mkl+r//tBRV/fOP5j+/+Hw7Q34OIWNejq0puqLZMu5/fZyx
/vi+8r9yJWoHw4rMvbJko59XNZ2SNA4GdVUL0qSFVpAiUUX4e2hSMbpmnJxNyerDQkl7lf+e/h6y
XrNIn/U2HVqjC38Pq5T04fw8/H6s52wqSFUkbjGpqa91Uhv+Hoa47sJUU//5+J/XpKr04qjbVHlc
FyQfijZMn4ffM7WfcVHv7IZGVtRSZe6asMmsoiC/p1GrlnQaLYvq9W1tzY4kUlfyNu6KjWXYvlkn
x0h3Zu6Idj87U+o5SekQ29Yt2lsNhtGdtAlNJ55cYZe7pC9pNc85UZwyczUxyGyoTJk0jhX0S/7p
VGbPiqodw8TUh3CZkjGURkVxW7U/SgYudaIaQl2yjILEbXNeYm10JQtzijP7OixOYKkmSVu5DjR1
VUjeGykzDLsJ59UpC/J72nc9TtVCbkJNmVmeSp3/O0+pMevw9yxNayuIhNsW8Rr+HpS1TTx5Sg/z
2Nd+2i1+nEVlmHekzec4bOMo9Wd15EVjjq5iBrb4yNJ8k+QjkUVvBWoz0SaamiCOJ4L1mQM91i9l
mbYsF2UopLYKhz6tQmXSdCrNk020wq7C/3uIjbz+bx+XZa1CVk3ZabaVwc1jtQ5/D3JVNf95Zq3R
P9dUWzX9Qo+Io5RV+Dvz34P1/Ph7TVpNos6lbpJsLAbyOx+RZaMb554q+cVlJZlCxpxacU3ijLYn
bav0TLFJe1WNi5XT+buTmT6TxaG1cCvZFSMZJVdhoyCFG3kJlWjZUHv5EMJvpUurVmQYzjhzBs/R
aPk6VmRVWW+6i3wQ40Sm3o3MTW9tcmXXIuTf8h+FraS71bsk5ZnBNY32eTAmrJ5V2q8Hbb7ozXdt
uHbud3pCunxgy0KahCkiTEYy0XYzT7SXyVASlSr+Mgbrp3xNGjKsVM9JepZzYo3EIUklk9LamHKQ
p1Q2XUdlUsfWfGvp27hiI6Kw4uYjOzoOiVqitqTViUjILEh1qS5a5pqv5sDU+bls7UqMnK46HWaW
6mExeVmJdxU8cfx2JkVOhU2mmbQW7eJ943w23yUfsXyH8SU9ma+SQ5yYi624jCPFSlgs7sk6eHpL
VYfn6m6xaaSTdFOfmpz2Z1xv3mdi8Y88yEizkfblTHWdNO9DzbWaFDqtRmLPTF1IplOZ5yuNkaxh
b5J59Jb02PS0SsjyGEwydV9ZSS2H4JlmHtQtXb9km+biHOUEqytUgp+VDpU/moE4grQF7/dz4nU6
nVUSq6FIyXDW5k11VK/areyoYgBDSJKRLGb9SZNJHNPmEoVrMHZcrrhmkzx2TeTmubH9piZNRtKC
yCWbZF5czG1VEXGrPq1r9erw4pBNxJy4NWyc7t1JieUvNZWwiwNdI69eyWAxG4g0flkqdfKr7aW7
YqHycWlZKVjlMPtF20pvZkLxMghb/UN/zC+pQeKNGTaBCOyVjimXVDaqrPiuezdGOkRe9lW2RNZI
mrFyp2pACl9/zTdTS6SYDKe8vozb9nU+qne79Lu3LiWTQxFs49Zu9tjU4ccsQn2lVk2cniOgjMJV
VzoUiISNaIht0vjebXgayCavX8yUpNgJOttsSIlScoWLk56w9ccJCzr2RHXtnls0D80f5yt50Tb9
Q//WQuMj/XZOwJ2l5+Yl5k1DDJWU6zUq/Hkk6sTketMce82bBVVuESta6oTGwqeSmg7RD5UfBeNh
qXiDcmCSZSX9h/pR1rwufBvxULpNypPvtnenjjTse9wNGht3zczNm75NUtqW7rhzmMnVkvVcy5lV
kOgtjUjGi93UUNMi7Uaw7qXdiXWTOsAMaji+/VOt7vIqr2AzXBNvvfYO7IgWYhdkNr/1khXW2Ug4
TrqtnAXqx7LSOkyRUii5GG6uMVnevSsy0fzsW8SeSZWU5H59VhKGNe8/1pfMVT7rhwMIJZLtL6Y7
zXi+33Y0e1uuxjaOCWBx8mKuB5M74/1HalzT97Wlk1t7QMvpPmbuGjTHTPjKSLrIw14mPYuivSwH
zUsUKpFXCb84Sl9t+9zfSeLYeuRe9TInDA9UU4rnzNvhNVqDuWPyQpaJOZJr4z1qInekL4g0b4yB
qrlfodABd5SweMkQlB2LJR5/2DlJHKJ0PKmJJjw58/OImyek96ncZZ9JRp2v+Cyi0DhYOgBEe9hq
7qoGSayIzG/1eM3aXa54zkVq2Sy5GCZqaDbQRdpa0r1fKtACt+633ZdyEW/RzlGItRzzhYwxi18n
2SvrV8PMSdP5dUdy3a1LTyivS0Nl+dTPB0v+SQa8PosTCvBISx7pG7PgZfEoM18emaYQ9TS/NSmx
E4rXti7rJRrvav/oAbLI3nZhquVqSKGGFL1DsqohZnnEGHrsEHnm+eACLKzkCRmxIFNMMof0DnaG
FdE9GW/6yMosjGZS/xQB/kYyu9HM8WLAf9kDNwuTr3ihCnmRuH6Ki7dc36n7CtMVdN1NAY3eurBM
SIrSt5Fbt5BIXflz/DWa26ygeRlUgqWDW2FpS3+VXbXmSnKsu42UckXsxsnD9LqK9gtLy0Cpd7lF
1gMmqwyBYC0ZYnJtq2Cu3QwwxvT+ZOUzUZpN/u6EWpidzc3i63vtsB6iqx0iokuibKQ3S/AWEJMr
K5Fp84Yp9CXp+oOUskRxK23f9AUrMq5E/pjuK/WiOkw3QqWi0bng00vtGkxzHZSHQKnctOFV+pqK
fT5vJ323ZHTZVDx3X0VNsIPGt5J86Ykbqf4sEU0jdc30jtod6NcUkVgma7oxz85E0n4TybT9FHFG
pIpKDUikPxs0r/0s81qF2zHKpzdlL2vtDsZOGf1RZ3axMyOK76sNj4tTlfN4ILlEO0TXGUB0fQ41
kfKQdMQGuyVO0DzqlnVX6ai3nmLSAqXXpNilqCTZI81PakZxmsykWjyR80bdqD2dWm4MLDc9SWd5
y9uWZ9rGyV+tyVdVWlckVkj6pd+anfNe2qQ64erSedEm2czS3gbToPatbRimdFY340qW7ezZn/qt
ZvK2OC89W55wKn4ki3X72AlMt/PEwEZPZY6n8eouTpI3nlYeHyUlHIL+MG2099Y/mTGpHt193ouV
24cGY6w82eh+5Zk1SwaWTbuS5W+yn0YvXU1lhdobrFFbkUUmlkTSy1jTPmIq6KoDrRBUNh/zV+3Y
CtLFdFB5lbOpIp0nfzrv8m3ob+PEu+uYs/FUukXO+suyAVfCLDxwdmPxBtOTE1KExa4yaXbSN8Vp
uU237or1x8PSYdOcJJN0exSOcea0DvqX6cWsCCK2YWvjipmuxb4KrVfluj6SmWupX1a79dqFkAFT
wwRyUOXx13BsPnS361FaiakihpiskjwiVu4n5yGIL9KL9Y3A6TzlKoubk1LjVdE8ZQbbphARpnyz
14sAKcFMPhTomdcCgzWkFX43nqfEM2rPoFq7sTRXcWieu9FIth1FkMojEJ5E1T07CZ20kdsPvPAH
2a0HLufn1OTD6Jkj6Ut3Kl1hutpHEZNaI8oH79tD/Y067RRkKV3ttSNq4tXfK5c8sR9EMDpUja5Q
Ve1BXOXPkq3Om+2msptXrgLqOdO+3zUxiVa3nMBuj+O5O3fqTknpeNZqz8mD/D2dyJAg6tvjotLB
cdtL/oWXbzU+HfCAxUTGUCcN26M6UjHz3uQSfm/tVZlJaTjYpD+sPcFXa5M3il+ddREUFq0KbssM
AZ/dl55G+/wQ3TCjYZmQzLSKD2PtjRXLhAvZ5PwYoOdSiHdp9FM+eV16sZrPufSH77Zy6+mt6Giu
sSFYVhdsQjlMAda8bIi+nVatZ5XQwDkTu+pIp606gyyzQ2PI7FCbljZshiCrFTv8PVhJ5YSSlEFa
dvdIK8ZwTJwhXIfhn7Pfa7+HWMddR9bBMOwuJoWo+00zmFQTUca6Xp3IrOUt2D7kcpikDRTf82xS
5n/OSknCvLLnnULvMy8vxs3syKnMf784G5qo/P/x13rTDMwwJ/BIw7cym7a59NZ28cjVCkzR6OuG
STV05vB8oGpDHqcaltpJe69UlrAaC+Hr68L6qOpCp2pR9n9PtQY6fynKiapHE3ArmKhvMHseqbrJ
kf47SLQe8EjTmIrOMzqvjGk9stQiQ09mPBWZXD1VyvSwg2rT+ZoejFZoN6T6NBVib6F4MkGkvQwl
oRP53UCloKq1rVW3z5g9EYjJ3SiTeqZS5jqmh0F1cz/sRmJR9WJetN2iuHW2kWzXsMgsE9Xi5aO6
LUeJC3BRpyR4BvjnzU5ItE1ovBve1XcIpHWDt99nTFqJRIVvEue0JGxw9fdh196hOuOJ2zpLVpbm
pLQ5+FhTkfHWZsx8j0P5qNzNi/iUFhY/hHhScv299qzJVXOGvV9aUhhczYn6GL+zI0RqU5yNT5sZ
pxlCa/Xz5GzsC6i3z8qtAhAPpaDNVmz1BSyJ9j+SSsVb7i+PxFXuGXjfu3XSmYmls8myz75BiqH0
JpNG7/2jvrcxlXqaCZpYnrLB4rUPkMsEP4vhfYxPMaW+dpcxYjMKUsNqoOtW+1RR/069hx0R4MO7
kk8LWGziYrsbQZbjkpHKN04ijHfTRLT9osAq4pVFtB41jcjfU0aGjDg5KLvI/HmDp5kZII85NV8q
Fz/CUOu5Zf1b5DYRFTUTqkVEQ+uCZguZ3HiLqGwyWn1myVNTjbcEyzlhqSX+NdMZOJZuoxeLpjQP
zGCVSb6L3G7hvZuGmt8NRIOq98Snii34xqitRteFVr7YOD11PiuFSBeR8BK/93HhLJ3bHGPoDYHx
lUtn6GdtAx9F2SgAlkt2iHUyKtRYWT3xzMa+9hqxzvJEEStWiYc0fnHrIih8cCqCb+SqW6CQX2ud
KEwP443O41MVsboFh2/PCahh6iKMbJ3gkjlRzdM6ArB1dnKgZmT2h2t2MGpm3dpQ2dizVxzqe3LJ
W6LVbPm2qHaKRm5lNL6KCJFJsS8OHz/nnmrY5dsyQVqaKVe/dYhvKCqJQuHjPbqSlKDUFzXo/PmG
3Wg9x20OEQyhd1Un+bVReLmDehmeJNBP73rjOhACOTC4diUtUM4g56em5H3MsO1NzYqetgaN/DyF
t0Wq3NcV+F1E9O68EFM/D7CfUDhLCsNMUk7DQKNLnfDsw9pBDpT2z6xTTdoZXSBBu3+B/EGeml4T
PM0yhRgD6RJuQKG0v44BPIKUQpD92KU3bqEj5ZhO93UbjR9JRBKdpqgTPSbhmS2tQUtRSnt3+DA+
S98q6QrTA+5k5loqj+JLVbwYN1d+nYPmkMJmmkFi/DkhicymmFYamZHj8MFu1buWkHj1hpw1Mltb
Pn8qDVM2i/7rt/S0vz+j6G4/4CLoMGAQGHlOkIYwgLDhwwmugPQG8W18IkiSt1WQWaLtXVuZ8dkv
p7LYJ5lbwJB4Gx6AuOS9aZmZs7oAV9uMx34vqeBUbLw1qp91AEnMC+ZEYJ4mk8Hlyo7T3VEorAwz
pvCxFuOWN3AmSdVy+VF0vL8vjTtg0aZdhlVA+Y6pmVL7p4f/VbhWSsq7HcoJ1UtPgu0Tp+G0cyCm
LdZ/RrYrI9R32kDK15UNXnawBMkGst7Ku3NejH2Z82lgikKL4lTkLxGQ6RbXNMnp2HnxtOvnp80C
CDWz/Ryh9sIcireR5KoX2aBtRs41QA/CAaYDfIIWHup2vY3HOhz96LIwge2syXqCrUVnwbG73Xd+
QpLE2sUyUEJ3q+ZrtlsuXpmETuoCoTXWX1UO9QInzW97slzLk5IA2JrpFa4XKlFkHBMHVIGj5HSf
Frf2cNDSjXZD7gqZLLvmYB6XY+0QMyEOUGnbgyzUxAw1V2OIpudwp7Q5Yx/bKViuT6TIaHLBziPl
pNuwK+xTmmUECGsjGT9RNfrFyzLAjUKXAci7qa/5bjpad50NDi1iJj9m3R+QcvlG+hwMlmuunPhL
EpaNa8MJTd3ZIjVohHOMwGIsAuyCj1hLj9/1xsboXD6NAAH7nckyTYRXktrYQGdHXnPoG9dQaDpT
gI9jEQskpPbLmnYqVyA+9Z61SygvHiws+4FSa080XTypeDOzDSoUUBSBlU47S4HUJOJlOqsPgW2+
IN1Mk5YThyUO7y6TmKq6kcHUieOBus4Uizior0gUlQDsk30drND+JukHpDWpPpKSNOgEvPUIxrfl
Pu2QaQBsGV7XgFFJquyK7Cobm0KjRdAFGmuWmFgIpzqAQsVaSdoVbGGy+OojayUaZZ4unccn0GvQ
t5g71lu/9JOPvDDrbSHgTmp3Y+ZWxYqSN2vQDjS3vXZ27fIwIBq/Uw557Bq5q8Q8L7mpvJgLtzp/
MVD3eDdQeWJAkMvznYEsLYfXiXAkCLEEH3zjswBP0Z8bHo27pPFj65in4SIQClCVKNv5kxhJEU1r
qk+0UHlq0meg6LBTXFGcBACmR1mbdigbXctT6OSImpXr7AG/ZOLm6wjUAodSN4XjIu+mh9JfHNvt
R6jLvXxFUYQpOEAlfdenPg5qL3NT44hN0W76NT7FV/3bAP3fj5tRwNqcSU/B2mLfOShP75cpX9kx
3vQzHeugzD3kqI4C25Dagy8SmUS+1kjMDFYcfj09wL3algg0h6iA63PWY9odlM9l5DAm188ZSwE6
dxIvRk3s14WnE1tjFp16AMnTjs6hFusga5g7nfurGZYf+Vnm5r2tmZm4EPfdr6E/TIFyM9zpx+n8
eKWKm1C0dapAmr+a2u+92Lc/AL86wvKKIrnqrnzBwkbDM3f7B7j4mFEBFdegM7CTPlDS87Cnemjv
mjdFIfGPaUFtu6t9FWIimUZt2YNjk2MPaRTmMMJwSX8aqzIsywGeTrmH5r9bFjpuYHvqwLqGtQOb
rhOPX0tkAAjehMLnlpWvGLTcVCoxfxIgsEMKDGMQeKRgah2+SdRw3qo/QF25IOlKpUO8QZSJS/Wt
8yoiVcdmRAJptstJWDx6JBggoWZDG/hAWbii+TE9NLaE2bE9xz6i9QuTjFq3F1uYpU1zwCa3YRTo
oG6eke9UyPa7/drudT5vUq9wq4H0K9FUhCdMneEHZdkpaPGiXkG9jE0OURIWW+VgrMdlobgrU42B
nJ+BUZ3mq4pboEFWs9l40oxI2cT2Nmmge1yhULneQtqNn84nklMqQfIQLOq3KhjWj/S76TUKqwOy
t7/OtyVjSCiG5fu+Fy/rtrv0V4BiBv8E/s1LCprA1UB/Xz+d29p7yzWPaXlHXTL0QzHsk+ULhQb0
P9pq96hlibmxv8BOpIRWlddlQXIuQR9ejFMDQ+eSq5gyKRBuW/XFQkzeRn94FNA9YXHId/NJfjM6
UgfFSspttdEtPkfonZA6JaIgokO/hahBw51dfGxBavyZ64e6AgM3ePaquhpH7mxTrvmOWx2dzezP
5+lN8extB0iCWNov4skcxAGWOBoViYvd6EikgkhxsIvEJsqnAXpyAUb2T9wgxafS0WX0Qd9jCfIJ
nrPdkh5qDMgHNtnwrvUQ4XpF063hOR5sgulFThnEtCw4TH3NZvbq2nB4B1rPm8XtJJ47XmkHdeHa
l2Eg1cbWiFlRPCDXqDWywmHqYaW2P1jhol0bAGsOLwpuQziAIqt+oXAQxIZPX0rYheI+vYy9a0xM
fZupybDpYMyD6hoQhweoPhDTc61R5W5wM6ivUHwbNAQCCAvr2gKJdsW+SYJCpvD5VuRITvp3GU4r
QD/2a4hcwaSPyJ/e5h8Zr1cTade+ScIdvsRrpBJn8otTK+hQkTwhxqu9kT9hXBkj129S2Clecp5f
p44bwoV1UX9nYEiYFdx8E4JM9oUWmqubrURN0QCAuYkN540JO4THDenRxqtIM1N1K2QIfNgpdyOh
8ha+z3JZ1q3GLc++tG8xHCW0oEDGrYWXMGNgk5z1/D7ijdJgekuni6G7zkIXhA68+S2c9C+/l+B5
iTO2rY0IHQsYb2SIiK2wBRY5YMRf4XB+C2r9aK9oekQxL2PPQItN8dOjtu6UgvUICxoPtLWv/eA1
vbsi8iGDC6pkfoPO3oICzSRP96ecyhUpKragterZXw1RaPxWwB/T6QpnWn2uf9qxvCbzWVlYEoFp
EGQBNPx6Xg7FXphPU6o+2l9T5+PL0AXFQqyC5zugdgG1A733vbg6khq9xWO7jzdWTBquuk1YInlA
lVFI4p3BG7f+GF6NT7HNRlKWLP6QYSV3T/jNf+qFlD/i3Z6fhQq9PtPrw36T7NBjjX+0l8xzXvpw
oiME/3LXf+YUu0fX9NkbTeiQ+IbtItPGID9H0nGF7G+fPc41Cjv5uK57jJgM4fwWVZtZJWhIKtg2
OP+DJ0WhnYf1Sg19q8PuWamWkmKkyuqisZk+a9ZV+ZRXWtm+4nhoWmqxF1lsKplke2v/pudBu6Lp
RtEm6sg8eFXsqU8egZ6oTeeBGtjrsw5Sbjyf6rxpY4iuaRm79cx6iaMs9DOzP0COo725kG4kRjCF
IAToF0L4sREJ8FW9l/DWJAa0rJyTYXhp8Wr43UVx3MUGgSHZV1KRZ8liuV9+CLjnHSlklqMbXBzQ
4JgcmNLofvoQLi2PkIv7zO0gvnbxXQWOgd1ztUeHC7sHBpyf0pytynMGq03Kk8qxOIpKktJFOePD
Ljlkxq4fA4t3KIgWHeHEeIDsPV4XzDh7A1sum201o0dU++Bozod1LTVavebfsckR6uU2pw633+EE
WGQBGN1hM5WneRvv0T4VL9lIbYs5jje+QMOjoei8dxMiA4Pf2nyPlJ5qvAGXHtOX/Y4ipxrsWZBG
3wHZuK/Rs3yjwpUmA7iOl2mvP8pTC4oTWF+1SVqeJ+6iBlG0FRAHnvGmMcREhQqLTMpd9PrnxU0r
LjpWLS6C9onV2HzQ3hfWdi66yeiXWdRSiPhCAdVo9r1ca5tLCog/lrTMmfw68fkgAY5UdKZWcJt2
Io7GM4lYGquhw5BpiGuJJNfU7S+5TWSF5/3GrvzkXjS0PTbXuvYtyUdzAR0HJYNn5zpjoGTHZXp1
Mh7V4M4ACpANTMUdPnP4PJ4Je4ehLYhY13m/W3ZVYBDJh3WEWACza9h4hS+7pKwBYbpYRwNYelBD
lEf9VXM7t79ptdtIft3T8aoqtMvg225TmMY5bKmRC3CxS/y6XhSNDNo9tV2BCaINgVaWb8MnL7kl
aGbQVKqfnSrLDOLEXTs+4T+kJHdzb/I+zLFSGe3eUvxng+zaPueafswFjWiEf5q/6N64HNEwR8No
GlzTYrAsQTd0NH31LZqn6yucC4421tuANuVVOUpBeWhfijOKutOhZyCxzNO+0TDKoEc7ogVoOKQU
WHyR9UMWTgdTEDyreEQ3+bZA+4J4B+175WWhylYOV0f7gNkt7vD/m7CW6KBQddPdKx5xKRDX9ILX
0VmkcHQ5tCD5P3Sc15LjMJOlnwgRdKC5FZ1cSaVS+RtEmW4QJEEDggZ8+j3Svzs9MTF7UyFDqUQS
SGSe8yV2AoABwjWNiwd+Xh6a3JE3P6W8OXSiiDFokNvVz+oZU3N5xiBDwHP6jF7d9xCB+7yMG3sX
6dh1jlP7YUHCePUhxuh8XtKlyeoFnmwc6AR2d/encQ+qSkNoQvDKsETj2iPdkdvBbAvUVxqeS2ZY
ShFe5iSosrbal+Eu6B5snhTBbuzyIkhHL18XeBkZKDLJMr/C6N+wu/+wOHk4xnWTRtVb3SGVCQ4T
OdkPWFiU2cP6wtUL7n5cSROLb6oAfvTG/VB/xFV+L03c/IEhfMHXY8TcbsJ+KDbBjFAXi7fhoP4o
C0MES/omOJYvnbcJn0LrdnbudHeWIG31G1iAU4mgtCHPuDs4xwH1B9KwN+cwJsGDfwYmFFuH8Ane
4aLS4JeWacKgQ6g4gFHobWh58A/Tl/mpbMzBTfkXPsdOn9Sy0f1mKfN5fuXjyXZTF0lalTYX/j71
mxbKbvAQ5Ba8EQu5rQejM1/HxB0TpBsSnp1GNbsx3+INRQWTuSoSkBADzJN03FPMUyA93+Gh43Fx
6V5quREZ2SE6WJlb5qo9Rm22ztu+2NgppkGf9C5yYO+R/7GfDPzmn7COdQws4qX+Q6DetpAlEucN
/2/KcO5ghB6GN2vrvsBSJEl7JR/+0/LBy629c2iuY+dnQIryOyZYKSDEvRC+03GUw1t8CUyOkDFc
1b5YNt4bvyIo+NYNRKNe2o23IuUUPsxb+AydH0flBvO/z8Sjnc8/1aOG+UYeR2uDEd+9uB8eTB5x
rb2kewm/jd5QiD+H8RnmydrfrqfKQ7Exz/gOfVEX69s7VOcI56riAQbnnUdZXtdPlbv8ZrUOEBqg
i15hMtMNZSnoN+fdSeS1+MSw41cLYnMcnmH5dCaRx68vlNUVFIbtklfIwf4E80a/9BCF4gL/CL9R
XD0EvGv5sl7BBjTIahHB200z7sgUG8zO7wifiY5/a1zQ6FjnPOYInGAX4I1eJUtgK8O4BTeV1n/M
1c+Ky3C4ZcgLFl6AABsgJC8QLA/6JM/+iSS4peVnh4l1EJl66i7Rjj5WSf+45N63C8Nw3gALOThb
+hhGqX4Xb5i6xV4kzaU+zQncRbMcLJGCe4Esj7Tzkti7JhdT7GQESEewBYcHmQXC/JOL4NHdTmJ8
05/TycfZwr79vUm2HLcaLuWaFAdCNwbXGeV6sWlevG395PP0SP/2xQHzy996LbS6He7zL7SYgqdk
yEe6Ad4B0A3DF+ANVAeYiMF+vbjOzj8jxaz652hvHSTCJ5ae/ohx2e3rl1YkwZf/jddGe+P+QYjA
QLE/SuA0yOzf1IOT2MjYBDKipHceZ52WcGrMpgFhJWOEbJyhx3MXlW0fQ3aei9sQsZ7VBdwngeWG
ilpCLf9C9t65zxOSpDW1ndxF7U431k9/xDcBlg3d2Bpj9TpffZAvmAjNzQkOD96BFQn9Gp/lc3nA
+IR53Y4bAmUbIOZVP5B99TzuQFH5d5cfVeOTcyxMMu+QqXcIffiJWDFRIBbb8A0Wdl/FzYP9AV33
z4Ks6shfm+MNEeNJuHwys4vO/Vexw9Raoae+gwmBb9PF07ipjwTLPfC5tIvODEQseLhX9T6gBJ8T
r04Qt5f3Hu4u1Kk9fwXRQY7+BaqAhgD/iZXuuar24QVg2QWY60V/9G9WopBH11n3hYhNNoAVJhfD
xz1jBcFK4+9BDXk9MDQI4TESTbt/4H0MwltugkfbxEsRt0iP1cU8D1f6OB9UXlc74cUBMttXlSPA
nEcvI4foueY7/2QBIMHKDPlj/SEi5wmgmEO5xIh8JAPzCJkFWa8pYjfMTR4liATvKkiWV3jd6rV8
jV5QlOoQiv8meuEog5B+pTwZ9+81e2iKJEBeC8UYr0Yb5CewVM1fEcXRe/mMgkHjRvK8RtGU9o/q
VCLnQFnTx2xIWweZcip/9RcqVTHl5Sn6ZFeFVNvBsrDTMimsbY/iUmzYfGi6U2lt/R//p3I2CDoF
LuIxCBJabWGji3fUVOO7Z2CHpD6MK+scINmVcfU4/1p6217LbXNyMTHHOPgij1jppHuW/KMHw+Ji
cHmop+atZY563kbNk6gvs7tlRdbDakVi+qeH//eGHEJgff20W8hYSQ9t5YX/LFXqMMgcMaYPInUd
prLdzl3a2/FS5aN6qxr4NQmWph5ymg1adotRplqoy/BdIV7Ba+IbiGDOQ3vQeVx/4rsM0iq8jtAy
pb6/Dz6knXb5/C2a3TBABfAP1I+L5VZQuw2shFtAXskto+EylVisi9sCzK9mi36B3DkIzKDp5i3Q
5+GtAqLKt0V7DFlMoX54Setu2/pBgMzgG0Q+AlsfEF+Aoi22f8y+OHbQMtZbCovqBrolj4c+LbBW
9QBlSojm8+uiz8EuhG06bV0XGOoR6zRs6Ywj4PDtbJ74mrjLvgcE4e+dMUNGgh8s63ebARntNoQg
EZ12Y5vYWFRgRiC3dm6Xv3fS6tzNO0kO03LR7ZOozo58kN3WbQGyx4AMV/JK5t08PTZmH8LtggfZ
wpjYL9ODW38bf++FgMVeTQi5ptkiLUFehlwISYKH2wsxBCk70m4nDUWGWInbsZZg9Y4RyRmgOhM7
ZsumxPcTYHf1u/cUPQJPGjXY2FjDsG63hGyQGDVdZrdf3NsNy5EuYDheEZiFv5te/O/p8W7sjze3
/5/Pf39qu4jqvrTJf1iA+3FFyG/qiAIPhw8sPq+sWCo259QpdvfXDPO9LNDB48RktAtDK5UjhLFy
wEzoCEQ5f2V6L/g8QkrBo6ADUT8bm+56dQyJh1rx/tL9TWdtAGxqSNv31+y1wdvR7RP355HysrDv
o1x7QOxl6QyptYhfe76x9vfX1O2NvgJqf/9jBrQe3B/9e+N+3H8+Enpjg2guJp1MHuyt+0GyDl1E
vNsX3Q/VvEVhUjrVfqK1OvNpt3Soxj0DUGVkWxc/1vZFmKt5aDPGdW7AADml1vEy+ybxm1S8VKN5
UNxcFjbohIe4a6106dlvxLmui6/IlU+uR74ca9KZV3teHMHeEJXZCVKmCvN1ZOelWdy8aO0Sau87
I9GwCcp6yWrwdBWflnzVA89k2aLIg4IQNbAaa2Cxxi2tJCA2SpowQJk8ghOt3fJERPUup3beTQL5
KTpOsPT5WDf9UcC4GsZlK30422L+aq3WOXgMWNTAtyb0UtyVXdngGlFrygY7pBiDkEbnR6kd+xBR
uA/omPgNLXjxoZt1AfzJakhCZT7RFTJs6hUJxzj5csOApBGOxKgWsCwF+E4K2mKYep6aEVjjMGMh
rAaIzbO17Oq2eJ9KZ9+CTr01kjDYA2PUdVuLaghz5ZjhgjQxbXkD5LsHeBn144YKQF6rVwKmm6YH
7jt/Bgs4s1+A8B/sbF3hl3fFbMXOGvyWkn41EfSMWlAWt7RKaAAyYQnBvijINyVoCi+AtTe5tp3Y
JEXAI1YXbnwyN6hYz7IAbAcg0DS/4dKU6TzAexNPHeqHAbSYmlAGlIYni7fOCe1vHy+i+iCKV6Gm
5om1FYCnwrnYFhYO6lJzDIq2yRu5Qokbarkf6PditrQh+5UgBpq2FAkueTosQNxtUa+pkOM7s4pu
18m/VgnygSkA68FSz5u1ovsIXsCEpgdhQ3NQWpSnUst01LdYUzdfoke3hX0qux6QQhsCWlg1KvIq
+CyCQOcO87+jYn0wTg1RKrRBHls0MwJ4bYUz4h60Tafwl5OkPaiWlm1pESLpxVTbBe6YttOybLVZ
QXMXEfRgeIqu3772GImpPdvQIfsdOqIAR1YIZmVY/1VzoQ5daM7rCk0kFAYBusH8YHNhgdPwYPLU
yF2DT4TA7q8n+W/pK0hrNda2yoZE5WDIamhoTk+m4xqafbC6mCUlsgGvHD5IiLWgg4LWaxhEyvNJ
6ow+goFTf9FeQupS5XsgHCRyDKxz0F2tCiXBRBroyhNcVQu6IS+xtJVudB09Dtmvq2iiEMrKTtKz
jerfmR8ZBlLCJogRDg+TvuOgc2vQ383fmVTj0a4QuT3HTaKxR0YupMj9CFb3iJSmZHzJ2dpWcQ/o
tnU8cIZWA3q+tvI1ZhQLajvVbWaof/BxAaYe6qEcMcymFSo4nwtvGzpA/FdVHkeBREUOyPqarrrM
/EsMy972wH1ZgAwQYvnWo2FsPNgQopp/ZT3BIhX8vWhhKbdBbW9ap8qNO4yxUNWaO6PXZENoME1A
qvKpgfivVk+gAK7e1Lq+etXj0sGa0vAQl8oAfh4xggsVbmoCEauF8SkiksjKWJfAk/rcOihhquXH
CqyPZcG9bmlkUmKqFFj299Citt+zwsGtNe459CA5Eu+18W2s1XcEyMBwKS3AtrIBg0vV0yKJ91FB
bnRceJUBtGBeTFntkf2MJMJZfCw4Q6j31SQ+6zEsUzTRHdyhCEBFrnCtJxikC0dbAgMlIkx/iWy9
CceyPrQubOKyR+agbddKpr5VWUPM2dEmdfyAJ1XIUPYo91qPdQP4HZphsLQBUgaxZuOq0H4TFOfG
5s7JcsZ35YwvrcI8Gdc21YuFMj6APlHwoTjJDgUohWm/UmvjWRXEdlRzwdx1+F7EN4ewJ8I4fIqe
VHuwiL2mh4IivygjmOTRkSFEtuG7VUGmZLKEgY8OBbs0ejssc0r8+iVabu0K/vipw4LtrADp8Ox/
1778Y7Qf5XSZp9i3oMHLtPADJ6kY0BLHkUWC9jf7PLZAzSO7rZLQQ700zpC0HO7nKx8vohuKNCqi
V6+1aijN0CkwzUDKDQtAkXBNOEY5SL944OjvgeM8N6W/q8Ns4uANG2toYqxGr9b4ZObhdWifbj9x
z4ICg6rwSe4atrFLl2Kc1K8icousaKi9dwQ8GtWYGTYOGA87gjISakzFujU6i0Yk0w2Mj8knIxBo
Kx5sQ+K14CybJnquGLLRgHptGql1N9pFl/pDfZFSmm0Dm2cOhzzwnDWxihVgwzrXsCsMA2hfQ2MM
DM1kNaBBBF+yoMIZy8SW6oxGTg+r9zAl5iZTD0jEPYF7Gllaoi0B7Arp7I2vIC536xTGxED7cpgF
E0LTt9qCaCDD46rJmno96Il2HjTIpXXbdVO5b5duzyiv07ZBChlJtPaVHCp/R9m4mVjIM4YqrCJC
wEFDCQPwZAaywEOohq5RVRaoi2t3JC2oBZNwQWFfelA9Bh+134QVdhPAeCqCyKADsYaHScBigxzp
zTRten/oct4A4Qt8ejILNON2H5kJXuwIf18EXuwg9GeFQqNMRdoh4QEttwJGu73UmWAA5FXhvNkh
1GWC8Z1qCGptaQSKRPIS1UOYsFDC5Jwp5A9PXp2mfCU939oLAjIfhxk6PIoRq3GSkaPppRlK9C1h
MZEqeBsq6rxK72RcRbGQd1syQsA0VoWOLd3+4oqjZA+jNz+k87sZwx9Wy+vi6PUkx2k4zHznLvAD
HF/MB+pwkOYRivpJQoVSUXiMGvlFGSviyYKL35aPSxEGe3cdXwxGIAYr0hpkd9085OhshfQKp7Fk
VhBL5F7guFb03sB/kr73LiWMLAKIrQwYCl8BDcu16ho0mv3rVvS1Vb2dLJ2VLrM5Cgboc0L9ktBJ
10lne3lTAV0ohqc1CHbC7xNbAGpw7D4Pew6pkKPnx+X+pzvMPaovndZigYhFmlNHFwy9FQ1jMA86
6WQRscl5xO9PNOXq1Bp1YqT4MEtYbP0ZakxiSuldPG1tuYGaJJ1ozftgSicF/sca4Gx7Vp0vy1Du
mFj33jA/9nUr8sYt8kJAvbILUPxt2aMNSYxoVryVQETVaYFcYJiwTIvoxGfb7IIR6osq26QiU5RZ
HUz6uiiTxnvwiSxjn8NepT4aGS37L531T2hpHMYfgUGbA/I7XLDuhck13PXHaNHedXV89N3am06i
JW1FcpKvr0UpvAwd4Os2svedgJnjMYxae6XHuaAwU3qysQOwQoGjdoJCpV8Gp0ed89hxiYZbg1bS
gcZBqA3YWlnE6xqAu5oflgirxAzvZ+h9O44MaMh5fHVdt9zVtXwEiLA4Cg2XAOp7G7da6MVNLaLS
Bt2+mynog50J+oO3ePypK6uEO0U8KKCKoev5mdfrzyDq5qOMooOJUK5EtMun5bOhD04njgNahVMS
hLCAjEAdHbwVNr3qepHxiN+Ky1SCJpSsQgJZPRsefgs60a1r3CgbGv1k64kfpYdQ1pjqg1bkT6Vx
QSl00ohOu4J2H6oHYkzk8C4dAV/Dak+C9RQQ8LKfMXMT6auNwW4DGy0oQVFSo6XJvVrSSjoxnXkH
bc/Oex5aWdhOcaSROfXNepxp8RvMkqHL8ZtVUHZYZWiKZCxrdGdObmCfZEG8DdGgFDLP7oAcdxDV
RlS9CP5Rf7EiOCpatEPe3cjesh93UdCTmLvgv9CwSdcJIgZH7jmgQ6Sn5tXD/gjbJRQazceDnUa0
P/SWTNsh/GgdrMNzTfLKhnbUNhVIoQHimzHkUaG14NmCaTaL4UMu5RAX7gxucq6CnALMrw7+5KCE
dqaD72L90IWDJpNG4pEBO2dxVyWBAJ9GXZUKAVRDCQ8B5sda1zImusGZXnSPHugZLWWFbXjqUzSH
zpMApmh4mTGGUm91qysrfJHUI7xa3I02HmmVTrU1pLaEY4QqGnp+WCUCZcfOJf6jHfTQu4asssye
gJtYJOyhECaFiyoVCLNcUyxa2Gdg3mEmR09Dd1R1VpjxpriBFcTkAePUySQq5p3bOnnBFGxlU+gL
NIUXUtvo25Bk6zLcQGIraCDL+FmNTRX7XpgimyfxoK0jM3BrLSpBQUJuNIClqX/xUQ3tbXqZLRhi
pXkt+biNqhLSQWHXmeQEFwyT3QnTcn6jNvHigtnAaqNbv+zwiubu5eB04K3OXtNEB9qu2772RhCx
tMhdf7lMk43KWyGZYW4JKbQPT64P7ZUT/rCyW7JsY3AiLwWQMzxgnMsk5BH83eg7VKOCGlUebDI9
ltx5wImvm3BAwUbmAT3sU38KrPKzcqsqHyiu0CgR/NoGlGBQPTkL6PHJ1UBLDK6vdbvvDDypa7OD
w6L6zfIZZEaiD6W+9SnKCQ6kqZuN7Eleawqvz4LvskTQpnErPQ1jg1aqflhuOt/QkZMqvseF7pXR
1SEKB4yO0IOtozi6fIC0higruHFhWq/otp3dYFeUT20NjIEX+qewwFQoiAO9RtETwVdfPJ1YAXr7
mxlXt4M4k/ERwI4WMLxJi+LC79G1ZcyitlgF0ACtXHC64BH93p8fijbIuojONykDPd4OoDjhsDH1
FxfA6uo0u1GBrxu9tUG17cWzC5rcYl2Yj2BcFMBH2no+mqrUX4PQS6PCHOVYrxgWygfECPpojihL
PMbm01AV22laH1bLqQ5NCO5vWbtDNOoh6RQDO8hESkt2qRTga7I6B/dm71APgcmTw6tfB7DgrMSf
31bOrT02BHmdPBcw1zQEG/wof4P7WWw9soKKWWC5N1Qe3GZEo5QGO20MxrUkmUvR12Be3dpHK6q1
LnHZgawasBxwjPp5ba1saQqWoAp+A5rRWcr5Wftr4Qg7vUX9ADcUDabxIE6OEOgNdsWlBdjROSAM
O9Nvh6pOepuwq6XQIbLCF8aJ1Xb9VvtuNq07d0BvBXHFAWnhBYrJCthizhvL+YtA+VusfR8HDaq7
ZpxtzACZsMEjG6Vd2GtOHdMmbFNfRChow+i5MRST0MdADWAWzqjhzw6CDZqzgp9VCDAhAN/HwUK1
488f6KDSuIlKHQ3FyRYgqvuuWTLSl/A5iC4uxv8O+RNaHDpoUhsejVEazM6npWGmzDf3yLwHMyqX
2h8+HQtlXZcNzHtnLXpL0YK1tzQ4j3osvrQFUajEngFlWybCmZFWlTAph75/x5SDwMRs9ItY3ody
x3ljuwBPLb9xgLlb364/X1cFT0P7p0q1QAGGEDifDYBsrn6LQDSPK1B9p4VV1t7qWIoSzkYO1838
SNA4Ec6QQJbaPrJVhFeqYIjMMK8MxC/uCvsUtHbSUrRRDRNQzapbmuvqWt9hZxffqG1+KcOUtv3n
JqJQNd3hF+vbh/ShvVDNkWWd235UW8iZdOFLxnvx4VkeuKzdOGNBFR6aeYcRshpCw1GCcDEN+va1
kwhX9jnlSGIC7NWg3DnD0gVrwmv3wVyHcWNP38wpu9gBKd4yZCeGKYau62lbeLWdLSHCW2Psr5pF
L81aon8Fm/sgWMF8YstJLPVHaA9zvvpyOPaLF8LvInbiC6sFkNN/TbOX38qMuFV0TY3vrYcomoBy
IG9pV9Vkk80eEOjKQ+hE3oZ3DcSN0H7uoh61oVwIUE80xdHxHYuXuFSLNjENo2sY8ChlKwP13w8v
YdMkvum9ZGl7tKW27tXTiH+N7amk5l0eEIvkYFSdDu1PLKwl1jloPAtiX7NYCruOTH4mlbdXbeNv
A5AHbh2MOSNIQkN0crqsQRSSFvoRkCVZokWfPEq9qUBECbW3I94oYsK7uGrKaOsit9jz1vsRkkRn
UXaPq4WmztlxlyySqPbWEB0vskEi7/mpX9KM9VY2GQ3PMmr0yf2eAZ5IBP4YFWEPtrdKZDDAdWBv
btOk4eoC0p/gZxTll+ra4DGEHI2qwWz8KXiNAN9JtPqh58UzKe3I38Yb89kPfVRu5ByM6pdDeEtb
BVZi7tw1j0BirB3E+p4h7b6p9q0l24wHbrWZCx5sZ2ZO4bK4GxbAI6XMIJHrkRwEBEQxI2AQjIOI
YUO/4qtygLIuJA7G8YNz8lq2AU1qH1Vy0TXvjlnl1qHVgbHBis2M9kN3vEGWWifSoI+fzAikrQ2x
2R0eFQmxFQOX0Dl4QbPhcyTjQQ0GbtI6o6nDV9ivYBgHLFZkSCYbvTxWsw4JFQ28/RVyxIIVLi7t
qN6WjhWkvYOrShbrxx/pkztI+hERMFZh2X2W/vJlaXJylH/EWvs4486+dozuF8ut46IZQKwMmIOy
9rKyeV9QFW+Zwj4yBDRDc6xmNPKXQN/ljOCv0ZaFhWTZoB7B+uz3PzVvkJDaIfDi9rbzzv/+sDDq
MutbQxWlcr9EtC3P98N5H4QGRvWtiJhmk6Dwb/b/Oeh25L+nsvexJ8L9+X8e3j/+v77/7+PrpPC7
/j0PQjiMc26T+S/+ZYEeCRe/+Pbn/uj+h7RTs1cTuln/Pb0/ur92f/ffwf/jtf/x9H4cw24z3fRj
K5aaCq3CkVzknlUdzsbcTvE/D++v3p+v7oK3iMRuH07UXlGftPv7H4wudNz+e05W9v+ee7c+W/TR
iPdArnRbrSSOiDU4sQcpc19XesVZEr3zmNzUnQm3bHGxW04I91ROPd0XVkH3a8HCJAqR0tyf6n79
v29Ut0MC34PzQNztvw/cD7s/JRCFcn8uDveXBPW8/eKE6GQbrcpD/zL27bkfd3/n/qeVCv8cRedT
KVw0bvsNGrrK28+4v60dSnet82M8hwIYjiZ0t/pgBQR2ETsgccAuW7fdioIeZj6rsRb3Hdxfr9RX
XcKgmZRRsd/6en//4ywaQETRqhV84wpCBLvOBK3+XQhYiyakUD9LWxwqLOCegmNWDAPsQkLiCpuN
bcVtV6nytlFUcx/gt6f316ScgW6PgVJbxXXS2hPaG+7vTLyx15R1zZ96hir/73P1UGBBNaO/Z9gc
La/u33D/7o6T284jZDrgdET+7//957/cv/Y/x9zfWjScFHtu0BX6Xz+q+q9fdj/6/sZ/++7/79v/
vqELyyGPxmH379j/9j9bEW5FpQ61jQQYe2Yh/IUSGynQqEwKHl1nD+CiY6PPLjD6WEF6xnZS2D1j
ChuYYURAuvyqPLvfBj2DK9AWu6Ayzc4vSnUk4wxXqYKPr/l2Kqa01PWOcHArfYutvLDFSsIi8jUp
66/vFXI/9TDiVY1UXyFzQcVJUWVjpwLi+9DE4Fk6DJVn1LgLdoDBHkRTNOQM3gfxIQXcNt/LqugZ
CVh7qmaEtKi3gM5aVsp1xZKOTz2alWDWT40C+BmiFvEWbGowYA+PRv6ZuCCp6sBAIRdIxso8jpDo
ErTLgy7y22ftw0DoC+wMYoOkmKCSJUi64Xdr9CuK2uO7frGvTtCckd4O8VJbABFEua2xBG8n31Yb
3WAPHht1mcUEcKoQ/Vzt+FjbLRYzwcbTYsNYGuFg2i5suvFGg9c82k/tYhJWoWmrJGCJ6dqtmFrY
FCcAq4x9PwxAybAj6rGFt8jKc8HWOpZrBITG1r+UV2G6ln2QOJF9aIt5BH7KAKMPbM9DNIBYQfRW
AavU8EESzgU6iEYQPc0A8Z58jWNVZ6oZvq0gq+paw2ikcPSr6nHoUWyXtANDXaBfl4EGdWCuHTz6
GVD3y6lGNM8OENM8Y2+pD3a8aAEGtOepAm4Y1P0bugzkJgqxz4nSnG/6EDqpXQmKJXBYsSEH4gPx
2mXXB6gdODzYSgt1CGZygk+gJv3cW8iLbVSmusEeJmYQMczg01zZx9kNKfixsUx12D4Q7fbZTNmZ
ON530990W/wcgiEMccQhG1KO2DKwQWNMxZq/QS0ONZvROM578lA00NCwnGFPIUFwTWrnxLHLiGtN
KlYD5IAeCIzpuBM3lf1uafePX5Ftw9FcgY8+QA7AhCnWR0n86+Sr5RHao8ORrFUUBJhPg2gbYD+a
HmLInniWQddUVe3sEFVQE5FDwK6VN9GLrp2/1EEXv6hfOBIUdNQ34Ha9j2mwsF2KXt+KLeE2yoTV
KbdedeN6ff0DM/BW+M0kDXvUerpFE5871mlXIqq50l5hriBndRtY2kBghyawEthYTtpWwQ+fVPHa
Qt5iLOqSYhZZP2PjNgZdN2OS7a1K7CBmvji9x3Y9rhCJXAKps6UvdquPtYzAwIUIop6c0Vbn0e3k
FuFWd+xhKITae16DONLKPSSBBwtNWMswffS1+rQ6/ALZAYKV7NK19uNQLCj9cL0nkk4UqaA7ml+7
8smDEugTcAZIeKSwQdOAw6oEMPCSsvdCAKpeGwt76hQSSSd6gHXBHtrVh9aL+YHdI8gPyjUQFdau
idDgy8eDB8JuRmPPoLClEsJ55s7Yja8jkoOplf239CEbDNghMXF9bL7ngW+zIe0BfqmGLFi9+Sq1
AmVYApTBtQXArAtyQk6PDfzs/8PemS1Him1p+lXa6rrJgs1mMutqs5bPg1xjhEK6wUJSBDNs5uHp
+4OISkXGOXWy674vkgQcdxHuwF57rf//FqLbMT81ThTcOi1jckBZSMoo2A6m8eLGno4aJkd/KZJP
o4zaXZ0wDTdCx7p0of/WkEJrDQskhkDeNbScV9nGt1GjwAdOJu5Zv+XuHroOWcx45XVkpqwA0VTX
+1trGsRGOU3/2BY9Zcv+saxrHW1p+E2YrbkqSRZsGwvN72AIgxieD6VKjMalnZ2IveetKjzTaZ01
8E5isdG6G05RrEXtNyhGSX3IoS53OYxKyvgoYYexOOVB34DOQ02KkGM3aZq16WNMFdCAsgSlsV1b
2UGYgIUsLbyBLNqj0ZpJCFTvtn7sNocm0G/KCV0YxapP7ZRiauru+rqeVsIl9zEqA3uhHshj77Zv
MaRUEm35+xCDJOyrMCdK0z9relnzrVd4kCxImWUznnTLxdjWOtsubknhFyYJHtOZMaA5ZotyeBga
gR5cRmSLtfUk1HRqENekVpBdzyIzrlyn6KJzoqZsU2XZmTzpjaYvAvRIborYLpl2ONWubdD/98OU
HMeKH9qb6osMIuA0qvNJIwzPToIGJB2Gm4S8/bFXFFYyFxvXEJuYhgvvoA/Jc4/g1RmG59SmmK7b
8XU7aeijR6wWtsDCpFfmKrCQwo/deG6rOD2W27HP7lJl8EzNva8qr0nmN1h87epz4uoRmhn1YFPU
yqcIiqjNyJxpzrs936q2oISTZOeq5wYiZ0e0Nw2vvl5een1UQHP418c43g0dS7abYUEuw0fDqy0D
qa5XHtDlZCVCBCigfFx27G3gdpSZsUHN+5YXJhc2XunIx6JugpMXWl+iFLJhXOntsZ0JNv28MPoE
M0WQfwq1MDyGWeUdRzl8CTVAFXVujkeDaA95CYtKs4KNlSEniNFBnZIyNw6lN63FnD30a7Eb5jmA
7jAvKJlHunVh7PQZ8rksxJ9ry+aPU5zfUEcRhbnNsqNrBOHcMJ+52xuPWpIC+XF6fe3iLUcX+ZQN
zUnlY74jfJxIOI1Jc3SFyyqF9OKqsHNzbXgaAJLK2+UwEbPq2QzQ/hseOs8lpF8W0uVSEPNi2Qw1
lww6E7a1bKr2mPgvgWyH6cdJmXXdT5tmrO/C+QpPJONBEyfTlc3dwuSSSUQpQJcU82JZ+21f53qM
mzYGo0rEJCfnmZOmKULawGxRXybWJWhbJnT5/Ft+LOo5Rm0jK1jpVJxXsqTYuTdmMuuCSA2SgDlL
ru+GuoGVMC9ix0LKtGxHM5R1KsnGeKm5t7UuQVfvdArFC2TWrLrvGtc42A7EIndeTClCXq0p01Wv
9zOpCljssVW4zqrCug6dggeELcRxbAvzuKxVuiaOqrcLkhmkYoOZEVua5hyLWUw52FrOYVmzmequ
bYmEK4zOyiqNY1O7xhEdexfa/sEqoZmIBNFvoEJM8Kkhx0No3lMWKY654Za7MHaBstXPU0+cx1wv
W1E2KPkJC33tBxqWHac2j0oY5rE242rdMoZeNTbqA0fwqJzRybAuPSeHFgDxJvWhKSgEpYpq3VhL
sTI75jLUMW+V70c7I3O4nDymvJsm0r738zxmWbTzmtH7iOknk8TQf2JynTxy11VKQqSq3PyUdwb2
JY0BDaqX8hDixhEKZxbkVw9FMxm7gfrocZoXy/e/bJqkFNOMZA5fdwBAb/4NiNx+LrwBhoqLVmA1
eRoK3JQJkQhNRKX9rmhRvJQEvN4MEv64AJfNMcZTXoyTv25r98E0+2el8NR106yVjKe43ob68Gpi
j+e57xz6QZ3+Zya7OpSNNlwEMMLJO5DcAb4ZMPKSswY+meyKZJNsHNxh+sv0HjKBiEkTbpBXw3Pc
eI/lq/ZYnChN6YhUUWrPsSDM5ZiAeIWjyTmHn6Zn8GLvww0VC/9T+Jih9dg5I4TTVfYdiOJ8Uw47
0p5UEBW+JEoB45UpNxRBoFvHgCOphn/JZ+AYCJItD/XpAZ501QN63bb6Dqpj2O31++mmeSvYHJEN
XknEECCOqAE+C25fY40wp/nCn7KpxSH/qq70e8xoFAkz3OAIb+xz9Gowi8Ge6vGmCTkDfmPthHeq
iTdEztWwwxEi5Da03hDDgLdVgEYfjec7AFab6LalHHeFzRihxaNGplTbYjuPZ9CUex7fgltxRp0G
uGCDPxYiQUrp9V0xnKUr+8F+ty7iQXsxj/4D+XhivRo7lgl798oPz8QMPFbEc/w03vjvA97wpx4G
drMLzkZ0kBj421XPQ9tmIrmV5VqjioWc/Ax8dlJMuq+KL1wHOOAnqhNUjc7pKX7FcalWub8x5Dao
cBTgiEVvgbEXwEOrXZURJawV8jhAUf0tkRjPDSTx3t0ZtcVueA3KK+v+m9dsmxGp/HnE5+2WDIZ7
We4950FLd7/g2m9/sM5/haALF547ceEMS//BQHd1SyecsBwXaaphWTav/8JAV+XQx6lpYNTUj0pD
srJJvmunYp+8tsfgHsppim5hq/u3kbMesx1pRefsXk9vXCHEtWj00pntMtprY1v5hE0HLZ05qXGw
C92Dn9/C7OwVDNW1qe00T1BjJ27YCSR/XyCaoAz8PH2H7rfNttkzFI5rPKB79bm7i++zR/W5IeOw
EuvqW3yEWPsl/SoxuOy6S3pk7EeHqXPBYqzfm7uRisTOueNhhtZgj2wGOzXyaXz7JsamcSf6lVxz
d6zAvKEsnSTuqOazcw2GeSCbfba7jdduv1Xdu/2YncHxht8xJmBocL7jgLKmlX1ilrYGmPYcvyKG
1N/JWyN/7R8oLDyW/OhYbWAV8wp3NbwGDVk/UrIDhln/bN1xyTaUH+8Rm5VPSCzcS7G9YJTAq0tu
OOX7OyKJenYigux9+opWf6vdmZ+hYG69TfBterUxdpu76DGdOY3ii2tuonN70PfhTl7whcqXWq2w
T22w3jd3YAARPGdPBWQRXC8omzbInTFHcp86uAFe480qOuQWuNYr7rDxZkYAPJr66htgssjZEB2s
m1W03gOzBPZJBTvEQHhqZ+PFCZ8COPWNcU+x0giJdM6kyKGLz/QGLltkfJdxTZSx1so9RIYD/8Rg
a94a71l2KPfDV6bgnCoD+M46ls/jyXtmXrkjctsSm+81HEPrGbRwebZeUBKiEN0c4527+Zsrf4b7
/8OFbwvdkLZje56Qf73wAdnXKLpEfxFud8GzFK7nZwyX1yfH+yJmhelVBK3rBdsMyiaMRp9wJNUz
8XvWKv/NydAI4R9OxpASxbMu6X3w+11oxc1gV17XXyJBrpD/Gv0Q5puRrwhEGw4bxo81PrsYOgZ1
sBvV3AQUcLFZfsI/Et0sp/PvP7pI/Hws/OiV8FaoObIPf7aR+HPzf+8395v/Nb/jY9fcheJja/et
uNAEov6XB10/bB9/P+AvH8pZ/DytubnFXzY2v3e6+LUNxf/riz/bVfxdowudXhL/os/F/0m/vn7N
vv6l08Xylp+NLlz5h+u5UqeThJCCcIx+Fj8bXbjuH3TREGhnQPUbLN0/W12YFq0uHHIoCPilbRNA
/dv/+NnqwtT/QJtt0u7Ctm1LNz3jv9Pqwvjt8pJ8DNIlTkMXptDN+Rx+fcjHhhKyxhixbzJ0XMIF
OGROHlzjvsBttTUyle/rMoAZUVMgGlIHzkPnJ+tfvrOfV9Wvg80/PQ3HMx06fpi6K8RvpzEZdTV2
U6ftSV1gsUyFe2r89tWp9XeqdeugjPEMorTYtAkW/0bXSPKKwdz/zWnwY/x6s83fhmcYpokI3KOG
YM1D4i9DniuNuPY609/rlaSImRLUjIYmDpCkzI4Iri++JLYPCdD7ko7oa8KiWSkjw3CX59quNrvu
Qg+X8m8eSNzu81j7yyOJE3NMzzYsnkmuYTr6/DP+cmLkaAjuncrfOyRwsZe3xU7G5Y1RhO45c8hs
DoMc1kUYglyZeEg444B0MRaSAbSGftB1zCcsW9o7vw2OnSq8M1rQClvdLhl891yLfNpbXnbbI30/
j38uUuVU69DqofSN7rjJe3IJ1KqGm6mMRgoP45NfZuo0+Li3TdAC18HI49su9G9a6dpHeWcF96UF
HcUjmB4ptTPs9tohMPLvnu/SwcCkQFn6MVnwmkx8eu0bKbQm3STVUiXNtZ7V7x1hrDWBlOefnV/r
McFoQflcG9+wAq3MOsZg12yc4Oh3fbMj6ke7OHaQMslGboqIildjk1EqNURC8bs3JrcypjqUJqm3
88qGMKBMAWGTWfIDoO9u28JC8E66hjBUiPyc6kj/mOjic3H2ru325yJK4gNJmrXdoelPMOxshbMu
/JREnrFPkQKvkuz7iJrtQAOS8soMvW/N/IPk4XDdR08IKEesBS1u0qCjBQM9E5JpniLW8khHGljj
jbvrqdrvyjH6lmcQvgbH3uC1+e7k023hBbfMCJEM4zwYuvIuhrtYvvYOfRhqigSrGE9fReecm4RA
bFI4jYfOW9eBRV3fBF/pVN05yOSu1pheMN0GdIDHw6zE7eRXe4fGMrOIG5SEbe+EER+6llwrWdWe
vhvj2sr6Ty45H9I4ZbvRhiA9qqEEOKtvfXyrk/MSUAPfKsuEcRX6T94QzXrZAUuhqd81Q3NxkvQb
U1EqJRnewSqbiI7MgZitp/FH7jwb6gHrDFkXZJQ3sf4adExT8Hs4TEX0EJ5Zpg/6zkygoqEusBT2
37r2DCw8FFhjmtRsHTgJmZ8P1+1o1Fs3aM1bmSGjTauQq2IMd0MFbSXO7LcxQDgxxgYVgrH/Toaa
pJGBzj1tSVQZtu2TSCyznZEGzdaMAmcdS2Vd5351tpIeFXqJDlUZ5LLIBxyL1rQwiJKrWxJ2Eo8W
Srw5d6fHuPM+Fhk1onUJkfhq2adZ5StSqwkd4dDwbYY3dlBb2ypQzXHZ1QV4ZYha2V4WTZt/MjwM
Qh+HLGvJ/P7lHR8vLPs+Npe1yhqmXaxZ+3ZOhuRiLhb2A+wBVEabZd8yI1/W0N47GzmmTyKcC4lL
kqSPJBDmjwMNpgpXReXYMEeoSC6LwjPIfS+rXDIUJ/lKK6g5uOmWN/7Y+WO5HBV5WFWmngrbskki
4ucnLZuT3boUwZa3/nImow7K0R/Rn9c6XR1KPKXL4R/n5i7FzB9/Z9mL/JGTXz7eWU5sWS2X0+UR
kq9itMDSZsJoxd437AtcXiR20cYar30ywkqQ3DyBhUymCmhyEQY4KGL/tvZ14BU6pXUmeNVQ9eg/
6fYi6/esven8Mf5s2+KcZzbJqLy7c0p8O2b7vRn6o0oL7PYW0mtfhSjFxzbbmxOcOO4L/aDxYL8y
gsC9pJR3yRrfS80WGwvZDprl+D6GWIda7MZPdG8/ls0d9idAPXn7kqYovVr8G3ZdAVv2EDVagbJ3
hisvYT76tF15MXT3elAIVZsYOBbPb6hynvrWdKSVc3smQkX9yhcVsb1FN4RQNx68XEde2SFgH/yQ
Wn16kN04PQpw5r5Wv9UwuKZICspV/bDKLDIaTlDe5RM9cfBnDmsVMomOTCb+mTejShyAQxHFqPVI
6s8RBoJxLJKIfOtNHXo6TUkyWgUMWHgj+EpOlMHbDacbzTK+ldy/z2V7Y4cYiiPNnLbNe+IE9tmO
bLWuKOWvRTi0uO/mQctDpYs+alNh0XDrlvrVVTHozTbzSI57KhqBbw2fRhsfoZmLattp2PMY4Ooh
tG4dvNS9wHoipGVto/a96rNvcppeO736ZGlVfq+hIN8LzUM5y1AX9JG6yVMd/11QO+hK4uIkvxPv
kWRokLo2lB67kHxEmXRf6wGus1PBszGdCCmgzTiKSPEUJhBoPP2ItJ8HANqFjizxVTdRa5gyAx9D
TJ+iTkC3b9d1euvqNDgQBu1nlAq/R0V3zErjZFXlu+GqfovmfKPKm3IIv0QeSiKBY+7glO0xc1ok
gZH5ZLdf8w4AOZ5TEClpOey1QnswWrPadYBsTQNxZG7YryIrv9kDsgcV0WFhnCTcGS9FeKBOhj0A
aaUJjiymy6ShQpus+ooqIKmqAYGoTooJnDuIqNLc1o6J3t+C/SnOSQoJhcBTn3S55sK+sUU4opon
3pR2oPbQtDEunsqWTgTBGMLRbRLttiCaOXTDt8nh8kr8AKETrP2g6V+iQp/WMgCRFoR3aZS9cYsf
OsTOUeLAQ1LWeaqAijj5J78hgYYm4xFHTdHdu9LauENzn/nAt7VKfK06TOhhnkHNYV4cueEXcqjY
tOgVgRaKbmnqJp5QIiEvPZlQyTOobYlHja3TRHqOquBWD5EpWtN9Z5v3Y9Z96X3TxcAwDKcQlazW
gb8U9i2R3yGxAlKRA1bziKyzHQz3lSGzrV22DLmT+d2blTKBOA2F2TFaZiR7ldq5mf4ylAgcQk+9
yTyhUYpTNlgUaalAlZ75afTQexj6vK4D4b/LqVKa6gb9PKp+6iDU7b2NEZCJGg561tAEwL11nfK2
trGrDUj/CZyeB7+/RljwucIwjO1ptmji8+9Q2/Xj7RAFfNGje+dX9cYyusfC7UiqRChvqiAFe6t5
947v8nQJKduHQbsZHItBuKKjhlWIvXK6p1jHxuQiboiRs3JzwAxLym2Tg0Qpzehs21RhaExjd9E+
HMaz3QzBlaXp5zw118PUoVub7sUUUhkTAA4CX70oE8p3K43PVFfwFEjz0ZlObmTwK/rhta6nj2Ns
f3MH/es4rBLN/6SF9jGR1cUipA3j4iHwSFj68XiWnvuOIPupUOh3KERhAWmh8duZE+Lz8dILTfbk
bN0Yskta2mRhclqsLK8s+368bKQ2sRS826RQjyWDzD7txJflKF9lFbwf8JQjw/8FI0m7EzqXDeUb
TBK+AZQ6yfLLlHvjWQzoCSkPX4SyNo3Qsk1apiXGQtSP68mGblop7kYBBNYpSdXrpV9fyaRa+a7+
3dnjqh3PJoK3TRjl9xWF8EzVzrXZCOeaWgBsmon+OegY6bCRCpw3DGm+roZrA7Wo4/AvnM9E6nQw
sWsff4sNvizp9GTjzYLGaurWqrVAwETfg2bKbwazYDFQ6JFd9xW/MZndxCNRXNBGJHEH/7p1RvOa
gkcy8f+CXHIjmuzaUyBfPWS+mja8aMpcp7g5mCL5ZxIj7gFP0S2VLpvyLWIYvOSlmNqLmyURAl/1
XdPsm8Qxh+PUBDdoQ00Gvca8GGh1sXyl1696DA5QTMVBL+yDKOgB11vVteyN+hIM+p2VCv3gZHV2
ViOQElerea9TX4Xzj6jwj22DFEq6LoqCcocxolbAO6Dw6owVNO4Mx4g22KdWlh4EDdVekrrPaaSG
8dJPLnUclntjLF+jIjia0gdmEfcJqoLp3m/78SIHVx4xjRyRkn4Pbc7RS0DxdPyZjCsrmazi0lug
H7txDsGtpzLnuW/V+t4Q5bponGeSu8MqrQbF3G/sUF3qhy7R94xLoD7c/Cal0eUhJxZeSQue/jRh
JULZtCmNEZhTXZQnbwwPeeP2l3ReeKL/hh9TbjOdC92ePqce9lhrH/c00LMbIhf8Figofb+5uGb0
6gVDD1PTpcdeVYAg0NXBF9O7Wwy3lveKeYbLoj8ui25e0woH6NuyWrcGwMPlJTNoXQYpZnQhTUSk
4guZ1+LQRoz+sb3slKqCirGshsvrTOR/Hv9Pd9bSAweOtyBHXoDMgm/brulVsqxFIqaLzX+1uRxS
ze9Y1j7eu7ztY3NZ+/godMQ8q1IUTMsnLx/A89vSGrLiml4dNcqSx2XtY/Ff7nPRHRM0/pP3lTz4
o7lS50vk0B8f5Yi41KmW8JeWBdrO+sfaj8/6+FORQIn240gZnjK/kwegaI3uwBWa3/7L69R1PWOz
7E1cu/t5Rsv28nlt275U7ig2hEqAXIv5byalxYN6WU27+pAG4hPYCqKCWQum5SmBp5k+2Va2a4qA
XjMazcGahPw1Uvr0EAc1go4EP2zuuPg66Ie7obh3G8bBXTSQhq8mruqWVm6hnRXrShYIIJBHXskm
q7el66fXblZXW5qwAmyeN7vAgIyjhRmzVmvY9qqXZ6M2P8e6BZLPZCqdWv5M3uwttbbtdo9hFOmO
65pnB08rWoYHZ0TLLeN921XpOQ6j9KxCHA86Mq7GAPYz9TA63Uq/iR0PhvBkjXg2OD2aawnol0iq
mgmCc3f8xER8One5Np2XNZcSN9BnhMnLpjG/mpsu/D4/PtRl9POwYDJA4trwtRPDoNkUZD3FmUzW
c5TZ+XUcFXA6RuYEdaJjLDJ9LLmTsdFx6FeYsY5d6lPImhcGuYs6DqxDXFLxDXtpr9OL1LRrwUzl
GOSleRLBbcrAxnfEBzKdZ3iZCnCk8wK5yWMpLIfnMkdUgdafE62HRJcEYlOn9I/SHJUxTU/JMAzR
Z0dU6npy3ZTYjQK+J/O30LOA3bcwgL263KPfPWUToHqNPn5+ycxwSlEmF16c7ewh+uqXNFdr4uhL
5dmgr6hfn/XU1c/L2rKgBZF+9ixMVyKF9B1bQJ0IqLBjn7spgc20HKVGcOJkZsCrup51KrMcAJNJ
Q6WKSvtoOG8e0/mzY1XVMQ+aDcIgeW7nK4X5BXlKaXeMVP+5L3RIrVDjqLv+XuVEvfGUyfNyYS1r
btejHLEE7dcMMRI4Nue2b+29hSrq7PWNuUvi+GnypMA7DmPKMs5Iqs3z8rqNreDsoigIoc+FsDPI
2UJE14vpgHDuqMaiOWn6QFXO0hxCLdc/Cz3TzstaGrguEzBwqh6Y9gi+FsLKfdRatAk0LS3fpOgc
p1YcKxuRhij78cpKuuRsizQ5m06Dv2fnycEA4s/eAPf82jZpeaAVbnx2/jxyOXxZOO4ptttHEp3J
tp3lJWaXeWs5MhJH848VZhLL5PwdNvNFvyyMFlPlZBgQ9WpqQCHgyCnsfy60KADFu2z/WKWXFKw6
mxluq02flxfa+S1F3FLH+uXAZXX5tOX1ZdPRwX2ZiQk3dH7Pxwsff3XZ97FJf2RzLVtC3o99H39U
YXtA0/FkIgVDuxDSN3h5cVmowGYKIL3tL+f38ReXQ5bPLJczTzsyZz61AJAJ/ON7Li5PxlBJ5q2P
v/3b6f22uRz822ks712O65roLW3L64r+xzu6bemMuxRILZU8JC1F3T5EMl1hHpG0C78tSDjvTWV+
KaB7XOJKAC8n87MhSqcFkBta116YAMOop4tfeCdThzJSUSKfEvydQ0VvvtxKjWORCnEm+XgbWBN+
IAiomHNugvipdrDVk7OACpO8CeLcjUuVjocUM11ZuFDcuDtlQD5W6SY6RasOX1xoJkXqAIyu3U2P
bO0oqZXtskZxBQtjJ1vIxvmoX9tt+gVgQLkju8F01ByiFZviwEnATq0JBxGQu1vNuA2mcTam5i+Z
PrpPXfhVNeFWVYNxM3d2wRy516ruDkVKAA42AhfO5AkYE+1ukzx5DjWG5amf+rMsSST1rfnWyvqN
Ht3yMGc6Nl0MhaAZ4ksju+fad28zi57E2GqDEN5wbDwxT6Mtx5huJn6jDc9zH+yUQUrV7YsTmuOV
htzsATINPQ1j0C1a5lIAGMq1PwYn4n6Y07ba4qxl6uTJV0vhSS51ukBwC96LIrHIoIdQHoIq2Xl6
Ya1BJtwMFbvyounJBg8rQ9YzYgYEraj1176sXxrdwtkAbqCYpAnT58sUW8FDVtO/whOzvasBdMzw
X8j4titFhGoA3nLnX7qRhA63Mr0N9tMgE6ZgGkwru7rTPWSYSaRowaeBf0HBfLIm7NbRjdbY9S7W
/WPhSfs8uCO+8oL6q5W16tK8xL7tnvtuVI8NnfEa0peHosNl1eb+DHporW2ogfIyVGHfIDsDs5SB
q5T1tO06Zd0bcbDNK4jqXQGdWeuNa1+n/y8KnmOa5wO9RUP68UX9N5HPIoE8MDfE2QA5mr7dkDuj
t4c3TTs/Q4hd+8h4OivQDgQkgI9CKP9MiTfY2UApgQbbhrIrEd9P2p0aw0vr9u0BNSJZjhb2v9Uq
sS/G+LsM3eRGlwViE64oMm0mSb5+h2ijRWvR9dswRYnapv0rs76reLABfLiWOJQ0FEgMu/lRlvv/
1d53nlPraHZWvDV/Kd2a9lxg//df68k/68RzRfs//m3/tf8aRf/kLT/LvTAr/sCAYVgCxe4vtV7D
pmwrbWlIMqvYgkwKeHlRNeF//JsQfwjTQC5nYemWtnC9P2u9hvuHp3sWrnpTp0Tr/jdrveYsXPio
IpKfwD0w1zgFiSlXSncuf/5SRaRInc73q3jQVYxQb0zbvQajh5a7xnUSJdpTmtPFRfX5yWha+cmd
MJkLrxqPSabIJxvTZ7xIBndG3m9kpBtrfZLDsaGJd5OU2kmnLEm+yiBT6NU+TaXoZ62a5sDDjzaB
lAHve1fLz2ZSP0aK/ldNtHeQwh3HBDm57qf9WgPa0Xia2jgCcXZrBBo0RpLAQV/vR2OwX1yPTDiW
H2eVegDfXBd2Z9SggB/z3tmbuU9A0wGzmwY6Heg2XmAeick2cdu7kuLeasLyvG17ei40NdLHpg02
U23Tmxe6klc/lMWwl7avNrimLeab1maga9sUm4BK5nn/3KGNKenJkDECe9uqVnpETwgfY9/adzpw
CLKXN4R7bzXlJW1Ukj4oqt1lqscdqtmvjTU+Mc2qLn3g3AlZqZuumSFdI2rPMsnuRgs9s1s7UMBi
rLqQaqz7XsXg7pzmqXZ9zOTgX+zEA/xvYi7SZao2UQv3NjPWSZ/Ue+G1PHeMmv7FcbSNu769WDK4
JiHZHWIHSE1qy2NRDN+Lok9u+lb7okX6bc2AcZ9ZA8TFpA4e8qjaNo49rMJSquuuCmCWKkauONe/
M8Hpgenpb3Hj2ZfKSRHEDHCHAp1G3uU0PZbMvlYMlvkO22x5mwWgZ3+55/6JXMAW/3gh27brcHPo
uuca7m/l8GySMtb82n7IS/Igut/uQXBZm3BIEdxZHcpXQzEdZGzP0vhFt/I1EAH6IqUyPjLprOmp
ujTtNFDP9sWux7Jz5+SDta6nzrylJmB7waNRKIfZkhtAxuxIGesdMRcjbTq0W2Hk0a5vjUsKVO6g
pIXFscFLSg4x6Etn51akFIwSDJqpgQLoPESGcQ5ppq4vRQaaaESXaKc4mhGwv2Eb/+p0U/1UY7bz
Judzl+KcDZVBI8v+RWQ5lDmc5xsvmPELZnETG+M9Hh6q320xorTsxWOVwsnLTaZ1dpN5D//6Cxf6
XwUIPDokCnMeQtBFdSkt+ZtAQ1H3Dsj/0YevnBvwjY1D1mPcULA1r/EOrzzfesI8FNyk5yFR3SmG
1DKojoBB03C2gPMsR2JK1VZvVotKH210vjchdZ1HzBhXibiOjCjexi7tGtN5EZRBtDICEFa16o1j
PPTWqvKBoWNrvzXi4tCGNJeNEEbmMjmmqgM8Ra/3OI1uyzCZDeSkZSc3+1zRZ6kPhuiTUIVx4lvK
z5owd24bOMe0wmsflGSjXP9zIOHrV7jDjrYyemzmgNiciELL5KhnSlHnNFX5LsPBsJMoJtTUrPFS
06HbQzTTueo50mv31u6p4dsoyvXJfM/t9txXwtg7PNzA+UW7rDPohZLHxecxIDbEW29lWKYbqaGD
hAHSuoPahrFyVuD16FISEEGPI/nVXockE9L9Jc1CeYwFmQfdvsAQiVCKWt7ahFMSCuC5EdQEQppt
hVGDZqLeF8dq34oJy0dI1lTJT+T1ogdLdoeEkinGmBjAupkACwnhvWkuM65O0Ig7JuRuA32feTQn
lDm1lrw6w4ir1nFKs8QQKFoST9ZJ2cYnO59uWtmXW71OhvU4lALmXNRvPeKZfRQBRPFCKi7dhIFl
wqAEMc5dK1WCiEnkpSVFXY39SZsxlk3HLT11aiT2ooWDQm7vUMhz+6A9SI2ZEKZgOvXoAyYMzT3m
JhrawFAAgCxpPbhuu1ddOx5HgncC6GzHjf6OBVIAm0R+3Ar6SpOPfMtJ++yztBLHSF+nTaNfc12t
XDLIQkzJubSQvcS6OrU8TDDR5IS1tFsdDRxkZRBsS9gzN8N4ZzJvvfVbYE+5b+2GCP5CC7tjB1dS
XS8Lh24vqmxp9Mu/7CrIE7XPM1qXeFZzLVN/XE+9+2IKLDZ6CxjOUPaemyDZt7AtvdGqaYmTwxvu
xbDHTOytujhIjiaig14E5k5OdBccJ4fhKQlgeTA6ClfdEji/tVXY/50+yvzrgxc9sCuQIemmaZie
KZD4/zWCEEHnI5JxMEqnSJT70ADUlpceLWdib91ZgBw9Wd0lpXschx7lvkMDRojpoeZEB26WeqMz
CTzBZbSQTHF7ZXn3OQChszIY3g9dMLxPgW49RDjRaeratsO5ttBiWOXRzTU6ulcUOzKFCkJrEHiE
ZnMpXfVl8CSZf5gsh97iStaCMVr1zSjOXoDvynZ24Y3eOM5GBBXZcGEg4KGuV9R1g+ACwqw082+2
b7YnilIuuRQDHJ7yu9MkhP1/2TuT7baRbdv+yvsBnIE6gC5riqQKUpJldTBcpFHXNb7+TYScoq3M
k3lv/3ZgRAFKFkkgYu+151qyvx2p5DmW7K02eUWSzww8Xn8IozWbr1XmLV3d+zqkhr9LVTMFnYDv
ZD4kO8PF/jMR+qnsuPf3Soel+YybLfjxC6tR9PXIF+toFLiVN9TWzuxBtk52Ym4bsHQrMkGYkRsx
ZYOZQixqVJ+7NHjtivCrrYBG0kmvuartH1KKNwrCl+vWGq1DjaNH0GCqlZGAXAvTAn8PquGmovYs
KiJCiHyBD7argy3tcJYMPRTTodaYpz4zsGccUwDT7si6zIr9Q+jz9rJP7Vf2kETcACAs4dAIOKff
gdeJT+hTkWHnSbbM/T4+On78PReajXTpHCpusDGJPxEBVeqzHqntkczYI+xA4CjpUcucbV4W6bGd
hH8vD7uha3/888PLnj+U12Xv/KE1WDwL1UFeYVmOQEz567K3L7VaAZnhnWtvcFdu57sHzy7cw9To
9U419eeiSuF6T8O5s75FkzueTGuD7C9fGuFUflE9Y0s4OoZThGKs0wfQBjqemAHCmmPak2lVprMy
1tHN0ADJjCvnQbGS8bOTEaF2XDU4FykM9BDD8a2JlxKSoXRtOTokBqsCn+9U3YqK0uFU5tzLDFFN
mwnmy1H3W/QRdu9t+TVIlvTaobHiaT1QZNzU5MoGPJCFcxw8wIZ21iIub0z1bIEgYBHNm2ZX6rML
82gSk7brjalZshK0jxbFN3xz7iPYD7NoTWyFRT1ciMXGP//hzQ9yyvkPj5ISaStiakPoH+WU2RTX
lQbb5JzYE3Z4kTbcAuX1Ny9mO3n32QDEUDUDf5U7OE4SD3eV4ABJo6WUCSzVaCpI/fPbjErGddkk
42YMY5sK9+JZ9YgEg7BWlpXZuWAU0VFNyP1zR7NuMyqo8PZJDhorg72X+8nS4Zax1PNa7HJ91ihY
XUFoxYgfNdUiCeZ8pq6asq4uwLpQ97IjdAd24Gp9aXxAFpOa+BtWySBoKD7/578RUo2/fjpNgQIX
5YJAa/7xj9SnVVhRfmudWSPyxITMeBdqDzWZkJsq6NQtP/PF1iMYbt2AhKydBrYruHGVnWbuU+Iq
6C6sbBvXbcPad8C72kvnorDSXxWiwO41djWkPdrB9t3ppLqAiwyPlLaeZfbegQp4Q3n6SZTRp7xV
zV1eE4vtjqoocCAqqE3udcrNUdBtUFEimKzFV8JG1o674vQoQKRXg+HuC0M9TE4dHjuwbRoo6UWF
UHNTsGJc6U46rDQnGm8Tk5tcHHYq+uJ6o6goAHM3NylszZCxqjmcVo/AyAgIc+HEt5EfBi8KlSlw
YD91Slvhd2VuxjYOTsLGaqUdA/NR1cYCZ4DJPqR1QRFtNXIjuYEH0C2jMGV/peNYE3R9T55hYyrE
YyCCQyQpoPk2pfVi93wte/Y666Gn6qEi0UCUETJOn9raKgJ5fMj3VECTVHRtbL9YNN1rZh+uFbeq
VkqTpKe+wjcgCEKMzexjTsrpHE7qRmk86qGoor2dchzqolANSD+EL62BZ0CK76uRx1/1YWi+OLG+
RPGJv63lObuUNWHPUvze64zvXb1EToACYPSSFfEiyoLaytzKJ5AZZPcON6hjToFrWCh3Sa85d4CJ
q40TJDmFUXiyJpTtWv2+VKlsQ5C3zIFkYdMADkEB00Bo6qaYM8tZ5T8bMRQLewzHh7AMCJvOcOpR
/ZRS0PjUD+4+TiqqbgcoJVCxsFrWw3rddfAWGoXSvMgR903xlOppdFeW7HJ0wqW65Q4wQbjz+Ok2
1DsDIdWM1UOo0UMcBWnS/yG0VqxIv/ubIqzUxaiDxjRC/EyV4EgOE0BqTZWKbDo+KOA0+mbkab4f
B1ZxfKXY9urE+xy35DPDn91M9COrJeo1+4aivDGFoIj1h2h8CEqDr5744zqLf/4WczP7+C12Dcoz
XFRRlgzYfNiROpmWtjVsmrNlszgYkLWtCqsVNzURlVseSufJ5tZvVZl5J2LlogdzsV1JWiPpB1D2
Xkk5U2SzomB3B6avOhiR2YIpvFfS7MHUo+wRtLYNJfdB1bHhCA2wBYEZ6E/gBjFZdWxj4XTUWEPO
fGwix9qqNc9teZ81qmZWctX9PvAgu/ugBO+c2PveOd1ZTQz30fep++Ftvu1inAgR/GIFTABlyTPT
WVsI8pd65wxbVrhwSVwFf54cJGQNIWUlQJjsPK0IMKuBTuAqkLiTXmwqZXQOCgm9WxwE/F1Lkhmu
Q5nxg/3szmqNgwJzg60T+For89vPAp/oiOrfR1srMXby1WBdDjpI4+KhyxqLgEwePBlTWe7ikJ+b
UAP6mHoX2MDMViflhIo92bsw1qnidgG1eNzdVOE/dFqqnjwXIViqGkdixhRm4Q5xx0rxU21r6BlH
nbwWuo19F5j4YI5qRL2X+JbicXD2W2grQB/8gzAQZ2KBnLlGD+iE5YwfAQNLRlesim6gOo8l07nR
ULwSQ9jWsG8XocWTK8TZyojZ0A3axGoeGs4mSbptxmJvkYrUu9VL4r2KSoInUCME7EGF43MDJrge
YuIavfIcdhRhZV6hbqsRfz9B1mRNkutMNNxCuP6IBLaEuNkh3vBaaPV5RJDYDgDTBaAo054Yd+vO
TOoQ5EpPORE22mWzdoo23iUuiGVqtD+ROId9PqhIbFoy7ZmvwY1PXPawtXfsInt84O+wsur4W0/6
5gLPKMalzvBvQmr072xq3qAYzcSFMv2mmXc8cb0vwKdBwMAAOfpan+zjPEQ863oHz0yxjHRCkkBt
8pRo1lcCNtqpnFtN6R5cH75siaA6IZj5mGTQynyqJjZ2+JzWio6NWG3ce4EhlkUF58WBhLjwVILg
XeDGZzj8wyLO2X6b8Q+v6r/a1CI84BGMEcZNQNX5Ztg1kZE/hMr3sAmcZUNx8SGAkbDwBTlzUNrO
SlNz58mcEtLLCDXXSpTk27hn38Vj4FmpsbEMGp6VsW/YKy9TV0bA83eo03GhTym1eCNo0wZ7CjJL
2VPh5+22VTMKKdXHzqhY8uRG+Nnp0l1ZnZrJz4+Tj2lqAwdKI2d4GFPEp6LBfWKKw42vBeGtSlEU
XgLN3lIA6fkm1j26VYzPscfHjsVREDTTSzmgx4FPmq1SC501vM7gmCZZvDOzz8WAaSklb2KnR9ax
M4v8nup+8sbdkNwXZnVpIQJtErdUNpgBJKdpdklwPcKTXTiwJlPq8cZvo09ZqKOOZA21bB033aZZ
jxbIn6mhuha8pAiWYJx24h7GDjGHCpMSW78NfMrChzDEmD0Opo0rSPybHayRBopD6DfO4y5jbXRm
tbJXskk7OmbwFHmNsi58KiqaaleOPQBuuBsHu6CotGX/RKbX9Hap4tQbrUKgZuAdctYK1ElWTr6w
hkCfBSHIjsq7HywCp2aXgYvwMaNpTQOESZxW/KHgaQoNSDzoKZ27Tt+tmrK/+DkCMd0Bg2d0402a
Iq6Ty+bR+tIkRbVn836ZPKx8x9GNthgS6LchNGB33BZt9C2J+gTXDBQIOpDECWbPqhdQy3MMPFH/
eUelL6fbvqPUwi1Q1XSmyWJW1ZzdpBmfRSZ2Wl1/Ftqk79R0HPauxiIhbiJ7GYeiv4WQ/ToRLEbl
Rr105/RncggufzT3ni9LdROpLZKtAsV0mRk/ktInUTRo4ydzzO78KoD3XZTc09ADnuPK3rjuMxiM
7MUhdr5qEkuF99/WO5u1+9uT8v9SSv8tpYT8h7XAf88orf5IyClVf/yaU3q75mdKSVALaLpEXN7K
/fiyvFcQMiQcYVvkvzVKDHX2Xz+TSob7HwfBDhWExlu6iYv+LCCk7NDUKCXj9Sj6Zmf2vykgNOXu
+ZfdNasey9bIavHZdNnN2vP+5pekUgwWJ9Imt9x1AAVXiIFvCCCWGwLGN1DFvZswhbbqmzgewotw
cSXk9rXuwzLbaTCjVymZDYoLy2hhaam/jCjyJSpC/gOiGEbZyP6siFT6RhWoC4uZudJlwVqFXo7l
Yqevehaah5rKpyQOjm2dKxvFf3Xsogal3/DsRqh1CB3fXxpKo660MviiEp7d1sJGOzmm+7Bg8W2b
1oGtZRao1M1Ojr8Ox/yPOE8ndl8WJWH8FxG3IrTO6hdzQCJe8N/iSVy1yaupVPglQP8chpKI8Gg7
S4Kdz6Oh+lgae+gg8XyHyILzJmJeckUATSdP5UZokTy2rEuOx4nqI7lVWqtZdl4wHcCMb7PJ3BYi
RJUBOmk9OuSE02HvtOq0E2pTbsw6vtd9/9X2eBqTLs4XsYP9SFrdpBMiSnUEmAQlQiFBw42rogrN
wY3PjMidDSU6XAJtn2GmLpwsJ0anW5e+14s1qXm45r74HBabKjkZlV3se+6k68rU/pgyQkuRwHcx
0We6vrsEr1Gv9HScOdjhawuWwSesFcXSfgvLtjHE9wAkGEB0bssp9yobDL6t/oh7JLNGgRFCBSex
8Nm62eDneJ/15jnVfVwYBnworMk/BLbN8t7/bikYzGewqSgt1x+qTn+wYqikrhsHq74NCKwgCNrc
EZa5reDoQXqPf4xmtErwycQsgpo2JICz9VZq2o/YzGB9W9ug9arxYBU4xbgRRRJg4hZWOULjsuGg
WxGCQn6QTRXOIhTNqcm5V7e6/pBRkzca4uh1LZQeIBzgny5d2ITL0MNoHLHMciBxBxsHbsXoAzF0
/Ad2wkf8No6W+rUqcCMo45uBIiek3XAAo4g3JR79Vxdyy1jYt4Cs8CPaJ4bxEI/xK7Y0FIjk+QVk
1Vo4WfIcozUeWN81w7IwAtJwscrjDG/qVh07XByBSHl3fluyoUA7IuAMxB7/864lR2Q1OvAcJDTQ
xTYp0OWFUiITbVVELCOhS58kbEp1R9Wy/JclJ5D5kAx2wy7ve1Zipdi1xRy+UnoCtyQnfDxHsNwx
MqhsOGWLkgxsARskjHwW9YBAsqaZaZ7pj8g5u01wqHunXLMnvfMwCSLQQnQeGdFpdC5tVfd3dgWc
SrW3YoL3hA8XvjsAJ4ihZxp4N6NI2LCHPzQdElyaYY1m7TxnImxjNeVdbbu7aLzAtq9J12nIkmPn
sSVskNjVOomxHRuqcMtjnJpDFyvfOo2OsBiRbBukjqJUxY4LE7yVTXFEHXOriasu3BdfKxSg99at
kQTNDcw4FP+YlhfzvU0JJ7Afnh/hPf1p7BEj+mp3JhmjEP9I5iotKB+jTsyBLaGxpJYXPb1NEtKE
YL/u7fKhHJPhaEwzPbGB8Qbsy18HRoY1RUgaed6NkOjh7tQlZwdBzy4N1aWKHHbjxZTFCdzFNmag
3rngZzaeu+hxXVh6YXDJg3JaJ0F2wfSvhH2R/kgiT9uy6CSfEWig9m6UdNJu+gsOJ7uO8jaVhIOm
EO/Q7gUuGaQhevQ7D7oRHZpMyxaGgZS1wInX8cgCh124SnVgHXp2CX24F51uCiQtHkZZZibA83T4
5VLw0Dk4hPkF5PRkyNtDwTp5Qwbhm1E21YEkYHXQ+yheN8r0vSOLxGZ1Y4zDc6RZDvcG+AYsyzEl
Jss8tuGDGGp8FzUKMHL8drgrVfZB1y1/X8zpJNJ+841f14b2oGro34lP15SNYhA65eHBDPFKYLPr
Qv4u46OVYDFPQRFWSB34nd7aItAZuOlwHx1d7DDdnKrazKPKKjXqH7qgzKbwJuWANFw5sLW2qI7V
75XMYjvWURgUKxkc9qRM2VW0KnBpfhxYWpxJ+wkkB0whpcpPxjDik62l1oo/xYocZcC+zEUrnxmf
3HYCb2gKsn9dSe2Ra59yhMgkkcdoHVTIccPGtN9+i2r+VeTvU04/AhGJG9lIkUTt+KC9/ZZZEA+H
uCXBDIgEQDZi37GkxOvttMS70mmeLTcndmYbj7lq6CsEZqgusCisTP1hMECOwVXpgti4kVQoeZbN
aCiT6DfQHsID+dT9wJbO3+QjbHE9eulYTPJBT7YJ5UvkUihIJ+x3Pydt1yPxyIQ0zY0PcXtPhe2y
bcWATmI6zfvQ/1t5jgWSpG95mzXVeP7DD/Ps11WkbqL/+e8Lz6csbP74/v8uzZfmj/ov1/1cfNr2
f1zUSq5wTfc3eoUm9P+YLp8/W1i6S1IQ1dLPtafQ/mNYpjBsA9LbvCb9ufCc1UyGbmmuq+lCc4Vu
/28Wnob2Qc1kO7w6azXN0IXtGs5HZkRCnCqDs2f9URr5ycpU42koE53a0sndap2tP/Vmqa/SCWSd
HFUdtEtyVK8y4200SeKfo3937XXy312ruV9CPw9WVKdTmzIfANaXwDjf2+4wlgcxHz70Rf5U/DlR
qY921gw735yq4/UARu3XZmjiipvHO5dark9+kaTI/F1/qcxN2JwqotdAbHW7ND/pggrYrOnv/GFi
qRSsc/h6m1mP+GoV5TJrNPcTmdYNQtcGzzIV+CeSrslDZ1B6EGQ5IzvmHTJ87rCXeW/HOBfcdCxC
MBH0KfQB1dlUBuwCp5+0A74MotzM+IqDbAd2e6fknvq1iMNoJxOd0YQTcTIfAm9AwaUWJHnmDOh1
QDblwQ6rHEplzJpQnhakuEkvyjGok8raD4Zo7WMFhRJqcvCbrmYLYs+5xf+i20zDwNIStDvkgW1e
G/Wzq5bKfZMAWIsVfFYQp+S33XzwlJiDKHm4FjPRvkFqgFtcaqcrNsnYpzYNVV/4kwE8NC9aTthb
7zx/Q4W3dSGu0Z/8on4qUx6IaqBa3TmOo/oG8252bvW5VZPmzP+jI4kRhm99cmD+rsCVjPy9bNqT
7p//6SL5QonV7Ywqz4HJGeh9rLAdD70T/3qQfQUhsF8GZB8Rn6ef77lj3I5RtzMJyt1VBosEz1Os
bW0iv+PRElyGesRVp6dSO9JhapRxYxxIYLU3hei7naMBK7OGyF5nzpSf9cExlvPi/FOcUKxIqqAD
JgnDGnJjAtOujp7lWfJ+VvdK+NZ3PRPIDVDvgB/Qkgrlj2B7RPJy9qWe2xTM85BNXX/XaSPk24m1
jFL3wUUMMUbPVVfuKNhzzkXdUTeKU9n3AL/FpgzS1wY6ANbXSnhi0esdWeKZxCRHDDha9plp4aFu
M1SerXzoyTYken4bjEF+q1KzdjvOh1L01mJwK5Q58wCFTDgSy2ElaCBllcU30ZK/9ZJXPUopVsRZ
g8JYmhmGuAR94GHcINV65evJf+i9STagItO314wpPUwWtGcqNE3tEJFthp4X5/gy9DhNyM638ajW
vtqzIY4gbrXOAwVFWKdEztZSvqFAG06x8AxMud2lE4lkQknWU6xahr5M4iEv0IgZzlDJ8d6drOHt
kEHTH9zw1x5/IPpbVuibTaYOlO8Opj5uE+Hji+PlOszsKv0W9j4yw3b4ZNXVrcjKLWaV3kEeuOt5
7Ku4j8hmKm8m1zZv4J03QeIWlRYdG6L0J1Y15C2FNb2gNDvatW5/J3h3MScLYorj9mvV8qIjhibp
KXSJusupGPodIzPNP/3yKPwbhSHQn98SOqZNMkeftbKmSz0+D5r56fNLWENoadgGduD8AbI82YfS
CgvxEOGLmQTZxDrl+PL0Y/vj1F/afzn9eG09TjG0UEoeTGNSn9rSh54zDndpGEZP1Cd6lKIS3h+9
dTK/zfKg2ZPJPSyNKYKGHCHffj0H+SBPqXFLl4OC34Ocd73s/Yprv0WxMGmk/9nPKLPqVMKxuIyz
13bd5f1DqFfV0SNvuLLspviC4cuNTyHJM04NUBMdLwV86BRfukMT+vGXOs1JHYa5s7OTuH6mfmGf
ssjvp+Yy+FN2r9iNdU6DFqSQaF9wowh2k22ba0007UvWkVBKqzq4I7rkQ1UVGuRSDSx7NaKQ8XDO
YbE/UEHnjJc0Lu/JCwevtTMQOkonqN+hlVHfBPJu7m/dSGzwF9MJyMTBq9bc9eMgXrwxU3Yd+da1
7Papf2yiInzyXac5NOaE5rf3Q8Rb0epfPn0O4blfJCt8+oQwuOOZhjNjn/go/v7pQ3Hs1LZqh98j
DVOzcMmjK1Lj6dVUJ3vZjzprhsIzzu1EZYqfj68oU+yl4jf1capH4xz4yqeRL+xG6/FpGhMvPlaG
Gh9T0iVvZ7JPcdL7OINq8aFfzh1am9I1Oe86DB76viJ/sfu7l5N9ak1ldNA+SEdXyKr9EX8d64gq
BupgPvkvjR3difnLbXnWfWmb6ic5VUdW/Da1gwR/nYobsvieK8Y9lRnaJ9tDKU2qKFhVQeObwPAx
BivIg7f9nq/kpo/MyEdNGhF7N4mt+wDy385+H/04TxnCzRBDh5XXXkdzp8bftmoxfQC0flTG6deD
W2j7yLCr/Yf+69yYpN1RNm0rPzZD6mFaMUKkvE65Xiv7LOrk9T4ZdvJSOSj7P16WuupZifUeO6aY
dG0yPvLwpNrF0aoXe6S2CEVB/xVg0GmK0eUuInRKYaiwP09D7G0stzprIWFThfSUBkL3Tg9U/em9
Nbm+8RSG5ZPekdDX5tY8Jls6T6rrzP/RddP8E95f5frzfH6CbL2PXX/ePHZtvf9mVpaIfVwgocMm
JTg5hW8uB2ooiXyhc5d98ux6iOWAn5hLuC4/5/3d5GDwvH9RTH6IjpvsnaDJEZ83bM10503P71/k
Ad2CHlQGicZIvWAO7jxAGo5OdeyhT5m/0SwJvrWU8j6w9AlP5Xu/Qz+Rop/93QSDJy/1Uc4fROj+
Ml/2G774lnhfwsoluJaA9uTLjVPa+6f27WzuU6e6hAVqg/QIapWJ84daDsuD/LTJMzmRp6O5sA2T
V5Sdby/uaF62LCesoKDDmBdkvMUi69zsUM6L4jQ31G2gGuFKNtXMSR4aLXprEXqzLlhUFosQA8xD
aL1ODQotD+Uibto1mAZQb00Yp9+oDwfFZA+vKcvk9XWGbX3HMaruHHsvDGgTjWazyLq2C+NfVgMS
spm/o3DluzhvdokfqTpVNB/fxaId0c0ohvNd8UlWK6QqSn0td5HA2JNWVx5lI4531IYrjwV195dw
/NKl4kBQzT/ZdsWq8L1ZeCq/cNSTCJ9H3RA7aNcfsdVSdtZU6keQU/6uLlT9iL8VJl1znzyTfddR
VKpgB9/nybM+7M8acPxjLzCVEiayp6as6rt48n8e5EDeugObwj/75JSJh+xSDhRWMiCGmq9Df/Xz
ZeRsOdGNkZ/88zPPnlWYv/+NBZtDE4GxifiRPf3v3xTf6kLKlQPju5VRjg7UQzu27we7DvmkynaD
yJGnn782KFmG48482VVmvDFJ2BmgpyzzFqNDE9wGvGEjqE/m2Jq3+nyQ/WEE2dEdERl+GJCjg5uw
s9XDddNS1bFHOy+SW5XaQnSfKSn2UNtbuVXf1UNb3xnz2dyPZea4e5sbR2ZMyWF86MxOf5r03L0X
IjxUVGw/GeAC7+exEq31dayeW6bZP+b8zda5ruCTS/6AQk7Oon78eZa8n11Hr2d+L6JDrNfV9p/f
G8B+f3lzHOGAh6QWzSUcZH5I8gUi8JJoVKvvcK2m2oSd5G4qiljgPJX3uEF08LhovXUJzZsWVdaO
K9+A0Z+8td/Hoxh0ZC8qdH6OcjLSwOq2o5v/8jJyQL5WCI9vhfsLBkFFFQE2nJTPlp6d86Ki7pYA
CYUo/Osb9wM69NfeK/xl0mTqBbP4YZ3lincqCzXa61A5945NsUrMQ3MNrq66ENCMqCwP/Nf5FYNY
wI+rKMnwUZAYQbU1wc1g0IacxVTVLbqA8SXsUg8pkuhvKKPy7uWMhBL52ySKZnvW+TM7fzwHs1WP
Qn5m+3IsFpbhJ5vryHVirrcJ8KCO+oHeqB/cIV+A3AouAGOCi963mEsi8NrIvvcZzVDGK23wzuW8
f7SmACUIdP1VPTdlX5gITCpc1n5C7jj993bGTu1BTpR9ihtFqwnq6YMcuL4WwnxuUZlOJqBWmhuz
RI/VOBm1GgP74flMYDKPk3lmHTTAzh/65Qw5OF8pp14vsuYrq/nK95eVM2S/nKaHw9vLyq4Pl//+
srWb/8sz2/nLh93S8UNGlEcxKLd8WQTxy9avwVgzGuPM+4Yh2ErTBO4D+B6wQ1fZppPKSg+yiVpT
Q9EXUZU8sScEAMLwh4mRE5BvfZsuJw3zJDnzOl2+pGzKl3QKNMm6kW7CqBlvQ5MamEXjJe1tcZA9
EBLH21h2iyLyNn6vDouEhzqI3PkKOU7Utl0I8lPbSQtR3srhn6+iEUXCTyG11rm/LioHIZpU11JV
hce2PJWHWkm8Q0qp+iy9VXuzOv4y+TptnEcC1YEanKzDouDlZNfbKcUxPICE4W28OslPNUCQTcGa
fUFRXX6SffJgEVkYFvLU6cWRzGGFGVsT/Oy7Tgzc5ucryD63sNx/02SbHzb/QrXgz7H9Yv/PHcpw
PtzuEEpHlls0yte4JiFF7MKAAudQPJm3w0o+I67PEqdzh1vnVXaEWcFU+UwZU6OE6jr9nC/75JVT
OA233TfuJPOrzk+pt9f6/fXffmgYiR+owG7jIa0fkOvXD504I1Io79/WDPPCgS34tccHfXVfREez
1ck/czuIUfNcKB33V7WZA630XOuSTZiJ26UOLWweHbTBuswXmB73AdlFxJUL+okqrjrbyrWN4lL3
x3cm38mmn5btSscDbqfOwXSMBH+Oysj7dVRG3uWoOk/+cK0Wq9lTnvbpfiqGHx7a33tMG7O3g+J3
33FM1faySw62TkIVq179SClwvU9U/E4x/TL4n6Q5JtkRovBuXjlGHTj2UR+tO4pm2oPAE3xt1Z7/
WgtUVggHXyZcO3y/hFc5tGTOiyq4dKURXLQYmJ/fKHeyawiHnIVsgcDAinjGtb2+dmGvQhZAX25p
uXtXUjt5J+azwvLRGNhTQvXpnwND7JqnUpmwqWLatV++SNtQAnUdIFYIi1hFsHEbwmw6dFVJdCNm
NRch1UPA/a0ZxfAydnm2EZo1bu2iGF+8Nr+DjNqf4yD4lxuhIIfz25KMqBjFnqppaYK0jWF/iIG1
vQeriLqqr0NFpB+V3wDC0UYAc2Kd9pBbqUeevzF/GMguDxPsvgth23oHXLFfyqY8dMUj9YHlWTb0
kM8NIiNvI5uBllknP7IeZKv1sg4RhfcjJlt40DF9vSW2ar7FucYRGU3fKwcZw3qLVSXUg2+CDje9
6zxDRrHcdlYXWysluZGLsNRlpRwXibqS66789yZSFioPRbEh7WWdjCS/yOC+PBRxeg/7uLiVLY+3
YJ0Y4E7esgFRZV/n59qI/Qur0RszGoyVPEvtwXksgQz1c5xG9ptjTI1o4zmPjVN87Dd66ozHKKyW
vQb58t9Wcpbzl/fUFqZtUOvvmGjDPr6nTqnXeC7Z+dd6pEAv87xq36TtbTSMMXSWGVDt59Vwkmd5
nNV7u0LMb6i1dSMnz820h4e4cI1zQnnbyc3DdFe4bgD2t09PIprstaCe6cKTxV1UYZh+Eemcey7I
PFd4n4ku1r+LcYwWmYoNCzHBE0H8jAgXiHGT7TG1fAAMFnYyZvcZSGdXTNs2BXaNFicOAXKEDX7Z
kEqm+dFzPdhBWB+d+XDt66i/RAGAxBMfybXL8q455529h+C8A5RsgOgJEJpRwr23EsX41AAV8XS3
OLeYup2jxjtwC4yfC3EnBIWh/Cok6N8PzgS9chF1DXVLCWW+8wBuDWSIdF/dvm2bSTw9JkXtba8b
bbk3vzblxlruu9/nyi45w0aJQ017s68LfzxcD9NcI5sm6S5NG31nYMdVLq6jb20RkLCyvWlvRXAJ
JrvHKCgtT8bckl3AB8qD2gwn2eIe87O/y9VwM0Zqv7z2ySnkcF61dqy3PTHe6mtkqFQ2NoO9NzJw
BNj5+p9TA4ELscvxgNYp+6Qha5L9uedRtRFEEWocP/hsUOm1oMbGvYPMbT9oZvNkz/0U8JGtdAcP
Ta3ISCKNAd5A8L208dANPTX/Rh4+NZiqzgErs9ZkQ8aPwKcE84hsJPM0v/tlmo8RZOQG63/eHBkq
Ke0Pt0nujaSzBcJyxJD2/JX7Zb04GH1WuNlkfE0xsN4LU3WO8qA4U4RxYgJY6L3PDJqxW1CI+nNO
liTqkW+e9T5Dzv3QlPMtFfR/gnp5A9j1EijTeBN1LoHR+TBa6tI0WYlcu+ywppym1DGw0nPzbVqA
+ePGpk59KfuMPtZWVulSuO1C40cvnO61oXQBkyrq2jYKMrpzs5jMahc3TsC2g2Y0ZuQD86JZyGbr
WNpdp5on2ULenT/6FFDOM+UhxUzJiyJx77vht0hNs0MKT3TXmoO3kCmwcd6AfOhT577493nXPsUi
c/2Wa/twXWs46Pl6GLyT4n9GKxc/1x32m5oe8EgZfe9kTxhYJVasflYnf69qrf3996mITtuDOU+1
SjwpwwHvAgdOI5mXLrhFeRrclijMj5RdLGH8Bbe2VaJslKOy3TsDWCfV3IMOBv4k+9zOCm4ryseW
RjBmUFffrysVXWwT2KKUGAfJHXWarxPoi+fIZplmpgTHZLMqenMrYrxfZLPWKW02HKpD3yaDKwJs
11UH2fQVfAytACy2X2nPEKWWjmH90XrwXFHZW5fRKsMTlfsv8ikmu8jNHdjfhncid8XRj82zOebk
OeWGTIO9twBzDxJ23rx92JbJUR0OwubDgOKp+X7QQufGnTzuPk07RjdlaO6DASp2hByObGR9MOaD
D4CWhCFnqB5z7nYuksI/u+SZnCZnyKY8UNddY3Ov1Vuy7lRQ+62z1T1hrPM8DF/sHLpNOI3TKe59
79kd7wLRhS+qZ3kH0F7ZUjZ1FxCTsCEeymbeZGiMNe+MIPMzkJEv+AEImMPecOMGefrUUFpaJd34
KvvDuV831b/tF9yicMkwJkxFSYcOthuvZVPmRGU2VA5c06bXvnZqdsVE0WmtGqCpgnzDw08l6U3z
enDfm5TEgmItzXArR31iH/g6zMNVqUf/n7LzWm5b2drtE6EKOdwyi0EMEhV8g7IckHPG0/8DTS/T
1tpn7zo3KHQAJcsE0D3n/MZ3GIMHF6HBIaTMden1errURg3wO9twQOVd8U7gAMNwbAN3LZHJa964
3OxB8a5Hkr4O1bheoUnN3wtVPwS82Z8QaDi3y6lZ/NflSYP76NTPUkkHYhXug8KW/ih/0DKqY8PE
0sA7UCbBSkA5ViO2cVNrSHEfNkZWiWA6oqPVXIMeqTP4SJYJPslGpCRSCUONBJboo0SdDIZ1dZrs
r2mp8YZoB3q0n0vOWR8uI8G9bK44KVQSVQtWcGP8J7w/3WmwmGof3Na8mSb95Zn0l7uN8Smdx7uB
4njTMQF2GSYCwU+xTSuRcJdN2/xL7urtPGH9tZNb8KEzLVA43s5Nl/LB1spxgcNCYm6IodsEMXQ7
lNAlwi6ABV/5UOySNL4FovOpafPdXIotl5uZ+TqTqngpNmQmvOfbaNgm2dnhVhX1C6KeQZw1VXMF
1xA83PvvpRDdP4NivqiJuE9z5O4ajtUlw39qTKPgGoX90mqT8U1VYu6pIJEIcZXDm9ONeHoQ432M
nO42TRqtFjaRpM7FgofVBSYiBsTxexbivhL6lNG4T/60nPrUvH8y76nglsW4f6jat/saydURwd6j
yEsmQXdWcEF41UujWEJ6qveOFDl7sBI+mL0weau08jGoCPA3IkAMCNS7uLxLZ1CHiqNusPbtVHnL
W3t4A9WRbKqhJF8wNcU0lVKmfa60KRXDA3RyEiGn+3fZG5Jrm/fy9vZl1sy832gJe1wxRRxQeLJT
NrNr02Xy9t5/nys+83bTSEZ2+7wwQyxejX4JzjuOLkSisaSpDGeZO0Z4EQc1Cb7AKB12ouUiKD65
0ZtoiGt8y1UftBrZ973v0+f0aST/jyXWJ5AAiRcTzyPLUuAJcP8jhfl7haWRifcUJ4+/TAIysy2a
k1BgRrUabfMKwDt5pvoi+nILD7YIJeFaNMXAqFmfr+olZTNkTi09GSYI4XFu9w7GMjpOoP+cEA1P
zqg4gBa3oLxmllZXyEA5INsABWLIXzHwrfCKtvp8plpqtZOng5gimnpac504vV/8xzXic/qhfP/v
K1JjKrL8a0XK30tFl4OXlapNUcxPG3e8WKvE9bP8S+2ryZYwpn+Idcc79BUooYi9GjpOI60WovM/
DYuBOjfeq0oHgjPty2vn2JheexGNqEQLrrq2vxZNqW8UnND7yy0mEEXyjyKzvH1b2jg7KAbMnb43
ukXoUJyt4fG16MrB3AA4fQ3YKeLSBAWiHkfnaMBetwi3ahMmLdyKPnMKpwCUInXpFmvRGgfsIyhN
pBSsa3NeGOjqoOS4jn62fcSx0y+cqARq5Mj0lyK44GaNfyazPzfhlDyJGaUek+9KY2BS0wWFNWmW
priYaCparM+KaOIv6mMKOalf1CwuH5EfEmQtasKyii+D3G2kGohok5oLMVRJ8hcnt/XNgIwVubXn
w3ZM24XX98rFt6p2AkooFw+TqkU/nYVTH1Xs6kESuxwrUhyWFAGVB7F/ErwyzVfJNxWk40Q/e+ST
aI2BTG1/6OxsM7JOyAyxZeYpU2W4YLS5hG9R2Xm7Bt0gpoHuuY776iAq/Go1jR58B2NOc3oDioOE
a30UWRXGEHTdZ4gKQXHV788QMwKvn3xjKYS6v0bEu0FVKv9Qu98/dYum1ar+gcieaNzfMOJ1Isbc
5vv93SLOCv3QVnZpPk7v9twOJwIx0Qa22dQOhUZ3kFH2rDw77gmPolHuZSN8aSBuzpK6yL4WSX1y
QE/8NOuPNh1MikYUBAEUXH6vauVLajrpuxeZ3jwlP7TNVeIPqqRZhwE8wiG0ausQGFX2kCrRGecN
bVz4U58YSO0n02fJ3MrSFK/ovRCzT9Vb3yOZfRqvMqc98C04256vf/t9EnvhrSf852QaqhXrKPlt
tDMRjx6Ak2P60ZVEYhsMZti50ekgshkXWDvnK6CHwTkIDQNdMcIRv6nleF7phreQAC2txFqKh3V5
DodjLNlrfMVR/k4vD3Gw+GusWB4n89uboq0uyKGlpQUb9aELoviZ+W8K4raPJjCTGazb6AJhstpa
cq4tUfgUX3BHmIkZWaMEC5TU0SGhjP/RdHV0EAVoXcnOWKNMNO18ommX00E074eywDkJVc3DvQvq
bLcGzh2ML0pZNWvyA0tilf6jSvL21JP4P9kSkialH611a+lQ3mBPtyu/wMhUDOvTxKD3QzZqHnnf
AqvQIHZmWqs5a/hV4xbv9HSPU7myapSSLw82nHN4U9ZrYRnf+tFIf+QRcnuHqkfkcsNGKsr+I5Io
PVGbyl0M5BCgLmTlUyb5M3hK5jmu7AJBXxPATosihIMMakFtHV3JWYlB0YX/nQSfJ88fRFOSY6C3
HoSHCSeEPLBDFB9qSLAL+Cm5QfkyxDE5WQYJ2SOhK8GTjpSTOBWd4hBNw7czWTWwAErJVd3niCaP
W3Nt672EHbuvWrNeLyfYRvjWZ71zdIvEObbTGfBesE1RPizFQIcv0sYF5D5js2ehnQGJAKtueFNV
Eo299Zq3qrvz+ryap0TEikQPgXCn2EQ0hhpexMGTro1bgLQgRn+pjbTfKUP55T6ulTrw5rxXF6JP
lauvOEVgiTGzqMeDghuQWPLyr7WB+t4x1WwfdLL1qCgDFL+pHPU/zMg9WQHlr79p7GYvHuFibQob
iVZoeH+0pjEWZmTop5kZWLB7axobTDP6kRDzhiHYhKeGEsPb/VbE5Eh6Ase33Y2o006rFsgB9Y14
ujwOtSK9GDbuVdiiPGOQBXdDQbIWZ9KLnhr9vtBiZdZNs8K8s9Zh4cMFmUbj0K8WfpVTjA2YHnUe
teQquvQTfNY/9lJt12br0g1//Qahp+GZ4MENqyLMCfpRvTSJNcb8zwTxsjXJjCu4eFzEgfTyY59n
eMi41dEQdT5lRULRD2pyHVP50K0zHoxs3apknhG58QrDn2oZqFF6wss+pXJY6o5YSYmee/d9qq8Y
yUkMxInST1NlS4KmlSMl2QSZrC5JKVQzinHjHxW1eErm/rASG7ihWddXI8YErFOacd/nirKzMClC
pliq0uJW+xQHMBfH9ip7VrltPfuPfr3XwkM2Zh+Jl2gXXj5zwTwRgSlg4qDRuvwiWqFrvSnw7W5h
LJWY8RypZLYVg61XOwvylvFaNAPNrNdhYKkL8Wk4LgxbS5WsGSBJzIqVLCQCDAMGtwZjL+skokoo
WbPOrf0P7r1zq0TeFfNLe5OreFPKQVYchikhSPABvpoUfLdioLk8gpsnd/SkdeMPw4airfYSjzYG
5NOUMCI4RdHMlxi23GJsfWr91KT9XykDUdyR/VH9pFo8WFH/TCpzKtk+r76rUq78LtG6d7VNMeP2
cG3XphekMh3EWY7MbZwFcn0pAyt8EH3IZbESKgwGyAMA7pHwehSdTRTYhwRj3H3UWmyBMtiHlqkc
P521aqze+vrfZ///8zpAGrXhQRqb8pQGBcEzXyewJrbFounpYbRTf49Geh/+0RSj98n3a+usxW7s
78n3pleV/KAY41i5V0DoZ1l2tIdok0zVHeJAvF6bJwj/1wRg/ad4dNKjaWlzXZWLjzKaHPGohDqj
01A3ecQm0rf1iIWupgH+bs3vEXRP9g7fzaiRZknch9tc4RmD8h2GXx+nbx7WtUvJ75W1aKa99Yy/
TnpOVZJxVOc9gnhM3oI4qzbQ6pEaiGYIex3m3HDownZ4AYwYJmP61oFE32m6Pe2T+GiUBgHUNrna
ilFIbWje05KCUblnfcxvID5MTsBait/g1tSdZzzB0nPjpMWlao3HxANtbxhh8NBQWIdnomWQ0six
lA+nGtmoCD7Yar3jEKE9aXKoPZgYd62Q5JdfbOtDqi3/49OFbqO8/vfdFHDsT7spQlSmalELYuCS
rMNV+Hv3OWo8BiTHTF4wGknwbASGsKp8iDi4Py2atnF3kqm5O78tzr7n6WvREv1k1nCcubdR0xB5
pwxsg4Y6eRhMcPWpDwpxbqmNgifVWD1ordEDvzHzU2Y2c6+Mh4voSrO+XYHIhxM7zRADuuo8mWVD
weDUZSHO2Vf+eBUtcehdJUfcRVSlpeR3GarolqyxstZZ40ISDCmVZNXkQx6p471BMcJrD6KHAMpw
pZLOeyhCK5z7gFTrqRwK6xR8yhfiJr7d8uJWDmrciPVyByxJnRk8Z9ehM1ZHnaTX7ZBHGKjrsRH/
MeBPU8QV1nSFmJzm5gfWXoiLnRx9XIt2fSc7ERabv89KMSLaJHpte27b1rc+dyj4niZKvfxYy+bp
08ZWNO99Aa64VLHtRU/G8/Vw3wPXqleQZXP1GQZZ/hYFiPTihe4XnUgCJpO0mvoY68CBEtVNzmAp
jqSdpBe18XsI6Fhg4HAhvSBSCtZ4My6rjurUCwKc9MLOPzxX/If4EYxTCTnvU+F3GQCYsMDnkeaE
Wc/qZFi7IQxlyZWanZThZezEUF1n97Y4u8+xp9miyT7mEQQSAjWl39x2JT678a3v5ldRRiEKJ8SZ
7sMB6DOHSvMhZ/fiEUq+zzMyFGCVFI6876A5KaCs5mbJkkCbmuKAa5BxTPX8PFX0bofSCPBsAyF2
KAEPf5oWFhhe3tRx8ujqO8CQPu7EHHAfix7t4SQaRAMJOxNZfskadXxIxy7RZ2LEwnNxAV2fsO10
lcOXaWfX4YEnTnjpK2sWZ118Eq3cjBLyF8H0NAov4pBANVqN6Kt4X/7Tp+c+i9PcnidR6x/Scvhe
ua12jczcFq08CLVrCMPs3iLndmtViapeo8j9Y6xFFLUg9ApBLDdHKOOhvBVnqLDRVP/uQ4eJwr4D
aRc0cbG1DDvfapnikm6zmjSe3c4VHZ1iEmJRYpHzfrCLYXjokwYoqO2ix5MG97HpknEpkeq8ZEke
QBD162tqFNbM7chb9G3wI2SD9M1IFb7OfY0CAPSF3gasoiu8FS3MskBYxM0+KST7w/Srn65Z22+p
A41Mz5XkmqESW7g2YqT//kD9l3LX1qioYjfEQ5WHKcOfyquwUPdT3ESsq1+78ky8eru8KeYxLsJb
Eb7uJZSqOe6MW/HqFaNJUP0alZX41+j9WjGqGv1Do2b5+T9dLz5OXOCrVBgbZYnnUorSHDKFD5Xw
b/kAjDV8s+22xXFFRGXs0AHYDfRwzgawu+alCyHPMburzi60odhVAkym60H+OkJl3PZWNmVkaRL6
kpe2pw08JGmankUpfVEXh7FWslfDyObFUMRr4C/O0qt9c4P2p1gbrWpem9G4iJ0N1jj+zKbg+Sns
4GFWnlysvTq0rlKrgdk1641n+PpG64utXGXpuyFRmh8QND3ANsZE1gHZ5WRmCz7NfBFR7t9Tkwp6
mZhqta5ym2o7/WvW5dICxaR10G1kyRgHoJ0KATfUjs+arsFK9qCSgsUzsrM/1GS8mNyUH3id/bD8
3nzXcjx7ncQdX1GtIYk0zfbaW4gwEkdtnmJABpi2seuWpbpd2oWvH9NUalcUBvuPbgnrrm/0em92
OrwyqXcwRreSrSZl/YPVdXATiiLbDEBCKJ/PgnXT59ZjHsLbM/GJOamUBZMC7JoLqPUY+KZdP1cl
nMhUTbsXHlxQXJJeeYPPgblz3klfrHF8419SfmMBcLDGwvphdMlKbzJ/65G02RQd/5xWT+PjANvg
nObFRx9qyrvi6TLW6kqxhcDavyogEkR/0tfWuqS2bdV7lvzue8bGj23/uWuOPTc3oOwh3ORIpVFK
VRgVVG30TS9wqyui5sdQYN7XmE1+DVzYs6ohaTvcgr2D7RkYfcqF9xp15kvnjM0PKQpXTWOAZMlC
dTMQIZ9nWtRckszVVlojtzuLalYeiF6+ggmePwE74XHpa8mHUYwAx8t6B5gvnltRbu9I/Fu3g2jC
kIJXVhr+QgyA+u3KmTiVk5BTMel26kyXa3h97qLgj48Rk+2g7uaWnMUPmCNXi76Ty0dXDtRtY6bq
CmPr5JmCx5QXjp7+0Pz3bvTHbykv5jk+HvJZLUaIGaFub3TJg7Ph29x6hVV8VAC9xTWpbf9sVDm7
5omOwRhfPVzbUGZjNm5Rwuv3xFdLmddimGx5Gj4FYvUxHbRplSL6y2Z8ovLzV9e9n6zkk2h1rooo
Ig6w9po+4//ZJz5E/IS+jd8SjTIBM7CxrwdC9Ny0wFHrxD6pUug/iy5gPNuKZPJRnrpsB09igxrk
tRgMDTuhnIzotmg66kCACXaeJYfVvOpbOHcJQJqxPpq1VD/VfrDz4oi4jNLGm0IxcC2awjRIp/EK
V53qWGha86Q23h/TmoFKy8R51SJr2OTEnRKno4pXLexy3xvUromDaCYQZxa9gaMG8RAYjErmncJg
izSXAJzokjrji4ap06++0eRGpwwAj+jpAlYZ+e6/v0/YOP+9QMdRx7ap8iS1ys2pKPKnApxCS5Mx
C1P1Sv6T7MKKZ22+7UZ7bRJIOhfTi3x0YBfb9a/WNHZvTWNiZj291vu/Zv77OjGzmj7z90/4fR0e
OuW6K9Nx5rYu+QFh42o6e7lqqZm0zeFR9IjDQFHUesJKzj4NVGbMLkBEPm07kRdOmW79yEDJMKXp
uMGpvyjdjWiJAy5dxpoHRTlXDL+bHMLtZt469rD2U2U+mpaNBrBxjhbI1W2ghecgDZ2j6BJnwJjb
ReONEq+BfwYI15SrNPGGx9CplnoyqidvWqEOSYH5ZSQVlJ2kxpOvhPKO9UM0g1j5URK4fA4U+wdk
df9awndbDamrbBU3Mh51XcNkJwaFlWcdhpE94ANMKy5WnuRPEc4aUWJmr2bahXujIdglmj31ijy1
jHpV9mn+OowquGtlCzipeZRiLBIIsqjU32cmt3mHH65XLkelomS0kqQHlhL1sk0Qwa6HcfxqqNnk
QNnWS0Kt9rXJ1YtGsvVb0pIT6DMkIZQGmZtYI5P+H2YQkMsWtauoa4Q8ymrMa6L0apIc2AMDy8rl
5IV32XeEIu4PVX1v6qY6xSiL9Y1rlR5bpxzkrxUbpy6GwRwSKVkiujDe5Fxa+b0BNVWKf83gt5e3
k+hsaYHaOVQ5oEw/iViCTyW/xIibeVyyV1ZzilyoOQ0whdvdSuRcv/H2AaabvYyFCiECXOakCj1o
FRqQOzr1p6foj8RNI2hWWG22lMK+2nmRzlmURs9DGygQtXL5FAdOjYWA1B4MbKaxPaOUZQhaf+f2
RrbJ7Mw+ED/DsLMECcD/GFAGjYTy4CVmtWINPh60YnJsUzPtwZOl4S2CTW7lvUMQ2C0PPfoDbE/p
112gk5rfM216cPVF/8c0GZfYWT09waQh5dNq49e0CJ/hJHJ+8mqPXnX+hEAUyncP3MEyNm1/j1tg
ObnzuHMPgd6HAnnEk81vgSzjKVlHDpVRjrqtsAjjl1WLV2h/j4kZmd+SOP6RSl35bBVF/r+WvoLm
/kcsjUeVo2i6qhBOkw0dudvfsYS6jxQrbrLhSrWOg+/2i601PHjBZWyN1kExEEfFexKE+czE4uLY
doV27lUFtAb90RjhQdctfHQYwPP66EFsREQzqIw/m2IUci0uKvnZGe147yoYsvhln1/iEhtw4Mrq
u5aM50DU5Tr2Q25Yxc/KzL9qQ2y/Skg850mnJA9kM37WWMXsJLkiG9Hkwxe87C84J6tP5dTvU4yP
9ak2fGn3Rehmx04mlix29FkECb0bM28u9vsiLkDGpj8Eam48mDH+X2sjg95bGFq4xhSIlaWhZyTf
7BQbMREdtjplQbV0u7dCSNEzX+67vWi7Xtbtvd4ATY8D1ecBMcXMTS4RE2un7JeJ3V/hZp1EJaGo
PUTlHu+nLgnRwNnPrRjEhN0tEFXKB9sC/WvJ02ZIlnMQIEH/vQ5Qrqqe8dOyi0vo2tIbQAEDxlep
nEbE6jz/FWJxvy8PXGrGxOX85W6Xm4an/yyD9jJqg4dxjtttrKBPjxWyglnmmelbWQb1CvRnguUJ
XFbfMt8bV+9OQTEGTw6yWdE9OKm9AZ4A4me6KB3Y/elq6e4BwdWvQbYBcpu84YBj7kh7Yoc8NQG4
P6G/OYYTECgt3UcrNIpnr6vjXado7UL0e6l3pKiueNbqYZE6ozKT43yl13hcaazk9xSP/3m498lW
jTdchheDmHIfEE0qRbslmiVrkXaQoXs1ic9OkTpLlhvyo+kE7ToIk2LvFUP2ELEs3Cak4neQTouN
FjYNjJBEWclei5YiHJPlkIT9JY4dPNdx27hGdebOekVp3mS/imZJOGhfVXdKaubZjzKvVkPk4isz
GmvboBZ1pg3urIk8+L8y1lCWa9XfGi940toxDX+2VAc8iBRQX1Fl4jbRWZ7SQxnYapfn21mMkaK4
jWmTKP73mEgy/fs6Jyr9Rdul6k094OiBSVGp429EBSbaWG2b5T7irEkjXXuWtNK7GJD2jG9k8+TI
3gPLeO8nSkVY7lnwTixE4UHRR4+xAy1bBm2zSkLVerJL0rIBaJYfEIO5+63vpTJxiNVUutjKmK1r
FgPb3gOX5BWsNwsVw5IMJHDgxPWhkiMNUxDiAwQ+vZ+UnCaprv2U8vo9I1v6auHBsSjsZjxqVj5s
Rk3NHzQXb4ZIiv0dtLtgFfuVstNKJTjIdREvKfqKXrUufoED0PygbGPVRLr/Fb6rws5w8E8II3jS
4MO38cpWO1t+5LMtVo0Pq/vCkhm5QZxq3SEQMgWzz7vdlHDrJr2CGKDE5deZrgw9fAPA1vJgmKe2
q9/L3OnfoPkNKyvViTVOJRK1oi/kRnKeh7gr9uiagrlc69gzZCHlanw9NqLpjOWhqbzuUrp1fe6y
6EmdZjmZFm+SegBKMzUJ3hH5lPxvqYHfHvkE/hQ5YqR7kdQYDBap04BY/u9iq6FpFxLIqaPogvkc
bMrYX5Mr0HZx1CO48CxnrecVTwY5lhaV0jTPkdmbM7lsuy+1l59Dvh24qmE3GkUZdNQw3w1a633g
6o2w3wv0q4wLr4hfSNE3HtQvbq1rrzmceqD8gHRF03FajNUwmtrdRvlndalnPv73dfonHx7dRnai
ESBWqeDHBuVfCm+lG5FIm4X03DmpQrGOps2HYmyPcpdE26or3RVyyezZzViW6Gpifc+pC/RqbuL7
3AFd48MQPbIsYDro+ee88Ccwv2bepycY09w+OkbgOhnN//poY1KTVC7s05tQOx0bSurjeFcT8f1R
1sq2b7LoS121eCrUYXoCkI0zK/uOjZcp4clDNTo3pcz7kqDIxh/ydlHbWRFRUAoPRgoB1OlJkBtA
4C0PO4Up3ewDvHqOQIwLZYIY+90aovHz2HQdZRvW/8DKUAP2eaOE4kSDYSBTHyaDVvlUF0b4xtUp
J7SeNXKViwgj7vwVpOmMmqloTeVTtbPlDm2mOC0bitvq6XAbSXWAv6Kziyvq2rBGxNbDoJLUHAGl
/1PfIc4+FXl8anadMUCPqE19g1gKNlDTtizAW/sJF1QWnXbb7BSpsPZ1ZLbLCrTGFVSJN5t2QT+S
fA+MwfguLkqkgIussFkBQv91URV53Ja+rV0tzDE9Iz6qau5/b3BHt9WKu6Twsrk5UN2Buu+rhVPW
m6PU1Rwti3GRB0w/8WEyD3WoSxv0h/JDJOM4g7NWttLHTto6vv7iuwTUYqpGsK4y8CuYgjBQVLvn
FE0c78pu+IGVRljrfEEoMKOAoQ2vXeQYy8Apf11EIDy4XcS2tfh90SBS3yWorjJWg9tF4fSTpm3T
7Se5qtQ9y3hYQX4P4nWrO8kSlxU/eBlr7yu8VGXfYRu2HXMIpyLKWLmsZau+9zb6FIMsNDmbgTl2
bjFI8FKzab95zWNjgdGgTJmrYr7l7c9qqnOvm7pflcRTNrYRWlN3oYXZydOjN2FgUVhodatKfQVj
6D6KLnEQTSeJVwTew/2nfr1S1XmTdPBth0vUaMPOnwCIZEAQE09n94Poi7w230TpnicUviWaJz+l
0VRwHLvGXpmSt5ZJPS1eReZebU31KkaHRjb2pfPklX31gLGM9hpBxyVJZz7JveWfS797iicRWKZX
zkZJYIBLo6otpQYeUJaX6aYj/r4Qd61iD+nGGezm1hSjCXRsVxnWRl7/NKatWU+h/oowjkkXTSlU
DgUFjRc3+64NlrSvnME6iAWuj+2BJRcgiac1r2qb9Uh0Xm0XBKdZzkTQ3To5hJ5W4YMwLdXYZXoL
cAX+Pg/95MkYwz/7R3Z9fWokT9N8o0mcd13dY3FFor1GYxs1/lIXvxGeSA8s/bEj0Fp5Y44G/wGJ
j0dCXeOHG/nZVaq9pdhnDmmTPyTEh+ddpDZPQ+/n69zWwpVIFLpRos2SSHf2EX+y1zQ85XgxvVBO
9Xxbt1O8pC1GTZJXrI2tbeI20sFua7aXYV28GXV08qZYZxvmWzNJjfcu6kMKxZ3gWLiB++DglboO
PEe/xGmszmyKL75j3qtH1c8UrcN7ml0IBmeICP85kaTPPX8OpVQvhLM/56RFbb3LiPtEyoFijilH
ZBFunb5OaUXKSA0UbyVGW2SSRTZ82NYsHdiru/x3zpES1I9xYEX7xsgC2GuV9d4k5bKKawX/mEae
YdswnmMWSVS2mfYqDjrnmtTts5hRJgEb1gDLkzwu1o2dBg9K3BSXZgq+iRkW4IncaIdDzjNtUU+8
kXI6dDJiGtnH89dW/IF9vRnSaZnaPG6s8Jr0waOmxsVJvHwyWlyQn8TXeBq7t2rN+6P1+zrX5Yv4
39/+Dn6x/3r7TMXbZH4UEnX/ZiFphlRJntwPz6OzLSUFp68gocjGcfR20WYhDl4Dwghx5jUuGyAd
jdMirCCDd3XrrjB2Nyh279DhE5vYFXpvkz2XnyMrcpYmj6r1oNfhynSBNYvqWFE1G06MmzqDT1Qg
WAuAGu1Mnqwvlu68pFhvARqnJXs9LovhcxQQtVHM1N3y3C4XXmoZ7yiuv1tUfp1zp5Ieo7HtZwkK
s8fBkQpiEP3Zr9sK8V/z3YBU+14SWaN2oR1eQw2D36CMT2Ddu8csRIUe2Hb2WDqWuwmVrnoo2Z0m
7CGXQ1O0T70qj/s4aL4oo9o+DUWqzsO69Vb4dneQ2in5ccxqpvG320QKDt6FW38MJRy4RE9y/h4e
zmGKU35VuNtTNbde9UF318iB07VZ5M3ZN/MDlqPqe5xoC5FXkmu4REOX+ScrLM6d5IcPfR+YO3dC
WYsDr09K7rIC3NqkE5p0Ve3PTuV9S4YmKJw3P3MBbWpyubOtoT6SEuNV2gTDUjMwzCwjVz+WPJ3m
nVvYK7ujomCGahtqUxNZFwjiR426rq8KBTOYbmb4+Fh5zoZnWGWy/eobafth20E2KzrcQ8OxCdcm
NilzngDdq2Pi5lTqfvvNQw5fekXnzxrtuU1156fRSmc2xZua7PximIzqBhxU6hpvzy7x7XWk184u
AyK+MW1p645ZulQGVOxx1c5kyoVfx7TpVy2FXqvMbdiBp/VRzSlIq6ii+2ii7mSTbP1ByomYjeXM
Pde3V+CC6m1MWYxQ+zHhH1kgZnn47A2YI3t+eBaHopCVnRRRkzZ1RZJUzoPENpa5kSmHzhooqO/y
t97OT4WZ5s9Ukj4rpRMfgSjJ10xSXjJPsR7VMK8Og1GeqGynRj0JQ7ZwP0K5Sfdy4F0cdN0PnpUE
OkLsTN9LBKCd5eibyXtnEjXOG7lciaY0mEc7Z3toqm332Jh1P/OkNH3XpTBYlHLj73AWP1B3aFPQ
C0VMKGh8h7MCZlOU+946Gbpf/WIwIohJuGaaItrQxr5IVpYuWne4khlJj0UcXsmBVo9DH3InjR0U
+q5qX2SbJzW1zsmaIMl33rvdObFb7dD31saIdR/XbBM6MGdnMSgPbnduewvw+Rh9kGNkRgch4cEJ
4JLd2sFkCjWgmpy5fdoucyLLLyxjmiW15LzWpqapmc4cj7fmIYXPvAqcfJh3dSWBfzG1dHc7tfSG
bRIrLnveTb2RxwvKVsG9d4955zvbtBpOxRAaRzup1+w+l5i7fM86hRVeWH90utGexjrBUy2zy1UZ
vI8llashO52hCaufnf7U2VZ3rSLf2RfuiHa4iNEJRNh7NiGPdBB+7kbuAgj03M6nRGryUzqdWbpy
Snjo70SXGGyzKll3nYYd+zSD4qbkUVLKj4iUcFZZxnOJqflDV5nlXDStwBuJvEVfQyk1n2ELd5cE
F4F4auUZis3Aa5tlL/fSfpwOVJP9OosjrV23vvn13nWfdp/roCgmtcFP/32lZVY7ylJ/Fm5ub/ui
CrE4cR0koX2yCXTFO3RBgF96qUWPpBKxBMi14jjapbV0EtAeXeedHN7MGywBkx084nrrc/tvmiCz
9xqk1JU6yOMRa5Zs6VL8cWnGCPS03snPeXwuS4OqA3tMznCtMT/Qy/Ih9Jz6iCl5QNwrLt+xAz3I
BXd6FFNboKTVl7BstDmVeskJz3l9QyGVvGmxUpsXmIsuFaKoD4rJp3WGNL0yumJuW5ry1WRjocql
+cP+P9rOrLltZMnCvwgR2JdXruImiZJs2X5BuO1u7PuOXz8fCmpBzdvu6RsT84JAZWYVaFokqzLz
nJMnz0h2J+uKrOBjp0lbyEXyP3RAZT7fhV+9llfY+VH2aKRBc1cO9b3NR2kfqXa37w16ZWTLJrdg
+uqrbFS/qWYS/pGaF7o0IVjgw/xoUnv+avlaPomEVkgPcj4q4jo72315ckJqgq4nVY9AZhrUGakE
FFm/9tE2/l32OWY5KXsS09bTHfDC7DSOmnFR6SPZ+E6nfNG74UIOxKZQ6Sh8Ze8q2Sy+Bz7S150t
F0fSlNZTWnW/Axbgi5KqPSfiyrwmVROetMCDyQ/V0vvEmY4vhvFbqOQeOIN6uFP8utmbHlskKIuu
zZB6Pxza5FZKmgxPQ6J3tEyX8q5M2wateZMCCRHBtHG2iyy5ql2V0QdQ3SH7Fx+s0TEPyhhmk8B8
tB/k2nxwdDQ9gm6iq+pD5w4Fy+Gc5vSX94Hjvhi6Xj1aZX+MQKZ2WrfSCsq9Xl/HF1Q21T0V5Hor
mrs83suN2QXFQbR+NfCX0yli15Ba0fpVNfaqgdMUWb42fZLdjJRpbZyMso3Xmt52h6ZRvO1oK+lX
kAW/U3XpHwsHrEKm+T+D6TvXiByUVqR8HajkYQdElw5t0A77vo2QJFQ7h3xlU/0wnRIyz0b5XaJk
USB4/6mQ9XGrKNFXeyjzTZZqzmMyXQDYdys15A/VNSVVWpEIUjZjaeVb3y2dRxHoOKa+t0MdccB3
G8xuADYMvlimVURYbPTmoz2vPS8Wm8reo6uh7cbXQfL8rZ3l6UXySACCGWT/3Grx2Qmdb1akOZdA
43ztV8+jpgVrdVQhrHVAuZfu0XJs5ZKDuFiP8GvTegIpvhNX6iFt4+Ehny7BXTok6Y7DcXCXc1LY
6GajvkJ3+l0r+/4P6nMjncpsVDhtl1KcrKrayVBXIW28ymNvPEoxX9S6ZCBnQROmPEjIAxUmAvah
Z925kZRC0pjyeVXiL/TMIEJkV2y45Hw4jy7dI4lmWLvQ1Hr4gKJsZ8uDdc6KBmU5SnLPRmYld8K2
XJTK/jOkslXyahbtX+xGYCSsqlcbEc1VaunB5xZS902bGNpj5PgcUemFAB24D7WRnnc67OnvgQiy
U4tuNQb1pSs1joBkqJ4T6kwrQNn9QdiUREPtcawBFUv2Y6gF1u/UolBBWNeuZz95GrvkQJW/y5I0
HOk8HSfxDt4dF+7kYJhSE4XUsRGMvkhVEH/tZB/4I+1AU+OyTQLcP4JxbKE501Ci6+1ya4LINPyA
gqSXBGc579NDMKKtZOeytCmsUaW057hPg9U9eSZcl4bp+ZADSSRYombvKmV2JZ8GJHkSQpKUGti4
ya4JSG35ycyG8NKT1yAVUpefojyz751If+Hvx3wZB+ApwMH/RIhbE1vMgm0qOMVtipYCsACIC0dY
VO59nf8QA9P35W1mdYiYWuX4GEGNtdKUuqfVXhsfZxtsH3s1tum9mEKEg9MCHCkSHDBYcgRr1rKR
sgGeONJ6xyrOTRO/3cVaHqH8Rd1VCrqqpg5LzHzLNxF/V7Hc7qDMhzcRvUUkQIF2J4rjXsSFPwPn
0AAd0uAWuRilyQ9AEl7rQor4+PO1yA7WuipjDzkK78zBKA3rKmy1nR3VqBrvstBWIZgCqtTEJlX4
HjY4OYVTpRjuqTppj/IwGGvN9b2rz6veDxbSTxJHy0L1RuBVw5RCeKCDddMass7PNJ2bTq4CLgn1
ry0otYvf/hy0jEJrM+Q7xyZxmweRdazcir3YdKdE0OfMRjEWl9q6p8o77NomQDPTRGJ1zIH2dVL8
1Y386BtiAhMjilR/5vteWdeh6z3TixJs9bB0H0yZP4og+s7higJ8U9K83xj8tExDcekcla5atGxg
UxQutbfMY9ptpC5WH7XqKdArkHqyCfWKyxsMJQLMybJTxgfXVDvQwIoUrPORfIAeGfEmGCXtKi6F
D8aN3VazUzz5zVbWyGiVvVoc+rjU57hOUe4p6JnnCCXNXR5OfeKWoh/rgEyLA4f1i+Kb1VNXoT8F
Ce6LbrVbJ5Kl67RRd5tKedXoWD2TIHDnoZEnyTpEAXOXqHlYwrWLAkYO/f8eCqaYWmz2w3bDDOWA
rjvyWUPkttb7qwGTBgpG8bg3HNc+RaX02Q+z6KkD8qc3ZfXiDUP5ktGNlGu1cp97UvmCvq2xbuGo
5huWISos7l5pSc24tXtvZDRVgUVy79PQ/KmMY/jqJWF5QNyaipDjRa8m2Out3lXBnfCCiIC709dz
ulfwIjMBy20kPcu2Lj/x+0EbC+beagHi+Zm5MjlonixppGGwNTTkb6t4A4uICQQoqiBsonsMYLP5
CRlYcpkU2TeUDPAOsrLPM37epcgySLH48HfSJroVc1Wn9fa5kjfbeW5D0xm/9uT5pmB2eNUuG+mM
F96oJfenD2MxD2nT4gdr6FGWnoLTLqa+2evQGU7PRWMu3ZYNibF5bt+7G4uC9l4Ea22tbkrfdmdv
bFYN/BZJcTfPDToKby0lIfFPiEZfWlNhjfaI8dyh7Ng+tFDf75JgzM92dKL7JHiRULpW5O5FUqz2
JSn7z8CCnEump/1d0YJGlLS+e2hqKOiC1gGJLgXmbKuV78UIn9psaiEruNcpNrtyDs9tyImZRnP/
aHd29yDWSMsghvMkDfZ22q8TK+3Y4gXWhvbp+OR5IJmBcf1ISU59z3P0ROnyMB4S1wjvgt4+1vWY
PDZG9KmRI+8VgK16RNcCxmun917LqK535NqHnfDSPIAKbBE7R+HNEKJNqqx99AJb+9x8r4rEu1P9
TN7knVHCGGKWmwog5r4KKXIiTA8NkpOjDrINDevP23i61ZWkUNcfAj7c6gkysdFA+sAznlxQhZ9N
/nnPjk4bb++ghc5f29WNs6MYSUanP4Te8CRG4ZhCgZp2P8So5B8NHjkoKLcW/uexhDvI7qnRiVXD
etR2Lp0pm9CUtIfBld8uunSwpM57WMxs+PNj7HqfRNBij/VG2foDleIbR+aFMjrXoAWWYBFCPoKz
Djxm3fvj3JYDo1EqyicA3rugq4ev9mi6m7GmqXlQUvkiq6S76J3e2HC9AOgu/XUwiZ2IC7pKb3ex
Zth8vFN+wy2UUYQXjbE/vVnibPsWQMmNQwTHk7drJO+DF7AP8itmV5GVIPc6r1pV9iquRhr3GlCy
JFiGMT1CF/Z2CdkqHOPpIu4WxxK3OG7i/kXIsjya7XS2ifWXeWK4xCxP+hchN0stc3/5Kn/5tOUV
LCE3y1fe1Jh347550rLM8mJulllC/rv345fL/POTxDTxKhUU6naNHzwt/wRhX4a/fMQvQxbHzRvx
3y+1/DNullresP/qaTev4L+a+8/vyy+X+udXCl9Bye5Qy9YwXrC1C6aPobj8w/iDi1IUs9LYfps1
jxs9yuZV5vE84cO0v32CMIqlPs769StanrrEyNSdx+3i+bjS//X5HGY4end6yO58eeK86vyc5bkf
rf/X585P/PgvEU+vwUAYRdfulqcur+rGtgxvX+gvpwjHh5e+LCE88fRffmMTjn9h+xch//1S9NQ3
SDPXAKDCobpvet/alnTEI4fM0G8nDLyeVnTuMKRHy1jLhe1uEJbP1H1cIepXlQ47ysktAvvBoyeO
5pUzqOvyqGZoNm2E22u3uh47F3p+QdAJE4qs8alw2AXmaq7uVXSDNzpFpTW4vzVlBlovJ7m2WcxN
6LoJSTcwe1B6ilujHyNpvQi9qdbbxMW0SMG5rhbCclzF392gkg46lM/rNEmiPTUp8lFykj3RlXmn
F2l9D3tQ+iSRfTkbTv0ofCKq4JO7c8yy3wALT59EmBohJeaTbDmKENWV2SKlbE1ZVQTEeUYPlx4q
q2Whf/l01W4fLUN1SaL+zZOdASoh1f3NSzUycKndXUY6sYaVCZnFRYwt1fLXfey8uReH/h5i6hIh
WU9I1r1NE3PFRcQ576sYBcK+mQ54V8lBtGhlSBVA3IoLWUJISpfxh6DIti90Xw77D3PoPP0z/IMV
csXYXveajPJ3BYc/Km/mfasE1r24i9GuaNu0udzY2RAFG/an/A3dTOhr/9xGHvQDf64hIsQl53gL
rZHZ7hebuPNjq70DBvn7jV0sklf2qcxH8yicwmTF3S6Rh+5Q0G9PzyR1QoScDN4ia52apTPbhVPY
xd1yob3OPInhKAjwxK1NMcUtw7e5YlqlB+4m0MoazbOk39ECgKJ1OKoO0tVO9bgqFJIkiBpJ/NXS
Qk3azux3oZPVj50n14+lkltHq7VfhGmxwyf1YiS1zVmDUHFJaEfembrXrodpprDNzxArLUbxHNvy
hvk5wiHn45ckK6u9gOmKO4iNrm943RvoLiR8Tr6affO9wOwK9C60sHQ71BsHXk6fGu5RrjUthte8
SKqjVEgm964kl3+5rxWtlNci3K3Ltj/VimquvKpNNlWovWGnI6lxbLIboKOXi5ZXkHWSzRemDyG3
yGvh90IbOPaHUE1yOzFdALGhL1gF8PwjnEbOWtcASlexbZ78qSkChUj5W5JBdzMpaSwRvqkokAZ3
yVo93DT9RAnN5zthtCa1UPCvBgmQTfbeGwRJzyk1PSpHUwaQT8pTQBUV4sp3ZiMYodCVq9uZNC8X
fNJTXE01bI6j1aLbQuNRwYWWV9eJoWAX1GW48aF6R/rCilLaQZJw07lOec27obwKmzLZGkDdSA6R
o92JsXDfrNPL4UPVuN6hNavu3MpGe3Y6KsQrMQ5hoT/Z6n3WZH26mR0kn+gH6K3mNx9xGwr3agv/
spdvlhWaNHxb68bmT+u56v2N2ZQDaS+p/bV5Vwn98LvypiKKgPSaHILy4Rdm/tmhBHiaY8T4w8z5
R6ZzESH3aHpag/CDH1eiYprEwWsHLmyfTmJz4hK/3w1CVG4ZC3fbRfOMG7sYcoJu93T+f6m6xh5X
JD5BTTmAmBM9kC7LJXWrt6Hu1auGNpGzcAr7PLcFjbP2xnLcLtPIqrubNi+U9cx2qwM4BAbVwW6n
a0FAE7BSbCWr+qoNTeId69TqzmmYcjANKoR5xrg4RFpsy0+dQe5A7u10LWLKKTASUIXBoTO6oep2
Uvt7YbJ9NVuzGe2gB6kUOVk7qglfcW+Nd/zMKQ+AWdUHcZegA6qOQXNZ7CrSbedENSDjIdSRaapd
KX1u7C1eNhA/jMuFtB7/Erq+N4EEifXsDnQHqsr3p4noanpkn0mUZHja8gL8Mq3ObaXPT/tgT+OC
7hh08bpRPYxxUOzJU8vPTpNAVCm55k8VOQ+/Sbrf7Drt1iWg/kf3PTbQrPEmtrO+lDwmLuBT9hRK
AE0F21fsVKSTUu9Og4Com92FGZCRpNPhzZYBrMr6AoWdacY8WazT+VNSr/DtVTV5Soi5lI1Y0ez9
OxFyO2VaG2htAOs7M4Q3M4pNrFpWbz7Qs55u7QqiYf7rzJ+mD05EiYrvvhnC62FU8UNRRmj/Ima4
M8C5vIhYQdfy11i5HQ3KNLQ+SGoprSyFnySBGahQPQAMEzGc2ohlDaIw4RVoA+G1bBodhFfMzRrq
kLKj6U65dllnrVMnX5WTnhT5ejLwBf1Ty1B4i0mJSniTDFWZUqehqVJg+XWale7G1QNEJSB4prvF
sdj8yUsHh7I3Q9AKIk5cOtiYZwfYjZ8jFb6x6yiiLhPEI25WEo8YYDuBEZqFRfDy7Hh6UXRfVZeC
tibN0vOtOdCOF5h9+BUcFHIw8lePN4BiYQDVcNcoXwtDockqH56HrAOfJ0UxlXBP+WqlskXxU3Yv
XjzKCCDyBztNF6umdVoeevK9/25Vt1fhxpAk9H3YPB6Mzjb2ituCzKY/awUhVnsO1MB79fPx4BVk
+2s7HF+yIlv3E9MX+LnsXm2QjfKmKECL7J1NNGaE14nUgn8KSwqvWBJUXncW3kCXPyyZDimFYtaw
6+wnJYWYCoOT0UFvNU8yhOOHxvbNHWJX5mdpDO7F7/ASEdP4ecgDy9j5lQHpsg7XabcqR6PYi33y
GAbaSbfS9c1eGVAlO/BRlrWTEb5532zCE1TlB8/Q8/OzmrfqFHzutKx6jib5Ri2OYdHRq2Mtd1J3
/z6kKOpdxGVMrQPg6PxiSujZsVB2Vyl28CQuDg0eeUQvnhjBbaFeCr0+aa2OAEwyJP0+abqWL1km
jHz+n6wkrteT/tY+g1sNkZhaPuZ1Y11EyKC63b1pj/tlgmqO0R3foKDqxQSgzMa6hj59jpmfO0YP
eZb58yIafIUP/kDhU7wKizZ8ZNtdYyVixcVK3HhDb1O306flR8nO1z2qCM9SvJFDdFSypuqeB69U
10GH8K2w9XTcnumK+ulMBKbCVGQ6VEGJfLEmU0d3+i4qTXaR0zDn0PekGV+ET4TrIThSJwGyU8uu
fhwS9yvcId3J8bzuNLg9XejiVlz4epckdC3eA26jinePiBFDN6u9YiXGEOcGW9UY23nNJSbJwsFd
L7PFukY5vL2OeQkxzhPrRe5Kb38TYlYyv6ie88k3SpRUGkc/2q0U0Ds4ytyKyzIWfhEp3BZUWW+R
YmwukbNLhFKQGNaKB8+ICBJriLvlkWgTSNr6b58mIjmj+tDo0Zkoq1X/YMGYtwl7JdqKYev42Fqt
f2jt0Vp1cFDsbhxuF//0qbccbu1Zf/TzRDmVaRmbyKmwSG8/q0Pe3XuqV9OclFg7h5PlFVL7cuWW
Y3cQQ3GJGvtJ1tvwLEZFGCrXxug3KQJCD9k0cnTPuwLMXKYUsHBcmsa4c4dqDNZOU8My4CTfFeDf
wRqOl5GPiAp7nZg+PbjX/W5XBQl9SkW5pr2nu5aW7D8DBKCv0n0WFy00azqIDPcYTza7olF1HCXE
XaYh1frmIfXUY6E7bxPUlhYGA6FBYQKKlmytsYUHdYqn9zY9t5n1xxIPNJD2LhN1uymgaIth7bX+
cCeGY503NKOZwVoMJTvWntL8cxLFb0+DFakgfWlaBy2uI7puMo2kjT3plkGOGfIvC70NFOvZRdiC
zKCJeBnrBw2gHFz9BLjTJBElhuKiBWZIH03mbW4cyxDtFn3nGyY9gp81xUYnZ9A8pFJsik09PPYG
jY+buqvGHVV4qOvtwL/Kgb0Khzz5D6+YqyPJI2JjzfaexXzA/bfzRYQP2+ocsTzh/fnCuaxBUzDk
tDShO1D97wwfDq+oREJvZQLeudhSvQWZ4UEkYHQ/yjr0juHUY70S0Y0ZWOvB1/pHcamhAb3kbgWt
fT08piYgjyR0k714TXAmI8lglOd5ZFNGqySjX0Xi7Xj3ileX/I03JiX2YW4zze2mty6VI+OOWrUH
wikGehPl5ZF2QbilaIB96v11HEwF/8mSyaFzNPv0D+Gag0q32caFHWyXOV6Xxauh9d7WEQ7Yef8f
11me3f/vr6dpR3mtGTCUFbGhnbNK3behahxqV2O/Fbetdh4KlmHrFWvn2NTCYw8EGFlI7SxMnfDO
MSK8AJSzVWoHLMk0RUSKtcVQ6lGP2BQehE91VAxbYRTu+YkivAeEtAV8Va4CO4jevqXzgT6fVa5r
wx2aGFvU7wJ9TVJDPwZFYtC6zXd+7fGTh8QEY0d8vws/uZzB3uZFXd+97WvcPjiQ5ZPu+YB4D3YT
27s+qzXIe/+0yZMD/TuQOaU621OYdxBLnkJQMP/SqkZ+EPOFSUxQ+PPZ8JcCLco0Xzi6NrHPpjpI
uzDpwXN0+ZleieI8KkZ+/ruhcIiQAZpmsxyB1v7vsWKlOPC+WyaMaKX5nEuatBZ3Ok0r81062fJY
Qvzv3fvPcejBSnQFk8y04+0NN5YYqrTxSmlAw+y0jxMmcSn91vsgwx3TWhC7GrRtiXdRLA/wGfVl
XU/oce51jQbm8FmbzG7SRMeBs/RaDI0C6D0cSRINzGP2qiok4ckCQTg6BbOjn9cY2dM8hpb/7AFW
euUS8bHV2cegcGEm6L3ts9x6qlwTNcllCJH6ofUgNNlLlTN7PcjKrqGpG2c4r/vHEZoUY9CaEyRo
w6Orc6kCCVrnIlA3Vpvz5dWHZnQe7bcJYpa42Fo8TxUjMb83onBr0Uqzye0iJtfZDPtMCbRrDtBq
2+TkyXTDQFJvsrmSXq/zzKzmEOEYWGAFM1t6zNXh98YzlCOpYe0KqelRDn35ojS1Hayz1wGs2LWe
XENTSxfF7O9qzXIChLST4RhJ6h9zpA5Yi+50PVuLZy4vJvYgrw7pdMnpYT8Je1w79bpA4mM/L7W8
GOEWLzC04vmFLMtlr4oTWYc0VD0IEzjYadN50g6k9o5Wf3BbEkf61WJUhpG+W3FeFOH0fBMJC/sc
syyxOBbbsgxqP+Fq5HOK1n3/mRTaK4BK6aXOBmOfNXp+Vydl/CKNcJbR+PjjrwF9gOBF6ZGWEVRA
gwxORoPIS5AByr6pbcwi+TjUp6EIFl4RvAyF92ZuZtKeXtNjve4aQ7skEf1AvWt/ob9VcY+eAv83
IB5YvspcGkjThPqF3K52EdFVX2+iUutOWf1HnBn60Yfi6QSSlP+qQkKnEmRoVkIihhUd8/5ESkh4
hylE3IlLWQGSmj23YzOotaPZ/kDSzAQXPcWJ5cSYJFIDFLo4hoMH/7gXtQkwaC7aqPjSXV+QsB/5
HVm3RpHaf8SxnpzoBs5JfQZJcqroiFpHlqusxaTKjp1t0DQBe6vUkvQLWs2g1rsBBOCkkD4NYY0a
HhzfbRAhd968htyW1xGu+wsAvFdOndmXJgnHlZIF7mvT0I6ktNnw6haBsXLqKn11LWQHs8xzkAWo
pJVkgNltNBBNlA2co4I67YzT1sPQnYeKoHqArebDcPEKXN2/nRvHXrC2Oo7k9YT+1BraY7QyUNgr
ONbFnNhOKJ/RxT5QMzx1XrEVtp6Wy3Ezu6cpSZsp23JaQQfQtXUUtdzapZTfQZ9ibyNgu1/VKPxc
ATG4ym2hPnRJEa+EPU1afZPItJE7U1Mv8Ge2ZsoXdyzqI29AhfRGEn0F3VatKs9x7+kFHJ9yqb4K
u6cmxS52dYPEGA8JqnrX6LQT1fBsvgbfND/sf3ajB/8+X2vXNq/HO+Q8ijtZT7wnjoP00Jup+TP4
ptbwn4hI6M2GqxlCC/O2s4ZvEuQTmo4bKCxiMFDv8vPCCNQg3g6DFV/oxrMe0kKS1pJn8Gv2fuel
pEqFLXi/W7zzXdhnlyaFHCvwzKvP7vXA36J2Ly6A2PV7I3RRbUQ5cHXjEMMhdK95ntgHEbtEQFxO
Jsyg57SNvSfI/dJnpYzDrSvT9p9VAMdCKc/XRmvFP+o+XI/60H/zUBfbjmX0MaKaSiT/GCF4ouIw
WCeBj5qoJwH4SKHa3MNuk/ApkmT/wRU6y75jbQwZTrBZRNkXhxNr0Vz2wDdIgXFy4AxtNs7kEF4n
tvnQxOVlkPISUMh0pvkwbVqbGnB/qspLPUntqi0JX61w8qeBxsRDZ0vqrh9z6TMZrDlCA/SzSgaI
h8wQSFRKfVjRpOoJIbnvlJ6VE8y69RM8isM9Sjp3WsrLXsvZkO2MQe02IlZcNDn+DoWdchKjoglG
MJXtHepA1SOHy3U7lpQlXcTchFBuXZGHyzSyI2NVD58sNd0ICDT0qByH0QfZCJSzrVrKyjZN+QJA
cR37Sis9B+4wbKGRz0yQMtDiiotvyvJRMqYLveYJ3yLc0lurq0AKmt8SvhupFEweET5h2n91m3qI
QJbAYcG9FkN/Dabva8i+DGo4scGxHuBC+vvo1ulukfQc6btF3a9AK3Cw7oT9VvVThKSh1p/iwddX
IywcGxEoHMtS4s6Lqn34vtRNWGQ/SI6SVMEeyhU13NSJsalrM3008piDph6F+1Kt402lBpw05Rjg
fCOjM6qXv3V54uzUVh7h1rdQoJ5kq4Wtdtpx3Ut9dRWOX9rkaS4IP6CpS4yYEpdVt26GXtmIwuNC
ED2XLT/UMX3keHZu130SVcvZPXNH/+f9XN7UNSTpZs7pJmvMXZs1n+xgA/nlylD7+NINbetvIwmo
p5X+xzCaUMZpR4Yubuu9GL2H1mw3H8rp8m4XK4qRsIuI93hh1yfFn/d48UgR6nwzCwiY8om1Wlyy
3DW3VVuOq8Um7ib+zIuaOdDYihjDhpcQvP7bvNruAAWJyC4q0IbqImubFdHHmGXFGuK1PdWon6hv
mceiMO7n90MMYb0CFs0bsPyLqLLNYcJkpxZVgPep81B4bmxkfL+7XlmsFLWTt1XNN5tgF8gr7ScN
9e2DR2sxPazKSnAQVF6RnHUdnlARJSZZXgv7wkRl/p+T6iq6vJVKlEBB6VtPgbvl0YAoEvLMqyg3
+4sYe+i97NqBUqKwSVPMx0BQ11u+rax5tnCTE1aoLJJ/o/dag3go/F2n8naQ0kF7FJexbq2N1VXe
drGVwOsoIcreKkllnWMxUu3dpIQlLmSr4VstyXmnvQuD46SE5ZuRhhj1NxHwwdy0yg4622QtbMsa
5OToe6osa15DOMxUcS6qx1ZzelTz/jy6gOLdOOrdrYM9xw9Kr+1hWbxw+BjkesMfn6PewaAEJcwk
2gqpYXnV1AyctaU/VCkq9GhLltcpQJhEgLiE1keTCJ0m0qxszBP/utay/F/XGrL6ixOEytFW/ZVl
GtWTuIRKhuK94jZvQi11BimSOjr6oZmEVNo2cR7bxJ9yVIijdB76qq5M9DwmcUUtPlXeoi3gOI8Z
R5nb6OV5YoY8rS9sg947jz3ri1GTK69B4r/2UWBd+47tXhFp/kEMBXTHGa0TKLTqIjA8Seh411A5
iYEI8mGmB8uovwQT7kfYiXb3UUvXVGkABls3aMFtlIpPjpghYkAgvz1qWWp6lEUSF9ltXoxSZ/7V
LcH5TWvIIK/OHY9JnKmyJbvpzpN9mizo03/0k/a+HOPhJEziksPqtEf2WoXMkTAyj3DJh8TJBs0D
kWQVx6LXQwslYWS378RRIhI/ceJWXOBwdDe1oigrcUwRNnEsEXeLbZlxYxML6FT9VrKdNVsfACgt
Q/CFfSANAyxqHUo5Ps10YsBd3wjDsqHcGoYKRWaLWt5OAj+5K6cC6RjlyQ6YQbQrpmrq4h089Uev
0EFDSS9Yg1Oytjdt8mIovDklx9m7tMmLdnqqtP4898YxLzV5o5G/ZMT6yG6BIkKk5/OYw9TlKjD6
261ifHYb9RsKQ+mDcDa1uoIkT30pktJ5GlR/L8x+grKc1oHD7dXA/NxncnVI5TzaCK/hVdLWc0Lq
aNMDXLSP5wfMS/bWzQMoJn54QGBX9g4qU7pegbnUZ8OP1gxJu4hhYtDQNyjqOo7aIwSe9rlxh2BT
GUHwWwGQY1ThP0XZTN91amZCapFFn3qpvIoAGigtyC487WGZid6d/1uhcAh2XP1LPCbGDnEX/qwM
WOvjPoEfZupZaadml+UibCnCK9DbpvvF7gRltytolCTPhdrVzVQxlEQz5TQXnC4CSO8LD09hwB+T
0XhlvmomfQpxMbOGRJW4LUNasOrpsriFbRg9fzN2JIKE43aJeZ28pFBMFnqjqaV5Xi5d01bHNqd1
6d3u0Y101nqI9jZ/3gI5bMfqQ0xWB/0+qp3fWq/P7uFKVi+ltBMDqKGReTYnXWdhL5K9sAuLuKun
OV1UqRf2NovZQyERTjuKrH9Z9MN6i/0vi3ooPLVpFdjWWgU5NZ0pxAHEcG1z3/fRN2FaLjfnD4DC
X1Cxop92mkl/mboLwp5s8TRcYq1ptcIPvs0nIOGdzzNt0W1oaLJPoZYUpHTS8rmKAfDJ0ggYJSks
eIQL62UwQaZDWPMHmmz2J4XvT3J4insew7I8qRqNkOgXac+8593Kl2r5p1Q/COGqaY5RqG9zXEVy
z5UXIM0dZcNW6Yb1kGScislof6v5fl61kLg8lFULnYfscfryk/FbZcH9AF/ksI4ruBytbsg2VFTC
B1qP+4NpD9JetarsaitOwckHHJbmQLc8kYcNQffYt5X65WaSUpcSbKt6dq1LeA/sQbUOeucMCaoT
bCDBB5XWLjJS7XNU9vfxYMc/Ii0CScnu7Ql+zRKMKRG+JGufy669F/mzv4t4X+OXEYDY7HUKCnhj
N9EneCmSR9Ho0GxlqlufjaEqAYD5L6KhIvNl89jDsTW3OSS5Rqsnahg7rYe9qoFvd59rabvOMh21
7akTIkyDeVExv96IRQe6JcWioocCYKc1L9ooQ7MNES2htZhtimx1j55cpGe0DTiBoLY1D4VIveCN
VTCRO4FhZdruCPtkKkM5PYsl3tcRJhQq11YoKbzN0PebND0CvILkwzuPpho9VJMyXOP76Y/Gp2Oq
dpxvwyi7m5iD1hxh1HK78mnScei025lVCIDqPZ8KHUD1kOWxggNdtEHkTxejAQ82uo0SRxcxm6JN
sVLhfJh+kD1zk/Uj6bUhSR6SHC5RoWveFGFPQ9V/OkpT4iwxOTwyavOMqHX4K54cXpjrZ1WDh/jS
k6pKskqunt/yO51mJbueArUQcNu47SB/r6NXpC+TH2T65HXgDOO9Qn/TGQA7FGFvAWkbbMtYop9P
Cu39UDc7Q66tkzm4hrUhXRLtUogU6TJCY164A0m1TgH/HuiHEGCMgd4dYhUQu/iX0Wa91ej+f216
mD4WO9w4Wz2O/Ne/iTcnuxo4GZ2NFVxkGfQecVTyKZ1ykmIs2165omxsoNBG7sLJlX6lm0mNBmqh
vVZUXsqaJCTJgXu/bPKVYNmEZwVKKwm+QzHUTf2fJxWKTnNeOlxIUmXQ304XCZ5K2gvRz6jHP22T
I0SmDEWYjrYn2dwOsBvnil2cw2oYrv50SXtjW+UZ7O7TSFxo+NeDik3nZHGSRn5A3XolRlA6wsdB
Zx8av95pMYV9mZy6Vv4qTOJiNk52sGW1nmdWQekf0tL4HYme5gT3JzJGTR+1qF1mzRoidIMaU5eT
b5+MwiMixd0cLsa6l/yexrJMv0zUnzkyKdtibLuV6LVUOtA37Mv/h7UrbY6TZ7a/iCqQWL/OvnsZ
O078hUryJIh9ESDg19+jxvE4efLet27V/UKhVkuMxwxI3afPQQ+1yYfO6ACWNPAWpKebGfS9AHBW
Xfc2oJGQ2K4n8y5lHqSMjDbw8Ew2GL65rgnXYx35qyTl45PsBeKoTvDATGC5xFCBPdS1jCN1Tso0
UVAJoXXq9UH/tIMKc7ikXh+vmrM7el9RWTw+OeCCvkIOoGyapluWjXFXK3CLkWfpoDq7HgtzT/Ow
Bj8d6ahxTb1Mdupgod4VbJj4RMBxJPcJqw40LXkACQnCPqN+pFZcgIgSW876RLMhZtWBxL4eQaPl
QkDThh6eY/XYhk2CPYcoZkXCIwZNFKQ1dwo38p6DRveMqmw8mpuoeqpBjrEwFZTZSnxpIQI+EeSC
5MqMkmHXRQUAFzqmiu20tYxjUYMVD82clYIvgGZIz3gpga+lslFsY9jeKmkTa5mF+W+OwoMIQFjn
G7OoIWurU3CGTsGFOjWXIQYU9EN7IRN1uhIENmZgqw15UIfbgciJxpPtNonldMDo5t2F7KY0FCRp
oJmFen3r1HR1satE+BBOhg3qL6K0inIGIisLHKlTmHzP8S4HuYruETLAKbRg0o0LMdwFGcHdDHc6
nV1BXVmsuw5pKegtr4LgRZTteHcLAYyGjbKAMDZ2FDigjljaA5SdZbPCA5bfU0fGJHLepfUCgozs
4JVlgQdfwLZ23gWXqoWuQe7EEFQIp2lpNl7y0iq/XHhTHn6t/fqiFALyi2F6rbDhw7datqgg6esf
qZ1/clRavHYG/rWoXx6fsR/IV6LI5EPXlwgI2I519sUw7cbI6w61GSjIzLJ/Xbkc7I9XdvSVDVFd
qrFEnKXMXpG0/3jlvks/JVVuLpPC7u+muNiAxAxs3JNtbO1yNL5yhfs86FIGMuzGX4PiPzih5r8/
II9ubblKzPsUhGZLT9bVZ0d2Lxq0jfE/QW2ETOeUfjUsw3yJei9dMfzo76MsNLao304OcZrI89Am
09oJpvLJEyEIo4VtfYOQxtvHsPAxjDCKvnUcQcA/PsY4Bf/6GLHtl799jAYLmzPHOnnZDfg91wry
FUhC5E+ggi0feIvHim7ZgYkDsHyFNxYXMmG1JVeB5N2WmjRcTMAqUbPlwzwcdd2eXOqhKAxAjTmI
jr3Jjlc9F841LK38AVstABNa5wo9AefaRzoIAxGkI9maKNKoX811BZLjKxBG+YMbvg2HJBjyibGD
aILdmaeutd8OUp+lgL+7Rg90qW65cT8htpJxBE51D8h5oNpjmXsTLJUr0nWwLUQXkAKZTmCDhaae
+Z3MUBeFVIz2Ip0a8iqmcTxVtfmAdUu4jKsKfJijsptTrxlU6MDavsf6GGTQMegf97eOqvHhbb57
j0OzLttwB7nObskRP9tT8i5LwX0FhgkfZKjAWVMvOK+DPSX+cjZBX9YHvawbhusZODApIRZhqPxt
GVsNX5GAuaWN0FTwt6RUTurndEa9DCxui1b31i2wM51qISMOkrC7SfAnRiy1ujW65hNR2FKfbt36
tKf57vn7OCjmzp4VbzgKyQALC5UzrtMWHEq0BJxXg2Qc4go6IXqxSKlyOszedstR5YvU/O0QjMa4
HiusfpVwd4ltcIAU4vEVwK5VlQXpyxg3FUr9YCdu2jQOwGRRZ7PdHzXDmB+Or9p+87eY/QPLN4Vn
GGIvg2Zsp0ObMlSLqC5GuA22W2+k/XKvnQB2oN1ikeXiEll4cbWtQqXF6A2fgyCMVgPP2YGyO155
P02jfPnDS3mJzi0eMuzgHwz80zruInHhx5698guBBKcWZlVcDg/1iH8ppTV6hj0bpdcGbngPmW3y
K1h21gbeN9BMcbqTkWG/Rko1LLOwnGMCRURaxwayLwWg6UIeqbfNnMMI2opHaLzbNAeZe0iLnkSO
OWhKjjgY8EhpvshFmULBqhPXaqxr0O8AqFTzWFxLEPeDrMVfTgPYZ5c176FpGIbeprbdt94U22oa
Sqa/jdce1OmhwG7tQJMGtQON11b6T5EzgblX2vUJfwrU3XUq3HREc6LeSTepF9lxOAvwm9966ddE
TeGxj2P/5kwz46mWntSxiL1hWbiB8WRE47/OxoG92dT72R9+RgJx8kE2w1YWKT+KwQfpjr5pgYN4
HKthvDp9y49VN2ZQNcTN2YDum2P38sFON3P4y18l4AKd+lK55rpyPQSIQGJynKRgx5G17goa53xB
tlvH35qIJbB6QeNu3byY3FUrIPn8R4el58/wxl21PofEl2GJOzrkZfaE+lUPiMdfJjoDr1uwBKd8
ti5JL5OMVSJBm+L6oED73TsWALtn7rebmY9RfLtC7pVvV/AcYLc0a1ywZJHI1jTi5uwa+TVS+d4w
wLKJ6qVkUedDsmmh8gktOZ/t28msL6bO9BoiD45mB4iBzvTiTSsfJWJOkFmooduqPagjl/beQg3Z
PAjlxd1KQtxstKbwAjnSdmFkQfWlrZCOdFgujnnYVy/QI5vtzQiVIggS2es6beovFdaqllWWj7wI
wVaUj0Aaa3uvh6MCKroNryG5eo3c7hNELsoVtPfSqzIRbqEzsiltG7WNzv5//IwS4YXCBNf0MAhr
GfAJdPv6ieZsp35sP9tMjMfRBGaZrGmWW8tB4YlSCQ79inU3gQQ7gAiPAYK8TSMTa0tCF5PHL45V
mo9pPqT3sWT/kJm8/Ng3t4Vtj5+1lxl4W54DD1Ma9hVrzeJoOXgIIB/vXMlWCrEaUOT4wB3uXBMI
Na88oK635EED7BHhTi0AeyWbHtC7YG+d4wA+i2KA+NI1WLvFC+DSzT7sG7YWOvTlwe60zkd7iW3R
q/b/m11NGdRn63AhBtFd0kL5m5T15bosRP4MykK+gy5lsBRhmz8r0aBo2Yu8hRGgmUwhghIV6DHJ
2eLg8+lzdaHOtEqmxxQkZBGWTgo6W6s8KtkT61T8oLxW7frU9U2E4dz2UOFlmS2UFYV7m28tR8r+
H+owStBdHXM2tIfZHbJ90JuBCBXQUzVYWKZquNhx2b20K3ew1YtpyBaCU0O2oGZUdZph0oAMrO6F
KmkFcQWUslAzH6BgFjnqisx08OB37pnM+HbBUBQB5F6lDab0oYKWQwhmR72eNb6G9thu0gz7u9vr
FtGRbFzEiJBAC+DDa5jetreXbzisdVHvBwfqE6TAgs4JMi/zu5oGMsSgY5AhnWywu2MPaalNr7Ns
eTe0j/EUbtpORHdk6kwfesei+Yf6yHQbdLP9Pqgdpvpodeof8v+/Doo7oMXA9oCP1kkfcVJvuAuS
CFCPSipefxub6GgkWG1ei7Atn4o0/GnpVVftNfHCx2LyDDpBPjfd35vUe3NGxEqeb02VouLMyqJ6
FRj70NaVxQP3p3u0Iqoz7v/a4l5RLFTm1o+AhLClkwv24DNr3EBWujmBCK4/KAmxnMDz5R3iy3xl
ADDxPNUQ0hjLuvnm12IvLeBtFyXg3OAngFBozr9BeUd8dpnHlinSbfOUvaFpH73ibUo1AbDUKedt
SpSUnyLcu3Er1WejZD2oGXE2ogZvAZ0D9bmQuCadKW37q1/JJ9DEBiAsXQ5tLjakDRYirHJ2PVBc
1CBOXlOz6RoIhUORk5TCSDOsypl3freTtJiLAAZexmmCteDZLyAbvMCJHeL9s4BUx3zyset/8TEB
+Dn0U8w3Uce7lZi8cB8HwfjZg5x1p8rqk7TK5JyBIXoxQNfjM7nFcWrswREMnU3bW1SsD3ZJysKt
QLHiCoXJ9jpWFf7XVTZ1K15m0P2g9tjaHWhFbHs9QFQIuqDutOamtwWW6Z/QGaM98dYDdNXe0dm7
/WYi++RYsz9R3JPJ0YCRAXa8VaM92clEnf/V/sf8uMc/fJ7f56fPGRCi431uxZxNgKq2jWW4Nm7I
X4ceRLYj6+66IgXve618pC6K5FvDvTBdA9uO+E/TgWRED5h9+JRA6CXxoAqT4Cn976lulvfp5uEJ
KH3dIYdCuFZDsEtH30WyWgaWn23IRtoJHZhPLyozF7xn4MXGq5TbkbVHatSccWPKz+yFI/3u7IFl
/jmu+dsLOKne3GYYmXYL2rI7gzXEfU5/uU3t8K/Zfnej4WUY4V/s4u7nEzbGUGC6aysHmvS89h5i
GdsPQHsq1A/jRi/NU9aC2YI8pc3bnetyH1yJDJsS7d9MMagORQOuW/IZDcddNBJoOoYcy+yjrwD2
ZefDFczV7J6pcDqBNuKevGnaIcBzi8/JIVMOh8EDasUOjXyXQQfzk1khJRF6YXSmJqj+tk3exlcD
inTXfOSrUde4phlnqHqS5YKa02TxHciYzbk3GwSAMENR7KiXphQQ3DhTU085ZuDkoykL0OtkXdSe
nSgELYoRIFghloziJvogmxwwccjBnSiW0kXVBE28ONpQ00qFOjITmkV9LYqnCHmjq53NoRRyaGpQ
Pt+GS1mby8Dr1lbLoVIYJcHDUKNUjWm10Er1oJ3wWgCNux7sD//2UH57bAa86v/wAHIKYXGd8vjL
HB7276sh5tCHx5olZ2sgcRBScbmN46Rp9/vE2BCR/myb+0GqD5L9ugELrFMY1tapbWQlGFhNkQer
Tx41kTKZm4SwIUyNUM5sumFq3gcRWoe83k3UItf3gQzlCCcRoZQ6YeVdl6VHyA96V0CDvavH2CeU
cTVnkMR6kCyv/TXi28OaOlvPCM4jQlat7iRTUWSX0ssYWGkxOo2dZI2S+mZDw31TWtiJNt/m0XoQ
pDS2gPfH92Qy/R6LKhA/b+kTDL3fHQX0gBfUS3Mw5OAKk/UPZFKVgQoi5aU7+ghQ164PDnNNAEB+
fSKQ/kD1y3gkS2vmUH2avoVJ3O8pACdBkLud6q6aA3gq5u0FL9oH6qSbDNlYiL4n4oFuMJG2KPv4
fbjMq2olXAb65iL19zHeA8Du+vs2qPMnhyXFU451Eh/S4S6qOe5xh9lLhwm5o04gpKcdB1HCkga8
D8fzKgeJ6+itfbdMLpxfCTTB8BJaAdI7gX0HfPdpjaRyo4b4G2hwv7od9H1ANBLscwE1Ri/LrFcM
pH4aOFaGv3ISgGaKlWEmbO9oCL5l1OMOaXFLQy/kA/LCziKsmmzjg7VAQQbpc5fGHGynGTIYmVaS
0lIu2g5kLftg/90fOcMzCxrR7VG6PADCmgKpoCN/f8QAKy+uljxGQuPW8SFY2FAk0FNg1SxiPMP7
vgSXhgofoOIVPrgWsixYHgfbHjK2D+AIQMzfRemX8oMTebAwse6H7us0Ok6yzALhavrwH6Gn3GTp
aHbgRk9JvjQHTenUDTT79BXqniF420G9O+xR9KZ3dnguuZDxi9o9NRtmrgRYYZ9j7DywbPm3G70q
egcK2kHe/tWt1rMRkPndTe9j5tnIThc1OlveLkqzdT0YlftUATgBYbJtO6XpEbpg2TG3DHs7AoVw
J1QJGHtp+dcuROi6Zk75hcXiSyxU9aNOoHeXeoNY8AEQ6EaUP7qg/jIaoviS10UCaZzUu44MP+bK
ENkdBCrerlJbw8eruHacrJEHa0B//Fpz8401BkrT6gjMFnHEfDBDG3KmlfmbjQZpCg4/siCxEfjr
DLG3K0RiyoODlA2EeRz7SrZIfm6V3T8qC6+DwIHscDOBC+vmD+krQBqliVVqYzUP8+GlbyeIlpb2
vTMO7oHrxaoL7MbGSscEaexJ3iHZPgDt+rtxFo8nI9eeydo+DNL3/ylT82SC5eR24rnWbAl+nfzm
UybB+Clu61daI9NqmRbKYw+xeRmae7KrwL8T3Af2IZu+dBFkB27hXQoDa7vNIHZuu9GGKg9G9amK
oFQBqQhrFSPPCMm5ZLrwUJpLcnCCT2lb20tRoFi9kVG2lJMZbabYsS8GELfzwQqYOAXSXvd5iPAW
dZCLgtzSssCPbEO2HvV/K9OJIwjTdfKuV6ALaZ102JSFxPdXlwYCkHI8YNE4fgZ7rgeJSsc4dLrJ
2KYOBu+lAnnN0fGh3ie0drSVT96yk6DwnzyjABNW9aMaufGqT/y0ejuxwI+bSgiCOBayi4WVWZ9q
v21XopP2nbKgLZA2cX5AwgCMDuEUrCsGVYTECotlVoF8J9LydIU+63ygvQHkQdu0kPRLBtNa/2cf
cqRDkoDtRGjv22R0JvKvRdEG2G7xE205+1JM98yYTiRDliZsvNd9tMOkvobhbtGb0/e+/20c+FDA
cj/Yrw1kGRYgPhJXwUN/M/rA2CjQGJ5ZEsTrrpbWp9LovublADXzGDx4WNV9B90zXwx6kMF+DQL4
djijoCcBs6ZhfpqGYR4EWdV5UFMioAW4iRH26TGuHWOZTSpZIuaUHqNwAEk79bRhMr6dUteUmgig
OPl04AMSaIUuqywNFILHFoTXoQUWn4IQDBpGLptHw06qZVlJ8Trm6s5zUOu16NXXXvrtD5RM/RS+
43/yMg4eZn+w71LPTKH7JMUB32x1TkfO1tL2vStL5EscRttJ54/ooMoxALZGoG6c2hlHujh1hoNF
GagPPu/dwhfjgVqtCcX5dgymLUGCygE65X2DiN6MENLwIVCy/N0mXTBQkCg1OZPf8D6WUEc0H/n9
x/mcBmt0P21P4N9AeYrpGatbhKW3zSewpANzo4M0hQ1QYOm4oCrT6Gh9oEEhtJ3WN9uUBBfLeK2x
7T7EflBhl2waA77DaDU3B5W7d6PKE1TuxgHCBSBOivWBOsBkFy64U4jtB2+sllfNmPXnm7PjaWLv
tLp+cIOQe7wenLwBF/gLCGKCsywrhy9axAP2AQ9fKsbCyyixb1kBfr9xORjIZhfUXE2LJA4NPF3G
fAU8EUQNbs+ngWUVyKzX9GBqyW6PnX0psjZfKe1MPWGGDNzClAAIJnJ2/uPhR7PnjFsgW0RZumY7
dDU9YsQK1GXSqUnEh7cuMiorsYHqAzZDDyENvA9+ordKsSJHJ7ZQHsQrj++ZrWbbPAMfq10DmTZb
LPIqh9yEZdn3cTrVOydus33BnfFughAkNOKS+ssAuUfPiIwfvqp3bsm819bLhyUNyt2k3qnMAvNI
0I13HFPOg3LTPdMTwS7aHWJE7jwoBK7tPkjGNYNC3yLXlQqurlSgQzXUSwStgjO3lQVcjd7ag2tD
gP4KpQcgZHzzw64JzCWyqoE3R8hn8T7YLGO1hT4a5I2RzrkDZni4y1NVn5kLhXrJchfiO6BAMeNm
PJSB+UAtV5voDLwl2a5zdXmCHkqTUEdhROnGrAC/88KmeJslyLJ2xTpEUmPLD+N1YWOjOaQMhIS3
SyG3hE8DBM2OZhvGZBcmibxIkCqsfV/Fa/pFlfpnZcbFFUpu7EStJgzac1F34P1DHx2C2lRrF4iL
dVIGbzZUrj6EpeHPv0VU1RbnauJ35E8/RZDHy3UkVL2+TaRCec8hW3ymeRAcBv3G6CUIMoFSpdL8
V1Ya/5Qq8e4diI7eyRCs9WSXruMtrcZixyYqhmeWiG07+taXTFlQsi6acUtuKVLomYWNfTP17PCf
pp2YUS1cBRoumjYPVXHgBAtsjI7vUDUYrnNnajfEQkbNBLH1D02hm0RZZjZ1uL71hgpBCbP4GeG1
8NxDU+ggU/yV1LQFouWl66MQQfcmjuaIFBVwibppJsAeSk3TT02kDOJzWrXp3IxGZZ6jyvgxz4SM
xyWJiq/UiqTjXPrW/ORN0/TcFrK9M6AjRn3C4uK+yYIL9Q1ALt43IwdnAK4IRo36AQusXQiClefY
mAxgisYN9eU9sx5dEAbSuM7pmuvYxkvqq6YofnLznxXuvK1KgHXvwqK/qrxIQcuV9UdXkzsBNsx3
CbMraOmAL2p2QTVNzR3ngVpJkTFgAGNrQ83eAoa7SIMLtWhQgQX6AgGC/khNmtLzuwcvTZ5GTXuS
9U36aOiobVEJe4sFRg+5G1HtB9TuX8gFSRlxgQbF/jagzaW5RSEAEBR6Ejp0eSznSaK87vcc0OUF
GCYCpLIrd5HUAdDMlW0bC2Y4AiJbMljZ3RTeV1kZ3qNaMtvFkDdamORTM5TZFVV3oV46kPN4KILI
vZ+d0gYPlwb3wDxvGoApyXTSaHcbdLtWoS9jJaCwDdLCWaHgChiSIDLZ0cGX874WyFUMtDa1P7z9
h3jM1p2HIHjVmtuky/qdi2qhayScf0Qy5d8LM0DmwCufc9Cl/c0hbbznYCyr2QEv3n5Xjdh06Rky
bJYePfDILGIXmvaFFVVnLzP4C5ObKczjl6oe6ssQR8Bpa3NXKLFNARzfIBnFX26D3ppYrSeIZE1T
eZzfjAML8BuJRYnyPsgjfTh0IQBvoh+h8ouORr9b6Qwy794FG56YD8GKLAFjWOekZbkNswJqeI4d
QNY1k2tHsuRZ5lgKxm3U/lMiVmUw2/4pkcaqvDH54rQIamTAZ2On3WF7iOX3waoaFNvp4SHEbubh
k282z0h59Oskw2q/0VgIV+MjZGPjdel1F2p5JtgUpjaVS2u0gO/QvZ2v3nqjCOXytVMCMaWHvo8P
/KHYmAEYTGNQWCMWgEL4XteoZBy0KviBXJG398EVhb1A7zHztVNP1B+C223FeDAdaWCmB7ZU3DIN
T3UWjwdPl1XUrV9cHH1GzcgN8TsN+5M1QWsbLBzgZ6xLdSI38piMqNy2Hchi9wAfdUvfyWtkPEdj
rg0Is6RcxJap7q3ery7AvhhAsyJ16qqqxP1ZaXHSXyN4lAYPIAQEh3lmf/ekL4/0cuqaOLhABm3b
Crzplw2L+g2Y9JrVbamnB7gqa49kUqDp25g+B0ga4VGZuMNrmFV7EO8YPyzHOkG4dPoiwSyw9FDv
fwfeLGPndGa/Q3kpUJt6kOegbjEx6/00iPJuCu1ikY6FOGe6KjWNAY9WkASaW+92RzqFXOUqPxQc
XIo3khnAQqHrY3Qe2FXN4kAdGW6vdZnZyPGzEEqunTmeazCkvXQ/K2V1LxEbInDkghUtqAP+IsH/
tUksNWzICaytb2OYW9sv1nc7ynaqLuKHrubiynIOYHxmgr6qSeJrJsvmhCfOF+qchKjOoKg+F4Ob
nfiYZiso40JgUTeDDm/ABZ3SITQSPMJ0zzik6PEg3KmFetw1GXvnGyBx2YM9evUlA3500faB+Vk0
g7Eqa1bsqZkiYwF1TPWcWnoLBpztQoAZ5nOY1AOwFaa/94SfHFF16i6xHFp0qZSfpjwSZ9MYAxDo
AgYAIdl2ZZR+dCh1U7tJ7WZGtTgjXglNtKhBMgworBWobMSBmu9ulp4NYDFwoxGoYGq+obIDDFtV
+TVwEVPXEfPEbBSQVp1/GYKiPKEizl29eyAlgRKARKmlqz3CFpTy5AFNovJrVL/NQR4GFOfARQSO
ZDyQzMcWybT1VKMGZChr6xGl9NZjJoNNgyjlHXnkccKBOAiGBaJT4Nn1Enda4Gkz7snZ5qjJlmMD
zBWG0ohGz4lwZLO2SzXly8o1NkPvfGHQ1NqnoGNatJoZxpnC6khNiNTwZ6eTb81oGONNjFLl1VBL
d1cVEAyjvbqLv3onSxWvaCNPvdSk3frN2W5VeERQJ1lQVqu1W1AFJ0W/iRvfAEg57w7S5v7RBGpr
zo6lISi5BmRYaQDZKXXWjEO8HYEBmme6DfhzTkSKoEq4SgWWPSwD0E3kfXofpHijDZP3UIcFTMAQ
HAfmv95MfeJCEsHO1TJqsy5ZeiKXq8Ro083crqJJc5bHfD+3rRAv37osLjRFmbvp/Th02B/qwcDb
zfNnKLEFSd1wyOJjHqn0hNXO22HyE4B9/myLsuqPeXMkO41ow4CDRtUkqhl+8TTYfOpDCAZ7qKXk
ocEWZHN0B/795bIAKGp9owGhM4TRkUYF0k7E+XVyRudpkIDJjPFdJw3niSzcmPagj+jupTb13KwX
SdV5R/IokJFYNRJKaI3RuFhRoVRS1uCQoqECUrIHFGMFC2qiJNa6/Jcrebzu7mNAXBpk4YMuc1Ap
PdX5sdWHeOBod6PIgRma8iOdUXdpdwPIifkA3sb3MRG5Uz95VlMFPp8/T6nfaPp6DSmteGtnUboi
3fB9rqvDKtwnK9aY6twBgH92sixdZSbjx8Etf8gw7U6W6t4OUWJ3J7K5Pvj1HDs7UuekPTqwNSCO
9u5CPQMq6EDpDF613Hi4pamm3hNHc6y/yPfKchtpBjJRmooORguKSu1FLXKlgZNo54FzRuvXXLfp
f5+L7O9XvM3Ffl2RZmZFwY+oxcbjEw+jOkXlLSF4/fcmtjvsOWnxWLn1YjnxsUm9SIiLjDVn2zHU
eWAy3OPVdmhZAsQO2eZTHwCVfWJZB7LRoXAr1DPrA8oMQFL6IlrsIMDbJb3x2QD83k+Ml6qty28F
91983AjfQAU9nwBPOp/81mWGg/cJUhkH3V3okf9liv93H0iAocoL/N1rp3OcUz249oKIHnKRiU0D
ndqZHYJ7UHapKtO5tPiTPzH/KZ4Yf/nboNBnzcwO8e9BQ1Lxl4jb8UkVKL7scmO4p0Mbexm0Mpc3
y4RA3L0b6wV5KrToq6nZLIvK2lox9qiussYPQ7NuaYR1Gc5T9ha4OsxBByX0FXRM774OhbVNQxDB
ks1GhnLRtF4BatCiWveoqd+Hnsw+jca0LWoGUKu2mzwNbnYVlW92D4xt+xr4uk9OiT3ku/3m/7u9
rFG/RtmrOfGls1egvIQm8zgny2rQ1p66oHm65c+yntXb3vGH5S1/ppDCRBQ29je3pFhnR1+yyB6O
ZJrtYlmGqCijnNtkhOlJ8OrpdukOD5xtXYtxeZumCfuPU1PHaGXz1DSRCSrn+85ly8lChaB0JwQG
M0BSLlnlukujkTnqAIbwMvfgCTXuUdfynGsb+TUshIIiECRbmmEeSxO8z6LA7oOCJj3p+wHL03mm
m+k2Zx2nW7xvvCN1Agf2mDhZd+pRxr8acg8rbr2QmVceePFVo43UrDb54JneldkIqi7dpOWKU0TI
takwPZLN9UFwAFD4HXXObnpeF6nwzc1WsJ+3aY3R/zgtDQoMBLMSJVPso7AMoml7MFpTJx3a92lD
ia3CWGFVNbSGs69arOxoPeNHwEFQk9Yz1HT9XqEQCamJW5N6UcuG30t68iPsenpUEG/DYfoatNgS
RZ7Zn0AojjUetT1tpDM6xGEBidi02dLQECzreG3oIdS+zRCWIPjnffP4h32e+cNFxiyIF55fqA1C
HP1+8KIrs3vz1YMQaxA68fe8S/plMyT+BYK/7Qk0HignHMvgq1WfycGBKvGy9MApXw9VdS6gI7Ki
DnfLoTH1DcrO9cqtVXwORJRfxATsAVJb8XeXPfWVNX3lKEpfQce20MvmcIsUMWIPEsKdeOeOr7lp
y0Wc8ui+KFz7Qh3YAqC2QncYKLGbOyoD/MshQx3FUB88S4Ba0dEQqEGqR7Kp1gHKbuzHxxqRwQ2P
DHUXZoLdWY35IPWiNkEqiVqqNcTGAGM+FIEh7Rh5HjsgqrKnopZboQs1oe7sHEB+PneSP9npMCK1
dHBid/enXU8LdmjjUFrt7oO/ttMF0skQRxTkzJ1/DEf1LvLHppo/3q3ehtwAiSyOU5Vtb9MyYOrP
ia+WtSGHs+sioTMAk3/Xh3hdo9AsfpRpANhvCcWGoQmKpWVb1YsnG5TxqSZ79X2gAJQqvgcpyJMK
t/vZ2cUqTXMP+qGPSAYl2KVkclkFPPyJ1Blg3Fn6bYj/QY1e/Wx33bgWeDSearMojxayq5vJt7Go
BPnAIsr99jtn0dKYsvwnOLg/dc5ovwTGgOA+Iu8X1zDNfWmjdN/DnuwhKfx+qVrTeh3tfq9cK/tp
etOhG4P6FaBNCHSB/dDr5EKofrqarEi2oV2nh9qT6Z3ti2hlBb16BZJ+O1Zp9sMcxecuS8ZPvRpG
7D6t4hRYnX3CL7tce71XvngdwoHalbfTPvZ8cayb2FlWUdKBAtuRx9i3pmsrrSt4OpxXaDRDzSm0
2xP0w6pH0LR9Izv+GERl+lqdC9DWPTRSAEgd+ysjQHEdCDCji5EX8bm2BDb7nPffGmftJnHxHeAa
yGRpBybdcYsaSrFOWFrco/iluC9DFHgh4FAhXu/k9xa01/xFleMTT9kdmVDDZSAzrQIuFoNR7iKj
TTZKgz7wrzYemJ/FC4SN1YHr997cEaJaYArLe2oJNyzPORPn26CsxFt/FDFIPN8nKpAwXuHHlGwM
gohgQf02Mfl4wpKL3G++E9nbpPk4q7Qbj22+KBxN+TYTv81H8qHDh3Y1RNNRAuvaWf4BEjYLxwWL
R5nxy4xZmCCNgeBAsiGMQ1QweUaBxifqJJMrrDPj/Zu/BMIdabLIORqN7yyJjsIum89lbFuPDEGz
01/sfV18tCes/exk8s2/BgBoSewVuG8+B2HCHocI1VRzJKsIe/nG74okyMlzwQ1KmAQqVcvBv9A2
LbgnQvseX0z53EOSadeihHvTjtz6POHBG3We+IZXGOhTZGqcxs6Z7qBS7YMoAwXJeiRyuuXzoEfK
EoGhyK3mkeTghCgCo5EciIq7LoHouPdrJF3T9ABRpJGO8M3PEuAjcsBKD7UX0TqPGvsRCPFkg39G
cFJpDL5hiFfvuOQV8gKCQy28M6FHzUGvyln6/X8o+9ImSXFly7/y7H4ebARICJ7Nmw+x75mRS1Vl
fcGyOrvYxSq2Xz8HJ7sja7l9bdraMORyKcioACR3P+dAumgzFHIMgEkM1+DoMv+IOZCFqJiNP4mR
dSvP6qy7vAuMbTu2zcEpm+GEPDvEx2VePpR4zAOe16oXLCOe/ATFvYvwYdQVGMMKWUyqIvylNpha
/u7aRm3/cm1BwT5cW2QYENmdsF8E3Qr7OlvWdtgcZnDW1ETVfHMg2FdtGQ/AkdT7okuSboHIKijk
KFznVrJc2xEYA2ajg7Tt2u1DY4E0tsKutZGbHmJmy7D38a2Tsc4jvKMDcRonFa9+OijN5KYOIHYu
i35r91IdDJSEnDtH92c6o4OOczCU+Y6zunWUpf8tqpm/yCrZb+w4sPeuLMIHd5ggbQOoflF5cgLE
s/hMHgO3LeQ37Wegf7ol9NiDQ49HiX1L63+I8c+n5DTCiVIAMo7EputDbPvBRjcguCukCwyKn67L
qay4tutmYTaoDGxRFvTkCJRI82T8Qm4+A82pKApE4FrsNaKoaS7N5NYGwPJNw3/n1uPO3yqUIkLG
SurnKsu2gHIjr4c7b2OJcNxmU7NLi2UM3ZDPiSrZIbEcyI4bI3thov9ziD33Honm/g5s2kCsT/62
6TnLWktkrqZpM6225D/E8n3aHHHj3ZgB2Q5qbTDsblzUjC2RXYz2tLWlZsHieD9vfKdeIDaiD03E
MqN9XDJkokugS10qXA0i0S5MsxVrT3nsJKjaFS+J1tkAnnH//olQpzkGDeI06Wg1J4BMQC+Rgaj6
BIFO39oEBUDluey7DfXTwZDRa+wU1rZXlgaGBYdIBe05r8scUP5UgEHGdfoFGaO8fvexHa2XRV0j
+zt5U4eWQQ/+SygtJAWSt9Ba12fd+SgmhL7Usskh0dglqOZH6h6nWHk1GzC+NQsXocl+QcZq6qEz
F5Uy+7yUdzd7YVqg/ph7tb0yCxQa9lgZCLzGjzXdaLiFwnOTcNxzdBq6j4WdxlA4Q9ycDshRpR1C
un+1G/ALKfD6k+XDSGqPSWRCs3xJc93GQEgIofjpYGXSXvM+ddIL6MGaDQMX+KUwffvM9LM5lXvR
gcx0NoadvXTiQa0jrFQk9iC+exqDbEkuCdkGT1XQ7wn5+jZDFbFn7E5C0PS5Wi0MqJIdvOlAZ0Ei
GgUmBQdG7Oe8NVmbseIo3528hORQOq+HHfmQiYv8r9E05a1NPtTM80zw5a3HMWW+Mh0ISlYdEkad
it4PMaKRFfDyaKe9W4JwKPhztqXUQ+6ikvmmzYzvFIH8EKRMoggqPyHI0xtUs5+wd/wYzfwpuEmD
XRE8G5HxCVXQ9tkywA/Y2eEApfghPpdDqsC9pI0rQGjWsmxCCzGeNFiAMVK99UGyRpGiQu1HBOEa
4Yd/6rj8lgdO86UakLc3nJA9YMHjgnuyZvh3zJM9XlotWHAqoPllsnbwcsX9IBS+i7gbTvOpYWvj
YFZYU6mkBJJo6qGD06EyawAtXo/dYBNZAO2BDuMFhZdXiHVWj+5YeCeABasl2Q0N8sW8Csu7xLfH
e0/0WL9MA0JwBSBjlIsjB774yc0hp9sx9RzkY7Xowch3osPQGdmJTYebjZq60/VSpNYmH1EQ3qn6
XDtB/uyhCvahdv0ls6oQdS2rylHps+ib/BmRV5Q3FvqBHIM8vaBKyr2jVhVXb70qh3kS6NWBVjUN
cR9Oc+bThhYPom5PzXQU4wq1QHxLzcYtkB5EgHtDzSHya+zGKndlTx8KrtBoj+yGvaReZOKNQ5mD
3oJ6XaeNzk2DFSr1st6q7hAyuFInlq7RohAD22WGYY9gW04qADKqQ4PFAUJJWeKf8dvyz3RmdMUX
8GV3O8vMxbiwSr9FAH4AE7yZYWOYQZl5OqNDAFWAgx/hcGv+zu82jEaQCw27Nf//p7p95E9T/XQF
t8/4yY86ZN3pfWs++iFElg2ohOQLOr0dQPwhVrld9AsIJaTHW4eMQElf5tlfQ6h963anGW9NOvv5
A9IGGUlTguXwn6cJy78vjD6FrmQ23j6VjE5V8nzhcPM66gh7t+kibkOoObvQKQ0pivgzlDfLvWFH
+X0DaUiBVNBJTYyddCgGgSoQwy+Wg2W/2zo6i5ONAVGj8zDdAaiN1vWm0gmwEn+PpRF5jGq5Xlrn
m31kwG6PKZ5E9Km3jgH0Op3TJRflhliZ67B11kkRecv5E/+eGFEqALfB4d3RZ6daYZdcmvFqnooG
h/ollV14N0+VarNYh5FRzi6e4V1skBBtwTChD45m+jCfybR9P/uNjVx6l8sUNzbG0UH9fXazOdM0
t1mp42YrwRK6jDnueNC7eQ9FK8FNFYJJnZq+SLwHbUFCu0usu3DyKCGvtgsb0S6ps+Su95Aj3pKV
HTvPgzoNpUCAeBD5Qomo0rW6c237ApqU8q0YxcVwWPHGtbyEEicKFteP65OMUnAzeczfy6p/poJ0
KkMPplp0RAJm+81EHmTPyvEOKPMFG7AhSEV8DwI9fo2jWF7wQFpTiw7GCDbn1G7e2iFIkOlrUJFX
eGW9dB0fLAYyC45Vyqf9fOm8NH+fJbH5bqOzNuXOSxgO6YLlmXyZe4MtM73HROvkKoRIruC9dk51
Mx7JBHGI5NqgEP/Ox7MMqnl9sCS3tr2GIGO6Jy86NFW9S+y8O1Orj+LkWqn8cy4VmDSmmcnU1+Cs
cAwr2N9sbW5XSzdmyZZcqCPVGUAXOUA8ZKM5wxJyokHDk9XtUwOp7W3Sg4H6Nl9gp9Zemj3qtUwX
Fxzno3vkTnOlYfQnoS6ihFJp8WF2swQNbzxfwu1PSLCj7MD+dbmZlF/d954MT7cr09KPFiZoEoFJ
xRdGvrVT+QvDcOSHv6q0fJSRWqCrIhc6eCM4QGqzNue/iiaVrQfRvSzTy9vHska5O6NE3frtL22r
1jgwt/ty++IQIAXvv073t6vrlfDu8uCF5pr/Db2+mKKuw93cHAt+AMNGN4Fpur20IJJg5Fn/GtfN
k5VmyVMMycaDZAwVupMdena2kTeXEetwFH+69aYBldHezQr+rEF0R07Mscxl47DqHNnCWBkizxYa
AnyPbW9+6ppBnbup5RTeuEGtCJiTS898rJy+undBetW4iflIptYEtVeQBdGRbH0bFLssytlyHiCs
4LE3N77WJpg4UaKHdXUb72lycOImB0RFzAU1aYCHH4vhmP2VTO2IUGLat9WWJgfaJDvFtvqTOuly
jcg8IoUb3M2f3tgdqs0iZ02TuTLpLowXF/KngxfHr3kizRO1eiwPt760WtCJ4A8ajT64olJlRZ1k
yiGRueCV3x+omYyFvZMRgnXkQpfQARnHxkcyGBIaL145sh1dAGg92CHQPbaS2FN10WcW2e115FLf
F2P35nee9wXS7sMaioDDLujRDLWxAukWajRjzzsVVQYFPiCov4CnkIMSN2uORRuhdM26zuYWCny6
LMEXghjN8n3HDQq13Vynd6vNT5D6OLaqWHwo1LPjGmLipv1g4LKLwP9M+euAqW+61vlTgSTbTteQ
+EGU1nuaHCi1jTXgN15/NRDk/BYLFEAmHf+e2Oldkw7Wi46bAXqglro6dtRu3dLqD37pJIhTJAys
gbx/SgYo4yoIdP4xDYdGKf8eYbjMEAzGT9Tf+HaKn0bKAEmYcOSRa4DZwkwAPkvD/hM0KsDlDPvN
rZvQ56knkUZEQG12c4C9JzegI95nGya322xR/IdPRAeQPB5A8w14h7HIhrdMhqgu9azPkB0uUZRo
Zru6b5JPZctPsjDDb8DzpMsC5dEXLS12zs0BqTV7iL79PbJLIUZBI3MnQNm2bbOVEcdIEAUq/URn
KnCS+az7je13fgEzGZ6bRfohz2Y49nAEM9juQ1ZvzrGJ4dEQo7On9NrcK5ElWwujBMzk7xwdOdMs
aVnvyN7H6UKNSOxeirYotg7oBz5bWTHzWTmpa64T2632qEKCOG+az3xWWEvDHjcg0LY849Pk7yJO
BpQayhTEkINH2So6az3Vzi9DxwMPdhkm/6bdLWO98CPtH70EsiMolUnySzYKJFzMbkUdyBPmlwga
gvYqHvsVaqj8483NH0S4GYJULnsONGeHQo2jztr2KewstQZLWb+ZmyOI2LhT4ZIs2T7pzhxB4Jqe
qJMOnQRhGEBdV2rRbH1ivs/Gze59tsA2gk2rVYOIl2slC+LMgvzQqXPN6kKtmqX1LvayaklNOiDI
C2LOoL7w0kPB5uRRg0BsyScpEbL9Zo7ZYxrw4xy/+xS7hPZr0YJ7Mhx48Wgk5pG4GXyok+4SYK3W
/XRTQKMvmmLR3V0J0e5H3o1HBvHXNR6O8hjWQbhs3JGf6iS3PzHQpc+0dVrlB7BQFqsAVXNfyM1P
S34yWbB1rbwFqN75RndMXUO4okTM4tow1hyboHVXLEiibzo756XtfW0T0K6OzRgdWJaqx2kg9VdJ
Dg0dC+VCdpQ4+yTFPE5tOW8BAj5h2HTfkC3tli33wvvENU2IuY5gGbXzESLKybuvgCKLhhyjWplI
nrZg6AX3B2erns5sbFU7pV2EC3A2905ndvgqmh4q7i5gQtMBpJg62NYo6N2KhiMpq/EkarCMAL+/
HLcenjPXUiK1PvGlzf8YYTOsagdBV/q3TMM2vkJZbtLguhceE19TcO1CTLH7ao09W+ok7qClF3S7
xmmNHUOm864DJHyJvNz4Uvb9iTi0PQX2zijvvrIyhRwk8BdGF2dPCtB7QLdxFlQFZEPxSH4yYv1u
u/XSmWKsXneqAjMQx4MSEI3sQJfsO2l6csrqdb7i6U9xCpB9kUcW6h0UC+JnLytOeW54TzEInw54
okx3YTd8newpw9vCCkN+cCSoUn60j0hkLHKzLnd4/PVnLPj78yicDvrQPN8mVhEtStbHw4J6ZBiN
i6YU4TbvBuiaGdBBcL0pqDU1bzaZpMMOtW3VtZ0ONYj1kb2AjZrUcbPltaw3pW+1S6pyo3o37IGv
kjv+nurbbnZDxuOWoXZ4kRJN603ZyrOrK3Jr9VppPD0Cw7TuVCKMdTSdBc7wfka23/WisBT0OaiV
3Mb49RxcpA429SiL56pSbzaijG9RWW8QiOu+mpmfrFA/NVy06yKyZ+b1RqXSWVpqNBa+m5knlxgR
KFBMbYGIHNY5wYFMdJBTFJnOkKaAlmsxQogWxaubWGqglSfAHRVxkQ0EANC/sZ0zAjn5xZsev0pb
L9bYsF3MBR7JhdEne84MvCXKBBrobR1wiOmY8ZuPu8K1HPFaeGG8MoXILl7C3GM45vW610oD6w28
ONQ833idfR/ytnlyw6jZ+n6e7YNMQCltmow8RhuK61EtXhHaj1e+HNVKMnfYgUKQatTp4ClVrn0p
rDU1O4D3Hpx3B26LrZNlKBcfmsdR+YD2J1G2R04DAEMoPFyhDPJuK+XZ8OO9Cp317zQrfBuv2qlz
nFLxUoVshZLFznhEdA3fQhcFxYqw/wlSVzvkei28wqDyBCLF6hoiGDPbqEkdqG5vdvbSkCBAaHlr
PQMG3h64VUzc1C7ChxWkIW5NBwSK+F7tc2wHqJB2HW+ZTAzjkGr95NRV8ChFk57aIfGXxOjt/GXX
uZ2ecnuSZ0IEfg0u3xSihMUCt635DXwbGjX/VnovtTOA6wX/EKmI2kfmViAcmh61Q/ju24ZgNLYt
HT6EJsirtY9EFvaG41fOoMzT6+Ez5GLe7VSIAY7M2U7+o4r9dWCMwBg0TbLjXRRukORAXs8d8VxE
rhzsNgCFJGm6M5Os+UIeYRPxbQxxvgUWW9lypp5vDNZvf9sm4nnky4CSEa63sxxQw4VODfUz+kp1
9bFJvYj4d3v6/suo+6X3p7E353aaqnQNvR2D8dANSLpCCr089ogAbFRl2o8KJWGQOVbjW+7fFX3n
/2mP5XdbuO6zTk3sLIPeP6EKvJrH6Kww1moAUonuNzbwahsbYY7Y07QG0tOCp5sOqTfaS8Zeb5jp
G666AJnEPish7sOBvO6crIZA8aDfkdg3P2gyYG3eZs+c1Qy/064CN01mb1KB4uIoKYszQPBqjbKn
8lMlzT8I2mg4f+CxlbzdxrBoDFeGL160g39MQq2hwrjc3Jpe3ZcbyCOHm1QGwUkMgF6J/jNVv+d5
C2m60B8uLne7k6WxkYlK33ytk9nB7h9Zby6QLShRIYJbIscKE2FhXpxIhiabmmJqUq/dAttJvdgr
Ws/U+7uxiRMic5EpEKga6oJlAtaVEKC1yt49lpphqTnZu8oBYcDQvJTaze3vOpHuA/RoV2C4DbJr
GEwABh2dwNQt+B8KGOIVaDX4nVFA9W8wZPIcpHm1hpLUeAbkKz04ReJsxyK37+24EMtWOOFLa6mH
LM35dwD7Ud/o6bew/Gu4DDXKN9rEApE/3hXgR/AQivGyk2haH9UD/Se6/cluceVsZVHN6kPeYGX3
wHYflYIw0k2QKCvCZit0CDLcEYJEtw6z4BD8MO7BYAMmqgJV+wiuLEoRdUdqNkP+3iToId4OH3uH
H5vUGzPAw/7t2HxEjU6pshWobU+ilmrvTQssVCNCkc0ts/BMbTpMLn4+qn2cyOhkYvFJfAax7v70
RR7eO13PH9iYXIgMwVadvUXZaLwhryEb/wRKL7jH2nb2IrM12PDqU3hNK9e/5wJ/xeyl6sLZaLe2
14hQokC4r9jnyAY3HO5r/6rCGnzcePifgZFBDspvQwRdOvs8olQc4oi1/dDkdbPMTdV/iT37tfVk
8qdVNhg+5aFEWmKrxJI3x4PQah8IBkG2APd0UIMbpRuQJmnN6Oybxmtq+HxeULaJmZ3yOHylZRpt
EFygXBeu3SYHWqx5HL9BgOGLNbF5Ea+X7v30bFR4VUzMX2Rveg1ox2Tnnbu8uZIdMp0pXgxeuQBh
77gFaCb7LCEvrkw3/Jb5gEFLcLFd4jTsLi4A1Cg1aMJvMaQBBAP3hiUjf/vjyMSMxnuV2Z8VVjZn
UDCpM1a96owdSLwTvfHJtaPoaMfRJrCy8jFN4/beSSQKWjoog/aIuSwrn7Ed9RqtaE5B4H6de9ng
vNUAfxyxOMKuxeEGJC8RISNfOoC4biM6ZdxRKyo9Z/Wv//rf//f//NH/d/Bnfo8y0iBX/6V0dp9H
qqn/518O+9d/FbN5//Y//+Kea7tCcHBYCA/sI47jov+P1wckweFt/q+wAd8Y1IisR17n9WNjrSBA
kL3Fyg+ATQtKhG49vrO9iVUBSPqHJhkAw9VaviF1jvS5+qM1VvM+NujC5AjEyjahFVYnRLtDqZlI
L84YZluXeOUgl8oX4VBG21llMImaH9rAEV9CFMLclhlxIuIVsjEZBELATESHIPE/2si5zNIVw2/8
AHliVM9OB6Gy/mxPhz5uqk2Ohx4Ymf7qTSv9BWT62U60DCt2kTkV6pHcdnahseRME0BNgS3++avn
1q9fveNwB78sIZCDdviPXz3o8XKjq6Xz2HTRsEMSOEDVlDmuM26UL1WCpMm0nOhG4KBLl1f35OEA
8wSoNkOZ2O+9KuUbhyx0P8zTsYlmw+41xIqNgxB1+JJGlbWK7aQ7S0hiHssCPBkDclOfRpA+4+t1
3iZX8E+jxntyZT6URoJ0ONFtZlbDnQ5j+8C5hWcuIA3yP/wuPfvnL4czRH3x7XCUhjjCET9+OZ2b
lC5K59XjvEh3CgFcfs4/IUORX6Eo214B1X+mx2FUK2NDjzxqTl4o11LXoYBWsRV6r4gB67UjMgXW
NDyYQlVDrEGI5oulq7Oc1oh4KT6omOWfhVFAMqjo4Drk/FjL+9DIq3sU2m+QsBeP+cSmX4LbFnQH
iX8kGyjDkm1TgP+RemlAFfUbMfHyI2oG1doq4sDt2dkSwal4P0oF1n5fAfLY++DMsLukWtY+UIRh
8wjtevH4ky8372vH2rtQ7vhpaU8Kc5YW3mHqJPm5sQ2ATuoQ9MDyl51MHv1ZdV721EwHRAqLSsQg
AEMji5x20QJ6eMi8Qj1Z2qw2hjnma+ql0V2XzqNzkPfezfFGXlhsbfEm+UAu3zZyeiqbzYY6SouF
/+EXwb0ffhGCMdfE/wKK2RIwZGlPt9OHJxWeLNYAKpngUeAVBfk41l86E/TKhDOMyk+mV1uvtAjj
RtufAuH3FyP0sEQzKkhBxsmZVGVnlVgSj53lYem08oqiWDST2luEIkBo75QxxGWS8kiDqIOa/9Y2
TxawxN/WtYsqm8F2053sRvPIuGse6Yz3iV0uVDSg2gqJIrbjbry/df/iMxt4pbf/4dnz42N/+jJB
AOVw5rieBSI6z/nxy0zCiplpxvwH2dcDUrGZtzCBX7i3IsND0XdmrtvUUy85E2ta65JHVYVA6XW8
A8MtiGeRRixcYI/bYlcjzzA9Z6vp6frhAJDRudUQb4MDmaHxgaCTGSKcFoxqWSUm6F0tll1NL4kW
FGyhDpYZ7x3IzkSIEoDW3eBaLeOiAJeN76VXB3Uu//ytePKXn5jNJRPStEC5y7j907eCFRUPVJM6
DwxyuWd7EswAtUmCErZJ5ZY4UQMnjld9cY2cMV19oF7OIWhAdMlkA38egLEuqOSJWtmXA+rgeqdZ
1VVsgIs7q5dUCpgL0HNACjk4iqliMA62Uhfy882rdlCdJhmkG7spNFT4MUgxIiPYUVNPts4FQikc
7F9s5FdMoabZefIj21C7WGpz46Wa6L0XMhj5Ix7D0BWxghhMXU65p56ohMaWX0GGi3o/eHu8riGQ
y71TqK3pJzB8xc+p2MRWPe6UQKHKZGd57+AZgaAiWFOw4wdhv4tifOEu2trrH60JQFIAiIzULXZK
U2vq6wYoKKUNwnKQCAsDBXrnzvT3EPcuLrqJQDM/Nv7RzeSXVOnmgUw5Xl2rFDmMDTWpw0wBoWLm
6z//Rizxy63jQW/DMyEu4AmOXfjU/+E5NHgMr7vBLh/C0JyizupzXFfRN9Wh6NDvHXaPzE+E8jwU
AINfL/xWgBED+X3/pUBaaQPdVLBkSCd6+nGkV7UMG5jh5GVGBIwruFicLq4QkwJdLTXdaFyHhR4f
21CCVSRQm2hSxCtyIz+DJhalplMTO4xm58qJ5WZqZhXIR0tX9DtqAmj0PiU1IYW8jlBqtnZt/MoJ
ERT5Vr2ORqf5AL0GWhwro6qagUMIVI37lAPqNkOvRQYiCSiBmTP0Gmpz+Z1viw/Q6yLo67XuMj1/
BH3OAGAO6r6tRL5YltRXx/KCu6QF/rUHiOfF1haUwhnLTqhQkE9mUO79sDBfwCrSbPBM9bfkFsfg
Py+Q6+oaF/VOLXYQZHd483qb1g5GRICn4TRtofMAofjiVGs+om4U0o1D2YZP4FznqM9BtK6S9X6o
kREArEAuwX4RvWH5pBbZWPrPSTtaK9/o0zuF2tCdzltrTzOJBhnA20wdy4IHr+gBToZOVuv3Swui
cQhOA5vsTgeyi6oZ1rWw9dJ0xncbdZBfj1E2Y/Y8hxttIWJV37kBIiiK6+wrCOAPpAzZxM1R9KP3
giJGZxnLIQR+AvKpsqnMXR8hYG9ato0rcLOvblQfal89A8yQ3DE8Dq8DNkbQvIDAtcjbJ+S5AsjZ
BflTno01ZAKKdktNp0z1vm5ROE5NiDDb93XNNrG28ysi7OYqZ6l8sMo8vWOl3JpDLx/I1Ed+s/It
f9zYk83iZQ3ljtnd71J1sQq1p2AtRIPAbpg6ewoYhZQhm2xNL1Eb3TIAwrFYckHd9mIo8xpVAkG9
vN7bflV+b63k1Y5HF5jX2l9im87vS9OutzytDdQDjaBrAIpzU0Q6f/jdPGmy77Oi3CJg0a7LFpJ4
KioeigmNgjJIqCRPQBRl5BBtrFOFWwo2OggIB5CvM+Ip5UYlcvL98MXN89U45MNznACg4ZaOiVwL
duxY3XIANHK8SCdyQ5EWKwCL+kNXNRUycF3bJec6zstlbTLvCn7ScGu7RQTFmXw4JRai8yhJlI+O
hUSBk4fuN2Cq1mkW8O+B9o5tg4wMDUc5gHflQRhtUdA0bv75SWj//LbEqoEzm+HF4JimiWfKjw9C
hKHKxuqNFoLxJkKsnY/0EkEGQDd174Xa3IEqDBERsrXQjgqb9mlsnBKCN2DJd2RhXuNWYT3Qldkf
OX6VKC7jn28eqOEPkKj2o52cKFaIZ0WDZBX7n9ZbE6mKngRs6QwSjhDGXQZ1nc3rCBvVx0vNh+Si
w8a6pw6GDMj9P38N5s/r0ulrEAzrhuk/x6Ed9of3gex71Hm7TF/ea9qlNyFJccszKB+DxAthANsa
wZd5u+nTwF7x3i5/fhjQiCJFkT/d/WEBPjtkyuLlP18yN39a50jTNV0X/3IuHh78l50nkKYmhAaj
+DIv6EdfVmBCD6KviAmnU1AebDvJtvR8tv3LTO/4ykQp1a/mALyNs5nZOvoKqY2bdx03ciWiUoGj
aU1hzkx60bMlwOWSp+shrEEcjJTHSiVm+GAE5fsZhBD4qtOAeajA5KthOrv5KUjk/YftOO0fbpEQ
gXc6tsEcGwvb8ThD+8efczeMfVSNItkNPqBeYmlDlKUdIbUtsdBEAEk+dGMHQd0JcNLp5B5Fb9Wn
m4dv8BH5IatfdIEP1UYLUIao7yHlFIJgOsU7ByjQPHwULCsP3dRLTToESAQPTh+cQs6gVfX3eNWJ
BDhh0/zGuuM//wasKbrw45+Lm9eVYAnhlpTAZP345wJqkQ3IZAW7GcNlF8s5IoPYvne2AoXEJThU
qumQjEENHnDY20EB0waC6kXigMUx0C2I+ZhE2Dqw7O0ALucQ+wVAdz+0b/2ECXOr//Brxj+SPUUD
Pvwxgln4SzzPthDh4a77cxSLQdU3l1FYb1Od8IOGXPgSlUKoYOtE8CXKPFDgofDclRWQkryPFmRH
BZDcgIsRCehIhV88lqcQOxLOxUTO4TlDXpTcVC7UMQgRdqFmLkBLXccdA6ljhNVy3xQHZMy+odgq
/p4VFywa8UZSgY2MlO++TFTDS0QG9QP302aTsbI8NWkrD0gid9um4uM9sNnBCo9y6/M0T9v40fdx
fJ/HMsD06CCZWBQXMwjxAgGDZHtBof3ZDZL8YOHuNqfwkAYDVaDPo/FcgXfjQl5kpuagy3EH9PMr
2clEnXQY2tJfmVj2L+dPIGM9TVmbfbvQSgVbsn34MFc2Wz3E9fGDLWtVdmpYuRJdCb1JGkIfJQD+
2lpplX20kY8hqnzSQGsRsPj1qiFFjT2hy7wtVlrlPmBgQUyBHIOKowl8ppuqFdB+ljjFhYVwfWL6
oMnTRnukdu7mwbIJzAir22Gd+rUDVbUxGZYgUMYbxWmyR6lDeR65f+fwEK3JpFPfXNQNE9AKERny
NwE/Gjz7fvPoBPsOEmyJRztPsF7ESCTi5L6RkFmmObxpIhCng7RAizN58LRMdoiNIwA9dZLNTvga
oavwfv6kzBs22TCMq3mOCCveeIzvZLWN6gRMcdM4q3bV2vRMuZ5nyP3yakPf8japNMdoBaBnsaVZ
+Vj4lygNDq5gIl8CDghFisIfdimbP6cJfH6CdMtncqd5eqT1Fw2INA/U9EOXT6gd1HVOl0CHMgCf
RupYJxoVuIGxqwr8m9BVkc22AEdArvtC/hGPQM7hm+GKvpuh97/aeR2dXHDD4RnTbqyQ8wcQPfIH
ewQVFvQkvHXjiFAteyNZQLElu5ILagxsQNigRhpZVr62Yt5svRZswnX6mnZpuulHHu25YRWf0tHH
AkSmr6iArFdOk1tHqI72D0bbfjNLP3lFXRSWEqoxL27gJXdYnToL6lBO/70tpXGN/Dw5jXWTrugD
EBk/ulM5Y94OF1D1gca+xz8FfUjqP+WFZ4N9tU+3adF525obxRdIby8HVvkbK60BLfWQxjGaYxeX
yD1oBAOXeLrEezORDBhrfGWIPLJF0UesXPp4iPlmoK7UazpRu3Kw899SMzQ81DNBeHWeqsJvuESM
5uJ6mj1CECPa+BYCedQsVcXuAGnczb5ND3w2pALyjV/bf9BsspDGFiK7YolduPloGT1/yOwj9c0W
BSREhoq3+VJdo1EH7FkgtTJduZ1ifwUSEcCGarw0EY99v+YpJhojWbel69A54yebq/dr7hz3DuXE
ar7m6eewAbdBvqZPTQUq2EcpkUmfPmA60HUj3tzN1/VP10yD+tr45ZqDpAJhP/Jud43qN52RiK2u
vH2B3BwwaLpAYYfRYmlBp0OqK5StIidSRFLsPOpxjRxoRZVC1m32bADqiIUbQLVtqguZ5uhQUb3x
I/dzYocQkiYbA71oeKLT2Vq0Flug1M5XRrIKI7wA7OQxrkvgOSqwvGEJkj4Cd5k+lhkUKTvvSg4o
GrDXDFCqNTULllgPGEyONAQKYO6qCzu1IVvtIlmsoyWkUId93qbL92GYtw4b1OXoErzbVps+skA0
d4PpbG8eWTlo/Jk639Fcemy8M74R1S7LojiSHw2tgh5ybKyv92RTPetOA49fxnLUe9cu0xUiu/GW
N704sP9H2XnsOI5Ea/qJCNCbLeWVktK72hBlGfTePv39GKpu1dQ0LmY2BMNSKaUUEef8JsmzczjW
7NTHdZCXBzcpsLdS88xPRTn9FPM2zZ3m15TO3zlB629uQXIhroMcTDjCd3NjcrDU2/BxDNCRyXs9
+6JrLrliBgGY5aTT6l9jy0CIv52zJ/nkcSqsYxyP9gFpwF3p2sgL6bNz18bipzHoFWlSBXFL27XO
EavG1ixDDTYdltlTUnkrNQDzoDSbykSYIwVl8dUN1QsS2kv6k6iNO/ImxwAFRKQXP5Qu/F7h7Pph
j2qyMocpeG7Qp1xjw6BC+5h/PxsWf3n867lRF7qP8CGgzQkxvIEShuCsgSj4P56HRTd8vqIpt95U
omCO+vm2RgNkHaRY6OS9xoZ76rWvEPP8oNebT6+Bai9QjdurxDLePNM+Vtkya+1pK3fG6MgYe+0+
jxJyOXIkschAVNNz4Gnl0cFMeiMHZPlu1mP3C9SSFIOcoTkA03dfZs9+kO2zHRPT1arhIkrC87Ab
8TtfnpR5IUJfpvPC1649jKpItpVeB1+CensdaLj9Ru/m4qipRLgw+fu4vhBQs76S88YlHAjOOvmb
VbFMCHDpWERd/ja7YtrrUMG3Wdt1n0k5+bKDYsDPw7svu0N8qXryXMyn5KMaC/J2w67hIQQDcbJR
wFzLBsVqth6/mu+da5g7F6nSnUhG5b0w+eSXZyJxV61n4aakcEH84JFcXd+uAmN1H7xL+GQrONQE
i4mwHFHHIH4IJH22sx3uxrms97iQTG9zgc/K8kYnGboKCGBmZ3tWPCB4se7PLEmvJKteqwkHjwg8
wb4IE2zDrolvst8W2gnEs2xSl4sQjGzQQudZGTHnXFbTWomtp3K5uCl7u8qIlY1cPiOvp8H9Luyx
uS6oZRbNuwLdn5UcJHv1oHcntpNnWbLHzsN1Y2AZLgp9xzZXO8Kg8h1QMa+pqSiPSVjeaUEfvo9O
wZsD2fMai6xrDZiTmo0b2WpnYbpWSN0dZPARJOmvtHTViywtM+qgKF7zZUbk6RBWJ35pVTz3H7J4
KvCbhBRyAnvqnjqrZ3faV6O+H5zuXl8a4LpBIvujWRnLPT/69mEuYzzswGW5p8DS/7mdhI3Lzjz+
CLUvgxki9t31GUEwz0hWwhHtymWN3FWGaiYr7Bh3eu8alwa+ydNcq+JsZOr97865QsJv7LL1tawT
L4ShWbU43SyTNTk+pGr8mEZe+kRqnIC/8H52dkqb3rnZRm8b/s3kgxqz+N6VrbYBia5uwDsbKHHZ
8XsaKvYmU7wCYxuK1YAkeyCS8iSLo6HvwaCxiyoC6zmfy00x5cl7KGoyGYupFxvp5B23BHdXq8Hv
1jgdkzWKTdNBtvaq89UsRH0vhyrhZjZUGAtpVT4QfHmVz8lyszrKF5Ut80MZ/+8XJVszoo/yRSko
fLJZSKpdMM3qSaI8r3jPpZiTAPcDTjJXsQDZ5Soj8AcyNFQCAuxLJ0eKCdwmunaSc0ZLJyvL5nXV
hhuO9CtgSfEzOJD51QDtnrSwg2VJHQq2aKixy5KrGQdjVpNrKS2nkxEWw4NsC1rvHr0u916W9FB9
rpCWvJZAVb53o6NdZFseZt80YUVX1XAVh3lyI+Zwvj5CrVOf70ZwktrgCKzWfu5NAEKWFxd0BZoF
Wureydacdd7XMpM8jWzF/53vVArStgvVV9vx0lWmnlu7Tg6kxoqX2XbiXaKo2loWw1Rtz24dfDiq
HfFfjE9pOKE2JhvVlkcVRuMd80YpXsakL7Z5TIhetg6BkZ2aiV+069gWnRQ3fZFdsxypcgL1bNyX
h4pu6Dc4PqRk35nIQ4HhCPo/rYfmkhpYC6RJpq3JrzcXq8LnF1AOt7EAYzHh2LC9VlbCo6lqtIc4
680DoYcJS7hlDhUgSGZkH/UgDuMMRh1xxPxZ84bsUkXioiqaUgAWnTmwaQZ2QkurFTXtXTCBOAuy
qniWdRhdfbEyHSDWUhV5A6bxy0FokhNMGqwFvWj49WX8qAGdCgTmjrIoR+jlViS9+iRrNMFeb7LS
ZCvbxJQMD4RBrt1lj2HE8LoriSTJokvYE+H+/ml2xi9I5bQnWd0qwBr5B+2Pshg2lQnTCLqALMrL
UOsvRpumZ/kkb4ZeEbF6QVnihcqLaq3x3ljzj5I+DOaobgy16zf80lTbvC2ctRzYF5ryNPy8/rVN
5c3rCbI5sDxmmWNDv0/SeKeLKX+W3a2cxKyuzvrvl++GJmcg691L8JtawReFjx+ucHZC2dsxjIfE
WZDZinu8Vcm7ZHS2IPnGsyxdqzDcIG04jjsItb+Ho/NvAB2f+hVKBwdRjs4mNeE5TKBgH/rYza6X
oHEXw4Xg6HUFMjNZg9zdOOa/+xleN2w7B2M/T5TRekhC7Uw+uz2DBMzWyZiK78FBhplv7arZ/6/t
cjxLc8bhLy22ZLmcdUWK6K5r4eZLd/RbUYro3IpQh5CfWTpDU6Qz2+/XW6sc2wDLXNeeOh5cMlj3
jaH9kilh2xVItNW1vZMpYXZt5wkjgqeWXajsFcTO6zSgVxxmg7e9eijp2mvfRe2jZ3rVY2qkbxIJ
U8ahu3XK0tt2LJ2kZP3JhlYJybjY3XS2UqXOToJjS5JEogQF9E8XqbGVjKJaI4UzbqahSCbf8fIH
dA/jgwRIXeskTMoe22Z9NXfD8xuASDmigG6rLm8aQspiNoHs5hBn0P0zXmUrFmMYHOPrkCZDuB1D
4nSlMqCmqemFehaJt9HIjj0Yy2VC/eIhzMpvk14nR1mS9W6n/x4q6+RFtZVxPXFou7cMtI4jxKnv
JqfpX6ykazZtJZrtsBRNRXMOdhxGK9lamLF3X9XmUTbKqrLv156hao+yhF8O8rxTVtzhwf7nbKq2
jcLafsQpu31SknOn58OjttifDxkpdC9oVV+2yTo7VLCxigYCQkt/Wecl57bu9FMfZ5fbQHsaVV8W
/xpo5BZpcQbBBxsIU8y/nyQHxFke7AvdddNLzj4B0QWNEFbo7BUl1+/yYLD/rzt2+FvNCUB/tUSP
iKQRpVhYCMADhqq3TrLUjYp1hzHGV1mSFyD/0yrG6XxnZANC3b0bPvXEU5fBcpogapXl2x2t+yZB
dXuZsRWWdRoGRTzZApBUmuMBOb/p8k+KkbVem8J2kUDl7ZOXuK7vUsNQzrI0DfBox0F7k6XaGfpT
XbjzLiVzdopCgaPkckn+vbMir9u1SfUpe6Ra9buHLE5purLMMsaW0GyRoIUENGNZ63uoZV+GKvXu
1aUhWxoKEzArgrDQ9IvBu4ds/HsEbNdfc6lD17HSQ79AFAxtNh9N1C9nvXnKFpiCw0/7vikJo8gO
sm5YxIAUsLDXQU2hmI+Ot82ds22NKzvRI8DSuXmRl8EbsWHDQ3fbY6jEgZ4G4S5A52lpMeEvjgYh
NdlPtgIufOlxZdtLZa3cs7FEsd07KazlaWjs+7JBlpdWJQi/g/mEfy/wEsq9QX++3YXKJNblUqeE
tJqJ92frrd9YWCfMbr6JYag+Cc6SDuHjv5B31Z8qspGyvsaDnrBZU+7VMao+BcekbCztt75jw4ME
J0fupf42PMel5q4Gmv3Q6ijWzPg4vXOQQAB9uauXOnkn62Sr7Df0tfi71fWG32OLOqhX3iD0nTIb
kORagUgSSvxHACgbWXWrl3eF3YbnzjWbnWcl84uZBmcFk44fyw2QyUHeYAp/rXFqnHyvVuQBn0QX
d+Ko1NpDGnCGiOQnJ28bb8asx50GAiR8pvZykQ3GrIuj988Il7/0cqUCORi3gPEw5rVejO1ucCvt
hY9S2Q1pmK9lMW1AGluEbXxZbMaEYxo7hbCO9G5lKPp2GOIY7BBDPRCOfsU3705pDe1FTlzHFYHV
pShsJvZyYu0BEV50gif3AYGxTSn08eIt5KBkxCJUtcJ1D+uJVHbQmsY7imFIGiZZudK81HxX7Jxo
rZJX8Nwq470um8/JMtKHkPjny38MUrRJXeeFbp9zbLUVJU7YK63DENQl35h1JG+Gec2KZe9tw7a2
maLnuwmMN/FxFl9ZNBqTk9Wy+Mpii5/qas5E9ThNqXnUU09ZIQM1faiIJq36zspOhFz6dzBpuYln
guwlSlOBbuaNH56LaC+CT9nJ6BXZSw7+r16GAhck12xBNCTp303lLGco2+73Y2Xxr8fSq0mHYlsp
g7Ymf5hdbpfYQA+uVM+3mkxjHffBZK3q2ipPsgF3kfwC+b07qQj7fuQZ32XWmVdcwux9NlXWNiHz
+dHXzTpdMEuxg4lBWLbuKUYJ9n7ssTy/gpkYGdRx8ppW7e+RWpBdR8oO6b8jKz0zriMl2gmLycep
aPcRXhVfm3w3Ilj1q8aJ0q/K3n61UOnYFP0QnetKSe5qZdS3nmUXz0RayG05vfm9mztfjkqK6bMT
c/TeEoxfgyoTF2GSWtUs4neQYJOnuAnEKszS6ls0uKg8kDlLAlZUpWw+5sir0GxpxD1ykf3BrYtP
Nv3ZuhpNYlEYL6H3NLlf2HCCqe2iX4vRSQLr7TPPNGcVFFb0oLWBvnfdxN4XhkaSCPw9Nr3D+Gna
BTY2rK2aEnx2LAidZnmXoNKKlx4KwarEI2SveUXxopKqgu7pzavSFOXLMA3qfYtbIt+74kX2sEZ3
H85T+iCr7NprVrHrioPsP4e9tasyLV3LVoL47QV5tEf5KFnlinGN1U73KEutMDz4RviYyLmjqFa2
Np7KSMPyYuzQKADBll9k37HI6ksWWTC+I8XATCfKXghdXfo0L74YERhpE0mfY+26YGtnSB2NVnyZ
ggk1z87knwIvj49S/Sa7KxrYpNFlYy+L6DI4RTt8FkZX7XHWa7ayGh/TdWvGGVyKTD8Uuqg2ctJe
sY4FX8YXO2+h5BnmAQxZ8pQUJr49JuDuxunxpyr6gKWwYq0mmvxUtqCMxNRD8sqHZGWHdbdHxUsh
QbqU/x8HX6danvafE2ghLqBxW6C+sig2tDD70bN4jTXEyDqttHxZn2vjvC7Dwbh2q/Pxj26tm/7Z
zWazdFDZJ5+nSFqCk0T8ESWt5zeOhl9CO5vvKs67OXrQb6rqiXvbroQ/Lz+i7A/6nQc3YyOLdmWR
hydQcJLFwHjtQ7t9E0ZtXsYsTEhjMllvW5CJOyQO4963yfl/h82+VvWc4ATAprtY87wvpoGbHNaJ
6hNiLf12TFrlLvCq7g5yt7s1olJ5jCcE3wQc7y9W3110OX5OkIEaovpHmWNRMTrtgEIr3sNl4OUX
p5y6AzLW0z4OmvY+mxRUhbEieSNB9DOLe/ErVPeWbvA6Kk1/dVN3xI2G756ykMziuNJ2MAO6Yytm
3Fr73NpEaH++qMsPBaf38ZtiN2hZExPDL7LfJ4Ya7CelDtdtoxuvedS6+7IiCCGLE5CyfaIk8bWI
yamx170muRaHkG9phvXZWi1i8zVVR7LlRp6zvlJsrXikaBfXzg7p6n2FkeK11a7Ddu8QEbqOFYXD
Pi8VWA0uY0ub7Ekzadg/Lq8Kek+GbZzSX1szCyJp56qoUC6tnldG+1BTpmtr6gXKLuw19do6p3Gw
I8UOGWOZuXZIhGAJblxbLQ2nZ0tHcFxOJSLV2KktOqqyyNqm7eauQbZgGZuPw7zTrQDTlOW5Wq+P
O+zboGpNzaFxy3YfTPkr3kPj6MOybM7ywsf7+y427p1mHk9/95DdBJRXn0ReupPFpsRkOBcWpkmL
fWRm6u7Zm1twRmVwz+JrOIij2NG2ChE/lZWyn7yERfzNiUCWypJstBX0J7ts2MbL+FvXOCUWlcbk
wm518q7V1Rc9x9L0NneDM+udK6xjEwWseLJbEMO5rdDKWcuJtYwfHz+CPZ7Bsr67PSwosB+plOIh
4UD+x/OhcDSIHOXxRva9PczRk4PlNuXpVt+FSnZEu/pNPvk2d5Tr7orAmHadw3kOHA2q6GK3Ii9K
hNOK8HDJnhZW2T/VaSqs1pdlHauMf28tUmnotyA5YCjZWgVgcbreyq5tmSq+aPHjky3/y3RtGu30
ICS1sDxyWuaxw45TkSybk+IiMeLpGy122Zuhg+sNmneoQv7LZdG2EodzkyjOquWFbzUebrJeG13j
UNUq21jAVx9aAxXMboA7g3I2XzOiAbI+ybzxMIsRcqCcHFseciTgComBsKHVSAXIS9nG3qleLrLY
tla1VQOI4rJuqCqS1OT4S1/VVZPIVOycY6d1zknarDvPmO9YhE1iY0uDHTj9hsAX60qSs8+WHWWL
FmHbuPQWy9hbvbzzAu33MFm8jq1D62gWaK5+q9JmN026cgLSkLpmdpaXyYwQrFou8k7WRSSM1uCg
69VfDUiNQ0BcxsrOsdLvJrUsjn/Vyx5yKGnyYFuzXb4+8b8eJsdqtfeNAOISmSP0mw7BtFUXe8Rp
uYDr+n0ppYFiCq3kYIfqppbFW5/BCNWV6inDTm+c2Lc0K8JQug4PTpmlu0GE6VsUJI+SUjI3Qcy/
RftnDw8w+v/eI1Cqdj3NLfKwHgqiXtcSvGrD/KSrzsY08Nq9VTlpjDjCrXwbUetJtzeK6gw9JjvJ
+mtnZ1KddZ/haGd1XfuA1jzMFhPHjpHYiUe6r3b22FIVfjVZ7cO1ssybHYC+RciVumK5NHUabThj
q2s5zbVBc/CPSVDTntXFxmnxdhqVSV2ladCtbnWxKxznWi6kd9OtSdOQU/XlSFn5R7ssNw1aGH9N
958dx+UVyBZ5kTPamvu77lbkW8fCLvu4eYUjzDaBgLb2yLiMfhlO5XnEjZHMTlGpdxXcFNUQFGVL
FzR6tw7bGm4ln/JWVtq1vZiCTEa8Tmq0T42heaoild8SPXIOrpcQLhnq5FF3P2SbrAFxGu8dIo+r
W51t4eMR5bDptMSqnwRYgafiSXaXl9Tw2LarrnN9hqwzhRojGiKavV64w17LVDAwWZaeCcal54bY
x16gAlEFhTbwv+tylS2yD1jOFjx2j47z0ls2wJ3UtkVvIBmWpfqxsJK+eQkyDH+tCis8zw2fMysa
P7UMzHptZS156ApTujQEIJE303GqINWzcQwfENLEoFGBgZlwdPaHzJx+QLRfQUIZQj/tBrBGhgdm
yURQII26FyUgidcbNdIdDtLbaprEB2XZd8FdKjbGOI0vZQOYPLJR1tfc5HCdCaNTgisBgo8dX780
yy/BnCGi2pZ3hqWTx3WmtCQ79E9Z3slLEzXF3mwMxJ7C8Gz/eyG0Bvd95Gcti1x9p7rNp2y81f/V
dx4rsWDb/nOO21CRuP0RT76NnPtWL+9udXPpRqcI2ezlFfz1pFudfDHJjPSyiwvhv13d3Ix2lZ0j
tBVazRlhWIzqndDYjm7WbOp4Br+fPXoORE6laN2XMtcfSuyX7lUSqS9Np83+7LTpXT9k3sscdM2a
uIvDe0Cr2Qz21mD7v9GXord46c4KEBw5U9zXGr4x4qtstJAKegr4urDnPtWJVWLDFvJVx3uda7DI
2ZKBAssgy/IWmfThCKJ14X2M3msW4POdjsNFlqByPme5OtxfS8IksOWOD9eS7eyzuVAfZclLiJDY
6AbkhvMO/hza8NDO9/KiA4Td5IGhAlGgLq/M3w01iEosV1x306pWZ8PwX1oQVfFDfqH2txkqdALu
41Ds8jTCjP7fmSHHe5vcAH3pYcIJ3SkzN2iP2Q8toJsHs3Di/WQ6MMv6EmjJcjGIipwzrOf1gNMI
u1LqOiPcGfU8sj2lJPvGkan7tR1BV8fe56HDNClWxpMaTcM6I7L1DRWeSrO/1SjtrdUk00+GUjqX
qSetJhsq2Ob4dqqf/WDB4ZzbnxCy3N3UtMUxw6wBEcDbbQw8+0hat5lXcagXx1az8e4aleCApQMx
ZwiVtlWXL6IHBs4KXx8I7pUvGRucXY0V9lq2ZpALz/WQvRGMTttVN8y+20XNU7kkVVGZmX3LwcWx
Dz1MAWBIYSvS5eqx0YL5ekny4c/iN2W2M4R+lfCOqBC8lOUumAvxR1E2/FWXLv1KN8eCVg7R5nbD
b4u1r4EDjUKQ8ZgysXGEWsOKjeJHzaphwlRN9a3p7RdvVI2XpBvNfeKYwTYt++BdgUYwAqX5Vs1I
jub91F5iNTPOI9nOVVWP+f0YCbXZhSFMtByUF3oYQ3DQmgSvyEYPHvTlwqmpugwLkS0m3L8BA8sm
vRlwjaFRdmOJ/kn4Oj7KOeRF2BEg8HALLRVcmjBnvM2RMjSN6YtRlihtkkjHFaqLd1EPIjzoLXGJ
0XG4FJVA87UJbCIRFG8NYilmZgv0ycCE6dag2FZ1VgBuOlWOcm7eOB9GGKC1LGrnzoZY/D503+yl
OsAD6tAtwUGyBJUPgjnca3BdUcAaFNxRbeUEedjcDGFG4mdpkHWy1dI45iLWTh/gsNUKDUJfyWbn
3mtBiLuOGX1Tp/SpqSrlpQTatW9mU9+mVa585Jaykh0mHLbXXZWYJzkyyIHqSOsVbEaeMk0lv/vb
CqK1Ula7xLiPbUu/JyI5bMNMwUHk3zp5V8eiWi3hjO3kTT0cQk5G/TS6/GMyVl6sOtUvXvEiC0bB
D4SfAfo7jIXzw6mnLtmw7043Jgy+9W1UtYwPjbL3mylwdrJBvpQA7AMWPiEi84srtgMVX+ka8Tbh
+X7fl1rok9An4FzP086pGmcju7kBKQLb9Fh3l9b/71FWH1WvHeZLiqH3D4gT9Q+wEZD6MPBJJpN0
utV3UU6ieJ5djoN0kw1JqqonQqwHOUjW8/ci+tAOS4jLMe7JdhNhH1z7XbXUDymqE3s7dAecn0rY
IN+vueWb0yj2uvfA1xmhaA8NjlF7kFnGvVU2v0fzjn6AHv5lhN1PpgvPV50/qQDoLNI0wsLFKQow
9LxJA8qGth/v8zRR13qqAQZu3POkoaomFaniXt+FauSeZUnWL1WylzeLYHdN/Op5AeDPtMVzOenB
o5I9ARKG8rJcZiyZ1nE1RltZBC662ChX066KZ4Qt3e7UaO10b80ZQpZk3VdQquaDbIyccdriwpxv
ZCt+t+NdluPDI1vrDEWvCRyXbJRVMC2A2prTvSxZATGGoDkFHG9yfb34TaeLnUYPoHSdAkhfyeLN
r/pqdCPL49KnqZR2JT2tVccd4UZr07PrItupKxiZsuWdnxVYPRwmxtdpKckqVdffkIlNz7J/w7/s
Dpt4Vp2lhwuM6LEXJgF8JvMgUyCyAVJMx0ZHjy7YY7EFHPn1KdPHSbXZPZrRmbyUuuYFDY/I2uls
bH1+Nx/Hui8BV+rJasom/PaUHpeA7iNsLe8hOdr82Dw6cLvTaSLbmmbOziS6vnUdz96aRfpRxqUC
SN9WVoL05J507AEh4OjRC/hx1+AofnEJdJstCs2abhpoXJjjRd4pFnCjqkTAUbf5WGNlyLBvLxfR
Y29F/IlVmlAskTOW5EENcDtuAnPtFjpR3GRBku+d8XHylh2Rh7RvyPORwJiKo6HX8+pVj2B5I59x
5Ps/+sDYvhdI7D2VqhEeQjf79Prwq4hDbxdEmrdPAoXYFsdhVsmI/6L51YqmdGcvaAa3GQ9xXfK3
op/jRtgUm5Y/ISf1UMJE3ApkD5IA9HmlvXSG9sXTdNdXQYStzS4g2qk4fm2QIFIngD9D2K36gW8P
UYIcz6kW2y40Q9QHz1ORPydP6OuzgABEImID6NmBeFqOzZpMx2YYOtZlNY3vRmCLvijac0c4PiRi
/yOxciRmK6PdhIVWbctWyfzBBGCqp/0KXUmATtGnZnfz17bqdvgXHprZujfKWr3zGrCtLE79xovq
3Nei6VfQfa1z1Jc5+/5ECpv3ovlEZXAXe/l7nwEm0csOKm7xpINW84cac3ldeQ/zZGXVFctK1WI/
Jsyvaf6B7tfW4J3JPUzzRqf5qbJNWFvmG2yA6gjkmNMJZi++GfeEDBRlWOlzngKwsr7okT4D+GZP
6UWFWNHhEzLppsxZYKcMs6mqTC6RDbJ6DsnbWQkeBWPR7UCLflWGPH/pgl8VEro7SGivCtFR9gnz
pRwJIGXRIjg1piwes7NWNf0CHpO/ZK5QZSK8AERy+JnGYX3RJgMztPSl63vt1XCOPQjKlRKIFw1e
yLpA2WA98htAxNM8YC9+MefxWAgVJ64kuwwtnk8aFJnNnPBhkOjtdxF40mMUHryq3Tg65olBUWOR
Yw6PnRbVbD7bahfZiA72ffcA9GNt1tMACtk8aoWr+GoUZSDtumdnLkhYTsW87oK8Pop4ONQd2Fyk
lkjNAl9XOnU/DHDMCjMH+AquC9l6sv2Rg4VKSZqo7XCL63FliAL74jrAnHHNEV1l79ouQjszUlc2
CEiB9MJ+nuExmFgA+VqQa0eO5e5q6BS27kF9IIbtm1U7geJQj7En4IdXVaRvqqlqjl2CcPq9vK3g
vaX+H22zrlKRF3a/a9TuUJQEukBHMkrOosnm6wQhHkFxoPvZOA87yB45bGez9rF6H9HRmJuj8CJ9
a3XqvaqX1REg+cw3LHKxS+F8vG4mQCadPv1krbKhyczeYyMWNXl2Bj6rX3i0dcQV8nAVlA4eVKn7
4wk/p8/Y5QA3OVXk5/o33XaeRdD5Ojm9QwhXdePE/fey4eMR3vxQmjYCviXazWTgi3wRye69+zpN
IvSDMV61xUsezdUm7QAi193PzEGzBKCug2xqWW5mJXLv+zo4ZLOrPAcI/AZTdKcZ3WtutcUW5ZLP
Nk+VjRM0fHgIO6L+059VW/Sk8ElUa03x3ET9l7A2W5QMI3uX2CRUyqHbBn2dr3i9yV2WjTsv4g3J
SjRb9Mzqz1XBm6Wl4iUbyOvrFUeXQOySONvOBJT3tmhOWVYg7ZMUr0OprsTiDYNPJTZReKaR0Uy2
bRGc6hJViYQvo6r1D2WgfUS6Q6imqe9Uzhurbu77DcxF66joiiBmn5iHVCByUbfVL6EVhY8ntaHW
v1Dpif3RjLEmb1IMU8PHNje0PQq9ddhZaxSQC6d5VlPxVplq5HvGyNHXzS6RY4fb2hjQFw7BptZe
dtA1NgmJm3y0tTf7XeJOK6c5lW3qu/Zk+8LLMXzPSndbkO65dEAW67BpL7nVEc1FjgQxNXhYrVDR
pGy6V2L6sS9668MoQhhZhJzuherthxTNE7c5Fsr003PQv7K8T2vIsP80hkNO5smPBOliFudxNVnA
+Qrdc1eEocc9J6+U7BpqNmlW3cVDy2+wO5pbzDN0v1ucPo1Ue4PQPYJdrU/m5HrruOzxzkggp4oh
vpOXXljxHdnRuzSrbajDdgaMt392EwgWRJb8zFb8rq1/xYb1Zg3T91pvyYFF5gkw9l0JC9GZiCOa
tlut0UF4bzAb3Th5+oKsuHUZWe79tk7rfRk22UM2gcNTou5RdLNvdlm6ydjUrXWIWYhixTh8aQNY
2sxedRrOypUuDASB3GRfZ254wpYmQO3HiO5mL7MOATu1o4gS7RgPBgzNKJ/vijgZ9jkiyCeg4cZO
E2I691EWspmF1go8ptr2A8aI5Jq0TRknzkPWhtEmrM9VB63HFDbJVAwg0c5gS5xX+BxGiP+uFhTk
qk1U8uYmkHhLCOvFNjzsAmdRvTbNvlds/Aby2H1tSdqvasfqUNuP0BjugAEZE5ZMSOSr73PFyUmr
+uJDqciJekk7HkrLtNZQXhu/5efyY7Rg+kTwWj6gFbeAk8E+gFPF9a8TxgcLGM6KULU+Rrvr8PAV
Kt6aFv4ZxEU+QgRRfH7Whw/i6RzYkqr/0Lyg9zNQUh+ehRSSNbv1R1jwE4GOYfUBhWxEVBuJt1Ax
jhgO6hf0Jz0CEk6wlsVYzPolV2ARjdHH3CblCl6SCaY7bLeVObLImuYxsjkTB6HZX1pEXC8Nf+vd
6NZbAGeclVmA1qWXQbVMHevMXpuIkvegzLXy0ia8ZYO56m1eJRJDCVLe44BGMqIwXWgsUVDUfIBG
AfsNcdCzR1Nb2UDGt6qqNBinNF/dPiXFjDYIHP/imZzOtO3RE1mDFLJXuGEZfq8Z6X1lDY4/icTY
JISAfcPqd3qReHiSx8N2Li99Uk37romDy8zfosT2CcziaxoF4oFAauejScWSVSvqPVLoKPrl84Nt
TizYRT2tCCSArkO5m8QUJ1m1j7sVZIZ2aywmqF0er2DEJ/f20BUHb8ZpFWlHPFjK+UvRFfiMFPOu
wpVvM5XeG+DgdVcPMcQXvv/BDOJ3qlzBn2KDDcFwuJ1Bazv2Jkii0A9SAq1NjQ6O4HYbx1CGRIDG
lzakD7aSXPTlpztMCVzZWVevO7RDFXTYWLgFxAcCAmixBtaq87L/Yeu8lhvXsTX8RKxiDreismTZ
smz37n3D6rQB5hyf/nyEZ8ZTU+cGJYAULUsksLDWH7yNnpcUIlkeuiRyX8cqIKnu5Pu2t6rNWJLU
KAPhb1MM4DYtleVdG1fudvab4YxQh/uUSCPhplvALbSkywybCbUghH72yuRaWDUgXes6I023G5w5
ucDtqA8E/g6f7BndtPpooJghtTa6dDyqiENVv2xv6TFik85xQIomjhNSyLNn7LouKg+lkFloJ++t
a9QvYp7MDRm1v5m9qTCPcj4XzmaYh2oTt0J7dqu2v03upG0KyvVPrRxliGYz/7genGOsN4qSNE/a
NS9kuwE39AB/ygYFysLBQNszDJTp0bzcIErr60Z6g96455aYbl1LtREbxeAsIh/H1Nx/Qsj9MAgt
2wy+/myT0NlZ7jxvjE47d0H5LqXrXYtO+9NM/FCTY1hPdlUXu3ZOf7cW+J0GUXGcc17Kvkmu2TBO
Gy2Zvc2Ey0DHuo8qBMuK7uZnjLyj3RzhHiQHmNJ9FGG6hnSH9LQ/9mSPFzsCvjVVcRj3kxO2kvuk
r8z8rMkBCqhFYnSeypM/DziD+GV9RXPspjdsqSygIhaWiCaWG4Blichk7l6aKcDRZSJ4MpqhPUCy
3cWTBmWtlssxd7IWaGX11rXlXdMBvCGw3R68tv1uyMwMrcawecIyHr7Afl76CZbcIk6+wLVozYn2
Q5zukIMmghfGvNXZfVRBLM9wlHSqV8vfbWuBlSMs2PJQwKHAZz1cpgn3oT74nkWFvem8gVwHMk1T
hjZ06z5TKp1uEyBDNIvafeaLDw+xmt0UmLiZymy3TMJlMzzwBQ2D3Lsi0nfSyz4wBJq2NSmzHZKr
+i6LQROWmkBoxayuxYQeVhuxROWubW08JOH2WjJ4YZcnXSij+EAOLjunSO+6uuleiPGvmF12yJgn
L5ZhaIeKB2kTzS8ZAI4xT+S9ZT8rHArNlk/dRMIr6eqWHavemET67OwqS0yHvHKNbQLAZiN95GST
ZyEnh/CmHcIchOTW8dJ7HMiL6/jNrkMil7p1ru8H6HjHxdMDGL+InDCHQ6UZ0nzfI/y+9G6JnFeC
FwN66vto1net5zcb6MrZPgocZpJIih0qT98NdHd2dd+ODyMnLZTDvqlNE6uvIMCz1EL4q46SaYv5
44OfyifH4v8g/ZntpYbTxWxtvQyMjCApB1rfa3A0aRC0M6McmM8kP2LyM/BcQw1sIKD2rgkHQop9
7aBgXqMEATq87F7rDAqXRSEwoObfTCDos8meNzqRtN1jDcb88xOZhfEik+yuRfUSDroRPcnW+u7a
1OGXoTonfSpPxcx0bWvAuUqqGZV38dhlQj294L27NXChC+vaQBGpjKDOReCU0vbcmQUgrylD01HU
mwiB1YOusWcZaqf5bJwFFIRd5lgjuc49CtJlD0cTM4wUQmq/aOzUpzwBCBDUJywv+/M0yuGsXn01
wrX7c54AnYJTw0rtkW4H336Yi8w/8ONWZyvTq7NLvmvfLeVtRuz3jCTSck5yNm0BvKRQXc3vKAb0
2XSoKTAiQ3Mhe+FvSPXfpBE057QuPho/J4FS2GNzXOKcLXIAq9nPZmSJ+/k8Wj1a5l6LF65r5PnG
cVBnMQv7NGirIV51mOalOLOKFGyCpmjn9OWHG4MK6AZRcn1SLS0+u7ldhlpcxuyl/OisGsJX4tA4
vTmk3feRpjfnpW/QyxqdQ8N0eG70FOxiTFi6qZvyLUm7X21X9J/flXqlvqZ4cdA+n6PFR/mll4do
daNU+wz1yl+7qzUfv/e2qYqJD03jTtF4dsU7pKaKiW5nIPXP7oKqbOAlH1YhCiNs9To9dd1CwX3Z
GmN6N7Qgwc2ef4zim4MMJUoQRPBtG0Uhk9T6AernoWxvqcZ0gYRuGKdzlG9iPYoOS1Yfx7ZGWKHA
FTGJT2MHL1EjWAMGO1ln9QkQ86Au7C3vlO0q/CosfwnVy9aIK7a/kbWJO0CUSIVA/34ri4Ct1WiT
r8GQ6gzQwTxLOOZh5cFjq3/6S/aTvIvPNxuhITeYjs/umD4eWNigxvKkfqvKnMpzszaqqxobMQ9u
8/Wn/P8ORxjR/9fZoxe0+3mUJBeLg1GNIWbL39mc9GFrowq3czUbgZEiPQ51HlDU4QRR4f9d+gli
6fOmCRrwmdKrgdzRDCD+9vNviacEFcDJ0LprlPXxKdNy5Nyfe2wC93083IuouqbMA2dUsnFIq/If
yMkJEuUtNK0ej9nFfG7Rhicdrvk7L220DcBoygkiWV6jOi+Yu5d8b4zi7lEVi/IHvuvvje5bh2FN
E+iOk58ngUxk05iX2cDa5gARwXv0Dc9wMPjgJfPyLVA0SOwHCgGRchhPWummPDr+fJMzgmyOp7VE
TeQZA8Qb6iE7R7pEl7vTCKsgY134ak5owWjOZqHqvNEmQFq+ZW7SQNgPFI+KqkrPQbn85sfGnwbQ
6skeC7w1zaTbxpTIzLELbqNcrANJ5QrWWJiwhdg6TVs+6zmkxoFtVCizKtn0mSifnYSKM0JWiPYX
B4j2y5YqTMBZCD5bE8q2eNyY/pL+Beq/uURFYodYIhfbVlvqa4pwhmWU2kfFNLv3psY/ZfgS3fHO
pCbtLN2vKZUHb+nwnu/sh+fJ8sAjUBwj8ugfZRGhmJBoP/rIrkLkaQcQozK7aTr7njYYdlUWyx+i
it/JJIU4cNvfByHvCKJ6f3JJPo11wSw09zmLCF8KkdSbRse2zW7dn2TmfXIBzFGe3vVHkiWvlAbh
uPQ1RCuyJdtStOnJRHF+6+X2ckTFdDkslA62oDSt7aJ17Y7wcVtWY3LQ6zXfEZCRKsi0drJ3bwD9
sSuUw2sBn8RKyvh7pFUuTHCKCeYjrfRyJa/EO91yl9d21L93rfFXMXY16uQQJqn2U4fBqyXxkwAd
oLHYormc3mWS5pBb05lJatfNeXap82q8OGv2bgbqO1pNfQyGRnvH+nonA4uUKoy9bdRnu0kk4h2k
4E+J0dST3Zjam6U7GvYZ+rjz+xxko1PG+6yZ/O8N+esm8MHWt9F8IfEptpmNnNJABfmIIv/WR8n9
RxuMVuilnvHMDsA6NVXcHlq4Z4/Y7mC9Uwn/0yAf7ATJ7wZDYuJpw7oHZVat3iP2MbAGebfqiNSG
JotfWfUHWYGYGmlcbZbGDR6gjaO9iD0Iw/WCx9aSLs+kGH7PZndaZtk9xrbz7z3CFnEBnhmj6eaA
EjjTkap/Z3zYs6p5p9TSss1X//OwOlMNqr5q1Olf7/4a+38voQ67S6TmecTKtJMg8wn7YzU1/nxZ
jtgdq756pdabIdY5SfX/6+XX8a/T1Zhq/mdMXUeNzUZXbC29mjbs7TK034qiYlFdX+oeIQzp1H+P
WoNNQLAezzQguzv82P7V/3zrZytnyoCao+1FKuuzaqp1mR3tEvEx1bfb+d991KuJIofkWs6meHUM
ncfBz60QEJF4VWNV7jK7J/Z4UGOq0eGm6/EYXT+Hcjd9EUxjX2/qcG482aj5f46pA0W7NNR3Vq3j
9eKfY4nWbgxj0E9fY+w4Q8TsrefSzoxd7Ffi4FRIjZda7dz0ytZvUR7ELH1T96PxjY8cIPLD1LXp
vEQy37kYEN3LeWH7JOYNEm/l9xjExSHBAPJIYQTWMuxETPa2hhkM26HJyKVExZNbDu3VTrKDzxp7
wcmTEGlJsxPMsUPKlv9SINl6QNzlvWgy7wb9UN9pbLuYVoT7NHZTQoSvP6VTd0YMJb/g3iux1AHI
DYpq2VmB4WJ6kqMfVy4/pIfsJF908CCh/1R0jf4dvbViK0e32OmL8UK5uWeL2SPTWKZT2KJueLCb
kkqPjiCTYUKUI/TepsOgv9feCGC0S1c2BZmkDH8oLKiE9VdS/bbavmWnDKCxF87HMtrVNoc795rF
iBRUU/mTXP58UUONMPtbkOUn1VMNRGGxb6F+b9X5aqzrzffAGZqr6g1xuVBhmp66bg7AqXVyW+bp
+FrIqIAGG487TYzjqxqLS4JdwFE31Qtw5bzEdf4HGZp/nbBMSFWTlQSDsl5DNbn5Tzw68q4uE1RL
fNKxLtx8nTD02D3YWpOd1FjNc3vttOgWtNTw53KLXqJ4MZZcx8QznfeeL9b0BNO2GhNOfM8LKqhq
yCkHULdZ+UvN62ooHpc51CvDPKhuMrfl60xW/PMKBRbYJkAlhXlVIFfgoC9JlXjHpGV+RbLl36Db
z1PahfjciL59jf/veaT4C+CQlrlX1/s6cTDix0Q1jp1NPoYoOJVPSAbaJ2ta9XPqeNqoMdUMpV4+
dWsjEg04pzkvq+YT1Jz/HPg62UgX71iZ+svXkHo1Z1H59DXmJ/kfPWiIfpo42PhNmzyVJiVjiVnv
56uvMVfrABE0wVmdoVFh+jytEHV21EzAMJ2J6nhS2Zih6Hn3LkgE7SJihr3qGrLMcUPo4V17Tvsu
o2gF+ay5wvXkeJT5MZESUPXaHWVf4RgMzgSpJvZe0n23ggx8W2mTYV67NkX1o9mC3O/G3n2fimY8
So2ITR3NpjY9dk01b4UNV37oXO8cNQQlbkp2TtcMiUha5r55Q8EWLJAfqufkRvpY6wSqF/uR+2bZ
DipJXX5XQ2UviCbyarmqLogpO8TD8XuNzsPWnOrgzYkHDUmwWNs5QeC/GYRGR70gqFPdEqkX9NcI
ctTJFtPFCwyGizoYgeh4+2ZyWw/hOFs8V1X1oq8XTTvC3S4Iiqs6EVtiYrq5xxkJ48KNGhtZeXay
RYUqYH8fxNUAiYYlb1ILm1qbfNOLSHeuZZxugC4SWq65HL2s3UtvyMB+ivhQoBbyJsZ7VTX5PtAw
hs7GVfdydB8kCRyKv0a/K0FlvWvpQHYq07/1ImV1n4v83TGmmTifWQ7TmIxY3PIuSwzdGR3R7H3Q
JootQfSBHDQWHBPiz0FvH1SvrsbmzbNOzI7xzsXL0gMVdPZMM4C+lSJFXUTyvZ3IZGU1JSloNObR
KIQXSmoCa5bPCweQLrs4s/s9aaw1N+YTzuePubeK0DZzcQzMLeKj/ou7+sGoxsyOlq09W0XzrTc1
rHj8en7mQyPDUU7kqzP2LpoFLTKheBwKt4JqaKIhiGpW+aMrhpcoqvU3nAwV4mbT2EH0yMlrpTWx
uq7VfD+zAbpobdQrucYYbmk/iUJkn0PGFMVnzRpekzb7Vbm+dWyxsbhJB324mRD3ktf5X8Te7S/f
lrdhyo0/2Gzs06B12Cw9t/OyISAvqGF3HXAJJ90EiCt/Eyv+WhbNRuCN8W4n7SkGyPvLyBGG014y
bExeTbe8oMxb7EuDPG2hJcXOH5OKonf8jaCvPgw+RAbZBRJ9+rR7sYeyIRHgxr8a+UMXi3sIWmNF
5xf+dtbJERaJLDHO9kna6iBj3cW8L8lYvI19srILM3lW3axGbxTQxBXmvfsS9TN1qH6s4WpY00vc
2Cu/LGn3oIKTY1ujEeJoxRG7J0wcMrc5kvRrdvZKK2dnbr0S+vPnF2qQFCi2gKB2iUahn6JWtknM
LiZ5425s847r4KtYmIEsptq9iMwSt+8C1JdmVO+m16FZmxd3h93a+7D4xr1rzb06hvRpcOnx0N5M
7u+eyfndll7wyCvk+bHIeB8ca8ZFGxPm9diEEBy5ZlxN156O3uJrPZC5X3sDxeLXAide1UMPuHpt
g3Qvo8p578oas90iP6hjfeDody9qjp+9yq7v3bicbD3VkbUwj2mdLbd8bTp9vCxJZ5KuoVf17bAf
fM1Fy8h0b5NpeOx553xDRgfNADVorUcShzVmnvNLbjbuTR8NjkZzt+zsOB4QrF376pBqKGBi8zTc
VOfzUnndOhRVS9Ko+SiP45CTlmwlhmm+00gIQyiHqW65/gGKAC7vXmHPVC2AE9GdOpOzF19fTr2c
3z676ojRVMM5dtJbng1/2WVSnnIyXrdhqP/VoIDp7fCVq8P/OTDqwfRk8lG+zu0sz7A27WTUGwDk
SIusV4k7kkGTmSAYYEfi2Ur9aS8HyJRGpotnniRIAu6wzNfVw0iNqfN8rIGeVdev7RcYd2QZ1vd/
jS91i3xR42roMoqGUC4ytnKOJIxTmiLpCgDGUCzHrKKIvI7FNrMnQkACOIfbveVO8V5FtbypXhDM
0QqtxJF8PTh2iXbQRjdhI130b7pbmE8uvh8gRjpAL5xRA0tlc/xQHdlQY0KvfrmqrtEB5YCMlx1U
t5qL5BSNAcjh9Z3IeObPyxh//mE15DpzGDeZeFU9Jx9JsY5ooqhujPf7zrXXRPT6duk61RkuhrtR
3cz0nJcGCq7qqc/XCfOYuXnzoj57vuK8JifR8NNcP/cKLJpNo9qpboW5PLdmgduN+mxujgxSghDU
2lNXi6PhJatI8VJYprTmGIUeanXbnF2KBSSS55q52i7bo+5SGRKYf757UzlvEiG8HwCILw2v8KTj
eWqd5R/yFh8zmdDvVQ9dhKK8fODzzVJPaLjBo7O6geDIjlXpRufOWuQlirT4SB2yOJaIeD6befKR
Ic/2u5u9V3vGr93zq99FXrpYLqfT2agwNfYT0DfkfuLfJwrxLRl8NgaG8JNbNhUJSBwhLpRID8m0
vLlLYW2Q4wS+UWXuU7f05bLJa4Pbmyd1yPJn1Wiumz2TDUUiO/rhofAYDikMdH+sqaeJegBwBfQc
Dp2OxmYPiyXopgtg+eXUtPVPbDO1k2Pk85vT19x204uBH/wHvmu/isUPKdCj3F1Fe+nKP3Wfp89x
EqNbm3naHpq+/lE5iUHQ2u0N33TfpXugJJZ9s5Zl3FtanOx8LbsILfhFuK6f7Sb+Y8flz36SNuWd
2jsaIEapsvkYZyE0NjVJhgIT5IdAWunfI0WibHZ8oEg1xUqPBzutp2BrSspLNUCA17I8kJFPKPlh
et4VCeYvqBNTJTC+1YsIjk5A5RPge7arJfKYtgdYaQQL37ZDdHX+9mF938bCeLX09gwRvd5QhRJ7
vSQj5iB3SeJlIt+rE5s3nvU8TX+bOJ5Y97Jz/eOc98gfTgCUm5A8o3Y0NOpqcJrqPdx5E3mQyDr/
Auqh3zIyYFv0ldxt4Rarj+xyYnlEYtMV3+vcbx6LyaLNkPnsUbgH3O1JMqY0mj3J6xQkv+YC08Vp
RDsXq8V/FmgwVWcGuAGKNnQG2d0p3hoHp3bkWTgFWfm48rei0K0PkJ8/Ryep/rFRwaQW9Cfu+xry
tyRZX1aIQ4xdv9ERqTvh3De+6qURv9SgVFRPNbXTGXuI8yTH1jNUE1UmSJcpuESQVV6RUTGA/SVH
sBG7BC+G58Gw9cdMaXUXmNS6VddBSPGWJ2jBrwcH0IWP0YKMPbnDVQ1ZsA8OXuzW29ZPjUcwWB0o
TwBEa08NGZaD4FuXpWf1hnX1OVmszMQu8bE0olXts+ofcwSk1Y6ru+rhSSV2mR9hobMenNjZUK/u
zqoXmEb/iLUMhICHJL0aM/EIOQ1B4cKi4Q2qISjZ82hgL7q+QfjavEvrVAeNwBlE1clLb1J9WA9q
azONJP40SAMndQap7vEclahAfV1S+NkZ8dX08zPn8ViGcTA/5oR0x+wY5qONsEYrGnnOcslKV3bJ
P27noitN7PTqSfc1G39XeOK+kdMMZ8uZsCYprLdqqn7JFKEJdYwUrR4iThkcQYzab66Bn6E2BONO
nVtYpjjX2NSE6uioU+nBft05RPYL630FGKaZ83MgiSCgosWvqkEcpdzVaVTu0v+MmXOcb0QdIN7t
mvHrLCZQXlGA9rd9yGRsPfyytx7pojHpg2k5qW6iBf3JWICHqFOM0bUeLGCzl8ef5xctZeQJldaj
u769Fs0euHuEIDrctlrrvVfVpEnLbNeO08kTiffaoY1+mxINmrkJAK20BexoHGkO6mQygvKOlhx7
mqgrQlC/7Y4vaNoBbP7X9Zr+nzLXoh3MfoBR2Ka8wqUzsbhr+8+uGuvsZtsYrGeqh4lpeVhqAHaf
XTPiXUt+iABuPKuhyVoo5/WJjq1HLR5qbF6is1HwYKhe02nDsXOakjP4o6oZ3Pm5Ahzy9DkECxJH
qzHYWF4Rv3g+j3mHdpY7m/aG2i6VYmsUr6oJdHnQS2u5qd4U+e0tbvxDaWZxGi7tmgVuam+jjpYx
q3zmmKTO2jTZf41ZQfon0HUWvaFq70YMq+yPh7fo1OqvquE+QsFjoFr9NRbZ43sT69MVRR/9dRBR
cm0M96+vE1L2KShvtO3ha8zHrqybPi/aDiOCFcgIhc7kzlczTl66KchvrIH5jRL6eYAEcVY9jDJd
faNeBpl8NTq7O/3XmHqb05Y/my4SW6Oqc0A+hXdXjd+QJfQgBMBQZ6zSNUC61GKacZvCUX00SVQ9
orQivRYk8UGN5XFBrjIBYi6LsgrnOtI33PvRSZ1sW3i0lqgUWzbwn0rHDitjmt2JPm4ezVK9diQK
n9B7bR5lisitLbUo1KGD4vUwXrzeHvgCOCiBT20ppIKUMtzmoc9N8twm/kkdVEP4jBkk79vgZMxj
dZvt6eI2cuD3HK331h6rczA1PaigWeRPjah2RbXT9LHatq3XbA1HLACPonZva5b3NKRQNJIhSlf7
sR0+bt9aKyrhww/XqBqenEGg2C6pScFL+Bn1yd6RCB6kDjudkgggqIz6OMXu78UvQLA1J30QMCc0
CaZbH8xtRwwStkQfRYC/kJlvFlDC4RRrEEkjVnNV7QMfA7veBoOua+MZxMS70XjxQbAgkODWgaQD
Uh4G86IvaM11hmZRXICd5GuHbDI/2Hcx2YBe2FaWfsv77IQZtXat+wp67DD6p3yAAGdZ70k7Jmz/
fPbJoD3zQfqPJXeM80xFm3xHRzLRKjd5MXdwpjb6hJMu6sSUb2fcAIJqSDfdwhrJZvhJH+6GbIOX
VYRvhsTgzrUN71FYV7tN9L2GMcqmjD+WZXmjIrSNO6Pal27nX4YcNxgSAbz8auYRBXjXqi+Iln0D
YTHhQtcN+8qT+LiaZnQbit9cRp6RW7E26D6PoWdbVG5LzbjmxKq5M+l3K+PKY50vFwfBWSEBieQa
loupCSdvTo+tMTbnpo+aHfaR47b1PHHN/GbZ6p35TUz4B4CY6ndigaKhL9XdAf5xr037XUvi+pij
1nhFJhFcCWvKLmu97lqVJVkSc4S/tUShqOfhCpDg2DcIMnZNGhZNdQjyKTgV1lxvM+IGtla23Fi4
aYXN0B+dekUEit7Y2aOb7gEI/0Sq6cdqJnq0qZKHfFtDCByuD1FnI4PHfeO2GnC9tOsuBi06CcC1
0JJgx95brPaWC9tG/1mn5gyvzm4uI0CDk7YmPKz2riJqYw2rCVG4jXrqIJlEmKVIkYyIx05/N/Mf
g6vdsgyeL+IoYZbcQS//s/hWfab+prMSpg2aa/p5Lmvj1YbhYXPbU+51mzEFf+PVoVXI+NoXtTiL
iQgjN3h+Z4kvT9ZXyO2N691b5aSsvAFNCi9+x6iXADMlh+rWTXOQ7vzTt3X/OvlpF5IK7CSp0E+w
A95q1JZc7yQGiSOEgExjFJiWlc2aKfkGEaAIxyT+3eYVLtmxfWQtH1IQK8hbNXu+0H+aDIuYiTQ8
1QdMObraeSExYm4S0GXbKGkfgd/CMfNb3N90qzzJhnkw0exwGYc2rHpyAk3xgqapfh3i2Lh2a+PZ
GFZ6kDCzYiNNEe3sHqSeNEx2KJrXM/c67U6kqR8CytrHpfitUXlAiSFGUYhUxq/BGauPDllzFu1j
X2Bj5/lwmkxBDUSfoKcGhMdPogXIs9zZkXQhdc+6sm/Ymucb3ADes0SX/HnPWSHU2xly8fMUkGBv
zH6mKixeEVZh+exqEEqR3oPDt5PrBPJyg20WUQWbwj7V4fDYHcnrJRN7N1jVZ+vht/CjHIEyC3ij
b2aAGOwC4GF0kAtWjSaE+U1vQGXq/oyQBmNgv7s2AM7XuB5ZZ29jF50eIjRd7vSyB6HcaxiwGLqG
fCR6MUJEFBYq/zHX8+sk3fZKqjEPl35GFC3vnmEvv5JpbjcOevKnYDZBgZqRc/Jc/6xFQ3DW0sg/
OytOp076H60fXKuYadZuNaaxrK6PCwpLWKj+PQJEPdR9/zfeBxacYFfstCqdn0a8iq4eyeNyJRCL
zHxknn8B/zATZU8R3+D498SuneyGAL6UJDvT6qNNW0KiyJOaREUnbKpulXOs/brcOKnbHYCul4Di
AgfQDYvBHjLz2SsoSpklmltIxz4qp/fJ8pTGNk2SQzV39mFo6uCvLHiDy9TrXfRrcZstnHfW0mCF
yGi/YmsICycXZ3MS+CPWertlpx4cB4BnBwccKLgTSlJaxOath3DvOSVJD93eEjM+BZMzvmQjGkUe
PcRk0l1ni7ci19zLV1OPpffZdYn8T24DRQybr5sTETsGowOO0c8BetZBsI9EFIQyQH3NYOoL2TJv
TF3wKEa2dVmahLIp0cfvrDB3hUjns74g34RQ1N1IxB9ndYiCqnNFt1jdjOzOWIjXZhXPsYvJuOp2
093HoZtvXbLO3PSCSnT3JibUrZvsUAlPl2Hm8TOCCTtpHfuPfsiIPJz4I81MdA7t8sWxJnc/FTH7
77WJ/Kcl6OGhdUaya/t75rXpWbI9OGeRF2+tEgIAbOz44rj23RQW7I1g4o7C7nEEcUV+L9mNWnNf
MKgkscfmrF8Fzoz8qDBg7lqRhioMLNF2Vq8rEJj/abSeetGAtmkZYJdhSSS1ogqkxpQHHWkW/Bo8
ZM/XQoC2mDszwtYVwy04EpiBBnCsxQAaaxbjzI4z4r2kRq4ISp+4UctLa88vulwmqB2Ru51QpQnn
tYtMwRwONj+WnfkAzTyZwSvpkZ5cDNBFgV1eQGQcxxlGCnClW2/3d63D/6mwk3RrYqK5hAozJ1cC
vwP+bOeNcwGnYPFvU2YYhIJ9/hxQmjsnbf2xADd6x2sDtGH5Q45x9q4XuMQE3W+/jLi5VZbAW1MF
zWKy08m4obzAN55UM7OEAbAKtG2kzkYDHHu1SrUaYM8IpMDcFPZZXQbXyre4EcUpTyqm7Kn3thh2
Aw+hpAAIrlzCEsW02Ctdngs3tJnynkYDSm8DUAD/tXGftvw9JEeip4QE6zFd5IdECg7x0f2MtdzW
8yYI7iveCID2NjX4ddH/zbQwG5p/2Nd0l27MD83UsEyCCkw9LK31FJJQB4+zaU6e/F4WlfUNCXkU
OadXMxXOMRu114UkwEpv1Q+1vRoPJH/rvXVMgklSrd8GyRKcZOzcEkppYWYiq9TpBcJ/Fohx9+Lb
5nw1suRt0tmlylogoyihDK8mTXWErk3a8veAAn18KkCIvOn3LgVvsFyV+ykckc3/9KNnPIDt+khj
azMbAZt52lhx9UU2tNsyc4MXWADesz6/LSD4XizACG4h2n2dpN8qAgPkK2OglRXFVNVdMjMn5qty
AJqadkh7XxI/WRnwF2dbiN4K66ocjrAjyrfebtrjBFskVF0z9Vrwxo2DX6jWPhEu8/90vbs1K/F7
drX5UCbZckH442VYAHvbvps+C6RcnkVrNFSGkcL0Bi/bOY1bHypo4JaAnaGlSMzlfLyVqeGPSAV7
kiJjKTbeMuU7dtHPFnkOZvFtnj/3ErDYj8J9w7SsO+UrZqZacXUShMXJ9p7jFTfaWLN+AhghVySp
amYz/tA0K9ol/xlS4+r0fH3smnMl+F6DDjrdJi8zWgX0bE2Q00ZTi220n3GEPDryLWlBCkSPqRXZ
XkDndTsLbtE4PRAqR90Qz7tPXQ2FEVK4odxmw+AnHkreq+CGOtBHGSTJ6efst+IMLstZdgSrfBL1
Uj3RTg2X7KhepgsZJFhY/HtjU4L29TsTBaFKO8wrpJBYNj+XA3Br0eL1EG1SzVjzCIwKsFg7qirf
Pa3YprrAIfe3PYygmNcvrl2vqF594RNdI9WXnYIqqsFpyef8qM6MvY5vBllE8a/3d+tF1FmG1OeN
6+XZVn3KFK1pCrAIn62ufgfR6gelMOIFIST38QSG81e//n6THXvHAjVqVQNWTaq+f/UyYYtMSQvj
O9XN8/ogK83Ef2b9TAW4T4F3xlH9SfUxcF6WcT0iTjLUu6Cqfqv3ZZOAY77+jJ+/sBpUeKkiouri
rKTRr7GpMvsDUit4Mv0fY+e1HDeybO0nQgS8uW3LZtOKFGVuEBqNBO89nv58SGhv8PCf+ePcVJQD
0A0UClWZudYi6GON/ZXRAOwWD/U4peNR1esfEg8syUAYdVeDr8OeCuVIVg02YkSVkzLHu81RnN5r
nFeoBt97kItHrwl5ojYUoqc2aV7k2duJ+zhg9znNtcG0bg0RfHss3XFvFbepw/avDeFs2x4ascM6
IdRNcJDHJU9DciUan8lOsjIKrFD38St3O6/o81t0HT2izyS7JAARGBvKuULrnbllSGYCEQhzRmoY
IdB3WTnaQZGCSGTXyG/X7Jz2REPZ0Y1cb2wabNTNIW6TL/Oo38qdW+8S0NJdYaXTQe613JWkLdj/
txrkK0sMgDwTOUJyUrcOBylLYqQohjRdSIgmpI9D90ke/Do05dZso0Faaiyfu4oY9oPcCvmRel9z
f9qg0PdY0FnlWtVf7SIbAt3len/N3OlnAq+MU8ZqgFH3olV5C9I2POUzQOdWnz7py9Qhn+0stp3z
HMxEAiPHt1OBc8KE28AnZCV58f9c+N1vkCyyV4Dd9VBfe65PDzYZFEp7Qz/IFCDf9w668RubgKzx
UwqWd725azjFu7fmXVDFxzto4MYrIlCTc3Mywlybj7Ebfle6TD1ud5hJ8FZ3XCDd2+Si9k8ZIpYn
+S29Xz2m9qye4Gjs532ThXftoCuEeSzz0PJay5GS+9c6rytniAPC5CAjoY/TE0sYti7LQNBHqJ1M
MNbb8Fk62NVMB1PfD1Cw3cgIHjtruJlyi21JdcydAeEjdwmu/Nfr2kV68UNihb3cIFxhCUjZxt4c
37v6EsBoFHa90NswvS3TsowkKW51BdafZUay9Nk5+k41ELOSPjmBwhwp/SXZ3tZ3Q3TNSvtcecON
15h7GQnrIcgKnJW3tsFBIHMhG/bmDEP3ZXvDt7EsdVIMllGo9v2pIUjvHDrRSdpMGezSYzv+4xCU
sjw1ya3HSHnNfmiX4oe6ddiWlW3/mXqQlcPBn5qXAKzcLiU8pkgJcuttIpyXD4fuATQNdDaqk35C
hwI/PesCeeKDrSMM6jzmc/vssDZgf3inY7GY1QKN7eQ5JyhlqLurtcSqzmP5nA9udzLNmaVEo6sH
NSiw3fQQzOxw8J4EdzDli1ykOQ/1IYjKRwfx4u3By1WluL5OW1kqt2Hy4ZBiSNubHvlBGYyS1Mt0
LTk9Ab5kxmCe5O7LSQriGSdiVhh2vQ+sfi9vCah2aiX7rnZwja+5BYmS7FsmVIOPgOq+2YKlCLlh
XaykF+zgQEPiJb5hTPTPUU+4OzQmR7nHkshjj5flCUS57JGn9K980m+92MhO6jxeE7OEoMzrbmSS
0Zi1WzC7Jey5h7AI1i+A0f4NKD+7yAnlyUuOmb5d0DB2NPw9D94TYnHuGrPsJ/aLj+bZKZcRsU0G
qqY6F47bfp/ejtqhnwDeb3exzBxm0mT5zGRuZh18C7iQgErABXwlLtlgJe5BPypd8K0BOTHgRRk1
67jymMlii3jd6jy5zmUiMAd/7hl4JBzFkb3PUAxbV1frLirSggKfm66tkzBY6ofaSIyTnF9+l29H
46XVH2cjb0+qaTzLU90ereTyrvsZG1O0G4sCpn8g5H82aNvEoci3X8rrwo7taYkiDdsHYvyPWmbn
oPPbfLiHkN28ITStuhXUzhB11S1j4XcZZtn6fOVJbHPM9mD4QP9KgWeak1cfLADS0GI4BgonBS+B
ywx+gCHwWHLL5MnIsA5UbI8W4cF+gW7Ifydz6bDN6NuTXAf0Mt9vN2FrlZx0+f+firXaCHrpfpvq
5cdIcV2Lb2XJrZVzhOwHC1qIGWShq3T2jYrGonSRy65LLsmisMmrtmbxa/8Jq18/lPI7360y1mPL
3N0TFnCHQxB5DD70sn7FOYLpWl6TuYAOZh9M5ne4VrAnh31yUzRhqB6l+5r1ly9oRDBIF6TrOk5G
qqzotmSrm+YMl4MGU6RGmNiyCJO/syVrlKSU361l119fziNInPuxgNetJ98Qnn6y8VLNe/h6C5xQ
f7nyQ8z6Vnd19SLLMlnUSU6S9dTLslCKOILgvA4AgGydpctWlNyWbI9xq9uu8eHYKP/cQdTBHMac
KRNnRyBAfiNlefO44wnb+KV9/fFzqRW7SBnUd8tIeYTryJt/BADtLzJcI5h0CZpenkHYdVBuyEj5
56wcvU5VBOU0N26ZHj5CQQKQItsW7gMmRAAe0ro1bHtAaZBk6yfFwf85aHV+WX/9MpJXsMf2zqzr
mXUwS62n5x3+k/++d5Jbe0n2Y1kOWs/6rtfHC3w8StFwbLT2qzZDNSvzyrZ6kGP/qW7rIq3rOluy
WyLPYytKTo7717O+285Ib+n44VL/VPfhrB+uFCwTPkJzdReC6FtecTSc8VVU87pXlRdeEkwpgDOB
EbF5X8xsW7LVzRmaoMDv6FO1Btm1k0y3cvKt67sWyfpmQIQQLvh1RMvLIu/J9rJsL9W/1m2HyXsn
/f6p7v96Kn/OF3B/ERPtNx5cFNpY1i5rYflwbcm6k93K72wV/9T9Q926n1hOu15BzvOhz3qFIfHu
NGX4rXZeuJepQfagktu+0TKHbEXJbQuyrfOHug9F6ef3EAb0P7UaSoSksAHy8XLie2d5K0N4zUqt
lGdM2Wyrsyo76V7xsk3vBFMBG9/KyrzAyKUsMz9roQCLkpVZ7mo68gOrnfcyPWD9h5K1gRn4D1xt
nTRsFRuCzC5FOQPChPzt8E/T7TYUHNn0b322YbDVfRguUpTWMWhSTBYuSK9Bnc1D5+jpvJf9b0KA
AeaiZHwN2iE6rW+83JQtWafVrSy361+L0rC9ulIMMKT8mb6l/OEMUjdnCbETWsJrtE3268J6bZfn
sx3ZoFXC5i27WBhGjMVC8m7nuHWTYyWRhcFWlNyHfjKJbnXv/ri0fDhk8CrlOBv3RAU+1UApUA2Q
HljKDY1IjuXDVaKI177I1OVnSZbdyJ0pkz7PbmbV2TWZY93Iy7490fXdf2fMfLdU2LpKTh5vVPRY
9NZOq5ErdyA9MeIImhQdruxh9krcMbC5aNODvKKrnVJGwDjrcfNVXuQ/Vq1aDY5IZ+M6aXAO5nl2
SaAIBiUOaE2SusFbudvKvhUo8J+F1q5ceIed2UKAjAl5s3xYuhacTd2/CmbbwgEQqXDXyF2V51Jn
QJn0qngtY3AmgifXlwc8t5DutKs988Ptl5v67hGtW9f1rsueRbLrax7hnJw9czrKXZbLbon8gK0o
N/ZD3bqrk5aPYM6tpzRvf0kPQ31vI623Q8YQqbgg99+6Ih7PBkSARx3ELEWgZxCQFhd0Jmm1dHxn
hgNNz9LqeYR56kmCdlMdvERadtaWc6hJnd2XQd3upNfcZeONMpfmQe0zgvSGodg1Ea+6JF7mmnvb
I8BTI6boLk3ckxqFVn6EMgjBZXb2R6ySRA1PzqXRg+YRTBa+ZkhjAZ5nDupFsXqX+uPrEtH+KYAG
9hP4m/oAa9wIKwdFqcsgPMoS3BP1CAtEbFfpp9hzYBY0u/sphgvBIWzhpOPbP3uWPz+lVfMTvONN
b2rl25ibqGql/ve8ZEleowN/6wcqkeJZ89p7s/XDw1qPZ9cPcDhoLew4w7ALmrr+Us/E9LIlLz/r
amrvYdQhvCqCtkstFlkAE1PynFsV/E2qeqigCIYZqiSOGyHG6mFcWjAlISYwoCgQJtq5KezyYZ6S
6kFykmRF4cB7lucQC2OEt4o4OJQV9EP+NHwzcZ6dW3Wh8svUykCOBCaOw2IA3rk+O7e4iGG9VgF8
Gj5CoioMhoc2K4gJ8tqB/XBTuLdEauBe8zC2t7B+Tf0UPQ1LAtAlevLV5Du0mspFqsoMkW54F2Hl
KiA+Myy8NU7w1MCG/aTiCX1KFU3bT+MYsIOgIbY9QqtSm3uZIymKhuxuGobuQUs673FekjojbM9m
bIGupsfWEOpZutdKB1W0Ae+MOSE2N446vDD+rymJ5oe1RDQHzL8OY247voos7xGWmWhfhe0O3lPj
6GiWeZimJofjjWD6wtDMW9sh1JmwVu2g23rS7pCChwYDBfDSC8u7CqjdXbMkW5HxeU4KbKgD1EY2
2LRSv81nMzX2mmlot5IUU/CfyqKvlP3kgXL3whRjM6QGr71PwKhrj/23ZMi/GrjSiQsH7s+7ZYJn
JjKRaIWigiWmn3/h7vwS5on+bWoSohUgxHkNxoywa3iwHmcNX7I1Jda1cvP+Vu/j9iZN4+KBR6AB
+W/VT82oMLiy1LxXjf61hjXo3o2Sx8GuGqCvSv0p7nEcOZA9HqUoDbhCP0O/nh/rcdcj3LGblu6x
liLKFxPLtRyHB5sqRwF2y5xxeHewlX930tm8yqnqxtQeHC+8ARyGUmcGLdqJD0512H5BGyS/w3BO
1vPWxtw+Nl17zFVobfY+Est9kL0gVDhjtC8a9sq2eQVo0XwCe94/YDq+SAmh3fYTonWAobIRsqal
h9Q5RvnxoMR9VV34uFANJFAb2A8WiyWrgKC7gz+tv6sHzMplCtuJNDgwWVygwUyIZuNW6KbSniHb
1PZSlNuTperyqXKICVvujz2OBLpUy0IvPtvj7/XvpEnun+2iBnO23D9Yp4nIyyYPfXrGzDiYMKdI
VpIqmEG4b2UZbWMLheS7SmmWlg5wx2F4JHCGCLxg2BHXhaRCWTEp6fXXug7Cm94eAjjew+p7WZ6k
PR7C+pTqsDZVs+JgsFZc1MKxB16aIAruuiUZEnhPXMM/v2vo+xQ5mbfAt+MjEIb4Wo4ZGoZLIjmp
M9llI9lgw6gWa1GD3uC/dJRD1t7b0d2IOOD/5ZDUHYivULXzx9O0XQHJ7fP4UKpYA/cffp30lotM
Rak3d2m74ChwO5pWCwIWRsr7aElyCCbupTj5PoyFkT8AXldjjOtLc6nCXL7bOkkOBb0rH74OPzIH
xy5WlbCsPDQxJkW5dd4sQvFhlpLWD4dKUS7cwjp640AEvh4qV3t3RKabx64kQONjw/KrpjIG7Pg8
F/bXFHlSIpdmN722U5Ve3TEi4ESDebPL8DOqeCuOSRFqL2oZDneuXv+Vh5r6MtiF+qKH9UPHBPuA
bxqkC6SDfP16A/4vp271q01oyZubcSqcOeV9CpvBW1QpX8AjB4/SaJbBvV/E9pO0ESl8TAHUfcqX
nmP9lgya+ar5UfFZSy7ShW9O9qI2DfDLh7BOp7s+0NL7cUkg99OHnZnUZO1m3jFnE423FKUPQFMc
Ob77S00G1EtdbJcgl9K3zKvh0daMdi9Fo2+GGwPV1ENpWjDi72yr6z8hYwV1kTXqxwhA5VvTI4ug
gtc7L/jKN0LByoOd+ebNiGTmU2mPr4TQdN+s8sfsNu4XS3Hb26yMoE6y9e5bMxNIoTpW/gSJDly6
Yf87cOz2GyFb+mGOURG3G/9VI/gMDtt2IN6TXBy2xxlpWPDC/6kCFvmn8UOdbjlExWbzXTl49RG9
thKGOad4zRTLvm3SboJzuy9edRDTn5B+30mjQhjbKxEYX0DyqvdSZfsN/gV3KM9SHGGTuGjelOyl
WMeu+TTjpZOSnLEb1HsVrjcdRPQ1mGbiEgorNK41XDHAomsfFjY7v8foHncHYvGg9YRa9lj5g3Mr
LX3re0dTGyzGHWons8/MA2FM9NarVb8H4xPdStGJVJswhai/StFGiAgdSN2/k+KsTD9cvvkPUpr6
7In5On8yYuJ7/DG4CaNBeU6zVr2PfGDEoY9c1ZBXTwT6HKGd6J9Lr/2cxK16JVhheNb1llclhlW+
Stw76SD18CKeSqXOHqRKEhOWo8gGwFB3OoKrBeqxmR08S/cYONpTbj43TXFyO7dCsLA+QmNeXu3J
Ka5RB1huIQsur4pK0nSVC82sOh1ir4d03I6ax1BzkAKfrFcYwtJvqlV5R3gzyxspgtEhpF4v3kpz
hJLS6IklWLpp/eTv4PQjqiYfUVdWWwLFq/QbUdTZGTi+c9LxfXyzLeOau4r1YoaZc18mFgEWS7d2
Un9NREte+LRp9yzrNNSIyLlLMmupv8eC1xC/+5+6rYvkLKX9VfW6dv6n4/WWAJjOjh/rcW4eRqUi
XLpwob4jqsvkS/QrV/3P5jjYb40zwg+U68VdFho2zMZVSkTcMH/pK/dZuo5GeldHhve1bnL14Nax
dZ+WHgIsdQ1bCrywn4Ej/VQgvzrGxd4lbOhOLXmp3DH+0WkEiFmG2zx6ZhfcKraTnKM0VF9gVal3
cnpn/qqWXvOzw29EGJEZw8M4GTfYbEtYd0vr2bPhHOd1dyC21PJdktUFzLhwVN2VzKl3dhkeel+P
b2vIyf80rH2kudxqwZEQ/AyN/0GdAzU+SHtI3OOdnC12XCrtCjhh5ZiXtSjNuqcl44lXO1p7Bpr+
bJmJdVbtAez2dgrLMa824eW3Tmgpx1QrdGSpBufGIt73gtZNc6cZpnOyk2x6mtBxOfSt2nzmbVQJ
/XGd76ydn+HmUX433qs7JCxJx8I6Pb/YbWH+BJMIWaTJPM/o46XNEgeQSjAf66qqH2K9rW9Moxpu
I7e1UPf1S2QJOgd+LIJVmfhAZuoltFh+73+Lg/FzEpnKL4VIy/VCWa5BFVdYf0/p8CNUFOerZjcZ
bMfa/BLacIOzRAkegVC752whFVcVP732aWydMQekjy5QIGKcGwv7GROZ7c/hNybg74APlb/1AB1k
opNYYbMITwLX/JXBjKx3/WuANEfTfuo7YpbhKW5evZY9YddX2iNxGx3hOSgsgbtyDhjXfP9G1w00
qEZnoTRQU9TitC67Ss5xalyAUCDcdwm0LujXfNKcwXvNU++rNsXKvdl7HvcA+t46TOtbKXYGzHO5
E3cXPe4hptJYl126klC3onG9zwGA9F01hOp9X5X+56iev+lWoD9IaV4iwB3depSunuZcI83yn6QU
9sG5Tcv0k1no/md/xpdYWM1LaTjOZ/88+pnzLeZTeW5HtT077RB8L/RzPdT295KILCRzqvpmCIbi
KzJ3+96K3E/sI+8QeSgeal+BPD8AvNH1obZb65aGqMDjjLLugmQZz5AdTbxEEK8ZkfFL5A4tyNRC
J+g+bx0aozYOld1ZpwFJwYduSRgY06FBG/kgRWnAYVs8NDNqW0hWXwl24spBVxHdgODoDttd8WAs
iQ0V79VVjPvcqeZPWAG+dmU0fZ+iJdCjBc8BDxSUe6n+NZ6H6ftYR9Z+XOqjpf5/93ehXNr6+67P
eQhP2zeBC+Hbf86/1f/b+f93f7muXg0gtz3zaOZWvB/YsD+Xw1Q/646pn+2lDrqM+lkacja/a510
gSiyeS6Xug/H8uWEzkrxzrHON1ESa0FbelWjnhgZ2Z86FfloLzdPWzdpHGPP29U1eIOgfFSy1gIw
CeZr1OohODq864ceHptDNmrFoySjyfMq+jd9pzXVUQ8T9S6oAOIxSUkBhnb1rl0SKdqGAuh+LWfV
oWe7Btfjf1qlfivKEVIHt901jwho26rWM23llElvHt3Hktv1o0f+A0Yy71sCnolBVeYXzwdLqo/O
p8nuvR8GBHRYC73h0XJdBEcT+FaKVI3wvoImBnh8aUrlZOje/AVGhuHccVYhPH0DlnWRa4QZ4Xx9
1Vr3KGF7D36n4ehazo14xaPOXftM3IiF6oBhnPSmHW/1OoSzexHcEUWdVVzHCgvAuWy+pEGSHq7u
o0uQFUj03rmYqVlCrtP6z5mTKM8QRHcH/cZDRiyZZzhdDLhjICF3zB1LEHAx8ViflSrrz2z+oMU3
fldm+x2KkeFLFKMEn3Rt/xg1vXajxm128cfUfAgDHU0MpZzf0jD9TdBh9puDQ+TgbxXThB0L6d9n
9GTOxtgFD1XRNM/Fkhgqy8OwgC5x6WDoCxSpIWTDassHLQUXD2Wyehy8onuQ/tINgacjopETAmiQ
0ySLJjsh82jJ9slzAFkHumpN+gTpEAIRFsJoRqeOJ3TQ6gcr6JJzBbTmPskAVRijOd85LpHFoOPt
q5MN0aWAyvjqmZF1wexR3HrTPNxm1TheFDUqr5lRIOzj99Fd0vhQPA2Oe5eUE1qvNUaSqEv8U9y2
KgoMan1yvWIE6ArpMgRQ/RP+ifKYxk737MP2BG8wsYPMOEQDVX3/MndI/SDuPL5GFvTInbnruxCj
VFConxt80PtwVI230XXh8ob39AvaM/2uiqbx3keHCgrqPD1UUxjBhAV/HN8mAB9+Ov+VNO7RR4/s
K97rBl6baMHaz9ELsaS/I1ud/1IS4y8Mv8DLrQBDeeDqp6zl4+wP5rlfzuDG6HcQB1Yi8TCyobIn
SDoJMfmrIC5R78wfHrEGbAGz4Qo36vhUI6S+sPHPkK7V9541dVAh8wawMypvskaDSAbyvvEhhq2F
Rfl4k5tK9OornvPgaKBpRQg+NHsgd5Y/3PTpMH01bfZOmha8ugVvijblBbQB6vg1IgDwGJRDfyNH
6XFyqY1Bu80dbThgSyxuQQTFbFWXyGDLQ5DDb3drlTlBiChdJPeu0l5apPJjy9Z9zISfkAts55G6
qnLBoeHA22coBj5YZYuUY6t0bx0Clrejr2bQV3BLMvi2sVsOID2WIox23nFqC3Qul6JuToCWTKu4
SNFPa20HOjHeIfIASM522BQsiZ6H6D2V5lReRy+pULAgJ8nWR3JSh9I4vRudEKUhJxrr/3DcDGFU
CUD9f51biu8u7aAjcGEltHtXtx0i1x+jcr7N0q/NFIavzLn+rogd66L7YCv63HhRPcc/G0Oo7Oec
x+x4RfxkV8WNlOQg0/Be2i7z7i1LuYG6aH7wugZIYZu3X/rRqXbG4AQ/2kB5BVDk/W1q2il3mQ7g
Ad8HWq5HdICUt8vi3xgzHmEHif+qojrms9O0Xxe5+31ideU9du6rCon7PUCB6j7XqvAEnem8S0y1
ut8apJUF1p9+JpI8Revs1e6NEBmUm5czyCHScSv29ujsnKHGZ/nfi3w4tTIm4IV0/y0lRhXCzOUi
2wmkmA7qDc6v+PbgDopz140BAkRIh6L4ovQhEBLdeTJhcnxK7WX21QoiDMzQXetA+iKplLo3DqaC
e0dFuCRWofpfi0sdSt3DfbQkUkcIpnZEFw0vyNK6NUg/qatqNTuZA6oAUmxtIz9G0MIcunjCvF/V
f0UAF7xCrb9pwQT8rS+nN6dk015Pjf+Sz3l/IFSsf9a7GDZMZ8weXQNSlRgSt/vJ6oebgqhaGBwj
YvaRrbpYqQcnyDKLD44aPeSpWp0y9rpPKly7WAywXqdWrWBYL7LP/Lpwj83b/ZLYMKBYs2l+R1P0
q9+k9s/S8m9VDJkBTDjgmpI6YSn9uShbG/o+jAw4NLrf4+Td+Xle/DSa+IdiYqVmtiSAnqghy+pR
wzKhWrCg9MzmbPjs10MDpzkbCGkdnbC8hhlQQGnNkfC88/u52UlrnIYZmpdwyknr1NrpQ62Y35Pl
THg88se0rl6kLTZdbE4QLbEmjx7LVlUeYpSEyAfWHD1KThI1C77NulpdtirJoYYaHmJ0fNajtlbV
yZxzjCNqJ3VOE0I36TbgTiEH3W/9tuuoQ3bfmIV96886fecYVSqQSC9j4pW4iHycJ1qqXT23064q
OCow65F2TmeoYqRBktGFNWivLH1qRZmq03aM5is/y7mE2e6/p3nXxXJiMGRy8u1sPTId+96ZysN6
Xmn205hLvOs524qyRw7LPBi2BxBsOb0y1EAEQbC+O1Aa1kvKDwwz1T95pvm21hnyC7aLT17CEPSd
Tr00YXv4x/+09f5zXu3vLIC3Yf0Ny12Q3Lsfu/y49TdJy3rRrsweY4hdgYqfrdZVr8XSTTr4Zo2Z
R7LSIskkt1+ypttB3TD85eERule64cRqAzm1sblvkqja1whYBBFQs6DJf1hFM8GhR0xjr17s0J/P
jtf9Iix3OqQQK6rRz15PkI40bfQoPPjBvKG7hGn7d5353ok109WFwjSq9Oig2dNCZev9tBUksuNu
p9RM5BDNmtDhux42xgZ1K7dO3thn3gDC+2w2vbfree3g9Zhea78iuLj7rAUjJwPmByN28tCrzZ0T
g7+siHrCoHNMsW4Vpv4jLIY7Ba/nVCCJOEHBUC4Ov0LB6ZCA970BR8w21UuukaI9122iPKkxW94S
PaOnyr+arEWQl1uqhrEHJpUm92udhojLbi6G7LIdFWDJO2Q1lEvopipP0gAG7Uc7g7iq2h4o5/zS
VC9Nag5PAwuh1qnhQs/Zkg8zISOQl8X8kOCzUiKygkIOsgdV58Ds0I67Eaip6RFvaKUPvTaiALYk
U+o/1wM4/qy4OsFgEfVPUmAt3oMxG096AdeY1OUwMJxnVNYwmP6nrptZSEBpqp8rVPQK1/IfsyWB
jsIrneqptaFrSlt4cUbWME/zkkSpUd64kzPtpMgMYjzFsFEAGGrWqq2+sc0vkdUat1LlKpUOL9k4
IxfaFEepk8TQfR03EZyN0uVdA4x5xtSsF5ZqSy/w705FfpELS50fDjvba41DO9V4rJcfKY1RouZX
y4aAcKmyMKs/OI5yGIIwfi7KYwEg+KnVtOgZn/nvMar8y6AZ9xCRp3cjYlVPkrgzXP/QWlmnrS6d
+hwRN5j5E1WJFSCNvoHmdXebWIn1hLHfWo/tIvs4Fz7qR2HboKLlsmnzUzSGZqt0z2sZhaTqVBep
uSfOl/awtPTrsniOG/dx9lgd9HOFr6jqzCfPS5RHK7oGS8GI4j/JaNXfOqyWt5OZLttC8D6o/xGY
sfUbE1iO0pmpV07kqIWNdkX0hOBd91AW02EdUXMZBcQatztYkZvHos6CZxMj2bMeFy+lH4xX6SYJ
SzJ9hyxQeSNF6avBsn6wKiLH5SipA1GRAklI7tnDjXtPDbynNDe8J3i551vD6L4Hfg1LyFKvO1mP
klS882MX5L90gwHzguc+vJcerPye1EgzrtHM+CumqL1RAs9+AizqPKEgVh210EXLYJydJ2nQWsg9
1RLnjBSlAcIU86FKWTCivKHAHBu2uJINY99HzL9Jb91tfUNsp4iZNc451av45E5ETEBnGT6XoCEO
yLMkR8OBGW3vtJV/MjwD5nD4W56heo6ezbYBG2ok2A9G7KGukSIqtGiZSMLaZUYtCzVPfR5ZbZQB
cngKYiH+wtTnQzz8J7cU4df7krdo+aGt4RF/t0ir+IhD30oOueYM//Vtu6CEuiWEUXKSDBIouSRs
agmclEqoa7uzp+PxHmMIX4rpNVwDr5Y4b5Vld/1V1WfMLC272AX4sCWskYE6SDkT1ENvZl/MBXjU
LUiaevkJaBOBPLIFf2RVELvBBolRAN7dW0n0qh1nBI7qhX/jv1k99X5GiQ4HRpND+yjNfT+DEJVs
DO0MlP9JjJsD4nycdrDsrXfMnZAgSeAZiV0bF6LcxbUZspfrYpU5w32C3AEIM+AL5lGZDAWIXfdr
6sy/fdgi0qI6j8h/HSztJUDX8bbo+q8Ot/UaIQd2ajXzeziZ3nFcomoTTlN4V2ac7Cj/d7vbkpMn
gA8rPJoB90pBJe2qdvqhTgLzpkWo7dY2ivJis0lIqrjeKWp3Hkz7c8q/tqwRhD6gDpUnzBDQatbk
LoT0s2Id4hoQ8wJKy5eIa2d5WJLLIG04VtCC8N3ttdsGZougsnF0GSVMfEk63r27MUCUuW+210Ch
6Gh7Rcl87P0Y3KrQ+mlmoXI0rLtiqMfbJrSHNTHMaLz19eXOZdP3TNOrWyC/1a2XV5COSzZ3vV47
SlakVyUnSeL4FdFOHmwYS+x8scixlEYFQIdFxz8OrNJz8kuUQQSwYESXvymJ/OGt2GUGzDIaupn+
gmGalxhFuR2FYE4l284YvPLMmQ7bk5FxuhUl52kD8lYAeJm8C3gCSYwl7G9LrM4Mz51pXZMl9l7G
gSTRUhxwcZzmqLmTqtK3EHcIXFYjImvQi6KBrfQ8374oPqVaU6M+auRgwBbU2Jp1On24JJB8AZLn
ni78EJWJjIEkUowjWIi1SPlds6QcrghDtru5cXpUUZR4vDpucTCQ6WqLcdoFGdK6IfrUB9Wt2MXo
qn/G9vO3l46vWrkQ67IeQTe2QHAOKP2E6/yoZz240eQ+K6pwB0cZjtK5DO9sYmHuA7/b429vdsOU
PWQan4jcq6yDB8vqVa3aPVNGiQsdy2JZdRfoBpat7aw+g77Xb+YBBSHbRZPW+dLWbX4yccIQxd71
aLE0wSlqEaI0853SZ/hHCBM88MFl0ogfTV2z95M2KUdfaZGF6fUT3P/Q082fDTO95GWJ/Q5Joqgx
v1VDhWbhlJ6gX4qOFkC/ou3uwqBWd3wcQSaHRXFoAGSE3R3Er8STxLh0FRXXaxBjVAFLtYeULToN
1aIR3RpE4WKiwDm9n0t9QN/YbQ4lFBWNi62xH383DjfG7T2kUjh+7r27YErifYTAlp/HKrymSJRG
GubqXoX41ohhx0c0s+p/xz6IbJVIqv04W+7Zh+tGKdubVg+5CfDQRabNnTZDsOLNYBIXM7x57mK6
RAiS9Vjzt8One5lbNA3uGMe+5MnZUCaAwArx/t2gnFlRzHv8j99ZPIdHdwK/Xyp2AjcRYTruzNrT
BJvjQo9G+CZ/PMi96SZxn0cokG7weKp3BNOinuGiwKDmPOgSlC6Y+S6AMNgNXBWtrc6EcwrUU6j8
bn20ZerxfhlBemy392k4/7Jo3OcNH8qKTbbi+A+F3v2sMtiRdF7RvTb0iDVNA/7G0EExR43NAwbR
uyJpUMC1wYmB4D6kmBMME1D4nKjp3m4XShG4lnej3n7x+V4cYHndocuMPmiGC8flWnblRXBCzP2e
qJwJRi/rvquUUxY0/vME4/pcuX+VKap6gRr8mHrl1LpsBAetPywLwN42wiuxcifLC/9W4GHdFSPa
xNo4f/UqDBYYIDXll4NEIrxGRnQxNCx5Xqw+w7jg7o0pPfhh/zpp7gkhXMJHQkKxFFPF28oOSUl+
JpXWneZq7A5TmJYnxX0LlTzfWXHmH+s0xz7T5yfLVoq7OeSEQ4tlMNK0x2CMW6gpp0un/mDnH+69
yemPXf3SJEi11uh1Yc8/2l75TWt76FkgSHINRI/b/o2IXAOyozjco+KZ7VgNavsZ/tWdh2Dqrp3G
bBc74Y1lKuquh7Lrf7g6r+VWmW0LPxFVhCbdCiQkW5JzvKEcyTl0w9OfT/73Pn/Vvlm1LGPJlqCZ
PeaY33By8QxIrBOYJMF8ldRHnR7WOekrHsRQ3Zj2hpXYfG95Sfz5I066HqhT852vr6tZAF8r0y/M
uVU4mE9EKD7N+CXpukBLldc+yNRLb2NUkxeitallcpHMMAE7sfmLfAPCxHnLpX1uFE370j8Kk8Mq
Q54sneqfNT3fzqQOj+1wjNeJANl6iYjndUiXrdP98klyNnr1Y1FP78ZEoLw+Lrcip/Kf1guut0EI
JBqdRp9gha6BTE54hgEbJpwTQd9MAMHyj5k3adO3hAJrlnZoFUVWKowuGCPeez0sXQR/IgWurXbX
V3Z8R7bhuKW1kweqc58cVYVWPbEQaGBoy/KVjPsyNHwa3kM/ZpthqF7wizLkOLKHVkVGXhLuTacn
SPiSE4szWm0HrXwG5n8HOs3bDC+zA4Guywrm7uXBy8zvRiu+q8z8GjqLsMAeMr/OHgqFO6rltOy8
imZBZuBl90p8ROmSvBqooKoC9ieX5kHPu3N3Earq5dKI/bEGl+gFyS+cYpUdZrGBe9dvleZcxp3b
mznNN1njoJZcjLpdog6NwU2hwiPkAO+D9cKq6SRBbhz6KrtxMWJs2rI5V0XzW1nuoeucjyFj46XE
beqVVSj0co9RBT0oHslrkTFz9Z68GkkzS0BVhx0O9O1k5RB55FyEjkYavamNy0azaxXGlvblQTZK
4xkjemZtBaFS5ug60aL6R2LeaENXIkIFiOwVJTOtn2ql7wSp3jsvdfAP41nJbE4zrXn19Sa/moMk
9S4MsfvZSqGNl8/LOpYh/JnHtF+/GuW8mM1yNzuBWTndzknUaQXNWTiQ5wbyJw3HOTVgrL1mgDPY
mHTUxHAo4hibthPJTAu9jKz7tyVr3/2kfHTa6agcPI26fE7Hcj/gwSkU50Q+DjuQbKBp5mMKOBBD
G2C0vrTDomUHrvWh1XN9QpW3y303NBIRd4EZBx8aaADZFYn9vozqnWzqauOW2tPgAbIZM/NtqIov
CU7P6tQb82U/2HbxxVrROmeHSVSPC2PkQak39+0EvDyDwzQXOKp5Px4EIWJRQxsAz5+FdjSsEQ1I
YGrDIZmmOzKNyBD00Mfl6P4MYgBNwR2WjG2i3msB8heA8kYTkshLvQbbVB7Nsb4rQPNsjFXaW+H7
kXL8w1s1AOiDNnRolD3C2y8wyy/YI1JyNEljvyYUozkzN4yFzwWbbnJFtjHKDqrwaH/p1XgsdPk6
8Uux9XvJMGFA+iyf/V67ZuV7wFzWbqbJ5a1PzgbJ9I1tRmMu96qJd8N+kPVu4G1hkWDnT+9Qbejt
ZdT/EhSw254zVKr9SJ6aPhAspvxj0cD6nKyCfkq9kxlXr/Tin7IkQrnAn1ar/sWZxqPpj7eTVwbk
Ody1Y/JuV+wbGSEjukGWby4z9fBJmzmgNUPKgyD6c+XcoCMANr6mbOgNSUWjtp6lYzCeIsE+4+Cz
W26qM9GjPXVApqNVcblML86IqLyWntrA4bkpczVsOhcioC4wHFlV8tg45U87qn5TjaUMO38iMZKh
wz7VD7Pu37sWReSSQs6uk/naGqiy2yl+n0auu3Uydw4wb3eYTxbqHeSUIgRx52gl3dAuBiWKdwrk
7gsMQoxOCRKahXbYzxZvssvbSOTJyoJuVOFkuj4D/563mXNZhdXDUMGImgtN35kWzIahz+4JgB9j
2Pbc4Kgk7/xvXU3T0QBExm7M3nvx+KiJBeymP72LEdL4omX4Xqb3fvB3yQxSdMjIKPYLPyyRCHoa
HCXG+LDWNS4eirBO5EGXoAhMul6hWBf7ap29AyGTL24GvIc7+DS338ZIbbxILs8Gvk6eHYXWkDAn
YSjmnC5ddm+w/IRMJ+FqIr9nzbpjkjW/hIymG2FMtJWsp3jwCCqpPw3Idd7aMyVhkAgWZx75nPVp
Srprh2IxGevz7NM0JF8E1NWJAaJnau1nj6ZFYCeXrAhTfS02O4DCm9XZ87nVOEtYeNMlYZC7uUOA
VD7AUe1eCrPj6pCB06/6jT1XimK8LDbCowZzSnwbSfY7o2eP13ZzIWTZCt6bkk92I7eGaSsKK0Iz
Mhe2gzPdalK1h0wrbq2EgpxM2tq068hCmeq6VVLQpnPEkLY1OFWIIPTkpMknfCvYqQWevdTouAI4
abRfRL+PrCkOsWMpkoFHupXnqgVjBuJebErctvvVTvpwgIjpyzzIV/vUTz7e1OnH1q6IWj5mBLPW
iNAAH/HeFe2WUcbbfBZip9fdG5CFq6leIT43F0TzeycIrla+wbB+kz61wqUSwgPlIRJsOj2h7mwy
MJNY0GsvwrRkEw3pyiB3GO5xFqZC7I98AgE5y4XMdsfcCWt5NHXn2OVcgSnvcCEIlaAr+WO78RyW
I8ThapsaTpQ56n1VVzhnnkocqRtyQbptZfA+ESV+ZhID28jKft1hVmlcLhK8/aJB5rt42wLoIa/m
cK0ZO4fAo41vaw+iEbsZwO1lkWo2cFAZhVowUEcXuhzpHwULm2Zdgw58m1Pr03S0ZRebM7BkRkgh
GrI9LUvwdlSEts/Z32jMDlCYEJuYMr9CjT9mKYykwvq1nLHeOAq534aaxLqJhGiDFzT1u8zTTahy
bliQcrrRfM4S1zY/EFx+yFBur+eCrrVJ434hqqgwjXuAfVWIVYYBSssI9aKxLz+wzdCIQ9Okse8V
kbDh0hpK7V1j9qgD8jYANTdATxlfc6MDRz1eaxlnW9OLzVC2T3lZM47kXAHGDNeG+lmOPqm+iBQb
p0wjSeI41M717GBhb8X3YvhfbbXmIUa2ltN0unNr+eYO8guS6H5dlsAxjfdGZTa0ZAmil+GLWPU2
fBJZB/RB9FY8zIV7Nw0eYxl5dZq9iQZKp9PI9t9yeyTRvrIe4/F+EjqobhiiJIiRuKO7cajS+lTa
4igMh0s3Gclzoo/R6+5Ny65jbmoZppl+S+DIkzmTiulP9S5Jl/s0tme8gO4dDRUCXPIYZvP66vn3
nqNhEjEvLL5qVME45hTYFJjg65IwN5twgWJLzPlm7if6DWmktfWpLp/A5vk0O+M952TQt6m1VbnB
Tmw2ONTM6q1mOlbgXQ0JwE5EP7wLZIP7E56T2t3KTn/VypJWy2RGsYK5p2LC8EowaJ07Bck8fqUd
1nvbOlBfDHVJgSHdjU1Vye5L3ujFgUrahjpcklKV+YHRzA4vQx5C6WtBjDe37iwj8Lz8e3HT15Q+
5bJMVaDNsAFz31wO7vLSiKzcxmZUChrSNXOozKAmW4ccmEZMr0WdXBRqdv5xzqfmO33ADYFeSW+g
tJJXp0U5Q6SLUzwpxd3bJtV710pKjtkZaRMOtIdTQqJ914eh/N3GZGQUaXsek3RnESSy8xd13Rbm
Z6kxsJvmkN8vvKFu/MKR9ERDvNlpeFQ2HVf81tdc9oY+l5KUw7ledj4U4GVBbsfP1YVxkUBnaxgL
7JhEKOlq5QOzf2WMFpJl301cHnVXA2qetyQLxTatp2zYpwA2NpiW3E3fmN/SAjtVPhmOW0dJY7y7
hrZ3V4V+4uPmsdrvpgF1Cq/7G97MBxW13HVmel5BDkP2LYqANFgoBOtNnxLhequ4m3IpMnBYf2CJ
wfo9/5JveY59IpYz1iiDoPNqdp99Q10vPTASOHNkyVv9zdyLj5oPCyTKXVb4ZqRdIpfTdjmWtg71
PaunXZaxT9Op/dtWPnONYgPBVH9ZDp1tnywRP0cXfEoA36YHYoWeCsPUQhKwomcGSeON7GLcQ9++
euk86wVt+9GtJqpNjKn2iuOM6GpGJ67LwmebyhIVWxS8XJuYbNF6ux57zZvumO+dgZeqwjOBYHvf
8OZtamndaWWBZCis15m+pZHIOST958JT8ZNjaovHZHX2RkmBLhJC+VidqAAg7bGH9UzYrd1kYTSG
JIxgdeunyV37w8Ib0/mRTFaqdL4rBTs1p2eeJpfEogj9Ne0JaljMhjwo+QiAtNzh4brN3flIW4FB
P608izIZQzaBR3khty7Wg/GR1N6HOw3Pg86JWdjPZF88mE4dioScQiKAoYATJLtcDT1XC2NdOMT3
g6W/TqP9qbkzujJOt8Eiuy7XEWNy7v/umllMTMyHbjoXHRxwFgBscBd4s/EWXzavnpYcV0iFILWP
hemsCHfDV9upXedqzyWRxBs3tWQgGwpv3cbNEHO2UMVMdeMzKi70jS3KqyYeP2vBCEU6rUApsT/1
04NbimurcobA1CZqqhr7vQ6gWuWaFopLPu/kG1tGwYmiz5uvtEr3gCuu+izd6YX9nXo9OlVPF5Ak
VaIUs8hc2nPhECjad+WhnYlMnfR2iyv8ozAG7KImCd12ts0LGs/5iP8trgEH21t+hespvXGzGpOw
PNaaAd/JMdINQ4+xtO7jkRGKOP5da+3RJEpIOU36qBXvMBNrezUDLdFxY0nzvMAeC63R+HKn8WD6
2UMj6awzAfg9xpc3Oy3fF2N+KWrmqklbgH7V8Ddn8rwU8tTk2PPi5IMS4oNg1XTjNvPObpf3qb3M
5encyLXKxxG4NrDHTdx21OYXpVJFdPHS0FqQZvXMJADeRE1I332bRIpiqI9VSZxSY99XnhR00LW3
NZFHvQMh7dcnkyVcuF40No0XVBLIXT1uM5m9ZmUvgt/Obr9sq/yM2xavpdncVdAaR7dicXF60pbs
ETze9VrLbUx+PC4nZrWN9po5owdTmzGnM/nLlMV+kWAJU7JB81xH1JvqmbMRz/kqrFCnpwqDK2EW
pJaBHoyryklKzIrdmrjXTFB+OKJ7L9f1ZobzRVvNOXGFvDgFtDZtCv26wYPpJZHZ54ErJwzHGmlR
+XpmeOkKau0adba1tcEbcP8xyKMsA8/k6ppXfd6T6QBFHxu48iYg6/xRreXfKxfxxkVP2VhUdJzF
9ckqnydRhASo3vbp+JrOtMAvp+C6EDGFsUTfJQ4nCvMT57WMIxTx19gdzyi3NzGgfHYJzKGVnbEl
hei6FNXDmJpvlXIEG72UspZ5Ks+H8iRGbox19vBnFUh0RBnE43bPbuyBUO3Xdsy/2P0+MgU6HsDm
k6m8xiFzL692e+zb+I3yAD9GSokSI9QfNRo5vUHYyrTYxdarzD0uI2S9fLEoGbqEfEjt2Litdmav
+aIqtN11cnfkZddhYzuSPb3yd9UKimYVZbGv+1PdaDQIeIKtV2hf7Hs3C7MQIou9vVo15iYrkJWE
ZCXKS67mTLJphJxAb18L2twmtnixo2WojCutpIPVMYlAJ8Jlo+alOuMZRrQsfndgPC7b9AsZTMqw
qnttGYDGu8UQ/X35z2Ng6HOuy6GMQ5cRDkD8rcm9aiRs3K0asgwu6U/q1RMZMG4CLBxXLUHnL4fG
ZSSdIad3Bx3ZEPhPXWvS9vw9u9WgUJ1EjNIHxJ6tzfNa9kM0U6H3knvY3CNAZuMD+cIf01heJru4
+6yaPAhj9iM3/nXJ7AyW0vjAR8a9ZsDulusiIee4fNMmgKqNRWnvSOMnrj0uGirsKo4/rVxMARKR
F4INEL4FxFmv+ZscliWvu8rkpWRLtevUxcMXu1+pb37NA/bthUU4nuIDJGYA6ShWo2+++AXQb3vX
Ltqpu7xcdunAWA72KQn53vee4eeBPaxJlljrYF7y46o791V70+Zi3uSlfKgTus+l5x36ViBpujeF
yTS56333ygbin3S3i13e5ZfWga9VyIaqvxZ6IoOht7gifFLgmSq7Ih+jDrukU/Twx5DiWnJZW4d6
FgTq2Oze9laSCmATODt0ByKB4bYwUQvLhdCY9Nvcbm/6fH5V1SVoUeVzFFvVr8zW4TRC2kiQt3Wb
nbKV+NxgF4v+gGVt/VR/zRb35Ce/5mDRk+3JQ/PYcLaZV7M85g+VfI6tDLqQxx4tTaxkw4j1Ro2w
HFSjAs/P2Tu7ttzQU43yTDdeCp/VGnYsu1skFlWRD2Vk12JCfXFmcWaP/ejo1ctQeeVW60WG0SJ5
hTHCCLtnRkwz6QFGD5bBi+nQJXYI5RCRagousud2NhlWN/mMzUu3ddUIhrSLIiLIlJ8yry16YTvd
cz5WJvkriVQZzzRXQKgw4k7HXY6KPZxG7pJXl15QOI7BRNP8aJQAAXUL5MvctNiqEKzs9rvIO9gv
tdyXCzqzUdr+wRSHsRqnzZLQmBpWxCfXLT4mRD7uNo22qTE9DGWTHpJ8vhTQ5pvNiMsGtTIBd6L6
W72qaKyY9mdzaT3F7x0KS2AUGrXreBzQLLHJ9lcJo4ETxchd7HBW1g1i56QzdzKfZ+brAjwq7dav
bSjpC20P55JYM3Uoftk6SfplnDCQEYqoT6FUUN5tVF9Mdx2Z6eFAvNEFyH+NLn9K7C4oJ3QbBVHD
kMia1FLtIZ87iB/cEdJOxEE3ZfpplPquoqbcLC6T09lKYrnQb/xWWJHQp24HIfKwdrm7cYp6m5oE
tqwJN4ckEcO1RG8vPAzueaGenRqTqT4+0TXj869XrD8osnE25Fdlg6zOvhVObe4QvTLvYDFAkejq
7Di69E+7HtG+tZTGUCw8yNKvtutocTOWwyuInm1tX+rPhtG4dT7YBStpmTXPtbNae9dscDOLZrkS
w6Un1GOnIX4DD59b9NS1JXnizG5sRcppoUnBAPaAEMiFxjbLsZ+rsq8C16jjAORKjZeTqdc2D4hs
qwFAXS7Jm1LxEsXCJWyVvR0IIS55Ct3RFvnL6PDexsbo7POswMDEZc+Yz3Pv8Bd3Ni/JPBFKTOKw
rNGScbz5xfZtjMVFdQT1qa6T5k5HQuGMqjcxn8o2LQZw30PPdo/XNtplR9DITNeZKsul17N1vLYJ
8mTeCzbuxAtXRKxOoo5oFlswYnb+fGpSwluYlf3QHTHeV2a8nfPlxZJMXc7u/DTEzHpiA+qjmiAa
lujxRmUrB2m/gpQgZJ3ks7WcKXS96Sqhh4pw6JuAUZIF2dxpv+E38xYt+e2sTxrh0x4TMLNH7EbN
YELX4qc1UehMwkYmEjZrzmQ7BrfGhcTUf3sSy8hyo2rzAKikWSkrbM450RrfKrE/dPN3Vus36BnC
LQCF293tOjg6ZJwYHTr+AL7FTwvT2eklExS0DKHXDAyZoHtocj5LeswOKT55Om+HVHvze+FtJ6Mn
cC0rmhOdP3dbrh7peIKeDm2vQDeodNjnMNxLxcq+NgLsIwKYGEXIbfuQW/Fy5cQ6vQ22PqLGkuMm
jdppsODxIT+MWqnveu8WxgWFob48z8rYr4OOKqz6p3GmI+LIMTCTegiU9A0KxXLlt09O6TC+lQ4t
MuvXnLNbj90+m2DuivOssBqxHZgUDejU16jZ9z1z4zcJeSRaQ5g14U6hHLTvvpnfrIRcrzI+FRPe
SjF9Sw9Bv82R4HFXPo6IAuS9+XB/awfxw3qaY7aHOfSGLQM6H9plei11l2vlEl1Q5fmdJlro+fbC
Kbe2zabBihIaM3s+98LEH9r6R7fk5zjrVCyO3BusPdEFui2b8hPvBumV0E/p97IzNt3+nr8o56xK
c+QXu4xSELiYDcNCy/eVTqBzH1u33eDnV83AuW11YcKbvFlaH3sgTXCj8+1tOkp5br2thXs29JQg
bWP6WJbmhjtsThVsbUTL+Fzf1PhA2t2SXwZ2R/YdhLZhkF/b75whK7YK+YOp+3GQdkivaWNn/A/h
pEya6aZ2mMzVvtDa5buW7Om+6qCdxHkeaLOtqv5y3QubRbA16geMdTOfiqGvUeKvw012+cdGfatw
0l79PeSUHVFGKA9t4fDXDpcImljtK+yPeHJN1lKC1T3Nh+Lfz0vYdqzDcWs85lOWcx7oLwN4idAw
TTdIrL3nOHYoVv8lyVLBlBuadjNUctvHbGQqyRxEvulV0x06NTzObrtGZm5l27kvzwrLGL1junNW
X3YRFw/Bxt5UwBFW9GrpxFHCscYypQ+mAnV4a/XDdJ5b776seUPrtdxUrdGfR39syfDeedz0vRYm
y0h7A+rYTR8viPzIjGOqPuVkQBF3acvnk/FsOTgL2+G97SC5MNFFKVRt/d69qeiIhe0qhoCidRsz
OjjTYoWZcwnakD95v4SxM4/EF14V/aR2gL9xLsZnf01OicNehW3ZrjDbNJBagR5jyCuD/AGKHPXD
kgs8yvVuDau/66YCGcZJnsuF/qfgvpRAkO615VeRH5zHlnHObGsOx7pKdlpJMkJneL+ujUezGp/V
OMcbAQY5cBc9cIeF9dlav4Xy9r1FTHb+6zqcoGtVfnWK2VrdHan9NEKM6iW5llb71BeYKUZOLnN4
ZI7j2u9x+CRxuo2zHorHZG5cX3xdJk4oxKGTDL5pBbHpHk2c1yX9l+2cOAcfy88Vg4pPxiVmPGk1
uu0Nb4ArvoeSYUvmiBrE152KPaA2efnoO/SpTZeMIlggV06z3MwW3QNbxG/pLQ4UVpUglut2MrHu
z/1pmYoywpZxWOb4hrgQRl/QIgpDYdVxec5kWV6q2v7pV3USYrqhSgVbnF4XMUdwdmoYgoZdISbO
7kt1Rh/lxslTQTk7VCgn1r6zx4OhyEGv1IO2rMZpwgtk4gPeNdm+6ilxR9/6MQtr2tTO8KI144rO
VXAz4H0zmczsMD31Xno90ktDc/swxTgeDcJi89Rbdto4+uGwNoEvUs6W7K6EzBAkrPVNH4FVOuCZ
5FZe6Cbz/e176RAnFiuLxGntJ7Gnj0IUn2Ofrpz9ZiQ7PheREV5I3vrOWYf3xEKEzPPLOH1OB80i
48lsvCQQIMpQGOjY2rzNcz/vMD6xwl7lY/7E53/vfvZt74cJegEyLaL/4OsbTbKtspMfNaj7wXR/
2nJ88ZbhgS5EHJi5BiffJTjLhyjVxWwHhHFx79BH1UgNdgSWbCIPvM1UrR1bfp2usxtb14DSPo1Y
ekFX4xO7dLPqkfF8dmplSOzOYVYO8IerxVoilyuoTpqoYuGOHe3VmrJf4GY1ynOnokbH1sb4e9r/
1O7wQs4UanTd3HRiZ8TcOVnToSv7+0rM0I/rT7Pw8Kar7eRlWOp00ZLLwNxpe4mf0RYMdrHx7Zo/
NDS9bbr6J4UlLawN0AhYr7NOx9Prp1fKXo1NnqWnttFIrbSqo8O0WlF3VTQutr7FNmdTXchgqp3I
kCqBNtZ2RLB09yZPDGGNy78QVz2b0oSJTtIdUwav/W5khY+WNv9Jm+4CnRoPVq3xd5PKKRxUHMpb
NmGXDLRFPhtr6l+jbARqIHvcszNjq9z6MW37W2siCAJMNb9GFsoKr6uHWs68t31yCrZCHe3yIFt0
gqus4ghT7w77N9A/1dKxUjQxFOFOOKeibtTarWxvxlU3rutq3slaS8KuoChrh31TG9StaMJZnfHp
qXrrpespq1iA4rSrt3o7XiUewe2JTuwCjiPD14atX2qMK8+vpeq3/TxQAozJrWZQ9Mu6+U5o6HU5
YZR+omWhtpgfztjdCH3cV365bEeDerccCwc9yGJYqITIEsvbMbE+W3GdWKya5AS6tMN+fTwOjbAZ
c5/9HzJSPhC/ROc900GJFDFwzLRcW2xK04QyQiXmDQMrN6nUbzI54fYwDm1SVjsDecCpnFtl+hcr
D+Vo2xGkuOB1bXvzZVDZIw5LylE4VPY4M6hRO+d6tR5iK78XrCk7z52iol8jvzWuYu7kDIsGU0OD
jGjKbZ6jRpLYmWf9xuyUFWKj5Csvodhp8cUMFao5s9xZk0bLbOzccaQqQWz0ySzYtFp5FKr/jvP5
uxjoVeTrxujuy26auGgY+YubVzN1vjNl/0xzA6/fDC29bCPg9/TLFsAKHbt2J/1EkqVh39Y94pl2
YzXrY2q7z7mr9rppHbqUUlUbzSP4HcY9BB6diRuiPXjT5vhrCG3b6S03DNAQsy92dscdVpeffQ02
sPgUliCHrTgg6t45LkpcOTYva+yH/bKKKB2NJ58c1q7z39Lp4ojP0qMmMVJgtCMFolJHuyL3tDER
uCvvSYfiNsXNDcCjGefV/NDNaDFjwjBs4zonBscItIvb+4pBho2/Lsd68sNstUlR4hA6JkcLTgpt
Vm9ne/29ZVcf/UBWmaa7sPYxpOnzoy+Qly2fsQLbe5CjQcFmhyy5dKBhJGDDFU8FAZ2Mm4AXs63+
o9anUMOl2pEaqjLzxjFcMkPhBuZo7lMb7y+3PPoCL2td2BuR1symM+oTd/ZdZw1nu1deQK+RbTeh
dRuts27LyRm2NZ4e6eF8VOO1OdENTmin9NoXJAeiHtFWN7KHIIkv1XT5aCX98rI02Je6ByR41sbM
aLmvrdFkTM+VjgQGFekykR5pDHYPvkNRQqEomVa5tAHhSWVgJ/RkQRyg+o2H984zdlMvjpPrwkNp
SYYsWLMBWrgNguY0nmQrxpPRZNMJAWKlrSe1PfYRuRm0Vh2qQbT3udCKe7bVl///PdAMzD/CKeK2
6cSwIOM0MYLe1ofoP9/mQE3NW2INu5u/h7AD0Iewxdu/T5LLJGcd99TWXof2Hh2mu8cu9tDqwDv+
HrKIdz13vr7/54DLUSUBpjt+2zT894kQ0pnSl6Z2+DsOs7W6Ux3x9Zdn/fuH2ZJ9ykAlbWt+s7/H
BmcYAxx2NhiX/z5WZl5gAPW5+TsCdteC2yVH0LYLeSPU/J9/2NvdeaKWV//zuKA2AKUjaWj993ij
c6BYiCN9UvP878Ml0WrnBIfR35P+PV42C9FTqX3LXmTXml18m5Pp+djFGKeaVo5Xf186flNcMuDW
baby6dHvk/La7NAS60RO3DlG744MhKBk/GYMaledpM7i+/ejS+8PQYJZ7/D3ZV76ecRggwj/eeIk
lkeyChHNLi/bl1DnCuOfQ/9eyvPbF7ou4vT3SjIjsnGNvQRBgsPl1FV7ttNa8PdlxuTpSfrmU9Vp
/B66fmN1xvDw9zwGP4mU0XfHvyeya0x9Xe3Hu7/vjrkdLHh6maopm7u/f+yy63dFz6UFKitNg8lp
YF3Iagj+vo2jubnjBbN9TwYzq/jlmCpbU1xXNLX+fZ5iWBT7gTpCpDB342hlN0js6a6RqrylBX9x
DrTtHYg6N2ySbL4vQGqGA1SFh6XvnCBm+uaR2qsPEumUzyPqG9edLV/SFZ6dW9rua63selNqU/Mu
+vaHUFnGJfv6xZvz6ku1NWODufVdrxjZS6/5HRUVRUVPhQ5HE8x6y8Kx6rexoqLZ9EfUKiy5FRQa
4eTYD4gmptyZOXptopReyA+NiGtrXLvvsnfvXBz+n5nM37w67T909gRUb4P/ZtK73RR5ueyyNiEa
xTe6O8Lk4WqWLkvQJXD577GkaBmpXDWKn7nr7v6+YSSGyyIRt9u/L/++0WeIQ3lSapQ7PNU/x7WJ
2jpYzMK/L8fLEzSu6W1n5UHU+//XIOu5wT5NH82WXZMGa+/qO80yoBBfjvl7fp+eYKQ6e/7nV/37
Rj3EU1QP9LT+Dvl7fqXp+PznlH5/0+FnYyJ9v84FcZG0QG9IC6r2U2fnRIK26YnLTNuOmsofgBhk
QW/Y43tVamfTbmVCj/hu9eL0t6vsDwze/ot0TI8I5JGxWemWqCp+d63VjXXtmtLbsXmduf4rk764
Nb/KeH61G1Auqb1leoAPaC3Wu9ptnTflmE2QJHK9942s2flOBW6nGuYr3P1eRGpzfEOs6RBaXaE/
4yjMASalt51e3NeraZ6ttgK0YDmS1gS9wKlIuzMnDo2ipCnOBVunyIK1cCoKUUZTByWlrGlwVYVc
ToVtjZFV4yqoBc3/SRjVyZgWM4Jsk5wM33QiLhT3WBQMAjQsuFxlVzWmk6hltH9v2Xl6RzVCSWe4
zldSXsGVcL5H9uGbYUyW+79DM3vVUGX+e6iah/851GLM+V4n4zuaR5vVdyoecE/lR7LPIhnDNoW2
jJzx9xiCZzR3rUy3krjQsO11un6xvKvMgWTlPF63ZrbKu79/iJd1AwucxO7vS+NynDEziZtYrR21
LG0Ed+do2VB9koOZdeqfn0tzRGXPjPsrmuDf/8feee3Ijaxd9lUauh72T28Gfx9g0tuqLK/SDVGS
SvTe8+lnMVKtLFV3HzPAYOaibwhGMMj0TDK+vdceSfMDVMVMP1r/U507YG/wKXE3aG8yUlTQWHaY
gfEl3GhQhReIdvql6Osy273h6h6NPsRNakKME31Wpy26ATyTaHW+m1yBKNuIljgQ/jRnE5Keh5yZ
Y4iFoRsuwc38hi596DlLSrmmum1+jKP+sVBB212LrtyxU5Bu5SYriVDv47heyGqHuoIJlHolhTqf
HXGQ/hI3In5MaYyYy1Kra4u/BYQAUydzk9H83K6KEgAf87jnkaIJOJ+ppmlxOYTYkBlefW1SUoc5
bYOB6aprxR3kjZi4T6WYJ8EX8y86PcOUN5LCFL/YUQwUC7EBHyrl4GnnccyRj0eOufWmG9DCL7Wr
lvmfay8pkLVADfzErGFFkcfITmoOqMIY8eNkDQVHzUpfUzVzbgIP441TMJ8u+hPLuQP3Id850+Vu
UWCLkfyG8Wm2z3KoUMZA2rQ7pMVS9Dc+d0Rdkz9RxbGAE/XEq4aULhODyFnF76R9ZfFtmonVeiC5
NO1bUOaGtBddZRixVbTPq6L3sr11MK7FifTtXb9ovuszVFvZJkW07GzmUMm9Gva+OnxfyHJ1EzS8
1lFHL574lvFRCTEfyHmUf6Jo99XQc/NFstLHWlHqrW5q+tpWQn/pJBrUDxjwj3qmUD7D4ZGqNudT
T4HLVMbBE4mXhBpzwkSVIS0rbdjbULbcIdQWqMI5/6X91VAUyeuQA/VsKvWjZ1QyCtLM5o69k3bd
00ZVWrCiMqX7mdxp3sZNUm6ta6xdtpq85I7yTD65dAswO9unKpjBwBoRJPTNqkjy+KmVKaINUqys
JCxcn0x3zgGSZfPUll6+U4oyXskYxLZZ4yWP9jBsmYxMX5ROy3A9ue4+8dvw1tW9b+LhRtXmEyz6
7NrKkvbK9agy9NMO0/NAQUlNK0QbmJqevgYn+TkESXoUCy3tm2OhN8hrDRvEgcRdeoFA8qipgd7P
xBi8nNMqMm08cPr+e/PHIcTwJM+fkiTONpdDxxqyYF1q62VTYA3o+3ELt8W5Eq00woBmtWDvRTMs
UbEgT912dnVlURCstxUzIKjD5GCeFVL5NLTUVcNUL56tkbp10MfVSxYnT8g8ui9ENB8brkdfq9bE
kpV6JNhn4yyzsQnMJG7kp+lox8PfkvQoZGxPn+z2CT7xGp/yBJfLrALCnKrks4Bo6bVoXjZEsZSQ
g4zOsmW6+zp4lFpixDWA1Afb9AtnVeVIfLverLa+1uxESyzEEGMaJ5rF5C7SO4/5stq6CXpZ2qY2
vq4Elzp36S0QBRXz1SKYNosxpeTK8zhmTrQ0DMbwt/qFW3ppd95FVeJ5qXrG9Xkwn9OVQrKEURrW
DYYhDvLjMc77d25S8s3iMSokBfs+r7vVvEaHfetFSXrrTrccgVyi1fnRZ1dNvYiYAkO6AxIO54p6
KmXbPhRqWB7wsjxxT2zcy9iq4I2Zp7yyQMqG6MktvogHsdGAar9AB5Jv5BydYN1q+Tq10LvGteY9
BG5mLfMWOIIa9viosHcSntNidesT836MUdk4mSe9rqivua9pyyWpVtbGfcKxlghko0NvaP4iD2MM
RCgF7pjNXPYc66QZmnE3li4Tp5bKHSYmO+7Ngbpreh3OxFZLo9I51JZ7oDwPYDQI4qu8MssrC8Ua
JfQy+FxYya5MQ+Ox1HILT4UHDmRMgqdcYgJhGmD9vCe11IpJddv/jF7kvKfJGWueD5V6orbEjLtV
xPddjEMJgGdwE7ou3CilziiRxNa6G0x1H/IfgRwmaahoh9mB81u9HhLZutJ5f5ZWFGk3WUz8XSBL
1n0/IYvg8c6KQrfXVeOOwyyZMhgaa1COlDpjJi6hbk1dKQr+Yz4tzuPqUs/ItpC+7yG21MNAQnKn
u0QQYm6nxr1Ekdjcmlrj3+UmzIoA0NtSNMWCAbplNrdc2U8uIMBDlwGijwGKznQgMyDd1nUanWTa
1tubaVweO79LllES149qEH4RH7WifQuMzv8a8l1lMn0g6GLaxwZVtNenfWKLOYUy1KvHUZvKB537
qqfnfVInVmaqnXzfpzDRpURxusdS5eyVenD2lDypb3UqBYkiTL1VxH9DSRo2m1Kx6f0qF8HaQmqC
VdwXSUNIgY6Pj1TdWcWrh/JMjvrgAWGYGbLNMp06Los6DggARvV6P2KkXTY9ietV0GuHLFWjZWCE
0hMm+euOb+FXI2hPetVpT/gWUsri1R+GuklzLS5ddb8/5U7wfei7o+qjTMZ6VkRMI76oZao9yG6Z
33vtm0bQviitqZ63KM6bLe/3yZ28W1eliwhlLFqSxSu55z8Wxz8FUVlfitVIAQgQTIvcCSFM2tcy
3K59GU33a2I1hUErkan6c69oQ4Yvd6PGlLUzSLvU8PZYRvR1TKl4R1Ve2ol+jO9MnopOJeltuMjT
aIp+TjoToxpTaYyNGFCJXrEqFoVtUCuzmnCWQ874Pl5sGRTvU+OU/n7gPH/y+Gls4p6JOSUp0pOb
KulJrHEV+lhTTN1d+nvXUza2RuFe7PrzWNSm38fWsHtnMA4asMO2dxQLA9An36NEX1pFArukbvB+
i9XLmGqg3PF+jNhsygawlpZgmQCZoXcvAX/fp2ktMz89raoSii+xJhaVx38X8iR/dulrVXsojpd2
ZI7RKkzgmImdsThCanp3HKYrKdJUlcnpyqZG9uYYXDhZ83ToZfQ1OV4tcH2tE5wAGaQnT/bTUxEP
Fh5xV1s4g5q83bCpWwB+l95c06wFlVZtIXYUC9DK6analNNI0VF16MNMLjnW+DQSkmaeRsqNR8IQ
iploYmXK1pUGaUk0VR3LqIRX8yCagRks+INU73NHVU9Rot+L7i6A3VrrZMiFQzo8VQqlXm4hrK3Y
KhnyNUma4w1B2fpdlY7nQzux3uy7sMnhKbETFY9hCVeI+9HpaSkxNMHMkLSrjlylJ9UlmeSPz1af
ni2XYf6KSlL/dHm24pARzzapADQXuPTXgoSe8HexqjMPXfQESz/T0See+qVZVD5ONAcJjdgqNox9
zJldtGM5fY6VON2I1pAUe06VWHxiZemEXOtiCwyCE2y3flExn73sK2tAyuQncxdQwVXGpRDRSa5B
+aEEnyVGn3e0NB/tdGFPuR7ByZCq4ITezOPWoruJyL84AJDfN1JvP8kqDz84Pa4jxzkVbfRQTd2p
g8+mjCin101kP/W1Fs6ZiA8OYmtthmRiDNGjp6CernUidvpOsp9KTGOrtAz7ldhLVTumI5swvHKk
2Hkcw4N4SFtq5QOkVyqA00O5YUght0yltWgO0fA8kjsLw6rK7yvPXYqHdGpqY8pI8nXTxuqjjmss
CuxjHWtUPGQZczFBVkeSsq1jVxjUXkLFdNGF6nfDEOvghn5s7iU0DJddxnEcOImC2Df4a9UMXCd+
e+f5TXtH0BJThzHiUNejCfKGAJlueLmMUBr3oQu1+CjGk3pSrbUWo6VoltMBpyrudCyxT1cmxhym
iLN2NGNdN0N53af47bkAQGpfSvxaZSCZjWZ6X/2bxm+zr2Q4JegEvSlrQMdtO9Y2Rv8ufDDM6rOj
SenXyFWRv5jFR001imUNmfDAbKR5zEelIAPJsT6FUrEQQwubOp/ayfbtGJMNN8gB/yRG2d2OudPO
xOOZmBTj1ixe3BypolT0XIxJkbGvMFUus8C0nxAOHMXQOlSfW1vGg6iaCk+KGR3xGjK3K+YW91G/
v4aIe6jza8gSrqnEayhxDT0EafEZ+W67cotIX8VyNG4QByQLFbDHg2i2ZZQuVF9WH/S6+r51dDzt
TVOO1GJD0ShZ4XamTqJJ4aNMTvpCHuTyCjF8ty2UqNqATYYjKgXxwoKb93EY2ick0Po3u9pXsTS+
1gWnCSDkIYZy9h4dt7yqmM/MGoALnZa+dEnhr+FlJeDv4i4/MDNHZNS09q7ZAHkmZliv59wHMLoo
ugF3BDHQbp2YV7GiLd1eCg6Ujex5zLzrUvQXtooWCKNzetCMbJnVHZERXsMemhMQ/OL09vkA3Vaz
dFK1lClez7Lkg66jBZ1aReih4snK4byxLX1lWZYtRIJpgxgitjqtmu0pIEDRDylQQQJbxaVnHHXm
N4/mtBBNP+7M/Ui4pGiJfjFCSagfUfSxIFOnIdb3ad8uI+PIN5KVT+rNXADYcbo+5ID+7wIPwWSl
oLMQIHRrrB5Mx47uKKf75/48tuaNolafoG3gNm+/QhvnPwz5y42X6+7GAx20tv04vYs6ihy1JLdf
tU6eA4BuXmSoTQswjsoV6FQS0Jo4WPWFVD2WsvLglVEHUoegrCF1noyQDJVQsaJDkxcdGSDaALV/
8E7cY2DGTr0bbOXdQVNr88aYFrqKbtHIboYwMCeiWHNEgrnH/4fWstSjcquOXFZcxjdVFazkmls2
0Sd2a31U+EPQJGvRFBvkoHwFW2/sLsMslFRWlSXXmDfNm7hwq2u7leaXAZBluDQLhy+Xw1SaVazr
EVOf2ElsaJqgX0Sx72K54ECiT6nTnrDrINmKZpu55ioNctQQMtk4jmc82dzS7TsHEYBoVsPgLyHV
yBvRtKLsoabcdcJM5d7hUF9VdWM85YOHgc25VfpQP1K6AMHvyd+QYcnrsMy5pRF9YhEEaXXAc4Vt
mbHymGkrdyzzbd2mz2iBsZ47rrpQZDu87YbUOOnq54a5BYwzxFVswZhheZ02ZmUW3cp6IC9kqkNL
0Xfe4ObP2qAqe9ECpWicnPSzGC56AkORt1y0vj1OGGcyqohaWpZW22IkratnDw/V+RjcXCDXLsZn
zC/2vHSoTIeU/pXpBBTAe727tFz33BLnqh7KxWVb+1Prx37iJPdjpNiPmlN3p3bUqqcT4I+R58eb
tk3AnT/Zz+k91I9et/W6ITribIyORuTeNsnQbsCxRMdLv1g79xU9BbMOZQPDL91pyZl+JtrV2H6J
PYT55DMc3cTIjmJNLKpigKmixg0BYr9vcBU56N+0dSvYZLKX7MKOHMrzYS5HaCtpWCrhxO6bji8W
4lhcFLSzD7/81z/++0v/P73X7JTFg5elv+BWPGXwtKrfPpjKh1/yc/f2628fLNSNjunotqrJMiZS
QzHZ/uXlNkg9Riv/I5Vr3w373Pkih6phfurdHr/CdOvVLsqilh8MdN0PAwY01sXNGvNiTn+tmhFO
caQXz+50yexPl9HJdEGNzezeYepvF4lr7VRtW/5gkNeKIWJhJ4U9T0v0vsVMCjqHCxVCAuKVF0b6
VTka2nmRjMqVzql1R22Y9xpakn6FKj9fS4rXzC7jxAZqbgRoZgHI5DxgUtRIN0Vqd0cjTfqjWNN+
rE0jIKekXMahO/W5NTm6qrKtgya7yQOktK4+vGk5qbw1fGdY/fN33nDev/OWrpmmbjuGZluqZts/
v/OBMaDj8wLra0mM69FUk+yqa+T4inSLaR33dkV9Y+oplsZAMhmyjR50yLT43h2WDtjAonKPEsXN
RaLLBsCbvrpxAqsEoUBf75oGclK59XH1/d7Om/JLEZcN6TP+Y4Fc/zqgGv4oq49xVDcPGqap2wgt
t+i1mzo8Ki4WQ9GMFYoqvSYBz5/2MfAeLL24KjHvN8YjWot4PlppvBdb0yx6c/w+f3N8SZO3XVNi
tHQVUk9dtwbWUbVHZp//+RvtaH94o01F5ntu6baC5UvXf36jGzu1uWD10ldmRDp4Mbx/4h32Eoc3
1QBlgbEPWp54jy+buwwsapWmu/M4v2pwCsMR3fn6WB6Y1sEPG/GFS8yhITRz6mztST8sVl1Xn1Yt
9fuo3DBf24LrrsLLnS3MKm3Z2vX4UtezoWI+fCQgZiUnarNtEt2+N1zlJLYn3OUwY67mODld86oE
bzyvWnt8cavovmeO+Z5zwLsDxsgPbmVHQ2g472O4paPRn1rL8g9Nlx9FC0jgcPre357IeYbA1+ap
O2s1yI/IXLSFq1+GsGutp+ddVUkvFyPXJ5ssROXhgw4BYR/0t7Jb3A+9ohDw1jKXZNfTa/Gkj5a1
HBpDfpah/28QC5nnpjkEVyke1jvNJiQoyIyEwFT2/rOjTruXGiwE8dX4r59Of5U4HX7J8qEMPL9+
1/zH8W51/9/THj9G/Dz+H5vl7fKfDli/ZlcvyWv1ftBPB+Vhvz+txUv98lNjmdZBPdw0r+Vw+1o1
cf37+Xsa+e9u/OVVHOV+yF9/+/ACOIv5VVJZgy/1h++bpvO9gozvza9neoDvW6dX8NuH/1WSXpG+
/HGX15eq/u2DpMjOr3hDFd1A6o2Wbfotda/nTYr+q63oTO8gnrId3Ocffknhnvm/fdCsX2XZlk1b
xoKHCd2xPvxSYdGZNim/aqptE4sAe81wFPvD7y/++5/X+eP68z8zxdR4NW/+zgzZsQ3k1EimVBwe
uHbe/Z0lhUXdODIJcPybV/v/hFdbkTZOFk5CrIgx5Y/UZpvvLs2YXB3SUiQ/3BUAKbKaJPMxMmTy
rVlFvYH3UqyKhQQMZGf3hY5ENm3k+ZjxN5ZNpN7LAhQJuF5PsS087hMpGIACTK4kJ7ZMAdbq54Qb
WG2YyzBzKaHMDM9U0o3oFgMuo7pSfTQ64LojX94VddZbZgnwhKdJhYZ14tn+WIMtj/vo3WYu8lwo
slqYrKReuXdtqL1RnQP1FQNFm3hiALZvNl2O/uaYCFGmveqiAH+QIMn4+dFxcv1+UPGUxDHOjyRW
L89T7Jjk63yAQxtJkbojMEM5r0l6re40IyZdV6yKzWJByvAnW5cpYU17XBbJj6ZRSMMmzcLziEv/
ZaxRQfnNUMhM6TXMafHOV17J8rwuui8LTEgZtJZpu+j80/abQ4nVAJfKCvENUCUeQ+wi1s7HeX+I
N4/7h9XQ+aolHaGjlyf7/kixOcB4afHtvNn7zx/p33vky5N+87rfHPuyXayJxZvNb1bFpsAMYSnF
2sqC/ztXbXDVl6+3WPvLvvPv4v1mUPnp5l2nlPFjEj8dImUbcrmmX9hlkVdZKS8lcl+BA5e9uVZB
cF/2uQx8d1ixwRxvfHLCAJfxVYgnMLFYU9IpoehH810fWQHEIpnTLn9YFUPFJrEmFuJA4pCXpiHY
xqKdiMOJVaOrOfI/f3QxUCzEwxg6FI2mg0w7PR8V/Ej7Uay2GBflZViNylrurLUWy/kOW3y+G0Yn
QcDexCCpp06xsGPgnvPzJjFK9NZkLAHFHbE6VEXYLfRaCmHbTXuNMpSvO7EKQjPJrt8cRjU9GVCY
ElGJ8DLQzNMOtYRRLtyX6AtXEVdeiyFWjo5U4tg1+89gap7dMa9nCaXH1Ed715fN5yiGtFXWfQ/k
6OvABFNCWWuZSIRSDnmKsdcO9vAy8Sz2gImZB2+SHajNL9rYYg6ue8iKEfgBtywsPB0/nuX5ZQw6
U8/DBB1vJgR7O53H4d7Bg5+af9lX/dh6HjLtIfb9y6ZT+bgd3x363ziMRuzYmnnmjTgybgv+c8Qj
nVdFrziMnUycevEAf/lM0JbvoE1k67fPBmktUuThNhf/ZPLEA3eSPtmJtXp6ZZe+92Mumy9jLn2U
y0A7Xdp/dli1Lfn/FHtfDvGfPYw47OVRLocRfU4YPSNgS3cUDssdeSjlTp3+TcWa6BNN/sFPaGKG
1aW/9auO/8Jpt/Oq2BSK/1Wxz7sjimYi/iHF5vNIsdM4PaxYO2+/tM/H9HVpMRBRshihJWKalK4M
nGxMeX3yeynZ++QdZR2kIczo3qxvun5dIbHCOqg4K4g8i8yOZJTa5CjEuknNzc8/Ry0kLHtwgjn/
z8iefbCy3Hw5a6bLD5XjZJu2VnC7yO08iuxPmu5FizzYRdUnU7K3pCQnKI8KdZ65qg/W5nZItQHy
M0RLqSq+hCMyxZYrjGWgXdmmN568wl1XeW9jr0RrEAfFvWxJ+Eay6mMc4IVIKMsOSuMss9G48qh4
zEN1nDPLWTlT9SVwnKWBI8iIfOQk2byJ5QnPmrYzEwdkVfhfIhfo8tCZG63Ca0iyHYCXaJXkfYUC
Oe5WqUX0YlScKCh8g/hCFPaYwTA3zQO3CNDuOwdzdBS9DLENp9yOUpA5fbYgXW0Xq/ITiRP9VRLk
B3moKKtg8hpM665lnmxrFCsHYeK8yMiDThypX+o10VRtF9ya+CcXpgcX8qVNs2ThN5nPJykrKz0L
Qow448csDl6setSWSvcsV3eNl58K3YD4tskSOVnm1nSeM/z1WOJUzAeIEFEgY2O3IYI2LohMa8Qt
eqObMGuZz9qpaqnOtTpDXGdnnxC2gzRC8Mxp0dVgj2o3qvaVCpm2SwBqw020wE2Cwktq85AGxbNh
uP2isd1ZM9x4ibcL1Xwf5v03ZMjpTiqIEKfM3fBZ5PVKqSt3FvvDOHNTP9gSFONyqQu2Zoh2Xc1J
tQD/voI3Pk8aB9IIswhzq3C+hErmz9RKtQ+DlkC7L0iIcLJgy6wEYMUbt4STkAdBA0K0tBdosNeK
K691z7CWGmxNuAehEeSAdHlZ5tht+85+Tn01vG6bfLxpPtp3WP/atRUwL2pU0qvkb9wCNRaB0o+Z
Q9UYeROBLjBiq1E7aZDlM3iARm7BscydeW1g+VaghbS5j8g0LdN5Dc5yRlTnyk/jalsQKTYLsA4u
Cru0Fj6kKikIoKG53rIzkmIDku7Zi5pvuHJ7hN2wPoD0tDjAwO1VxrWh7H3E/oQ3XOVabe5tzwUn
FwfzPv8qmZ676pwYRSgaiSKTm3ndKDunyr+lhX4yGldZ5TlfhyVi4Wqpj0G+dqJTEbYtxSsVlns1
EaP9GKJOkjsLgsIAdmT8ReMQh3YzYXhsr+XHMyq3+QgmnokPjkMGNNC0Z4hQN2ZtlssqGPmrVJud
2GPIfX/hywNEouqUul7+bMNIDpQRd6y1Svh9VFFSTlMzswpPf8PVPjbs2N4j5O8Wrp3MIpnJYEfV
d0U2KHs1pAjF6/EI81C+9MaEoOj0GAjrkJ/61GQiCnJ+GTuYtol67Pu4ucGixBxvkBBpV+MbMJQg
OQ2EhM/Ir4GgMNgPI4IKgM6yN1FR6pWlecq6gCunNkycF2F9V2q+vSH/KRmJ+SE2IIeJmRnckHEJ
XQALJAZwhyLeWPdafOo7bv/aSB+WWWY8+ASOrMpx2LQd/M1eH2dgqZR57ZXVMrfr1Ri2L3pJsHjf
ARqu+OGD/ywzCHCzpAYtZUjuujE8sqOIV2Xf/IHsFKwqtaYf3GJyHA6fCNKZmUztcT7NY1LbgL6Y
JQcI2tJYelAtKr1YKfYe+yvUphLjFRJVwvv4vKFIUe6PnzL0oejUsxnGBXjWenUsOgcDflsXM9mX
8SUgzpnJSv+xrtsE6G63yflwZypZ72OLVDDzj0E7bsywv3PT4lS5aOntGgGYVFirXKEwzUWaRN54
fZ8hdcGUnZWQQUCC1pp21+LjWIyBs8WaAuNR6odTF2LI1gJp3UacdH0/jlZ1Ank9zybqjJWvaldt
VlkC2iCul0XRX7ma+RGSgjLXJ3Rs4kD6z8bnxZCqt7AQH/n1hcBomnzWOSCvY1o11qGs07kfjYJ0
7o3ePlSJnikrFUY1ALQ+QTLJzxS5yIuSKf0Khg8F2AI3HBNPd73rRAur9e35UGMZCmuLmEfzEHnK
PXoBLlGc9iAbn5zYTde56m/IHm8ASUGkUsrkTiOlYUbNEp52GhHKK2MWcWrjDtFi29rqvrkmYFLa
d/zA+KVp6yKEm2w71pyCTDOrEsgTQ6vODMu2l55504490uec32TnVhUwIEnd9saJ2e6rooczU1h8
97qowdVfRduofgIAg8qfaEyX011dR5+4QcjmQws+sXacVeY2fD9MNA56hO+1Rje85Ep6WxJi36hD
dYrsYDmEegg0HOYDYpDZOAz6Hq8qYFWQDQ2S4jmV7W6uB+FRG6GV1w6iDiBujaXjZ3UfR3PI5nrv
PMKvHeE5oqGLG2INB5esZWPfqoAduiiZ0h/N16TENwQeLMAp7KUblzsBCAPqXdpPNXMwBcvY2qsm
xke9AMsKFI2oIB/Ne6gEFGZM9bmwG2XukKM1AyFezErMgpuBrA9u4bNnEqCS7dhyRdSYwUoyzIe+
HVawcx7SsddnNSAugI8EqaABgHYyHgobw0NkVPdpowNB0eAMUvq5gjbU4TY1EDwqgTuvbOQvIxnb
WgqB4haGP3xo9ETYjetdxm/DitxuxYmkXtTtS9sE6Db1fgGy7KRNiDtu8Ay+0DJZWHW6LJm+YJJ+
IFZXj9ZVGDy6SRjvxlC6goj2WQd46Cujt5NtXKEGAAJdJfB4HMwrBBvxWg+QapvDwZ3e6Vxpr7LU
4mYp58wH/EVBogwzvrRnmh18zZUAMLHOhQJUNFTKso4gPgP3AgwE2mKbr5swvbeZIGo4H+9Mz1n5
ldIdQUG0M9dQm6XepVcNTKUlxhoQxXJ2V3HlUCB2W9R1fXK0opx5rUaEippfG6b6qJZEJhJfb0I1
MDVAqFaYVwtEoDgX7ppIOTCIj0276Q3U2GPiHQK1/Zx3PJQc2hCbomFuGdauBEd/UFT/Vu/jlu9o
vepC/+sEgOqi3aD23+KOhG/wmEDQPGVbpV0/13TcraGeNBNskjLDNw1QK5ydOMNdqz/Yjo9pSPav
3JYcR9+WlFlBFX+WpqEDEB5fWBCl7rbgElous0Oej2h2ZR2XfDuPyQJCWattG58qahMdLB5xPjbA
EAMlrhZ6QemosPoV3EhtwzkOFrWDvi4Nb229/dJYuMYjLMmBzRvno3gIGzIHDKfZF75Jzmdh7ot8
k8ZDsHU0eeFVW+SQyr52xpTr+cmR0MMkjgjbzHJtze0DuIhPmGu160qZTp0xeTVm3y+Spv2SygTV
YQzmHXcXo2ffc8eWc1uH0TVfD55ucuOS3PZ6ai8kMEmeJt+qHWU4TU7vjKb5SsULbF8uw//3P8ah
k8/s3lcPuKOXkC+bDbYAyLQknGR+6O9li0hsYtMo789sXfmIbdkhv6IgmTvKD/wPcrll2rzdSDCa
id4bcKGQ61SQoG3ra0zjc7g+RCfjFUbB+Kmth0+S0a48jQqWomW3iWMHaxhC7gKd66aJRxKY1DLn
nDdaM8SspP226nVolqfY48/YR7ndRFZ4zMP2ygi+lrZ6VXaq+aSl+GKDXS5xvd1HHsC18HWAZD6v
UT/NdMcg1ccY+Y62GYwLaLF2rM+4RJNmhA/4xHIozaLoFH588JwlOIh9f6OoHZAsV72Sco6R1STb
ey4FqFAyNfj77rJWYmYauhDOt0wkZt14awRNy84bjm7py6vUi5+gtXrrtBwjGCTGlcp8xUOd7XUV
bxY/L64OEOku4o7pjr4egbf7L80Q3MteZi5St/um4m63nFbZKkP7zfQeWj2JVl01fOuSXns0fBBN
kZRPF5a9tsTNh9ouq5qjuQgV1dl4yF+lyjvkNTVTp5G9tS0d/04xbVVdXf+dYrr+O8X07xTTm/rv
FNP/iymm/7l84P9YHfCT4uDPRAj/H8oHNENWKev/EJj9QT/w+FomWfqT5OD7Pt8FBJbyq25pmmNq
sqKCUNPQo30XEFjar7BtLNkymQmRFa5NfwgIdONXWaHb1g1L1hSVqv93/YCu/mqpDgV/0ES2Al3X
+k8EBJM64CKGM1THMBTHsXiCOkJhXUbd8FYMZzMZNQYESW880/liExaiBTekDWLv9ArtXyjvtOlg
bx6M7EhF45Xqjq2hltDkd/ovt2kLVcs8dzOUSrRS7QkZ15KfpZCHtiwg18hfq0rm+mpZMCHkpPbH
Quq3cULiVNAmnyC87rKYDJKyw1nd1d0i6gePm09gSHYaPMDvvs8B9c9Nk8RheLgLQCfdoikJzNAJ
pel7y54xv3fIPHvTVfDTJMCwy1YqT2++Ad9VGm8lhhbqjj+8UMNkdtfhk7L4eH9+V32TMCktsp0N
18ObvoYzqIV2tGgCg0mxcR4phLkYBMERqPYtDrRNPqF3g5QMAngSy4AJUA8sti8n3xI9OcRx2y3s
yGUGjtkaVGrUn8ygWKoUt9SsAkOQADZufApw66iJ9a1qa9vWBMA0ekiWs1o7WsSExmFOTgCzwU2m
7SRVhhhhhY+BqTe7eCTfbeanSTcnWUSek0u9QLpEUICFuA2AQDWrUXoxFyCTQRhJ2Em9+uNQQKFF
DLXxbeUhBRcG/x9DCtTlTUhM6MzRsFB0VvBNCamc592pNfkA/EqLFupMGcZXQp1Pkex9g1SE3joK
7vIG4CrB7UA3Knsx6NFzVkzhTEQWttA25olJ9tW/+KymL937L6Wl8zkZoKr5hb77UsqlnmtJPTob
jG1MuxTufahFn5w6m7XEz3GvgUSsTBtCUrjTXSBoQ61B9uBoGptKYprHbZhEjv2NF2n23Ip8eVNa
JnOOqrpQg26X+9BKjcL+2Fdkp3DdZ2K/G0g4DakMmt4apl4/K+MaQu1wozy1MqFxKgFPiNNRXwcQ
LwscPFxU872fHPJl1znLUXc+x77e77Sy+Ihr4KBD/kdZaoQk1gEFNqJ9ouaPTYdElQoNcyKTUqQ9
BAoBowY+umqoVsYua7st9pAFzuWr0JWuG7U+GNzGcEenyVXLrQvzdwzoAZsF3/QUPJ9vOzey0gGm
HyaUeRheOw5KdT2+76vom11GOz4obqr4xvyLz+lPPiYbBKVi20iqTFX++SdV6VrTDFbnbAItJ21U
huVpe8awgpo8q9W7Wo8+/vMHVP7sR4xOC2rU/6buPLbjRro1+0S4C94MO70lmfTUBItyMAHvgafv
jWBdpcS/blV3z3ogLCBgMsUEEBHnfOfbruVi9/XpxrA6rcYtlE80BhwJbftucoFqmPPDYGftC+b6
N4YiCNe7sGtG7mBYi7CycspI2wzH9Sj4WVNjWwa7rn375+/2d/espzoud4vJK8ag3/j9rY3DeEZF
awL2hfKtGus3J+Sr0ZPhCm05FjNhuwOElP7Lb/A3Hzsr4QwChgb6afPTb+AhXXQJjLhEIJKfg+U+
Mo2Hk57HP+uy9dfBIGBVuI///H/V1Pmyn55QS6fZsedu6j/6qDhgJskU292pDSSgKLgNejh4YZ+c
/DmJ6BTaDGYGlmdCa3MeBSyWRTnoHZXd6k9N844IdvF+plvisUvPqEaOZcxLxicatI24TKJ5W4qj
wD7FI9gnFQxukdhildjpnYmCCp5j9JJVyiUz7UPW8acenSBZCTtfUyUHIGeAZUr+cxPjpMW9eQcv
vF85Nt6FIkn3FP0B/jKOmcrcPf8SjCi+nIw6KCMkVuwAzqAeGUmHW31Dci4KQV6j7W89vyQl5g+g
1UvnS9NTjmvxzXrhiJUoMVMgtuzhFmj+HIiEar4u8NpqOuzXYQ4K4khEBWxkKeP84kmG6WQGdAaq
SdB65GfDcFKxcYeKwBUsjWR8NLr8qdXmY+laFx50Yqehzykp0SMQ4j2aAQ+e7/HHtUrj1SY3J8q5
dxgd2MdlSW2WtyGqKHYg0PHiISg3mAFG6KTc/uWO0M0/Nfw8ka6K2pEbUXdc2/Os+dn9TcPv637S
hlM17AIPulFvbOKsu4WvOG0VHwf5zruAXx5xuCnOBlH0RUgtIGR6BXhHQAbI9FbdOulcA41+VuFm
qu40t2+B2EGFSrG/wEqKpFePVLtNIcKrLbQ5XXtqYxIzekosPtm0vNBXDRHOVWh2xKRKmESK9S1y
4BKOGO5Dx8DCCTukFcX0sMYcC3tFZ1kbk0sPApMqTMefTWYfHJ36FdPyvubqvgr7ey+fCUMd9hd5
3Wx1YVZn7MW/47yMvaA/PsLAA0NHVX/O7VTDmypQwqghrKbs3i2pw7aHCsRYjpFgoemvXkuKWjed
DfxK6MA4KK4b2LoWMh0ijAyxAi3dN5OGt6CG+WwG6ynslBcbluVQhePWTY0n3Gjf/LzFKrO2XqqR
3GyaRA8xxYSQqJag65UViOyTm2BgbNfKTTnBFCc/uOrwzuBz66XvEAxqK/AE7ojZTv9gxMUOt/A1
LgLRyoadU41xu3L5CzkJfyrzuekTjMbL7j4rrZ/gMbB4hdSSFWj4NWraV7bD9/YxhwoZWBPUbchF
CW0jPAB0yaRzbjguBx8vctLYK/5WK3yTiTyCfscQd2rXQMv2Co7URSH2w4DNIBqFeIk/3jtDMyLy
BHfjZkzm0SlJdc1fjX6M/bsGkMQNy0Mb2N1tXRfRpptIDYmYBEpskMBzvJC7gVsiKkhGU3QIBTU2
GAKSNUXxQLAuEDqG8pa6L+bO2YjShZuEzdo1i3CFYugVj9hFPGCaA6XgIbbKYxSDPbBDHcsRZBik
h3dpW+6S0gDZWmx6x9pK+8ERBq/q5KRbrQH1E2l7Fcc9383bpT56Fy9AoZEqc/UqYVEq6J9SHtdF
pxmXsHeUfVeLo1brEyywgy24DF2JvS1889kqrRtbJVFSa6HCa8jYZiq9C1VDvAV1LDhUiptxWp9r
m58yMRxjDb+OPlepYYT4N+gAvSYvwdt1yI1F2mpbtAfVziQ3sghFai/BrZGXAA4RCHBV+Iot+hGj
vW5ybvOoOE6hcTt27bpQlPc0Hy4MWhf0NqANDZ3R05DiTep3b2SD7gOV3z+tVPVoVcOhdtS93jFC
tRit5FaRbnACIq/Gmxne0a1nkiaC9kkAHOMPN+N5cvv7Gmjdsm0RnJiKDjgLlp6t8VQ3WrwjDYhV
+GLArB5mAgkhDAxGHRvk+CzimFd0Ssw5R7lPvraOdLBEsHkWuQ+Ta0iMd685+GH7veRts8dzEGff
od7Wln+TlOVD5lr7C4HU8FyMBtbjSnZWh2pjx82KWPmzSLsfpYPfTqf6YJgpjxiOrV2+YbP56NX6
F4qiRTkdynGuXfVmoerokMDELIXylP4lsaxV2/gMupstaM+biXAvfwSnWsSgisD/kNkN06cq6YC2
JN67cEnqY8PykOBUvkgBL9mAvmaiVbdJeNVniqvfNlUyrcYu1NeB8FE3D9pWIbIMMLyG5pOcuszH
1DBd9kM+YUAPpqnQkzccmPndzedC7dNTWkVExO1CBc3Tv3g6vYkSq+JSKF62c/IagCZGgPA7lU3O
7AC83E4ZGki049Jn3ohBFyn2ULfxGJ99ZLjmk9uT3vSM7r4kxxWbPMxFrgP2M5snMPAXpSluhdHE
q8ztVnHfkgkkQQpZFgrd5Dw5zG9wR0rNRTGQnpsm0gcpaO4tbrZ7l/TKmpoDXHDC+N2PHqmcbZb9
yEsTAQwFj0i2qdWyjW0zmCFU0vjRKXmTxpWNa0YDlrXwG3xkPayKhbpuujJfWY7prOEkGnP+Jln0
/VPh4XFW621GIUuL2nQf9VgoiVHZRrPUEKONr0r0hae8XvtxH5Pp8Z7xXLoMGn114FG4X1Rbc9D4
+VUy8xeVjObertOtKCOULuGYr8KirJZF11KBo6JTYubHOBJMQIuv9GS8Fp755poLHZYLAzz6zahr
j5adHQoDgaO+wnvpW2riVIUHZ7JkNPXUFGm0bJICbz2sNnS/flEV75ufRjsb173F6CvPuFpgq6Hl
GEEuu3KdD2LXquYrNKbHlNcLvh3uLZbCGXCyZOd13kr0TCNFcmg952cc63DoXMqn6i5/oYZOAaCs
rfssvMmN8NUPXiHsJBk21aowSZsY3lYrhgErf30nz+2hN+JE3W7qyVuPeI5hdMvQoNesEQvWJRQD
1E4Bhpt2D2VOwX63i2GrVxRZ7ap2QlWRbKK+C3d42iSrgf0ZqOexET+tjqSNkwgYEqP2kk+QPEvq
0vTS1NZk+A4T7zhiESp+fq57HCrv5zB/2OTi1KAHyTPGqtWiLLCKLIOnUGe6hsWCNmtmlBzlvPOq
B5r1qlQXEEb3MBKqNabqCn4gk4cJH694CjVTvMUU1Ez4eY9xvLW72fi2QMFARcGPMEZK2I7vWWPf
9b0Sw0Cn1g0D3tfGCU7UQx66DKIwRQpLzDGexlEz9wPkx7EvgAwy4MEvaDJXdAMk7R3zThSA27M9
Lh7lQWHmWpsbiu7ULSK9ep4AolucF9Zkwf3LU5gEtnVhuDptcsOAyyTGdNliBoo0Po1hF4IK47/b
HoY+7A5y7boI5gBFGot2pbaIiwbHnw4dpLgRRNL2Kha2S8bfzZTfjIOYDmHZTIc4JT/tJZM2/y3b
g9vozrYFBFWS6KNI8Ri4KV7hSXMTaogk8S1+rtw0wrSCuozI1+k5eugWoRPODqcaCg8dqyb1rGbG
Kuv1gkGlfo51QFAifeIWp9tFB0HJoh0u2oDRiEU5XKmkgoRic5xcDPVrcrTA5H60VXTXT6lBNWn2
g0z12cFKOmLuMVF97vvDmWESRWxOeNfn9VNWi4dSRMe0zX9U/UCdIeh6zF/d1v5iHtx5+tl5Derj
/IeeBHd6A7KJlCvTH8dbIm3Ae02cu9amX2+fhhaOeNUeu3IeppjhKlYnuj6CYXhWwmpzqZocBS/T
hk+ZotRaF176hXnfeLDUdjz0BojVDkQ2mUotTRdUlTL/zsx9BwnuUGCdPiuZpTrY1sE9W23+bDMS
OoB6hoDBDy1q6xhgsblUohwB2ej6B7nI+kQ5qJG4Ydztb3yFW5YM+NZMemtLkKY8VKrwJtgmFZKq
Kn+MRfOtbhiryF9Xrsl7JZosZC6jzzjbwPB062sUgoSxnx7kmovBHmEeG9Bz6ME58x5tHS2glU5f
9TzVoG6F+6hS34KY6E/fZc++62+zOaChxuJn3PmPTJh2ZgLBEcbVSW+CJw/owHa0vRlWae2igd4t
A6C30Fpc5EfiO0HTM3HtGqDfHjZls5YWEQwG0QzdliYexoqaWWtLh8cx9nsZw2xifHs6IBABoCg3
15iwRdZmqtpXZm0Mj1SsdO3pbPsA09hh8N5c9zbTE58/T9XEPyk1530J23roECBg7U8MT1fQWA4a
mCBc9E2GmAeH6WXlAEEYxlFfl/ZPMXfrc+hPThJ90uqFDTzHxAPGzU0NsgtT7qnj2lpkY1PWNftC
T90V1evqIvKNJ7wn1uTUuT8I4ckwF8jLx1JNvpTTxLhWYOakJvG32hc/zWFaO02ytwf+f3F1E6qK
sewDcF+6qobrqFHvYx1phA8rDeu1W6Uje+7l9K52qCFD5X24xidZKbBWKYZg2rQZ0qhGm1aajcmd
rd/5gIvonhnCxVHx7jb+g1Vlu3g0nWVliB0lHe9Us85COH2fECI/6dEJgZGLulFfdC4q/9CGiO0Q
T23ea8Qwi/mOAZpur8o5jmlP+joNN51G9KBq0mJtWcPKrJAgBaprEUYgHA2AAL5KpiaorXjG2zms
2OfoGPx+uDQO9vw2EYGsH4+FFjBe7whU2HH94rvFFlgLE1E1f9baqQZP4BPDEP2xMnUfXjm9dl+Z
69xg0ETMPcNq1tHJx/OlbKW5G7p9DhZV4+GWP0/ImyYKo2Zp+/GXhh9i3U3Zs46TAhY5qLus/Db2
Yoy81AnnUh8vGBONL4URPB7CuFEMF8zX7MuH3TY6M/deiWBODR5RiYa/ioP7DWqM6C1qo4viE+uV
d50YQuQqKpKfgdFJP1BHoak/p4nxQ9h9BEJExc0zwX/i9sJpfo4vhr77mGApx23BPmZtJTfU3rUA
rvJRRjhPqedIDBjTS1WZ3xLESkvPxyhMVX9EinqDKRSmOTHCZG8j/6RRXPZrAyksgUpMBGZ+BrKw
+Wq5eGdsmzPw6cKTk85xXPxsF3atpvMNjruceEiH4SbGeBEEH3O5NDKxLFITfQXStAFCoJ2TArAm
wQaMSgwdBcvcuTX8rjK4nRGMI7Ld75s+WqqCCI9ip9k6h5qzS5EpIf2I1zpyMszYzWinNSiHk1EQ
NkqtfYv7yyEf4y+BSRRGU06dRlCiiqkZSs173wW/RPie7jh0jkhIwjVMkGoZd+7GS6N6VZtZs/P8
hxA3km0o3QgppWX6lbXoxq0Yy/ekZ6YwecNew/azUqzXgNQDswLIu5l/aALxtQ9EtxdtidmTO/1M
VTQk3MAW5uRLxRNfot4fF5XP9DjjQwRxM1Bllx6HxtQgOke1DmosK4qJCxGy4MYjfmGh2TvKnAyW
mj8Jr/Az9+5jlOg3yWRdap/blgFUnaTN2kHPCGF41ntxj024468ggG00vxxnDau+VtvyUteIj8Jc
/FQn3rRtdTZ4VS7UKNVX/mgRDdP0o65T8EDAXk3ho+mAzIcuWaVqTVxNKfajQPGKmBUaZl5/g4Z7
nqO4vjg1JUj3LnhRUx5qfLeVVeIVmITWcxyNUXDQuXvbt1Dg8zzzP6x/lIWo8HkJjxbUDGYlhraL
TQKkHrpYhXfKMgwnjfgDqbY0QFFZ4ca2RtePHdl7VXYHulhEz+OeCf/J6+HqqUQMF6rDKHFgmlOb
o0+tmXIbAK9B4J6Xu0rVgUvkG2H226Ao8j2ZghfcSy9q3aP4nxgUxKh0XXBBDtOOrZaF/B7PdpMy
GAuAWPX2W6UlJDqS8cmenJ2WOu9o2b4hip5NzRUTDuC0KY29rTEsRKVOKMoylhXzm0KPX4oEh+xo
HL4A3FQWqLz2nZGcRKoxr8k0gC0zELmz65lIvrMa/bFE/u5O0Q0SuhtjjC5ATyL8G6PT5MX2wk+q
nYfi+ljm9letTV5BeJzSCC6n16nxOk64Hx1Uur4KFVSLcCT2pwBlUnmjeGa5JWQbH9Mp9lYKNRhm
03aMhEV+HDDxOtjNJTKJZy4wvRqndFzrlvHDn3RcOijpn9BV8VV9KCcHuQjUsgWQ+Gu7mvmOZd4f
lDp3j1WpVVtDCe4rvgF+hAkSQ5N3SDco47GeQBpNolwZvJcWw6SqOCgaY7oY7Uo9yG0vhJBoQBZH
eQtpLjWyk09CdurROWstsnOCBYsw0oN11qu4xScUW+Bqf2iwHeWOmFcLK9APck0uMF0nY0rfvU6a
UT/Ihd8mIXNcAEFNKIyPNrljCqMTMf9hHcTECavc3cSB8RC0BpzFVVD2ZcqTJ3J9iX1wu8tw648I
mTI1rmeop2sd1RlwmNNrU6sRqzji//fC8opoYZjtsAZXlB0VszrIQPBfrgF/JVo/uRd82vx/9yr4
/1GNoKlzzuV/FiP8r+S9Fn96Gcgz/tvLQPf+ywOMgJ+WgyuIPae0PqQImqP/F5kVzA50NAE6Bjm/
lAjoFwzT5XDmuTj0Ekz9JUWw2IUBAXsNxAOzOcL/jRTBcP5M9MzfR9M1C4WABsVXdT9bGbjIZfHY
Vc0fwDx/VuT2TyB1opuuZb7tMSZ9j3gvCK2Jv5cZ2gHGgMaliut4Tw6+w44tJ+bLkCoIERu20NnW
qB/yB0zP6ksb6QRCk+JBLoK2IUmWpMRNKQt5CMrCPLeWe+c4GtHDZp5N1ULtDh8HK+54aE0MfSfi
sUu3wJYM47vgPBULH5ru+bpwZvciFzzjQGmnwuyCp2d13S3X5DFyresc5eTXHxeRzZnuP1dO2m7M
QOlxMSu1V7x1b6yyan/ANzyOWtu+MaHIVt1g4R4XEBsRqpFuA6uJHky1m8gW690ae3OQaWpencGm
lmeTKPGOIrana5Nsl4trW8m7tS4t7yDblciuT317UYwcR/SkLIZjNi9qEQxHucmdRpimSv+j3aUQ
mBFugShcHi0XH9vEfNgnLxTNMVCEpztHHm99nJVlwz6zKEhzqrpbVHldX4I+AE83EpxIYa4feQ1Z
OWHjLj3SOYL9/rzqR2l6NGFf7b2l4Yh1Ndsi2bMZklyb+lxQJlHXMUBmsZY7GmQG28zCUFGNifti
k1S+AZNl4NB1wYEQi/tagH9IveKNMWawHXLQaF473ITDTOkdneJN0xhNZBVEYTduzWcNNofTF+Xb
oNvEMY2Kvmk+rI/US46K+96JIW9cTy+DzlyCfg63hdNSOJQpWsTcvrz72JSWT+RZ8FOFJrm1MxVp
uune2rbu84AUHXdEqaxKkpy3RNg8KsFYQDs5hi0+8dd2mAM+KafgIpvkop0m7xYufLeK0v6va4Qe
ZqZ5AJGgzuL+1M6LTrW605RSeqlQSLX4tEMecm2rI2pXjLDO14UTO8famKOhdfkit9rJJOIlVz9v
h0rCLixjnGOSpM6C0gmD8DeXkAsiXXq4sjAl+NiWjXjNrP0SrE2H7cy9XKhEuStHcW7SrG3u20Jr
yLhEl5Lqn+8k9m9GNUzfDeaNiwRPuyeSdcYqAipzq1OZh9ZdS49EVoujEwUDHq8o6UEXK/1T2LR+
tfb1VLkJIcaA4hq1HeP2iMnWvEApf8oS7fBb09yuuKVFfinACv3XsdFsyftdH4bwr3PnPWlc++s4
S0yKVMGIlk3pUp3iPaIL4X82L0yd37m1AVJe2yJ/OnmxYpzTdmjw/U5aQrrKx0l+FAd7J0qzxZjr
5slrJ+BiuA/OG8jbKcX4bTUca/M0ehBqg8r4a08/HxlTkQWUN/SH9WgAL6tqKh3cMUhVwurnGHjc
mZL+8KaZ2y1yIyhEXMQrFGyCgpDHtfg9fexPaxXzCe1A4qDZKo2p3kOKJt0MQo71jwUBtm1Qj9Qy
lUL7aJsc3o4QL044aWv3Q5Bmp8YRr9eTmhASx6eLQgifj86D7pZMp8HPiG+bS1HDpOrtWToZfzSJ
tt7EvQMUZD5CWiVLF+Rfx17brTGrN6midBTEjQ41f8TkJxPD4z7WvWU4WOk3N18pSjJ9VRuwngpJ
5LM7wtLprb96hX8/AC1PzrjuXyQcn9UUpu1hg6Vrtss/yzT0z51sTgFhjn+q9cP2nHbX8Bc/DUaF
I5jlAWwANGVvy7R5UpiPUVxqFqSLqWeGashfsXWpFh906zZo+aGgbuR7quDMRTXvlG2Q2pheDFl4
mPrIOmtpvE/NSrj7LI6/Mq0juqjiUTyBXdC5QxMgnZdizDZySy76bp/Ybfr4sVFEJzWcorsGGsqj
1VjMJT2vPcmdBTaHyyyrqr3cVKEc1HbuMUd0s9sksZSDMY3KukjU+GVCahaEafxdU6NXIVrtiUIL
A9tL4WxGzT3B8LCXRR+rd9RvOtsqMaKDX3faGeAJfCpfzZ60jLLZEK+l7ZhE7SqGjHDQ+wzLs64z
75WWhYOeEhGB46MxiOfNLrlJp+Akt+Rhbp2UK3Db4Fprx7z/OGzfapEgh2WkdzmxdMqbYmXrNZHz
hDj01q6C7qsfCJCiujfdTZC7jq0X+Cs3HfKv/k3vaO1aS2tSrEkxR5SEffPbIPKvYfbvekZd/9O5
j5uGULFGHgohlG24nvbJZMqJ9SHNa2x8UQBqqwQr3vsu0KYLlEsR6xT0kO8eMO0v72x3TDejXzdr
Ix5SFEJpc3KyNliA4xuORplwB/wyRWcsShQMMxc4Jx2VIr92yDXZ9sn0/Np2Pff/4GB5iFwwwiSw
N2CJH+nZGoGddS5Moew1yt63ojO7u1RhGogvgvk6Ou2DZ+ALXIHxKmoyX22IQwhVOIZ16udplOXU
xqGHwEEead4OGSKkC2du/ViVrXZj1VudedbH4fOBst1D60jNfQuYI7bjXamr9b7w0+LWI8qBe4nh
vbp5cztquU9IK9tqAKz2KZyvpeb16k2it9T6xGTa6y5ls0knomPz6pBA5StscZDHyabRR61kpWB1
uOVTugbrK0ko79QYPGsTZszrOu8wI55Tr4FgoRaNShujAiypxcXoFAGWLCSHGDklglra5HGmUiq7
1CXXITflAv8GSADx+HptgpGWnp2ZZsWfnOhTr+/4FGz2C2E8CQqu0sG2j3JhGgTq/ETDimXu9687
5Jpsq6OWyq+/291SAEnKKgQg9+uCcq3RA2gQlMm+45BbnWwv+GEmg3YzuJg4OokH3CuIHimN7B/I
j67T2FLuC1WhUs8zgqXWhNpXG6MHP3D1F2cCmEY8KNn3Qag+0Ll8kwfoguSKZdUPnhWVe3M01U1B
TfNL1bpbs+i1r54fxJj4ev2tLdzihI/+tJI7km1AjV0woe3FDMDG/AI8uBiz8Ax/JK9XcLL2fa0H
NwyNw4fSb+5IIKjQgkB8aLkC9Isq46XcKRezqBmVtXqWW9cjyJhz+nzWr2vII6ij9T+u0cTkrno9
JRtAKAQktvDdw8dqDEflQBSY1t9Wh7upJzPttAYBBqtVnsHmTSumcdbOoAzyWTWMjKEqvYHca1fD
ChC38hCKTLmnMnBrzUd12VRu/+219YdwEGE9HZ1lep6LsNezmdd+UomFYogUaCM/hO51d7neUdgd
+/XXQoTHjpgzhO8bav0rwlJBd6I4W39y29w8oI86hcQ502VkwFDwMfnZyN4NWZ1BsipMDhGmG94m
bvpxMzlijvJm/fqfv74UmF51j/PXRyBt4lZrYeJJOP2T3HJM0tKb7MH/PqtLSi/Ln4eRpEfiGq+1
UbT7rA/clY1k8jVWmbF2XcmEggnzY5lTp+wX5qvhGtEuyg13LTf9Nv+eGDX8Z1dRLlixPnycXWTO
xmzCkOwo1y69/FKrZzOCEdx/iYapxg+0qI9qpY9ol+bVj+3G+WtNWCXKGgukzrHBIn2dUxmP4iqP
u9sQD/naQh4Zt8DlfbPdC9fqqsXQCReNvuN8LKAT9mTH5+0+Buo4Fbq26FJqcGXvZ2J/ETWN+2pq
Yb0Z9HyAI19UDzxD3+UBFU/3wlEV3OwnwEM4B4hNPXj1W2K5FJd74r2uQ7EBDWSAg230p8lTKY+s
AWers/XvddMcKRqPDeUhdczgTPY0PMs1uZh9wBYIlFsAQX/siCasjf/555dFAp9+fua8VI1YroHw
+XMRgWYEo+oNsf29q93KptgU2HFnV+chVW8RpY73eIGwcDxzRXQwhLXFptyRKM06Rsj2cVhQ9/4+
DBCEEjtETKPukwWsZvcSK8K/iApKOA4az90MAjRn1OCoFWJrBZ627JLciZfg0QzSonG0lWfIA6cg
eOH9ah3lGbLdxhWAq8qGLDBdeVW5Jc+QV001RGzXq4Qj5jYI3KKtPC4Cj1gG9cYwSuugiUaYy4/V
eVuuyUXvhtahtxn/L+RqG08rtTKsXStEtvnnXwF82n+8RAh8mRrescQzDMJnf75E9ChD1RhZ+vek
oOo7Ak9wi8/APSnO5EA0XtzKRTdqYgbhxsu8cKFzzTvksXKtapy5ONabxcp/7BjKvtl34fj6qX0c
KnFT9A+fmsX86XoQn5p8DI/X68vDaiU2UG4Zyseny7aPhdGh3Gsb5ePTrztqJZt2ejO7Hfz6j8i1
rKZeJGB+c22/fpiiFVs305Sj3CnbyTKkhxDx0jZF+cjQHxnH1AgPa0O5/XlVHuDbGgd8Xv3ttBBk
krb8j4vNFwc7j/sREjGqewbnbKuJe5ZrDhF0Is5nK24foiF4MIIKONqsIkPfm2+ssBk7imZC9yT3
2IQhT3JzJD61ITs3az1wOvOUsH+qde1l8urgngjUcOMgJ6dIf1LfkpTaDK3DboD69+yxSPSjbGcy
HWMA4ha7NIy0N92+H/WuQiod2PtCq/CmmM/+m6tqWTn9S13LR+HKn+8Pj7SB6tqWPjueS1n9bxpp
KkaAeXd6+p2gB7+w7eMB07a6exZ9hTVKJY5yK0fCoq5CPU3WRFwbhI8c8tuePt4NuEF8NDVwQhAr
44bLENSkturXwcMUeB/H1IVITxBVSTTA1VVndxJdtNtIG5objazGBT084x/HQeCSeRfZlDVZfTAt
EWOK5LoXfV4Uk10hxoYBItvkcaJx26Vq2zjTzYf0cGxS+uO9i5z2mGm9dZRr14Vss8Mw2/CKBs46
H+foOIF/rP7deb/tBrQ97hSPyWzkm5+v/z9+3PXTS+psjiOF9H/zzbymwf+Lv9FxUgfllDuZcpJr
UVQ/d8JStp/ah/mwa5tRMQL2cnhxQUsc+Xr+p+N68lxIK21r9WlHnkP/BgnNVeHbo73m28LQ+NUo
r2gTItuhzr0JW8s8+kBSjoSo4uOEfKoWVb1RGtrlThfIYbVIjcj6OO56BtG3i++r4/badD1NXjM0
t5H/QHRXPbl8l7WqNP1zo1tvWBS0P8SA0p44w7vdxYhPMB3Y+kQu74YgWVe2W35xR3dC3l0xw2hL
5xTWeJYopm+/eQRq5LTfTsJioZDZfRj0Ht0Hnk27LA5XPWiNW92fdoWLAZBS18FtkTRvqZ+XzzHQ
6lNbkpSXm20UzugpPNA+jk1bavjbCZ3tfHBf7RWH/GSOT0/W9ncGks/9qNrTtrCU6AFr9Zb5SuJ8
V7232B1qIuoaKQklmhDtTy7eQC4W/8KYe/R2ui9M7NPsGFaybLNw0sSSyv04QTYR7G83Gf4LqyCI
p3t5JT8wLh6q87M8ohuwhOsJcWEYU/ZL24uJEo8V7k0fb7wBLQdcSKJAo1YyledNKRdy7/XNeN0h
6Fuo1IkO16ZeXuT6Qr1+0rVNHq39ury/0zD4owsPpol+vPHIScp+/WN73jNqFjkNzT9fm67dv/Y3
owF53HVw8Oly13P5EyR/fZqp9eG/DBbmUt7fKpUYsVsGABjNMhxNdRi7fxqxg2mgIjBxjG+BoRzt
KsfHqYhEtxOpWyw+tr0oDO/qEmHLEDf57qORso3iPKDrdLD3o0QyNMK7SZ1sXJCJjchTGkGFRkUh
yJK5c3xbmqgq8ZIfV4gc4lvZJhd24tnbGiTNQu6w5r0OWNJtR8EHNk7/PDySlWZ/dDIWkysc0G0V
rC2ZxU9FckYFBwGjy/qbWUHCRuh3Sgpf3yAU+YHOdVI3VlkXp4/VwHtpCsU50Deo3wLFf8zpt561
0FBhIFnesfac+syQ3kTGlOurSpTh0aEiCUM/uztPg4FUL9U3Uai6r3iNZbvOMe314ITeK7ZZ74Vf
23dJHiSXwAveCOtf/vn/OudAP/26s2G7iVuWqVGc/TlyqnnC1Qddzb5hYWYuQZvZ977wKVwN7Tu5
hSW8vs2IXCwTZSwzylXzCzbdxVnuTXu7wvAxpd4IcMMGVHe4FP7kI0ko/aNcK4z+tlMnAlFzOxlP
u8K3ilW5sMZ6ZU+jeugDyycpYfsHirOqYyMaddvhJn4bRgODDKIQj1SoBMvWK8wFODXsZWpX4XOt
KDgFNgsiqcpRrsm2ydTjfev422vT9TB5LL41AWqk+Vylmq8VRd1NMEblE8NOa4NbVoZRXak8N3BR
8QL1UT3Pm6ahvSiKZ93KLVVflcPUPHuDaty15XRhBBrv/vln0j6nkXkKqeS1GRCpjOZ17XOw0sfT
f4BNqXyNFAsPqkz5YiRddpEL3xoSEjTxHV/TI6wTpVCl1WyHvVZ2oX42u1QQym4FaAZPKf2AiuzA
votQc0RdNJJVfkfc4mM3zAUx38kIibWkEszq5voZVsRv6jLElNeT7UpUPQVatmqEPl3aImj5+X3v
2PoYNuZxM20SNID3SZyGSyTm/XvfaDtwihDJkn6b4XD0rvfwfgLLCx7GeGoQHGb+URVOs+4q1Kum
DSblmiKaSr6qoYnfU0SVfU8hnXGSKaLRAyudaOXfnhS1jZosI05w5hPkdRV3aM/zp1D/gLNWMYrf
P8FSyjsQsVSPl3lzn6Zli3CquomE2tzLJh6KcV2GhljLTa3z8g1hlAAb1HJ07JPpVz8yUeR3vRFR
xmC4Dz1P1Wtl12g6B/r7zG/t1zJsz13nxQ9DGia3FQIZqm9o79Ih+t+Enddy3MiShp8IEfDmtr1v
sul1UyEL7z2efj9Ua4Yz2nN2byqQZUCJ7AaqMn+zNkc32WdihFsdJ+GKzB0qR2OysZteOX82gWr/
DqtmeBFxR479KdA7A2G/vxpdmMYxaS2vXAi/NvcJsHfZJ6eMTWocgzrQtrFKrgAcXvumf6+cznhT
wYmd0xKsowwVEPabyhjtjV2FxlvFlmBGFPuX32tyvzRvmh/Y26APyotrlCaoPzf5XtvnSS3ULyGg
xN5WsBqs2vzJHklvqFH2pRxnqlWomAenb8YXwA+7lJrLF4Pqy1oxUKnL2zB8j4AhyPm4mzp8OwuT
LSXLPWsxL/7IDJ6hJHLb/4+fqWE98cezkm+dY8l3oOfiHP/n4cPy+6JK2yr/5tac4YzCta/a3JRT
MCybVI02sq9vi4pioqrvKpf3xOc8BL36o0jEqeyN5ghmDXy7A7vIH1vvrfP7ddRBVIu8tF71qutD
gBfjwRizva/o1UNm2byQEPuEF10/yK7GjLxtZ9Xa4rNPDliTzRc46c5CsLKsvBA9hVzbIAzCYXAW
5z1SLuiP8P5gQHTgSGTo+wV2eXY19sf7pey17RpP0X9MkJdFQc0nioa9jJr5bvfZ82qvQm4zErF9
7EyEFUxFFE/mEIS7OnbZOYyZevMxi1pkk4P4MGynTQRT5yQbdACDE1rk5awUkK0+++SVO4/+1z4j
7uOjsJ8/Z8mp1MjGpatCvgmKWqUECQJNUUo1QhTCKRetLfS9NZ+9xHx4s5GqqIUGRGXuQiE/vyop
DptzJLvqLksOFCbAo+kietCdntc+B1H4ceNHWSUwMXyj3LSFPX4EoCV1NpDPIolNyn7wseQ0/jDW
InPj8NJnwrh1lXmT/aBh+nUFFXsvQ50zXTSlH1aEWyo4Uw9k6zGyoIJ1cAmfm7npNArwXvN07wlg
YAA2Lw4BwhrXOEuLY2A1R31oK/4ENEDWJmSI++gwaXaFOKGvHqoI8LMcBfwKukEdi73CxmE1Rn54
AaZSHWpcirZNFrc3fVK9BUd08a0vm2XYmOKnbZdvlKSrN0RMrJU6LyoDeEa2b0ebxA/bbKFXMUdD
eelknBLvjUIdfikvDVWIbRHNwhFjAAlUhzBNFWqWW4NUti38DHi2ku5kbSfDmJjygQ/VfS78qGnW
7wHAHFxQOW9sIpLlADXzLAJ3eiKFe0FvWfvwBXyEuFHAsk9udLCGyXkIzMY7aZayl1FZ5M6DvHJV
WApQ2y9uElKVcIdNrMK+QD6bB68b4jvX6OGHfO5amfB+D8g4hZk7jYV+/OP5HFrGrW8HawEXu+Ad
lYp1AC360cEpaeVXeviSeBR6gbAHH2Zu/3Bitfg+5Ji3uik0RK9/VGKQye3MSbRxIr7IxoX0cYqE
vVadzjLuA4oC+TLPtPcQrb79fUBpPf1SoOmKPrh6EuNE46baSYZuk0wY3c1xVdtYiToF1oLzvLnr
Pipjvh7qfYmcx0fsQd5qqJNrWCX5Cm6giUqg2j3JRmOjD+zrZudUoEQEs7a3YzzG5gl+HuTnQute
ZNSKrHsqq+ibhez0UjNIehauJa6y8cqoXoEG5037d19rx8q1F97Gx7f49NnvxM58au1+8pOUq66W
s2Q30GhcqSxtIzvlZDXron0VZZfYyZs9QJDkfTS8XWOl1L5IKuOmFX2T3VGI6GicNu1Ghh0fdJjM
QXi1M/D8XqOsZH/jOvmBKjoECs1N3mEIaEuYtf3G1XwOunaufckV9LLzggdBhlL9Q5HB8SWDWn0V
MWV44Dv+I9gnYAtGj8T10PUbc+xCzN+U5iibWLcNdFv/jgdlQsC3RxG8m/tSOexHRXuMbfhZWuEk
+zbRlXUZKdmD48FarSsl/AFL1hma4Ts13mE5i1lf86i2qay2vMPixHkd0uFRzgx19TXqPffF0kaY
9IlIDh76Av++l+8ivBjbxYPTT9qxTzSn3MhLwOFGuZCXgxlui6L19yr+bkd7FvjkL1N7drd3fLt8
KfGbXiGFE+46Do1YxodwFHiDoDWbVi/56PKLRGl1LUe9tOe9Lyx1JUcdNFr2tZ2ZSxli1aseTG2Y
Wd2sxbQjO7Ud+xQZYoa5chC2uPlTCYg6Q8rZ80BniZmXqQqSNa6Lp7DIfHRK3expqmtljZGb4LvR
5Qfclf1dj2JCu9SS2LkgS4zTmpfrz1ASMPdzihETLvXYVobyJdbNPSUx/9muA/dhMsY15+2oRus6
/hB2nZ51JQqegYh3cMpMH2F1M9tTgh2PucUbZkxPstGo992vZNhqTnpClvL3qOxThD2sNQuF/6nx
UZDJIliaAwWuuSHz3RxNvCoKWME2Ba3UVbZKZbY7g4TBVTY5vIp9lzVfP7vk1aRUKAWEWNYrOAOv
QtMYv6S6dwWIEz83TlgeZb8/90eqclXi8WnoKgOrVSi1FRTqZTAG+YWEcn6RV6pT5ZekG3+PjnMo
++SolwCF6UU1vZuzZ54+qtbFsIf6jOaAt1SKuvzWVcpyKuz0Y0R9YVPrabe3ilJ/gsb7VZ/YAQMX
3QVeU10gmEDAmq908n1Isrv2klwZfyfFpVOOuHZEOc+3Kh7H9H0OyMUI0JcLA1/yrRyQffc7WHr4
5LBF25p6fUKqHR/XKbyCr6NmXaLCLsOx9vt7KGaZcVspTn01iEM+VeOxKfqSjJATP0wFaliIFvNP
57i8sNuhfagbJ0I5IYSIMLtZQqQvyUmmKIX9O1Qqu98I6I2n9CuyCHyIy9R4VvU8/OgMc1imGYhi
s0nszVA25jHHgvvoIYe6TSBHPgLXMKAJ2yTAwwD+hFMm184zX7MQv0xjjmQXRqPJNXHaaGm3UbXB
JlhF6XUeToO4XLva/IutyrNb2MFN67tp29iOugHS3H4EaQKczG6ftbBzToWa4GuUlt1H4yQoo2M5
eA6hnD3BzTx7qdt+6Fg/bAZ0BvD+ZDn4nQXGjtFjqURbWbgnQeEeZLFeNk6QefdQDuSywv85x0xE
gA5uudaU1nzSzWjTJV3zlvD9PKbArZbCDJq3yOgRnUAt6z7KnxIaFVTGkxxVUfvIjNR9NptSPGQQ
Z5xoVM+5KiKgWLl4oCwbnXOb+vUcyS7ZZNnHONjG1QQo+DApXrGPE+9BjbNwVeppvhdlXb/qqYXS
NjS3owwTffjajL11kVEm9J2qltFNRq6y9p2hfVJTO1xGJRQMRJxONUYep7lG1y3K+VLGsgn7ASWe
qk7WnxPlwB9h66CfJuriH/f7vMkfc//TPRtUCZZq3wbsQxIL0S0/3BkVrJyQxEq8RsbFXYZmlK7V
+G20W/sHIgHQKIwQOYayvpZhonzUnlUtJ8PwbzAj7U3Xq+NxTDBuEXmvbbRRjXdiIM894It2tArK
8eg6jF98C4VxXymeZT9UwN/9mZZcLfZJN7372qRh8FAOpN0KZOm+NVZ5QYncf7VEzWY94wwGW3d8
rcg/yAmKncxPf3O4hmOkneypLfh++PW3zAoXA9i0L6lim+sqcvODhov4zR7QyZBL3Sj64etp8TT4
tbE3WyfZ1HzGPyYkseUEo1LEEp0KZKQV08HSAlB1Nv+r+sTcBXnYLyhtQnGPwIJLFLhsJP5bQsXl
1efAH/P+COXkMoTE5NqDv/q8lbz6436fP0NnQw8ybypQZFfjjZWPww5H5ObDrTZ51yK4ZhtAYBP+
TJHmxl9I8iw74YzkQo0JDEeJEMI8Lc2bk0cS5VnY6EhnBk7zIb4nx6F3qiO+LDX6zn+F3dwXu0rL
Bme+lPF94r/nyL4ih8WZxxWi+/9hcoCl5q6yoFJqeb4IY4NPAWp5z20dfQ8KKzvP2nnPEMOtZYwf
165RcHv5bWKcN6mDAwuYY3491sqyQ/GPlJM7hMcytIN7ksn1yLxFdfh2zyB9LrjHkeIf63myOhXq
iq90cEB4akmFr0ViDcOe+9Xcp5hR+cs0iiUgCO9k4L55mi04TzL8bHIf4Huj/fzs+WMW7FZkH5qk
B+aGWlaFaX08H5FGsETA+Zr2IEOtUUw2l7G38vose7YrNwN3pXxEPen90kCDIcwxE1M0nJCU3Ms+
krI6BLGwf4yD82rYfv+a+VgSmxUCFVHqqOc2LNVVjYvtoi9S5aA7qHM4AqI+JojK1Ta7382A/dai
59SyRX/Gf5ADjdI3V7XdyABzBeEsnLHqNyTtDjX6RRnuHPDe1fgnRpJF4CW/ujD4Gaou1S0l5lQQ
TNM5oBh3qKY+xcK4L25AEwM0Ysz8WzIkzGARe6SHpvDsd7U2oxVE9/Ha2gDJjcFca2G1CYRXrwJl
ar6V3UYinsPSxSgwxRrXnlF9GrScMZ/yR1PBDUE3M/1bMynXoInFi9aE5tbCt31HDb16MV1xqzO7
+DI41sukpvnNibvspqJ/t+R4m2xlKAeUqt6lcDIusktxUqr3FAIb443TMrgHrfiBvsBblQrILk7d
bAzPHw7qFE9XjobDMkI/5buZH10oeT/SDoG1xtPix0Qo5Z5/er31KJg/B02ECtE8pR7trdHgnwSV
w4YN5wjIibgL9bzuVm03NR9Wl+7kzyUhzgeVPeqtsCp7XSOefhns6XeTA+86QvSETvFXv+cOEcmk
CIR/ybEJWulfkz/njD3lAmxtME2KrcdQqNFWCkOx1cO/ZgjS3T10a3eZBPwnZDhpUYZufIIExqwi
BXdbxZ9N9WAHG4Sze2ipxdVZjoaNeCch7Vx4lIavHIMvxeC0D/cbUWjHqim+yYWaASuzb9LHdhxg
ts8v75QSVh9jdSBf2rKv7SOqppV9/uyS/YDk+pJscmP7ew58EUyGCnUG4JpftaabpTLGpNznyfQd
4PCEMEydXvOSLwrieOVrOyJmE8e192OkyKyPOaCV0qgvLZnkL2FmZUt1KtubEPNBUAFqa4s+O3ok
L7aFlkH37HlwqABOIWy7YmWLESxPCda68KzoJhuvTfYqSKjLPQpr8rS2srenJL5PcBVr2hoR4lAO
6qB+qx8U9JHOshF6k4zovxGP3ns3RZup9sVrLpzg2NeQysx48l5DZLg2euYEG5i03qvXCywjGs3b
y9HKSH4Umele5FIr6WCYky4j8VHcjMS6T7LdQj8VRox91HyL3MedK0szf602/lqYbE2m3qxOfT5i
bjIWTrkeeDqhP1u7GqfCsD6pUQ4rTQ7lXq4t5HxD/gnSsdBWfoJwXc1G6Kq1bneIjPRRRrnlN9d/
96t6PwsVzXP1JOnlXCPQ6/s0MKv/uIfsl10D7lknUlUvOS5k8jBEFUtfdy01dEdPw7dhSu79qTqg
ZJDn1d6b+/89X/Z3VZ4/Vz5HDtsQx7ZrQZHPV3oaKEc9gaujxCTLh1GZdnmJ/ND9czt/eJG1NU5T
X84ejuLBdVzvQX5kKxjvVPj2ZVEqFeWV/u2/bu/kgN5YPwuE0dgX/Ws/+bkVbONeI/fc4gdrv5M0
QdgnVbudQON17cxhEPb40Qs2Qkmkn/2aUo/sN2KPD3Y18W5T7ey5Y59fcd7wdeNFCdIQkpsJuyRV
lY9YV77Av7ceDc+IL6GHRYvst102chzNCxJaXodkcGcfetUTBz56JLr/5m3UGiIOSTw2qPRB7WC/
oTwIrFRkJLkfBRpCm6nXh5XsSx0LlYOordda2a0Bo+gP1VBZT1HiFOhRVeWWX6/1RNJcPZZYtWDE
o5hPcsrfCwbgnByVIyCanpo+D3q9nnQnfNTnKEazeZmn0XOk9NOirp0DvoKk7TDWFBekoAU0o/Rh
sHBNBedwyBDyOXY+6rr4eJ5RMIqvstHng1dsOe+i7+q97IrmA1owNzZJrSWIz5gCjcl5dkKRbVL8
0VtlOdZoBko891DmD824OGOfpEMfJ6VYTToPVBdLP+qEWzZB4kk2QDrfjMEuoRUgujDF2rRm8+6s
qzlsBTsWs1C+mDFCAUto+ht2V+ODnJtjRbiMpla5380I57yzg70OZVZE6/ROf5q+D71qV0j04DBo
m2F3GJre2niVZ+/N6DUDn/NLFXBVPKt594PCXzmZ/cMOa3OlRynH6zBuKGKY9kXVovqxyszqUQva
e1eWdZzH5xnN0DgXOSinzV3Y+BzgdhQ7ToBA6KADuyfHzoNqFWrhE9Zo+Y4NDVR8fQZ6yOH7zFKb
ptVgGKiXfK6Ukyzf/xH3rbIcSKvdqtp4TE1zfJ9Ujvqkj7qNDOELfEl4eD3gG3efpTXk1NwG2HnI
QXFu2NPwYZw6gMN/9+EAFeypkJbQGBtTQXMGYzXE0KIhYlva1+FRDHZwlKFsptzPKCth51PmBVth
2aklShBs5GUMBsdeyku5stlQ3yx2TW0jxRh09c0vMfUrTafD44Y3rInzkJqogAEqo742SLoefI3X
k+htoIWd8oXSRPdDj/SDiLXHNEEaIPVTLFzaDnu4JKTa72ZVcCZXx4YKnfYHo8d7R68y46WDwZAm
lvpgZarxMhDFcyTHehg3ckydZ85jRRVr97H/vU6OaTMG+u91ppeAJg/iYFnHRb00hoyK2ijaPSjz
fstroHjKDQ89xRnOZCuzuw0ignazbpFF+daDi0JNMNUflKnKj31c5msNPMyXkr1ZMRnfWn/+k+Mc
Ti0XtSdgpjrGUgxoBrZtGkehqudLg+yicQithg8oPkqoW3HvJOqvg6+Er4FG2kTvtRyplFg5AWKK
2fSa1iEqU+tQJ93vq8HOd0Lpg52RpzPwZ57yOSqvPpcFJiKE8CCiC9v1xVAa9rvv6OO2iONhO+DR
9j5gcRhkZvqV11Sz1pFhOdg8np/5NT3YPPgWfoCUUolH6TP+O4DT4lbdeKPSPStRPJA5x4FPjnZq
DR+RdAS2QQIdKBe1zNaIbxb02md48iSCVXM6ft6pdsCr5/ONmY9euFEdKxG3p9TzjKWPUN2ykGHt
8Mefm861DfyM58v7xPkqVqLXWfF/K/s/m3LyH0HbQbUvqlce+/Wvas45wGz4wZa3W3ShlzwXtuMD
oG2LUz2E6hHLNrShlOESV87w2Dnp+DgkFVsigAKySzYWCsd6ULdXGZHBHh7vo3JBULFDwL1y+XkP
dFCac1IOuLlyW9mEpjse8UF9lVHKo+SiIUWcSiowAHXn2M10YTRznONnmCr+W6g24daXjGI5AK5f
bTbmzB6WsWzqWMSQldD3nG/w513/EUehfyt104WQbqU7nEbdleYo6qupA8Ow0QzZCr/RXjutLIHe
DNahnLRkP87JdV8HqRRkYb5BoTB9CRxv2iatra0CO0teoqzU93aATwEu08lLhxXtyc6MCtPZOQxg
Kele/iKjUgG965VVs5y8uDxWkVEe5dVno4QuJRIZR9Sy3PvM2m/LY9SgHRMWrYY+VPssPAuBI8TJ
XsI6qg/V4MZLGUa2lRwzPUNyXk2HlzxAikGYJnzQebIzKO4J59tZ7MnqX/rQtc5ISnzP5igj3XGJ
ovFVjjVlYly9sHiQC2NfGA+jHxzlWGKG1mPpKBs5lheFcxPYlcoxD3PCpyb7KYcQ0oxfNJ5GPv6G
ywiZJSc1n+W8bER1ryIjKn+205sryuzuKmhrNBpaO3sRPRI6FqVK2AL5yxQ0b2ru1Rc55kbAgPVo
iE9ykK95uky9KjrIUcUJ85XJjnonw7wjT5ANg7oxI426f+Ee0UIJz8W/m3FcdWqvnWQ38nUFGWqc
VO/TIg3+FBIOGB+Ger2Sc9AbYM7UTNMu0avH36FcKMfl6qiN1I0ITISsC/QZCrtXD2wHyDnxygbS
YyXGyWiRDETPGBtNlI35U82dPba64E7lJNTrV6Y6kVzs9en82UyDr551RNMPIPz22hzJQdkfj+S/
YYh71bafTLS55uFMg8W++JxE/jxc11U7b2iUX10Buo2SL0jdHhP2fLCTk2wCH2B4d8c+yhbnScwU
5/G0zG7hOOsYf86Rl4oSpSeHX3bujMM1dka8IUK/OJRmVL+GJW/3wbN88jGElV7epliNcDkmMltM
rY1ufGL3wlEjx3QTsai+QnBV6BTIw0kx5ieW+RigqrwZQ1S4UD8LIvTaQGoZXT5LKfGZW6bOLOGn
Uje7x1rlXYPUnU6pqZuP8j5uwQs8Mx6m+X45MuwXaxRAzvkRsgvC1XQY4+aX7Lr3TwmaJQEuHfIf
Ifs6N4fW2/ntOui0fKN5vcmuiWdkPPn11Z9gi5rCODfzgauaG9mvIEERaKpxllPNsu+tBb+pe9/n
NLnq77myHzHu2QaRz32L/OQXIRA00HL1fQidZje0XrOJ4PbJfl/Y07tbTc3OQg1pg8RSuGCjEpzM
MuqXTVma2zbtutvopP0t0PAEacxH2cMORd+R50SvdfIQlEcJT6WmZNWoXzndzQTE96Bx/r+PAgiC
fITL31IuDtL4ZweUeGW3Y/yK2+5+yFL90WiTGGIhcsQc0p40ZKFegq+ys8aO4anqHIovLMgG0hW5
3RzlmM1+/+op45sc80nXnrFMyBZtE+o3t7Ne/an6oYu8e45K334q7A2G38j7crsXxRPK2ZzH7KR2
kDDNm52cior8tEWsBJfGeTSdhHf6+z64oMr7RDH71T6EOlxr+tWYT0blfFoqMuMJ+UrjLCNfbcgF
NUO/VnIOS14oqss8Xw7m83y1tv6cT/62R0qXQWFM1cUZzauTBoCWEoGmm4svul1gNVr0hXnjJWXe
kCuwFtHo5fumCqxbpun+dSyQ6Z0H5bRAG8xV7ZOO/1xl9U85ZLVHuUYvjHY7xSNWO38vGrTq5go9
Oss1Qsndgzv/YHOe8ccPlqEfRae4Cl9su9OulVXVKzUOxCtyKb+8yph+BsZzrhgYnBYwj9E7nT6a
0G9BqyBDKHjNbMrKmo5xLkisKRyCchCSj6EzIsfsuNarKNKdj0Mvvr/pUz03lY+XraeAkMnyJH3C
pai+6KF1kpGc4ZQYJ3ue2ezlKq9Lo1M1et8c07FybotpMKhkxFNNp9/DBi4WehzEF7R29X3qdFcQ
EWg7VrINheefNfVDzrh3Qb2MLzIuqTKBjFPRW6dL9tsTh5MsKoeVmrfdFZVBjiBJXH5MtYG0vKqN
h7o2xFtfPWN3XnxMPTLgPZqiayuMS3KQCaSYeKp5hCrqsvSK4pbPjSmQSgymoNjLPkPTSPhyDGpd
/wYBML8JkrCgO/JuIcfkrAKhB4gZ5dnqO+NqzI2VWd2yt5poI/tqLTauiEkYVydwHjm46IfPrtJo
zUuoPeo1+4KFXF4AFecLny75RkOp+THZsXWSjeKiDLeQl3lXcpmb/rhKOR0tPyfVQ/t7OvVeix3o
X2HgYzVAZXZviug7z42fA2I95D2n6aSJIOQbnHdPEH4dyvmq+JrZzlbTDeWX1XkbBWG3byNuUYu0
Sa2nMYix1lEc+xQZtXYI0VOaYdX+I5ILh8jywWlZK2OonQ880N2Nhv72VptDheIdKknWm2sIZx91
mo+yI0X2PECSIpmEsbMSxXjz/OwFiqH1oA9Z9DxRXZXdWG5GRyXIhqUMfUN4q7RLzf9zkVHE2dKa
KtBbJKcLLfhmB5a+KprG4Nsw4pGCVzhB8c658sNUQdV0GIrdylKcZDcOXB0+XHiMt2FSvmOfjAXs
0NsUmIfwlUrMffWg66QRnbR9SNz0MFCM+SAVg4IHOKFNUoz+hzEGD6IHk6fwGL2Sxi+R1KEftRtt
xRdjTm76wUc54YJgFe9BptlsNKZoFeSD4OiCxCN4y5MqSKB0nBjPnaaHS2Wublc9KaCxM6IzyNn4
mdfLUZa5MYHtNpPbWFtZHIfftuyp8rw2oN6PY1EhpzlXwxFEreG9VdnVRMnjcRzR0J5vW+ZxukYC
CSjTHLZrtxXlB57y/d6xm2gtK+vdJD6obPfkPuuaJ+qE1cV806lQwpUFOmBfj98slAjHhWaMT1Ec
4CRBbTLfBrqLRjicp9NkUUeI28bbqk1gQmtouubSdFAYhqg/klzVND55si8Pzw0KevkcWSYS++yH
471ij8qxKnJ0tPrUew7LUblaXnKSUWyY0/OseTIPuV3fHvMc0WESFLCJoOid8oo6fdjCXxSaqfLp
yoP31PW+F52l/BCiXlKsCINFw0bH7avxOzojCXIUvfWKdgymHEmPlbI6dMhSDtXThOU6UlqoI8qw
g5n84KkoXmoafsGmAVozg7CwDgwhLoXugloDWsWD/BYOPUGflqvYQORAjilBMZwDs4SkyWBQx8yI
tR8o28enGErBhp9LUQuZ/mXRcb6YytS8Fq2q3UFg+lD+ytQxRT+AoprDBnclwWEa9tYZh/43raqL
nWFaYN4GA13LnJRrXX/lWzyskwA6OY/WX7rA36RzS6zPOvSOVrWBXXOEA4WiDc5BNtA3AGTKSyZy
mY+2cyjn5s/xf0z9XG8gPPl7veyUy+/DVUO+oMz0Rxcrm8VQxN1XRwUW4qgI8ccXt0RbAqB2cA09
Jfiq+5m+KDsUYKsSxjdIGPVKelzbejBmUWCr6qMSIXNsqHZyqFJLPCI51W0DL2DHPDTiUfb1baYs
+Swbm24Wr4fBwOcwQX8nK6Zy2wJ5fh8r+6uLwtJDBYXhKUuNbcADgtNqi3HdZINE5rlnr9uBJBEo
hvYk9Lp3z2MBjMEL+pU1UoDMwH7cGkASOzXQ8x24G+UW9HyHCvZNL0as4bRm4EdgwEN9m2aZft22
4rM1h5iHL0oXIxEkf4CYds5NdjfZ4O3jIg1Wgr3CG+94ASjf6JASZZHrWb+g5XoXOSi7ZNjk/dGE
8f8yDP208/rYXZt9q32QETu3nbCe9EzzkV+vn+PBdRa52kUzyIEfrmvRps0Hb63PIRi7aleJDK/7
OYSYoBwUQSUcgavwxQgL/6IFs2C/9ZHlwZtqjdZzXWf6BqxYvq75BTwbYkbSOhW2JrViPbsUJy5m
Eb0kfe0t9KYfNkplnFoL0ZluRnhmCNQA8I3i4zhjQFGT8vdTosagBxiV86IGYVY2gI8y6kcdPQh8
uRdu6T0CEi4O4OzshwB4AJ/beviutSXHiyz9IswoWLO3Z3uju+qlLSx9KWcUqMopefS9IWu1rF3q
8WIC1eFUjo6DC7JNNR6RvTJd7DI8iarO3p1IC0CLxe3BwmnpvTfdZc9r6KV17O7SF4jn+/wi3rvE
Emt2ovrWqEbcu3zyI4h+IUirAXHJu2CdlHzMQx2aG/KpyiUC2XkYCl4zfP+tZywQ/IVRFsUj5oTR
LjUU5ez12u9GTcqbhSbH/rO/AXmZmEOzHxHrh4EwDB/KlF9bMM6/BKL8la0m37OQjJ5dAXaCdRlv
upZzojqo/dGe+MGqntq3ptDFQke45ZtT6JtIt8Zfhi8OI9mYL7WO0LI6+t7JstDWVWLMiVTo1a+h
kUUHpHlGxJ4Jq8C2t2BWqNLNoY5V4DpIhbUBn1a9UrjNV47muLtxHkU2X1nYZklyZx5lMwRvueEv
gY569TqBec0RF36UdypaOAhYQD4D0xmfRyOfEW/8AEPPdqLI7Ws7DF8BdLW/hLs31ab+STF49q3R
ihcbOs26Hs3snGok960gzTBVGMWjClxyOQZWjgcMJj2e3fxKS2vfk2j5EgV+tczCanqM9RBSt5I2
h6wIxrOpxjkCH63+YsylWhey6k8b36F5NY+AH6kdq69NkjiACbycTxyc+ATy7XZAueHB8kAA6xEm
VTW/R2D83UHJngGNaiG+9011RK2mJqeFow0lEjOujrKRQ5+hrYeAqlx0y/6xJktgVWilp+x4feSX
am5qMCcrreq7FUqV+YX8EhA2OazVODJ9joSc6dixM0eOwmp58ThJNMM+d3kX3xsr99kd9c2mnC2r
ZF9fCoAZWa1/IJglZqFcwiqKUAvOAKzOa1VrMpHHFB3FFy08UhGvUCCfL0dfmy+R0t7morvcR8pO
hMeuE2WwkZf/mB+415EsyqNn1puQ7MjbpBrZmZoikLI5DBu/3hkGDwdMkvw3tdWNFUmTaSdHeVOX
iylv+7McpaiOcpeiPlkjlkTzLYdGU17lLcMWrXMZylv2VL9WMvTZ3txvKUPUIbaWWTo7voPqoW7I
VvnQsRApU8PFZ5+86mc/D6uvhvQ+Ijv/mPOf+tiw7LDeOVPhMRETeGmKFEK40bkPre+4Dy5crsTO
p9NnvzkMOr5lYCbkDM637kMyoxIbMrFUqP5aqlf8anQbrxE5bziYBkVZns/xFpMP91zNV5ob/b6S
fRyVfo/+Me8/jQJKcO/3yxP/LFBzjWPdOTQDfEKUiGDIup5pmkt5aZoTuw55eZ8g51LM0xeB29X3
pbKvkuvl5T8WUS5xDv/D2XntyK1Da/qJBCiH28qxq6pz+0awt9vKWVR6+vnE8nZveM4MBnMjiIuU
Kkoi1/pDqVntagydDKKAUu+iDqBultbBFen5AM6GxrSyBqZT5R7Fxz8dY+IED9Dnl3LYV9xL0Jjl
fgHcnlS1u5DdrYk9ihH0x69xSqxHhyYa3wfLcvat76kbp1GHg554w6GzzByptLk9ze4ikVr45vqr
3yzxuGR9zVAZvI+/t3WsDMEFAgJF9WkRq5fczafvQWHXazXN20MYRf2TrrXvMu7X5cIax6FBdD1n
mpfqQXDLGk255i4KavzZMW1sbIVpR2g0O0qP2BQEA6KzU9XaR1CW99HyECaX3iUpn2WD2h9H9Zay
8ShxnWVMbowUbDEQXu4qaugvOreZk6czS3bRN7lJkifxuLJy5dD1CdTUYHzxcaG9lWi433ASeDXL
cnxHMwF1wk0VlupL+1L7TvfS+J3Bvp503YvEOv/etw2EJ7NgukDTdpexXeib3ih11lcIRQFZ+qwN
MZtbpMNzVIPQDFVWT1HsD89MdYOdYAa+kr1ImqfnZvJ+yE4s5jSmSEdwCQjDR1O90YzgYowdiEaz
8s5ykwmK3DhVju22U7wYf7e5/dUv95xK7FQz1Q9CJKrYtkrkr8qc7KoXl93R6shVLHxfEUfZduag
3Psr5qY6VHoyk0zEDCREdBO8j4tWeds5wUVgt3jfWA5ywUM8VZu/OiAMoHNVueriq4P8XnDJzDw+
839Z/hWX5/TD4mlEq2MvWxgA9FTVSCTP3CDJ9pm0vthbZgFX61/aj4xbLNKgon0RiRizNxj3Fbrv
ubCHvk4nY/Kcf8bK0F9nx3zoqNlVs8NIJVFgMyPWYfli5yVZXMJEECNlur4o9h2WS+zSlns5SqkL
I41Oelhy93F84wEJL/PB1KcADaFxpXVK+WCPPkLEWpRrq1jB5/LeazJ/6HE3xBMyPYNV5tNhd/I2
6vyNcrPL1rKZ+1axQryl2oMbjt8MLf7EJMh9kJ2J9chV4rwwxr9SYLxWmhK9gWX0DnaHnKEcFAxV
ze2q0kE3cH4u63QJHrI5ysFDiDcD5eiba9vU0/hPyHCTWTWytNhxyYN0k7Wc8u0OfSjzjyqxk6uE
NDBHaW5EYPCk1y+kAxj0vyKF9hHjCnEFLNzc8RL/5/PcX6ex3r/O0Q+QxaArH0Q+gikg0Rwea9Uf
7SUAeqBh8wZmY7vKp5T7RF4K6IqKiE8ZhNWT3GtlcJpsFud6G7JymwfJ/qjR29/j76PkARgFYgIz
kAP/+ySy+35Q7ITJSRwKVkTHxBPNthPeMwle5Riag1Wf5W7U5wEMK4IjFyQ3DUgNoP2cDowdREf+
BxGGYxbe0ceI7MiiyB8G72fr+vFqTiOWC1l0lJXI/7koKbsABFTwbtgoRrhp+zo/mN6AQAoE1Uqf
0aQ16/O7DNu9/ae7UXulf/jTHCJ0qvGyQZtNQ/+oWaXYrPUVdth44bXB9kvJrTXG+wvEFlWWhz/N
+xlQMBqQy8l6SJ1Tf9M+bMsybnJT27o4x2YI3D7k7tWFjbKPnDrjtxMYADapeUuqAMaI4qvLr5jH
PXjVJA6F1/lUsqNwah97bSqMXzFVtd/xSWuP8kwyzn111YAfh0bEkYZWxFfFqe+vJ0O1a2IZYYpH
eUzsQLjtWn0fscaCvF8OJ6PlftXhos4MFQeXHMEOwQv3MVu1tih2zQNGP1gpZTwcgvlALFYZJHf9
gMKjFrvN+msiVs8zu6/m/8OE7f8+BMuUdgGgS2yGjoXPBL4hEEF98YEzozY8b+z+GozWcBA85i2A
acSqwnklA2vuZctJ6vqSG1p1cbzq52Bh9fsVkiNGHfcYgaLvbrSQIk66Ujmjshot/LAb39IJOuUg
/PZx6DN7nZaKf/baTtuZWpMedAScT407BVujaOurYlr9Coe57GWaKhbNneW+pmLojopQwUdRIHGB
abIJsiE7ldVRyyPvpPsBnUgF/+6UI3R9jE8mVnMqC2P83+NrMRcW4yh2Hly7W8uW3CjcBQ6p0f7s
xiCJl04b9dvSqxoYC769wufZPDQBZPMgCpWtOU7uc6fULFpz/dhaYAopaV+96MGxrAT5RzYJT+Nb
i3Rv5jrtRbbu8cA7sBZUThQgpplr13zz7cg6yBFqmqY3F/FljLd6a2c6gRosIWgASWhqvMj/nF3N
EALtcwrnX7GiSZX1ZKTZSp5GnlBUYtxSVucTzcda82bIE5zFwhCnFfkWPNVgbmBrz2aDSd7SRpni
HLbd9us9C9vIrwXp0z+vL/t6fKD1JgM0P79tGUKH/f7pvkJ/PuHXO4hNl5JIHNi7+0vms9PnrBr6
n9eMHQcFnpwK3NerdpHir6HC/f6E8oR1lP/+hPdvKwpdpH7nT3c/t24FzHf4dHK0fJPyEzYIp329
yX7+hFl7//3uX0tfQgJPht+fTh6tOtZBCVxQUfMXIY8usvxbrNfW4ev0DmVHDJ7xggSGVz2BO5r5
rmp5Lm3hPlIqe2p0x/uAfIPGXu4DsMRs6a3Ada20leyh0D1z7U1YCbROceHGZD3lOhm5cPK5y0QJ
Vc/U1E+KZnyXnXJTAcYwLG+8j687SPMtCdCNrIf2cShObpn8/BrvaeQPeeYz4XTVlTAU5nrVLNOO
GdeqiV3tMQwKHRey6eQOrXKO59ZYOT12f3y1slMOs3HeXjDbDtHBZIjfhshRuEgez+eQG70th3XW
OeV/Yn7SbDzbaS73Vxnjhpy/j6PsfA55VGtGuILYZXaQzUEbmwfAzfeWPGpokTOqbCy65AgZC/Ue
9IHmXmUoRvBhh5hEsZSdMoZm+K9CTWGjzm8wbePw7OjN/TVlCG138qBDElLt+/fNGB9J0In7VwLY
v9yqcQaM3/g2eGfDz/OHRtEgsI5BdJF7Fm7nGBfX5U42HStFyb3SQSBEJua4f432EnXY17Adv04g
R8gNr+Dn4+9X+ArbSRlDxv/3Fb460kr8fpUCEgr68cyH1A6NZDXM1kCZSW0z6djolmJAqQ+SPdN5
xKxxKDtSdXYpt9fVg+dhlTCoYXszQBesqOfYz0roBsvOyId3q8F0VhuM8UdctOfa7fxf3kStJg8H
5oQdVWWmZgFuZjrwKTX8xzG1T8xQlfcww37PwOXyRYfXs8rQV71BXWJpahjqA29Xw3ywc46OgueX
l7v1flD45xqFI21YmHlp/j9cXOMJqFaJ3Zncakz5W6PL9rJnMLyZcZRTS17oXTae7lHH8BYDD4I1
iIqcn6DlV86XUdOS71c0LOc1pifLKp/L2dotTxrzsUJ/aBs15T6qtYicqRdcVA88CPhiBQHKLl0m
etaep8ZWH2O1eZFxN0iMVTzV7YFbqwanEkPT0lE+wLNqG0/3bQrJHD7050IXiO72Zrjn0tDWMswK
8dhXg/oc36wpdA3csVOMjT0PnuWGaSJJSCq+6bEfzPTYNGULR3nenXRUK1xLO/RaUJBfDFeR25Xr
acyzF8+mfCYGzBFcx05fSgVbBbsA3yGbnYByFRfqL9malNZFId07yyPRfLEeUUlfoo3Ms3jeuPkO
ZEn7LBt9Um5Rbm9v8tgsnl7MIFIfZItPghKxH8YnOTTtAQEKUvV70gfKc8b6c8+lUKoLs2wicvVs
jEHDwM/JjfUURb9jUwafC4XrBqCwRZ5PDowH/d/ueaAtpvLgjwV44z/x0poTDZ2acCOdXhPcVoBV
V+lbp4w68v88+WXTKMl5GrEZHAJAWm/MAV5Vq4qv0NWnV2Gt5CANU+KLUXb8jzmDq8fwmWyNmcB8
SOpalPMVH5TA3Dtq3Bx7Z3LPsnei/g0OKXgZQVfdLKN9qNs0ezM1NzpObVSTjuegopuKjQ3GYiMP
skpVAeUbsXjAYeWIer+/CRJomHITS18eL8KHJ50te2TQAEtIdhQpmCmo66eYtNaYCP0mEqNGbTlK
1gXf8EZ29rjCXqgz3lsyVIs+WObpyCU0H+5R0j5qrUXFaygpQCKE+qKIIGaZwJlIBHv72SkcBPMv
zWp+oOwA7CeaaeKmU14Ts7K2tj/NnLkB2UOFR7Yn7Oap1U1vgbR3+b1xoE9pcxldE5hFAV36x/ar
cpFkhfpShjalFlPXSWSb3q5HIWrvKdOMJykjbJOL4qVJWZrxp+z/Ib+2up+pypN92Xfm9wQ/c6jr
qvkkWrJebRplZ0MtqNwlQ7CLVMe/hI5RrFwtyd4iW/mZOY71mQ63+3kwvbopWK18CKtvAV91ys1D
9WHlTxMuTUP6MmFr9RzhB/HcNThBJU7+KENxY04LWBsgq+dObO2qTUE6fS17uTcmp87sgYjOvSV6
ys84F/85F/W4OauVtCfZ73hZthYOfzLlI/dE9zx22apCwPlNWK4G/CIyFrJplJazsUNRId3dNm+s
xLBySgboE/NgI/M3FD66J83P6keoVffwYGfhMS9mdPQ8Ki245qCPDNtRFdaxV9p0YVpKf571KVZq
E/ZL056Gs4zJDVCE4ZzOmylu7RWWTgyZj+iR7h3BrtIj27qKROtXt4zJXuTgQE/l9lFt0ngp+sl/
aOzAObeFMyxHY3K/k4I7BIM/vZYTBg6F31RbOJnRe2BOeEuk7ncFQvMq1ye8djotvuaUb6D16s73
PB7fNMwnAiobmJ3mPbjGPrp+bZzWPzdMdI6QGSt3kbg4B08K3tJySBo5vwcHEarLppqfExse08Im
VbeorLbh+pdtVhebKuPriax8vDYImh2mHiiPZAd0Y/pPPaGsJJkDLS0gPSFqTrAKRi/6R7VF9CDZ
AXNfO4/8/zhOnsW0hr2r1dFFnaAKKA2FeN9KvMfQ6r1HtwE+4to3GRlVkj7I5LQr2SdjtttuBq+d
LrKVWkmya3qUy0JM4HL8bJsrMr3DOZ5PVvi6u5lwkYp0y34M8VhBQjNjYWK09qNeTO4tdYC50Ccj
jW0pax8++yotGlQb4yReGxBAzhqobLeu42UcJ/WrVuS/92QMmpV4GodyCYYi+ub1vwy7qN+d0s73
DgS3tQz7QXT0HGFS7OVuhXUMUgZZH32LJ/UfKPvdLUwEjuXG6Czk+CY3kIoonP7BM9Ts5uvmp4xb
mIMyD6hsZGu4zjy3Osk499YW7cxM7GMrC95jk+L8/HaUXkm3KRJsW9nk3Vl/3l3f4wxfzO8ChZlj
JZzf765jKrXsdX/TIKWCVW7xWTnahYxs8T7FhbWyk0E9+61XHasCsce+j5KXqQOiQJ6m+PTgbiTt
YF6EoWcrYRo+UpcBJiDz3tcmE8qIN31y8mzx37gca6rma2C64UvXmUcttfV3f6jQIcuT8FxpAnq8
6hdrPfOdt0FPL37kaj9jo3gEFZe9GQEfq68L5RgbU39GnQLmqBk2H2Dl9wHT6J+aX37Dmst8UWsl
37glyXcDh+mHPpiiWTTT/5YoAS6YDEUOCUcnr2yeC9jfm87EyFuFyn5BPWpY6trIRTyaHeLjow+q
bTKdvRF7OxYYiRQLepswkV/005h+s8roR5k1/g8yCQ8FAh2flT5hV9v64cLrzoie4FEsbORvYIws
oH5szCKrP71QvWKmJn4YXfQ5daG1U2yv36g4jzz5gPeK8gm5iOKpqysWoKOvbWSsm8z6AnFslxd9
cR+BXGGw9FKTNAYOc2MRPYZ57F3KyALFPO/BxG9WIi2idesiJ7IOURzjF/COtU5Rmscr60arSh7v
va0PLyl222idOIgXUe4WnOffQ+4xvtX7IfL8oVZo63iI2k3qdsoiVlLl4ru9fkxHgHJJUNTfu/gV
/LHzI62Fv0RsXDvzK9hns4RSXs8dYvwng4f8PbbxSQ5q1gH2CESlVHvk1ZLY+TGZJYwMEb6XfdJt
IjdW90ppqY9uHGIZNY8YOvvZgIP5EuVmsEMf1AW8Z9cvItOe5AAkibIFon5Azpqm3upKpPMVUC8C
igm8rnl3wGTvlDQrNzVGMI5IwlcU/2ffcK9fu4NqfbNHsYqcfHzz68HcuTq+ITJeqz/aIUo/BHZu
WwH8aKt5kf0tzTLrm+GSURhS1dlWok8/xvSH7EvgOG9YVhs7LFumt9FoVjKuWSxU4ybTyXkN4SsJ
5Z18CfI7zipSoq1hp8qytkKszlhLHOVeOTe/YrLDDOv/bUhveiZ8CmGu/jp2AGl/QMceR0sk/uSm
jsEpV1Fp/CeWZ31x4U3EW+oIeBH9GZzOHfgTuOhsWz//iustlNswaM9/xf2gyM8CxH+X2OOygbW8
7Pv+Lbea+lbNzEUXDZ/jnxCs9+aGOc09RJWtJokEK1ZhWRuao7YqcdS7BYVlrFtzQPCk87xNaZjl
2WOlt4MVOxzVlt+Tsri/D2yvPGZF2O0aVD7Plo+iTpuUVDAUXPwStJCvYdygCeDXwVOmdSjExkxG
Y119AAZQXGrbUDe21vmLPLd8Ftb370Idd2gksDK17fwiY3LPTz3rADPoQbYMLw6QMsrC6txQkIrS
Pr/cY3GdYSGYqekqHEf1CTJ4cGinGgArXtEVa71wCQC6v8leK22rlRNhDyqbRuL2p3IsfhR1pj41
Zi0eEFs8pYGPaq8eR1R0rWQnm6ap9Yu8jP17b9RPW9NL/Eeqp8Fzq4uVHOVOzF9qk3m8ClsR4Bda
M6M1USfs/fgU1mb7Gpn1MhkN5JgdMoWT2Ym1bIo2+Qk3fry6WZfcctaeVpsCEvVMY13aVYvuJQdl
uFUVVEx2aoG/q2NbzWPtkgU20+gsZrXbpLWic8fDX/bJTdC39VroYb22bW1KAUKLq2nZ6jYAQbLP
Iz+7yI1mVslKrWwM7Ywiv8eidspgKwUhLqA2cMZ5sIzJPRic9U4VFDi/Yr4S+ivUXrQFyMNyWnfp
QG1k1uDJPJEdYkhN25T2leOQs+uE4AblvXi64f+K0gMPDPczrvxfuhjU16xWJmBJTXhpi8bdoQgf
obVomw+9Bn+3NMrqVYuxVI4hUH+C5bUMw/tl1PFz/JzXqskTarTvmzZzUKjrsluV4Of8V7ybO/+K
kdvAcUUsUiv8VVlBoz944JmhZKjT2gRYcC4mQwMbGX8icD6i6jKOR7n3tXEsLdtqiYBFbfooL7AJ
mYfAepx3Y6N+7nQqxNLATYbkRlfg6cvYffCfcbL3a/BQa9U6VU1/p8BG22K2OoI2sqM3XVMUtANV
ax83QfQWJtn3yPaaCw/u6M2cq+Bp8xr4zkBqOHuSh0xVox8oGfZLOShlBQvyC7YHWVieKSOPjamH
WWQNjvFix6a2ypKxuaSanu40tcrALxj2qYrTdBPWg/boQBJb9tBJPvrJeSTJPgP5mX5RtFr4MNkj
n2lIaBr1Erpj+2g2PEGySlNPGlq1h9xVgt1UqdOlDPNxNWJk+tr3rJLLd+452cm0SkoAcdMvSHCp
yQp4a3oKZpqUJ6BCLmRbboDkxSAcxIRHY/JvjzyHHC7H3I+RbV1BsbXvPsbGzG7hLH2tDX1xGvLq
IkPxHAKBYJ3jvt3KkNz0pi4u5AoW8pivuNzTZ03se4wR96F/zo802PZ+QjUjT5clzcUN8+Ikx6tT
pGx8a2oAYhne1iKxdZyquDq0Re+Rghfh2W0MYwO+Lbmii++uWLiMT8VotRSMjWp+5paYMxnByhXw
zszE1I4otiBikM1qIVrdJhsZjLXcre67boBCs082bTyqow4ETWM9XQSieer6FCS46ZOsztRsq4oe
YcShNPdjVlf7fM5MxigybiavTq+lIlPZevBsqkW2tNWmesdHGA95l9RihzApbM6cqfK49edF1AJg
4brrK6TG/MLZOu64sGbAR1cp0YEFOH5vc9MJhb+AL6Gc4jTrXv8MEw7oQneAMTN7yd+H+Y3tY1rG
MI+zybg8mz0PA9fy32HMQmxwAlN6Stq23iqpS3E/GfWnyLbrW8gd3G5Dq1r6OqSADkWCQ+2l+pNj
5/quCCyY/PNgF3ObpxxqzzzULLNiqYF128mhmtqmB6EA15ZN02kxvPQqfdc7lISQDVKfshBlTcuz
ktcyYNUjJt1+b2Mmw/z82vdkQkoibLWfSt4x50oR2iZXsXBJc8WLoN6yzMB0FTzNukmy6qYojbls
BFTzOu7QaBIZqUOKAN8hkZ+LUJC3iN1dgLv9L+pzL/4QVx9lZpVLR6nMRwOU3KZFR/Vsx4mxF2Nm
7LBg6B7kGZH6yRHl8lHN7obwe10wO+XZNeeO72esMtA78xnNziuX4yxSaAKL2ss1zv+0CvorRkWs
OoQZqe3J2oWQFOPCHHIcdsZsnaE/hEq3YpTZLWrL4qUS1UvRG/rD6Hf5C++yANxokZGZOyelQOrO
NeqD7HVEE6PfaXU72UvVo0Ldybfx5+RY0rDWpiHXPTTiAQxNBf7dSD/cSD1Zs+uK7bA8CXzvPTft
WW40Eg9e3ADM7DSf5XkLISypukVjOO3ntPEDpfys03RYmAaSWGrZf0Dt8E6+Uv/etKIZ12mRGou/
Ov5q2nXDagtypIxPUYF2iIeFYDaZ3ilsSUMjvs6iNbZY4VfR8JMZGYLMQ/8L5cNXDMXDdy9DJxhe
UX+J08HaNfBy4Lq45SWjILxCZtve2uboLXm88bXPGwHB4GhrLjpyg4G9uAwWuKJiLD0mVKYtn+fX
FC0iMzBPfdP4z37QzxeK3mLMSDPrvHpdCwvLi3kwLgH2djJM5DbmZig8dJwxQ76fyik98RAq4kUe
OrEqfkTwaOnMQ+1W9EumPtEmZT0BLzKYklWZsvAsDGUw3kTG7adZsW4YwgWQ5AHnhwjRAWtVJmP/
qZbaU06V8bvf2c1Cd2zvFQezcYnnbvakCjVaIzx99DIHncBwRLM1nor9ABIH5RNNKZZt3R2Yarjg
2enVHDPdKpabrorEz5+yeTNSWaDScJMR1Q9OnjPtVbrOYWh7Z10rrAnfbujTqu1nKyBCvbqS/fVI
Rrjo0CtuhH+OycsvK3NwF3moPicO7CsbSYbtSPlpY/t5vZTKQlI4KJ4JsG1RztbxwFrVqcFfJdVf
HZOP5yb6RbZUUuggr5/xVG2uGprDh7rI61WQO9bH2BU/nczKbqXXKA/IQ1P0tnquI3we5mzkjWpy
8yMLxU+L7+yDh4vA+xJYQGyIaIli8xW3+f6hgMS0jlwXJLHnYJmp9c2+DqBb++hNjrgFYTCkTieu
lm/axA0SHxAc79ou2NgeCEv03qKfHj+MUSvaLtFiZUcC8MdYI2yemQiQV+ih/+ayoBCZ66XzZo6m
v8XqJN/aVSluoV2eU3/UsSEzWPrX2T9qi7ILSefw6sTVrVfCeD8MkX1ExBtFyHljpZeg/F5UYRss
gh6+aBF1v3p9oxrqdogq7z0s/H7dGmp9dFlAXALe4jIWTLIMFBw2uG6bl3oSwbInFwlbqIpRivbC
ZNGKxIH2qV4MTUzftdliFfGUfOE7Zck/atwUqvsWorX7w3UjlFV6CGc8UOKtXaOM4qtW/+bZwLVq
M+z+CaxxWwcVhTthPHe56cHSU26Bne9aE7GF0UF0ZEz0ZdtiMt1nobtN0CQ/FkMz7GxXOfhTka+1
0TtOadMtVJIeJGLEsOkiw94UvngPnbzF4d2NFk0+Rj/QZbq6VuV8llw8SDnjAYsM+sZT2vaA9OvB
g9/8wIDZzByGwkM+gktPgIEMQRjf5AaBMu2oJKjSz6FEUZAVy1xrTW1HO/fOqJ3Vvnwf3PJa2TnZ
+KJ+hj6eXhB2Vl8KRUPAS3Me9LhszqNVX/sYKE+ZxfEx8j5jVeQnFdEJLx7GfeCggAK8vzBPyoMv
YCqGdvbRg8rYgk1HmmluKqN9mTNbj7be9Q/CbiGuK4DaTCWOVrUqwqPuibPWChfN+hlxOAMTQ489
pgg/kzIEIzUiXyDjcgMZCzy9HCLbXth8Y9Kfrzp/fBlwU7pUafzSakXzQKKVK2nqqfD1Tfequnm8
gGSRbeuo++lSCblhE2ych8GB2miG0ZLZRnFi7yY7EY3vb93gAFeekh+k9RnRa9a496KkXNzbke4M
i7HRU0B1ebcuB7d6rYxYrLHBLLeyaRs2jx9PQ182mOC/eeW47FtooGTZjPx433VYtR59E6bfcgZV
HJPAfKQUrCzDHtvF0DvkzXitxti6uBmo1r5dm57xk3VdtVDj9kdvWt11ajPKTgUyn3X0MdVch7Gi
L0cRN79686l3HVR+ktA7VZSZFqhQdashgTwjYqzII0X4O6zxSDhxOV8zlDyv+bxHGfqa6WkFiZOQ
7OwKiFJ9z71SNlXdzB4Urf6RgOopcDp7rhO14xmELJRsOlEwnUeXZBnPuWcwn/1jJoolNAj7uSzU
bBEBE6BwPvzXTW6am2li8NQN7e//k5mcHCE7PB4Pe2Pk1f941jkoZY9R+qvyS/cwVGg/ugJ/G1g3
2S4yYVjBz4SZXKNNxpJ73BilUV0mt3YgW6qCHE5w9dqq2BVM1Y+5S10u5PLf8QyhOFcgpYDg4XRB
lLlY+1GkPoopcXAZ6tXnMr3VNRPQ2a731nVxvOtMHOHjwGsvYzQXX7y0/tD9/KxWXOlJOuC2DpyJ
LJextB0s1w1hmTvhT+oOrDRO5oWerjXLqfaazdkAd8+PjL6iMs28FNbyWldr+9MtsydtxCaoKVQV
2xpl3Vtx+YtV3kPIvfAj6HiHfZgUSDRFYleP7YPLpbRNdLffDpY7XlXHDVZoQOtvKgVK3c7iX7l9
ppIFdJyL+WoPrfPhhOicVp3WPFJgEpsqbQuwLjXYaNJYzLmaa9GYYpk3TvKjKoZlWNTppxrWmCDk
UfpiAw3cdEifHKfJQKXFAssber1GTX88663pPruep3HL3pDlqr5HoQW901Wrg2/2DnjC/lMLEm6U
rgMU32psgPAiPiJFHK/J3IwPmWeXi86yfsRaGTxDRRx3GsKpW0RPvRfW6EhF5sE/yFgAIMyz8XHM
zB7aT61u6rwTb+iiHuSIyG5BjFfk5/S+KbZiaHaqE6R7NCHsvUb94cRvmVD6a+0L0hPeKkLIfy0G
ku6jHo2nnLTvYog8/9kyTdJB9XCYsSe9gUJwNYAWHNr0HAHUg1FTt+vawqY64Ltc2Th+7nm4KK8i
nsKF27mUv+feRrg4zljms6rOWqR+waSo5UFaA6kwzK7fC0H2enK1/MNLnc8epOm18mLzWhjhT8za
cwjQ3qIER72Ex4fCgqfae0ykxu3QJfljoM+Z60I0/9iIZ2WR0D5Z5XxWauS8VEg/rTUt+XDHulxR
9/Su2bwBs4ySKrWjnW8ruoK+R6OtphrMUujX3lUO9DwbaH5MEfsrViqDTfaXG8t8FjksJa90de/n
vp8stTHXEZeh60k2K0G4dosyPytBgwHBlCL81BnpCdTFNwfA5DkyrHURNk9IUEdLfdJPU+MdzYw8
ruO52rnE1H05jaG2stp22Hlpo+/xIRkv5byJdvlIygWUQbQrAy9ambbQ3+wRPf16GH5BhpvCnhU7
slYvNfn2RdN6xbpHIInbZRpMByoIy9BULIyiSmOnjoDY0srWyNUEzs5PlHzJX57rVUvfQ09HBsbF
BMZQy/E0QVZdZgbl6Ng2hlVvJWTo1dGBUidEt0ha8YRYULaTsa8NrLB/hzSu3q97pzcWzEbOJqWC
N7fpScM4ZvQ6q1GuuswyrokXepsQcrafWVsqUtMJglG+Cywcb3q9QvEnas99bWRPKCowr8ZlD+yV
OexlTMuAvqAuCxxUca8sBZxPTScNNc12ZO5jYDBLxm3iu6oo4yE0i+kAHptvx6eCEUHqPwmwR0wE
k3eloezQQ8Jddwgw77JqcG8qhqaqo3csenCah/dKrjRijRNGYpkGWXQCM5zvo4mEhQvMY1U5k74y
Qs9H3KV/DMiGe5ZNCX+KFfvcglD04avdlCIobsylZ7YzthGTzawpAL37YmMEgLlhyCQvbesXXL5I
oifmM/8fG4zOEoX3/OqK2UlZvDiQka9kPrP7pqIuvapQCFuP8yjZEVeN/9CW/8gG1q7qmoJpsnKc
erqiMOUtDK0dqLIY0/UeUy17q6euCf6VIbKD1YJ5sYBIzpGyj5OlamHg3iqiPg2eU52ESH/vpUgt
oNCNDCOi14CU5Zj7Lnci/lep2m1SnoTn2sLPWFGtcptpng+rkg1/A28vWof8fT6drdrmAZDFt7ZS
Ei5/bov/i7XzapIbV6L0L2IEvXktb7vayc0LQ5qrofeev34/oCSxp3d0TezqAQFkJsBSdzVJIE+e
wxusgwYuDN0Im1BCUlvOk7S1bsFBYwNtaezqbJManyQdp7qg/vazmuebopoeOuiAHlWYDdaGHwZP
IZ96z9FcSrZwgDU/mB9dwEQX/uiaQdvAK2jymPbNs1fq2b6NzS992CfXsP8Xh+D1Q9pN5c5zfdhi
IhSIGh/STdmDUxmaHNldmtZ5GKtx4ugU+ZHRVm2EJhz4qpX0iw8ryh8W8hYry1Taj9zvtXUb+8FL
5dYotcW1f7NVvhRRAmlPlJztDjVivbN4tIihbAZIPaiC9IqxWEmXPnJunQ8bZUj1R6N5jiQ5k2qn
aO/wA75zN6kcxx2pCiN9MVNUwq5XF0d9CLhJgiXZVKHGa0FodzstUI07gVPddsivjjr8QoLCScYN
6FrBF21fkgIegTIO0k3naOapjajX9wBzvWqh3TyznV6pY1a8wvy4BSapPIkXdb9rtE9G6lWXOov8
+9Aqs2wdT0O8g8AFjZW8H5Utcq3KPgWm+9yYxZ+UToARy4fhxN9atBrIVD1ZRQJezkvnveX5AK5q
5WOIttXzMGVrs6ub12Ca6tcicx9LyIQfykCpXz1jsNb9NHXcYRm6rubvSVHEG7/1H6yiHK59OfkP
OfLy8HPGn4Isro+RGpYUbgTJJzvhbJJzyOggvQl11GDkSZVJr68gXJUnyovqmuozz4+DNI9On1/S
sADZxEYTgOQcQt5ABtMymnRDPYT9wUoTCLx1uMOpqLI/ZA1n3wDN1I0rhtakavuy4PGuJI71IaNK
CUiolm7lXN3rgz0M3932PrcDOczT3oDhl2De8JpdMfsBPGkslfRjBGk79V9yqCNSuYWZX93J4HwA
k25CO3r3qkGSc3QTlvv73HH0NxD+qHsZbFBMsalD1797U7vpNg5l9gcZrEYDoKdepGHldedQWZtt
m+zBjR4sx+tvfTA5uyyay4ubnAtO6F5R++o1dXgVlTSvWT1+JD/nXQuYBQ4wPMCub4zDrWvTIyXt
3tkxFNhYpK3VvlYzlVl3U28MyYMJUsFXSz2CujQ3z2RHTu7gDjcZn9dRumH/HCHYjrqJkw+84kXk
idU4RbaO3EWmjX/mpdV/LctQRxjdsG7UpceHCN6olnTYY2clHzoVqTDby/UTZ+r9OvbG4FPN0fHO
gOdgJ71ag+xHW6WoiwhvYQLpa4r+MYhc42P3tamy4KCHBaTlA8d2cWbXm0ap6j1oZp5bbjBPJw+Z
CmsbW87Pbiq6ppZV+vpNwJuumWnlLhHVXoH1jLht8NHmv0fR8rRRoAH6aPBte/JThIjESLEG8xYH
07McxXNePFSg8+QIjJV1MVDoWUWCMX2uIXlyxxG+c7EqAp3GTrBrbWJbMW6Tr/5oTOXoKJQcLmZe
+MtT6gOmFEGLPTXhXAynyF6/cxRBrK4qP5v2S7AM4TyCvY4N1/yvy/k9G0ar1rQPCBPsqO+evriz
7W/m1hsuk5arV1XnuKvTAQ7G7JHDCbKJSCgKyaYSskKylxqW4MFAGHZ2UBSSNu1XLy1EkrlHnvad
QwZLL6y9iH6IleU0NH8DeBQgstjOgKjvqzacLQN7IinVrUAyb5Jpzk9FE/1oqA3MT5x85yfZWxxL
3OJ4F/dfhCzLAzeD8F6uv8yTwyVmudJ/EfJuqWXubz/lb6+2fIIl5N3yTaD8/Pi/vdKyzBLybpkl
5H/7efx2mX9/JTlN/jy0fkLfMYyepWn5GMvwt5f4bcjiePcj/9+XWv4b75b6p0/6LuSfrvbO9v/x
k/52qX//Sd0grHk7NApEeyde7SLxZyibfzN+40qakFk5OcL7rPu4M5Pi7fg+4c20f7yCNMql7qv8
p/jlqsunVgdUaLaL5+1K/2m9/3R9NjNsvQcz5u18ueJ91fc/h7fW/9fr3q/49n8ir95O86NVDf1u
+d8un+qdbRm+/6C/nSIdbz76soT0pOJX/s4mHf+F7b8I+d+Xcr0a6tza+DopVnTulF4wJAI2O6e/
GulJpqk66cajNEuL7DVywhJr+3V8lu6aBNLRS5FlM4bguTA6cx00FrVVraU8FVEKgVo7vrILhshW
jNKSSsIefIvwyzlzZNonsu9/Sb+0+/BE7eYaRixpk00zwpZhm4DAWsj2L9BF3yD1SG+Vq6THwfUQ
fB6o83Xt5N7AUJleyxwGUhFlJAlKctIbOQpwtkC93G3SrSfm9x4AFSdnHdQycqkyHKlzLnV1ew/0
YZXcNFbkwpNsUV9SzEjssLMHh4mY6i5M0HJ14buxqJ8fqpvJoQF5+5jqHjGcIqe6VVpa3TStM/aB
WQFdl7N7o5kOfgWy4c1sZ/QAJufdF8gFWVFObOwSWSKrfVrWkkuHg9FwqBmc7+tFWdVd4jyFlvfn
JWVYPg7jVefF4h5mzmzRHP3gqfVIETN6QYFQqL+L1UOPTIn6G+H6TqX+ap6GvcXv7QwoN7iEjdCy
9y0mSaOcvrgrcCKe4pmnbOhAVbhlRdFpDtNH4RzLygnvA0+LPNAwwl4Cx4XgisOr+wxpXKYpzpys
SXq02zdz7pHNVG+HNMvP7yfO2hQeu1h5ereWHFqFfeWk2zpqjYVWfYrQ2qwOwUPUZcGD7AH2CtBt
rYO9D2SWvDbexSHjBm9OrjOVpSJ0mXlfyOifXTdJOTeNzJNsZo7OTigjmyfZQzBtOmZKtpLO7FeY
HPqmGeQUnDCjoDgasVll1Xsq8DLUxkKIx7pKf+gVRXuQ1h4xuS2YWmMtHXevCJe9YVY58taDi4xd
Isg42TulhNIDvMaP2MWbaOELIkM6B7Z/cxpzYR5M3f262G3whDp8WnlBlsdX99KzXMxDwxBU3QCF
ifjUvz7XfZhTqkepobuVH8JyAp2fSJ3BsOX6J9lYRYFi/b1drENiYy2oCeG0UMRmIFsQvp5QvpvT
QXmzgFmVHBikQ6rcF7xPerNgPcL1qsDQsNFhRj+boonjsjvLoewtzTsbdXrQxrIRWy+O/2mBZdr9
Gvro7Qqo7XI2PvV4ydgiooCsZ4+hGuaPsZWzu4oRlJAOztsSNKgRqS3gSIeX1j1RCjDnKzkGe/rD
6FjhK0IL6k7aQY95p2XGEltLYUu5jJy7xLwblsFINYbXHmc1+aJ0OZmM0oLJzYyTlwiA2tF1ODRQ
+YZ9qnrjICMo4PLYc3vhoyNg7HlBdV1ppzWQKgcKfwEn6QWcpJsA9ZRzaZN6FF1pbIVH9pYYOaUZ
d86IfNMSKs3/NIwkRGVZKVXnB79vp6fZsx7NNhteKzbcp9LU6+1Up/nXwLRIKQGw4uhsguRNpKDU
xP9cWQBXkwr6tbht/ZXSTkcJNpYoZNm0jeuvLcvLtotNwpZzquq2GfittXTc4cm+58d7w+Wr/wb0
HLR9coR58ds9sKOKu4lgzEXgyj95leed2Lma+Up2ZQMXuwWEoEHT/m6tqYIeK93aGUskZKc+Mpwi
hrwRMrGikdPdqo0AWHIsUNrNCGNoDqG6OgctsjlR81CX8D7LnmzKKaPaNjdBdfjND0fyq5cGgBxg
cjb3Mlg1DOSgkxBO1NZpbmOefox9z4F8OAVyqqQTuiE/bTGprJt0hKL3O3s25h/TX2sk/SvHluWl
9crkCvd/cu1qZ9N4HH1C6vXDJJ1zNczgSRqtPEJCe1FndxpWMqYZQFCT90QZPvcS6gPFWlnfNtFe
dtPO+u5GerF/Y5OXiv8q4QW/yL7Ckek4GhlEd6Z3ykQz2hqMlMtY9tAJRpfEbg7v7Urvnf7JNlqh
f1IQfULTXcTcV5VWOZZzZNNPlJ6spaeqJvVAVrm3bO3RNMPyY8t5c6gCZLfT0PzAqUdrd+XHIMhV
FNQHcP1q8VFDQv5mDfaLnBGXbnqtS14aS5PTWrvjRmNScn0O89A/y142lH9MgWvv5GiYKv8cNECS
ebj/DIl/9RbbAMwUNRwf9QnhXRz3yXIdueK7y7VU62zyNhOc+H+btwT/mBupqFA40U4No2JfzWbw
pKg1LPSVl37m9O6LNZraX4hre5ZJ6tcN4pfUSdovXp+Q0on78DmMXe6ZVqyc7dZOz+/W6SD9OodD
Dd8NX+KLpjbOcVBKzp+gHVi1iOdcIuQlpmsHK+Cuj4FegkWw609xonjbFLaulcNBOQnTLNnCO9Zd
OtGQrHvbLDYZoqnaNqld5bjY5YRlKMOkLS8N+zAnHlptf1vSKue3V1jmGzHpiDbLHn3LohAqRdzB
gZV8L4epWmYPXpY+ALBNynWXo2YRhKhthUYLz9eIApdmROMKUq2BxPnfmgK9XvReLbi9V9IVDxo8
1rJbBhkqsBXHam+MflXYW2OIQbl5TbeLtEQTJQfhi2w6EwIJtO6f5CioIMBZIgYRNhAROfPPCN6a
wD9qyHtrVd5sSDsG11qSJFVtymu7X4xbaYQ6M7xOkhApFUHS+PuYZc4S0wjaJemIYyM4qGD1YBAq
jQ9whSS+Vn7oG5Tofg5+eiqlUnY51VEUw4j7nhEU2xgqh7W8DS53xWKCGTcUjsV2v48Khzn5HKSL
26pslqUWxzJtWWoJLhBs4rw2y7mvt/MLtf7jyiXjfpoT9GL0zAnItVJSlDp+V60buErCTn8ehRNi
DHfdaSCzZeyo2NY5aiA6KAqjr0irRGe31qOb9EYlv5E8g8ZcDh0y8w9mMAohIfWlnrY99TENSDog
C0Lu3C2Mjd/Z4TFH6OKSObBwsScqk43sQiw+NSu3ANlJGWq9a6d8bFaVof4IvfuXqbI3RIKDYWKv
IoecslPNNALCS5Ti2aXa+MFvDe11Ium5NhLHPIKa0l7D2nFhuw98FKdLqMJUc1jbIvtqIfl6tIzq
z2pWXbarwgamMQAE1tXHWeRhZWMGmnmM2vZPOepEzlbGRpTu/GOsWHOZLntyXa1Q6iMsXel5TIaK
+nXepzR+DjezBjAjbb1GtWbr+d5+rgrloaROdzu1PWpzY1CuxybTTrNs0gaAUyHkBFfS8MYl/AVc
H6cg63/0ZMibaCOJPueFWh9A79QnXYVY8pfaoJQclMMiKs6kRcKzNLVSlbDJSJ3Zai4o+H/qE8rg
2qZyThl1oMdIFr6ZMWrl2bKd4HxfQHqWVeYcuuvNr48x9Q2J8jlI11ZUfieVWr6QgapeFCX9g1x/
fzHFSFOt8QBkEikrEVFWevVSRN0G6vP5UcZr1YwQ8UiJlHQqlt086S1H92K6nOT7qQbgCK3v+wXc
NLtmuUVtv1GW64GjkpWdeMVZBoMimI/6RKWQvD4KEepxcklLQlzt9ManrqmNq6MAj5VDJ4BUeW6p
ypHDynOalWomzjUPFPXTjzl9rxlXJYNn3K8849Myh5fY+FHXUfsL4bSMnPRbBgbnVoiGFKZ2C/XM
2o5CvXSxSUdmFugkJKj8yKFsZEhoRi8j6MTTYpI9akZHm8OZZR1yh+7Jz6H8/XW5e6ROrbk/emBd
xUeQzeiYMKjn4X7wlfZssfcsYRvQ27M+1gd7CKaDq7Ut9LSYUt02qFqRY9mV1vscOd1uSCICxa2a
bTiDf+7a4h8mFCo1n0mkHLSOLYRs0j7wQV2JcaMq+t1IucsP9xL4zjaLGZ3deT8mS7dppPpeA5f/
fmkr9dwMbc+/LVtS+nIwJvgb4QVJNwmKM5+1zht40pqIdNpB8VlzP0CK7HyE6Ky+NjGSgc6Y5p9z
fyq3bkB5OVtsiJ5rdeUUqrbxBDIfKej8bAnkpuxJ2wwQHVix8Mim+NWTQ2jScHtWCi3PIB68xXBU
eWe+wEvdPWph1j/qmuVvhgHFm8Vmq1VwbUp/L00DRZewzApKV2Nyx6M0yiaGGGJvA+gQPNfd49LY
L3HrF4+gMx22ihZFnEVTewDuuWAV2+o1s0CzUWK6iaHXPJRkqz92DT+hJraQHBZKzNT/Ul3td+3Z
FMOhBcFKhbB/kV7bDb8Okzc9yKkgYG9ZrVeP0uea5b4z7fRZ+iKlXYHASV81T/M+DMgPw/Di2cpr
BFPeI4DN5lz4IFLFKIPa4N7rvBQRAq1vjtIxWkH96NVud4BJi/cREbw4ulA5qprZIXhBmIwFxxbs
ugBgyhIrV0dErkrC8D777gtr4BiKoW2VIPB33hDCQ5AGxU02qoU01NwioCuHCBr/cDRlAzWNqga7
JTgXXiQnhk2YlFDP/VolGbXiFoS6tx26EoGgXw45wxo4tYsVBzImU9nZMG0fuY59zDVUYwQvpSqk
9pDlQitY0lou48WNcCGEl3I8tW11aEyKl8Nk3hfk/2F5CvpH39D5vomekVxjNABv5JR/WGK/GMSp
D78gGSAcfdnWVDAAJuW0eOsrKXX6sQdPIAS0x8FrncdJNFTlogJcczqWapHzGGaW82hpvrNvx8RZ
LTZTU7QLFU5naZJTZSw0Nqs210MwiqwmnVoQRPfLLLblMl5PxXEPN83ZC53+SGE2xelpOX+yeeXe
ZGbHeaQYurBRUbZvPo290rwkprMPVH0Ga9IH5xSE6TqSQ9NJtmkXNAfpjarxa+yLVD3onA8V314Z
BbcKxPdsCBGtYOmq0fIdtBzRXg7nuAJFqYXeVQ61GsSnkn/KjbB74EmV3iehzwLzMEwNWxlVGpay
qmvw/HKYOxB26ghumxVfW7ssUFqADujYlE6+56ZrvJBs4E4OkcC/Ihv6bQjxv8EROK4dpL5v72JN
eALQYiE2T1F55/VxQ/Gut2nV2Tj3opE92URIUZ2dKvQrONDxKMCtVr2RtBBuMkzq5tnw2vjTkLRe
/FrmXfupVLvvWhftXKeqnspB1V8pSwceWTe8KUah8TqC9tgE1uDvpTcy2e+jWmIAwCB4Qvn7nPjA
pBIRXHOG+EgJ+Ek65fy4+jN12Q1JS1jGX4JageFaRCslxP4zxPKqZamblD+1Z9lQfKVa4fNg9eUz
xZwzZ0kqZJezn6RrN2W7mpsmxKi/4tu+2BuhZT3ojv7dzxAkGwctvQ0Fd0peJ2HHB41460QjHWOe
28dgzD60dvXTJCbkuVteazte3+M7OzjF4XztJEWpIJ+XvaVp/8E2ZdZ/ilumxTHf/0Jpx42ZBglY
aR/GncmkYljUnOpNqMMYRCN7fUmeZCXH79xgQaNDGPkXab+vIKe8i1tsb2JKuDp2/D1819RK5yWD
C7+50jJF9t5/mtzkbGjktW7120C54rK2jDNCxdpW3FVg6kYjYD24sErzrU3KnSW4peUYapMI8DCA
xsU2jAYaRm/GYmInjXLO0tSuE5/KclCeAA5aL32T/6kU1nCRI45c9R17M2vT8715QTjkECXFeMk7
V0Mlh0qNyY519E1z/SZtsulzC5JLVy+2clgqM9jdqp+PnNny/e/q8CNo6IgKNa1DK7DId6Y3ddck
aTzqVKLgpAjmVxbl4BqAUDjXARj0ILzJnqXztCm0DnbkvztQGeP02Lc+Sbs9ZzE0FCJES/9qBhJJ
co2scEPIIUad25xioyBLbeh9YRlbTyQM/D9ThEnOWZsWZ2eMnyLTyvbxL5O0V3Ydlqv33ZGKdqz8
oO+zpf9N0K/VpO33S5a+93P1tgz2gJzcrTZ4+bVJox6iBSoNSmpMVpHdh99zYJ4UEf3Fb+azATfW
p1kr2o2vuemtKGAShNxPP0x2pd1s3tE2dt+Va0r3PZIP7XwJTeDZuzqklMhpnHHzxii7sjECAOp9
a/jAtcBsg+3W58vinqC471adz48J3eSviyOCHhYlNjQv1ax45mnL7Rg6UjmiUsI8N8X8RY5kM5Sm
+NIM9VZvpuJZ2tQIIph6dvnjxuQjmk2qNtpKnylM0J/o+1kxuvViy7LWXU09YPVloTH55mtol99X
pRzsRJlcvJJrSFvuwS3rp2O8kzZejqJ1pUftAZ6RW1FOSHwgs/Tce/Z4hTfzGosRZfLV8wQL/w7S
tHkjh7LhDP87QPmY00nC0sbybj4ZbzlJmlqqrfcwG/TrGmJo6oTHCSSZjzTjWOq3FHS8Wc7RQytG
0q6Htnnm3eEkR646m6AU9anaO0huraTx3jSqfvN1pMKMDqY5aQsH1Xgwp3jVZHW8tT2leohKi+ws
1LyH1NGMB/7fLoBnR/vQ2yRQ1N4M/zWV2jqDDIVi7t485WZUfA0rClddWKkgO1KUbTJXzsWEoeTk
Naq5dzgUeeyph9xAwaJ+soroGxmu+i8n3qOoEey4z9R7h+q5x87T7XVRBdjsrvNWBe/ml671TtJr
KwmM9+nEVxytUfuggoU8pkjcbAy9ti+UzX+HUiGkgEJD0luYlmax2XC0Hwq1o96cCGlXxqns4bL+
OY3azf+X5f7pqtImPiH7Ln0bgJSvRfqyFU0nMq+yodhoEwP4vSwmGRHok7brdJVfqIiVNjlfDikE
fQbvbh3laFmXKpkcLpB9QbnUqQNWLmSWs9eqTykWdf6Ayt67NWTYpiavDoWuRg/50FL9axn2E6dB
KE95PuRK6JCukMWw/hit7mVI+AYrY7O2BnKc7PLPd37VN1Srsjt5mb6tK5NSGcGsqhsWjeyJRobM
gp21E6fW0Zz9NevldOOOBs31GPbfKFY5VZRVfgogN9pTX94fqsiPkbFRv1l8xw6560C/UzjFx5EC
pL3nztNWDpux7bcINeV7OfTnId6olhEf5dDTBfkVQhfniVvlxwAmK8qNoN6qVFW5ov8MrjmHfq1S
Xf3DqOU/hrU4b5VDL/F8qMj6H145zB5LczsF6vd+nj2YX20V1aHUBOvb5gno6IEdjK2hWMJ/ZpMp
vXqVI9lkYSaILPTv8WDk2XZ0jrrNQT/HBgblMKpx74mXdQpjqoEkEIVm0mHquXn38qdmUqIkotPa
0relPsA9+8vtVZZRbuSK92WprF1Nua9sW6Ri1n3aFycrydAJRC52M4M//6ZakDDo3h/KPFjbWQuj
U1e7+YuRGN8Q8cz2ZRCA0+mC4iob1x/by+De5GBqqqrbLE5DCbS1VSOxNHbVcIDQ8KOfVxQTerW+
8nRHeWiFYAjZgOCWp7AtWZrxxl5WeWCuBhfyyajtODcgTM6CgbY/zj1Kl6Qv4i+dDkelbblf2yHg
QZeU8MT31GV0Q9vDGVF4X6EJ+qqVff1iGlNy4lVJ20LxPHxNeD1ODe+ryUkdmdpSBQura8/m7H6X
89gH8Pim7ORppOKRfERn8tyNrDslmTq+mJqt/UFFKdqdQESOcusom4ytUOiUPKbEblI2UUXZp9pW
CITnjgvTcDk719KzN3IT6sZCri0P1prfqrcmidVb0fhf6ijQjnIkG+mME381UBt3XeyGrpuXrjTm
CqlKtfE+2rMxX20/mla9iqjgDMnc1tNHdy+HmWJ9QNV5jRormhiCtsbU4pCfmh5eZC+Zw6xZyW4Q
uEmzWlyq27JpqTWQ4Ux5E/iji+zfymxtDzbHebzEogk4hck3tTF8dgq720sH6ls+0idR8ck2cyoO
yzps+F0PoIdkNxS0O7EQtRAPnMu9EUw+9/E9qCPlpqH1BSGWwExLVHQDn5vG9jN00BiFl1rhqBg9
11k/tEK7pwEuz1M9Ng5tpusf1N7/4YX6Lj5NA8pwvCe4K2rpgm+zk+zr2DT/gmH/2MQdh3yQNLB9
9I924xSP8iA/1at5pQZ5eJbDQAvDbaVCTeYmzodmnNFHSuY/bN8td2k7cvjoOfVnYS8qffqDkllo
WfkKk95ZVyCkToU6Rp9NN4HM2GteuwkWyCzqv0uzmw3hvjTGlZUdbPZoJ5i7YWoWPfPvw0kZByFf
iPvevYeHwK3MigfnMufdOvdoDXmBfLWsGXjOk0MdxL7OneGiBMWA4D1SVtag3Tq0zE3EfLFJb6KO
w0U2RZ2/KmPg7JMmtv2rtEENAoZGL+uVnAHIJOJ4Wqxa5XNy0Mj/lIi/ovVNTVKZDrvkVzEXv0Bn
XkmvFcVfikbtDnOr6VQ1iBlR2JIJKu2IKr1fgbIKDEofG4DZV7axSQK1Zc8LTclLSN2SxNgrdWLv
SvjMYLvWNXUTBO1fZclRvpJW6ARS90JlxU+xd/6vyL53ww+HFIC/2wRDxjuHmzsUvy7LyGipEn8X
jv/7+v+0zGK7y8f/mpFbMKvwt8unicSniYQ8tIxePqsV6s+BmRsrTWmqDWcMxSMKY/mjI3rgCyhg
sm/SIps5REWuHmznTaiXthP7ocN9yq8VxmrKuI353VbOlEubrto/TJxlSZOZ9SGKF5bJMXIUxrs5
tgJvpfFcvZbusNXkUM7LyrQgnamaOzWgbJwyv767RCBCl08mr069Lxp+7tzvF4fXdv254dDx/jFM
VYiAKRuEnJ2njGOnzuOgVLcq9yltPPMK7uUkfaowFYMDUYcx8XYkhtLRlt2wrTXP2+gx7+FrdnD+
qsEv1KCdewy/1JsNec9FrsJdoXtCzWbxg/1rj7C6XB03ObhRZz20VpHyfM1IgWqNCkQHZoOHeDat
B9lzg9o4Bm37co+TU4Ih/Vfu5/Mh45/BwTczHP4kDm1jRCtbrCrjlqUELnRyyuJ0v6QGV0ZEVdZm
ENnGoe8CSvDK8iCHaJ0jBGxRiiSHbgbVR929IBjgntGXcO7Nu6F0SFvvxdGunMIY5kGwf0Y8pCv0
beonNObqpygm52WWOhVfw1TzY6ahzuStTQbzFGw36QBbhxzKODm3jXn3MDlgvs99t17ThO2+bKjF
1lA9P5tF/6PxOuc88NJACTxMSxRT/XQIyfIKIQToOK24Keod3OVwTkAzWGlVsJErvOnKZWW09Pgw
iPCHhjTSrCIehfgmkphlhiZ8G3sXSqY5ZBss1NLLIVM39zFVqO7lHjV5AQwWdvjtjceSkwoxH9Zz
tt/UCfIanvK+Yta+cp6pKuT9isZKSgUZZrJ+EPro2ikZy+gSUecK+7xxirN0F3DGeYgdyqrmsrJO
5GztQ2AOz4oxUGUNK/LKmPt2xwZq+iPhFIH60+mzHsCJwDek3dVpf7fndj3f7UOmv7HL+Bk4yT3e
TDvliqoilCwj9ElDVT3UQl03Tdget+UUnWahvTs4SAtoCOjtGiG2a7BxOfAXFW6kN4Ca9eLbCQ8o
MbfKJ/tRVaJDJ2KRPnBPbuB/hMJ0fmrs3lg1Naw9cMGtYOw2vhpahzxG0EfQmZuUuOqNvkpjL3no
ozJ9QXHpVsEm/gWYVb6zg0aBYM0rv3hUMnN+VFLsh0Y7CX9UE7MrJZr1FepqBIQqRIAGt76bAjuE
oIhMfn3VaoWztAx4tgyWMdIhh7IpHerY/QBFniAUnC9LoOwpgtK5GP5clpdmuchiG8Loj875ko7F
vKuNJtB21WxTtKiwXdsgRFqtuY82vEYJlxUn1WXsDO7imRenOw6QstX/NQssVXwyPGNzX0Sudw8y
k/6Tphj1ITbi6GFp7AIU9TCtFwv0SNEDPJZoJcyR9cqRZHCUtiVE9prSnde+pimbxaFNLtM4NQ32
Vp9RdygudjfKblGD7IC9aWOk5ttPYTgcxXVl99Wtk+EU+FN/8lTnRyNtcigdy/BNSFwp6erN+Ncy
yuybax9ZrbX0LpN/u5YjLqy0ZXhAs/kItce8j0YnXNWCQquF2R8qALfclIpnnPPQg3pLUm0lkEZd
E/I768mKOOz160lF5ZI5asEvZZr1swyBfiCCWQkBpiAorcOYOg5vj7XyZRi0I5VzsHGr4UjyS3CX
C3s1V9+NBKaOKA71h7I1T03Y7QalP8WNVXwLM7fhKWkoH6LYrDZjowyPtmpFewdujbOL9MS6S6cS
aTsd8vu2/Zo1TvzBKBXnsaCQOIfu7YNPPua1CE7SJRuoH4A0qw26gUTzXvHUNOYKzd0/K7SCXxND
5/lpKGs5shAzenVG/sjcpNtMvGtvHGNlK1HyEoRd/5KMWbxxM7/dp5ndv6hFEV+5A36UTtmMgf+H
y9viRY6g43D2jUntZqxyLLRmMVcs5jnhj8XmJu32HARfp64l4TcXvMMIEp8ehmwwJ2II88nWafV9
lcIGFEXKwEP4pxKPFMbR0gZiZwt86eKomvIrMi8OFMucAihZSJZpTB4l0gqU4a1qs+RRgrCErxEj
6Qvi+NaoqbqaWt46HKstSRcm6gqsfvnsFGbxzLs0xRL5nO/lUDqMgjrhOHYepKmx+vqit87rPV5M
ChQhlxqw6UmnPk7Xg9l+i72gO8sQMhnurZ3t9TJBU9u1yk3y0mjmKnF4CU7KqLegCk79o5cpt7gO
FDZLAD8fkCzrH7KhIf+vphSt+FB57g2HmgU0iuq972sGP0S/WVdWSIpMPExTPYHbOEb2R4xkI52F
iFjC/r1t6lHhGxuKexNlW9gu7ITsqV3oRrZTnLnncQyrGxol1RqV1uzP/xyRscb49zU6rUKTxCiC
Q5Wk7UszKZ99PuOlEKM678LDPIzaWlHM5sUoxvYlST/rZpo8S4uFxghKhtawk75o8pwHc4QnKWja
pzTWgTVX5gN7U5S5s77/NvDIDi0l/tw6nrFrPCM6FolqP3TcDOzB9c81j7macl264+wpW7cEAInq
uwsd5ozY0tzqHyaol+5Dvbf1D13vO2+Gi1cG/9PcnLO/A5y32ay3F9l4KswHPHQLqBx/2mRP7WC8
4CjYJwuSC4DnlCGrq8IsubkbO4EmjTvnkNnGfJpL2LElKXuHAhLPJOe112blMPUdUP1cj76olbGG
9DP8BnASOFjkftCdGInEEgxO0kPsakQP1qDoDwkMMhQ38WdyyYJye3facesc7UD9FFLSQKrH/1g0
3CI8e+72PQI2m8KbjdcqNJsz6Y9+JYc65OCPUZMg0lMr3dowPml62b1IXw3BQqJU4YMcaeVUrt2H
OeJW/ggHjnueEiVZAwBAXmSyp2tfzcYauaXwm2M4u/9D2Hk1yY1jbfqvfDHXy1gS9Bs7e5HeVWaW
VVXdMOSa3nv++n2I7FZJmo6eG4o4AJilNCRwzmtYKZmfuqZAVUSgkGWNSvBSzIZg8wA5M56NSaoB
RSc5k6V1+GUqzU022uanvu+LbRevAx/p7wnEcPUtLPE5HBtNebG6/ktlVvFFtlTxUreN+gykrr2n
uHaXJDnO361HJVMk/lI2RdanW6DA1hqc3msKP35fVlY2gbJXpl0B6lokpIbU+WAGA5pTP86GFKUM
NgP9RnbIg1Yk1m2cjeDHEdGw5cf8pKaIgv1RW6MA4QUbO8NFa3BadsbVGJ/dVhXcMRPtAaXmfhkX
tcObPvmL2q4M5Lj0YVk4fn602rJ0bqepV+RHzTFJQdsFiozK11ZHnZuEW47V0AAMfOQples9tjht
0z8Kb/YMT43oa+J5S1KP7R9p1F0NxKjeppEfjKGXxbVx42LX9RY5Qi0VZz0q1VWgUbBHs/uznDQ6
+wIVou+22aeLQM2q56zDaL2yvW5R+TiAUx/sUBTlN1ePRrVrYqt9Iicxe42BbZe9VR74FHmMr7LT
zn33kTdGdskDducv+He7d7KlW7Wz1J0exNl8aaSL//ZasrNUJufXa4UYnhi65t4Z82R5rUg8+Ulq
rGTarTPbBHejsPkzX/dTuxsUZ5m2KA7V89q6EWh/TOjB7NCKMJ8SLbI3ZZfF62Zea3dRhfStwh24
m5vqoE9nstbUfWkpWiEeh/heTpQXs81ij4NHzzOPfgyCSthaqXuU11L14e9fyX8u/JBHj+57t4Mv
GhPoaBCHm7ar24Xscbvyz27ZvI1R01rbg/PYf0yOCnYWPvpBC23UuY1WYNyOwsLbDBgrtcCE++sc
8mbZczXQxhBbJk5vo9MQcK2iRYcJiTzV0d5MNQBm3LTepvfz8V2f0J76K9yWKO3KsGr/bfiX0fIi
2ZzT+2W0DAdR9M3N0TYeVKfbsXMytzFq9E/G6H/trGr8ikjIg4IA0YshIhNylanC3KzY/rTTtJAj
kFnc9J0Lm9MLCgDt7Sc90oalTgX+jtUkyquq0uR3st2CG+9nXSi3/8rSGtuu3Pgj84szvjLOWy8q
3I5Ksto2+dRthc7Owa5b5dR1rlhPeV8/IWzeoytXD1/zSp9vPMYfJIa2qA4v2sydnjqALeiTqGC8
5nfNrIB7/E0cD7W7xijUJ99BC7Y3zT/HhxhFfYz/iM/ju3m8ZzNeXl++ob+O/3hdn+v8Nl7+Pb+O
/5vry7+/mv9+e8zXAwWUJ901vwd6239tUYGe4gR/GGcBky5E8N/MdqQMxFf8078NkWEfELntWHCa
5g71oGjjOd74jl4bUmyV8skWaB6Xcxzz4vEdRZ6l8SOeQbS7xefxk2N0O7InzSLFcOVYG3FVLZJU
sY5lr9sYeHRiJXvkQXZ8NOVZVetM+a07j9pDGwzD7iM+ar1JpixQH7F1RpcpjcVb0dXPDlXVP9Db
TRUbvbF26ncDHjXLARmWTVK4FdJ+HPDTqk6yKc/kQekpl/tGU6OEwiNJgaJVTM2dPMSF29yF80E2
PXMwl0i8NKuPWGW05LFl21emaKMb/rSQ8+QU2TEWqMrC6ayQ97fVt27SsXqr/OfcMcNT19vaLT5G
SJwMiYWdpoojCXsD49z1yL/ESXoo7RYX9QQ019bNMO5Gu105keiFN2dDRZ70Wf8umx6HkO2Nm7Pd
ssdH3EGmRwfvAiilHeaLcwzazYixKwuO0ILmZ4kr5LbxsRlcJHCBZaB87Fbl0h8cGAWJOMteK5x5
VqDE1poeTI8tQlzzbpjFZLPUVd19jYLxk4Yu4R9JfLVRMvQXlgU+Ypp5gsjqr9uEdYvIgR10avsu
YLj1W5zngjMSUPMWU++x8kWJa9ipdgAyQEPYTS2Lg2wNpEYu8qy81F053M4VnrErUyS8ZwNAIDj8
sIZSH+p5CTPxrsqKId9W3ciSGUG9JcXJ4c6EtpWhBYXSj9598ep8ORSjgd5toax9NQ0PsdZPD7UZ
ITmLsNxuUE137TRBvXEGHGM1xR9emngWfGyyYC+idngZnUhbsAHM8GGgdypjnigY4BlpOOBSUvLE
+HHABPLPJvuj6KC4JXr0aAGdoUF1z7XdLlmLUDWJNG4bsY8nztyEZ4/oXZetokHnv6Tbs7pmDpaY
FPzaKmrxWiizh3gduxcKbtXRAF2CN5TSwZcMgg0XbxZlAzsicxxxLw8s7i+6qiFl6KNddosjO2Ao
xbUGuX2fJxBTQjEhu/3XFCMse/KGwetHaEKkc6fqJLQ/LkOdFGMbnoy3qTXClMtkarOV5mGEXAHG
uYsnoX9Cir/01eZTbgr/7CDmuZBhNRY4aBjWq4aqJfV+Z4MFO7ipmITiShEzXFnN9lVcucqqjSr2
SHlmbKZOSy9O7Ge3Q4rVCcbQSGBbQFHOOcjKrarjw2bW7XhJ/c6CfaPZ70g0bwrDz7/nffOaV9rw
Ythqv1ZEVJ9weOtPeZOXq160zVNXpt6KEnm4q7VweiG/AIzGryBf9Nr4EjjtuwLWBJogLdU3Wd+k
/aORNcaTCnaKj3d6yXDmuQaT+yAHlfNXBs6DtrBDlJZF1m4VdYg3pYF+H9yX4Vnv3JPCc/ez5aCD
qQ+Ac8IQ10komejSDX3zuRyh0OV24twPKIsdew0cwAhS+3NJ8k137eITyvvJzrf9cFs3ZvM2l4zk
AFx60cAds+5QdUI8irB8acm7bn1yAbtqFn5tXE17mhFHm7iywwOmv5AgEbNaYvYlvgzKH6VQxm8A
Srn7wRd/CFw73OlFqO+c2lPvGx9tb4THpm/ghxDQUr5WvpOAu6nF1bexra47G8tZoA5ZXkdHd1aQ
lgdvnNQT2J90M87Qio/Y7cxBZNpp+ELdesx5YKDxFtu6QdD+cR3eGwsjVOzVyiIbDv5kk1r8/VS2
5UEYxnBQoZH85yC1UVTKzn4/HMyo5CoAGAMwQkglqIDM9FDrzn4VmvdFNXTXyP0cGTq26kkaZCd/
9B5kn+025n1QdOquysCk9lAKomVsBsa6yy2NGtbc9lGZXXJrzpF9Y7hroPFYONu0ROVvLIS2mypK
0pDZbdbBGhWfegL/jYFl117rOgT2r/Zn2ULwtr0WlkOGOYvFWsbkYdZTwKtAO2NkwqVkrPHEa6op
zeE2wnwVqX8gQzGhJdrB3crBWuAdM+MfS2HfU72PLonqYjITOPepXtr3WWo2Bzy1w4Vs+vYgLrgp
ksLrnOlzrfWHQYB0Udx42jWKYWxYdKhvABCRP1X29aDck3nq7ge7jA+OKdyF7/l/GEU8L/lmD2vz
0SpZmzTUzRYDCsrPIo6SVe2VNa+fYAQASvDOrlmw2DaUdTWtnGMbqDUV27y7eLNdARKx42PbghIc
DSV99X1sm20boTrLQl0Anvd94dXxF1z8/EWXGhh79EiqxU4tMIOIgGbYXfqEXCxeWG1k37ck/tbj
APwQ2ri2acoaNgbAg52VCf3Ysejd+x1vo6PO9wjVanbG1Md30L+5FVlDfMFqkcciu4D7cTYzKf1i
esTeTCU9giHbYDsm2iuD9op/QgzjkB+1jZBtE9jlN0Md90U2i/B7JozhdsLiIA3GhdVp9vNkYY8b
thWbar+CIS3ilVv71SsIJJwh9BzxYd2uXotkwV7Ifx1VKz8hJZIs5ajEhvOtJw62I/MkJF9WTpIh
iyrq7mzWXsVv2qqwQi2VFydwIUW6ZCdy0T2avrJUx1NgnrukCPGsGbKDwELpq15k30zVjN5UDfhi
GDn4ymoWddckmQDKWkhdpH51lnY9AtF+23LKQl+ofd1dnJlGJpm0knELFrNDDr97cGY6rgz1sY86
S9KJg+skxeMEd/GAyXS3KKu42w1g4jbYI6mXuAlD9Cu0s2yBlAWYMh9QLmy2MfrEPCF9I1qXei8W
SpFaD8ixiMU4WN5715YXXCAcf8Gj1poFbXnVuzCLYY6UWbjJ9JwnZa/HCuCoBE9XEdkQMxr7jjSV
Pq18CFesE9vTrVl2ntg0JoJMDmVpPoYo2jixpqoHNa7x2UJmdJEIr7yTh3Qu3lS888MtGGc71GuM
k+xUUwP1EXJk69LEzCNxQIU0hh+dEz3dWArS9yM4MH7GuXGNOle/BnlXniEYour6V6iezxoUJr1h
tI8f8SFWjKVVd8VGC2MfnWgMO3e3y3FHBLszmrdLyQtjOdqe6qr/Q6sntPWHIP+enuveab4rsdku
DKccH51qcvmfGv2Bna276pv8CysACxcNSsidmgVUwqDYyeZHx61J8Sp26+zut/hgtOoqQld7JYd9
HPKcFIaRXWXEcNLCWQ2j1i6F4WbrwTuowu8e5CFweGs90al72USpXEPxFyWeoe4eFL6FD8hcZlvf
cXCXn2fJGGqasNe1yD3IcX0D8SWevM1twjwsF0G2qSdvXMlZfWV0D1WlvmBJmp9kaHDwmu3q6Cwn
gd3LcRsJdgUVirPWk4gbNZwr9aonGYssP3dP8ab4qb8xLN0/kFbWHrQJeVc5YrDrL2S31Mdadap9
Zdb9xmvwClbzaF/nhalj8iK8c9nA929d84QqCRKueAmsTGMWqcKacIUMbLUnb+m8WjxcwsI2XoJQ
i049GLRl4VnOqx7U3ArVKmKXnZsvpof9SeoEyyYHMa9pTryvU107gU8Lt1EU9Ze8aYo1aqPqA9l6
a2nUdfRSlqGGvkyKLr01visYQnytu2hfxLrOs80Zt6E3efBKOLQBN2c3GwW7G7LxloewfjK+eWbi
LJvJnY5l3NnPYWKtg2Iijv7KVpvQTTUzfXjLBFnpDllXj0wELuQ6JZB5+pgDCwuKobi0xVTde0H/
WU4vHGGtUhNZdkH1Og7TO5LN+t51gZq3xdCdddvO1gFuu09mqZlQWLPwc23hHi23PFW/D7ve+gOR
g2fTivO3MM/LpVpr4iEbRn8jr9iz9bhd0Ua39aykPeZTg5U/lcNgAu3Xws9m0N2JWLCJ4ooZqIpv
GhWv8evsPaOLwHmzQp3Po7f0k54GxmPQA8PoE/ut14GyKKgP7A1UpB9VP2EXiUDBVKgZhl7ZDUXn
Z0Z75M7RLiWKDlRruxyzL55ThhhQec6y0iqx812afZcgltT3uCaTrwFD3RjbUMEiXPYOMTu0AEj2
UvbqJaR2G2oh3n7mUXGFs0Kz2P+SBGse/tqXstUaTLtS9WSGdXIZFSObqWrD04wwK3Kxr2prfGav
Xxx8EQVrCSz7NR7OcQlE+zVesF74u7gcrwxFRUUyNXdqEvmb1NUCLOj16DnodGXbxugf2F4UP/dC
KQ6WwPxS9uZaorDvGHkizb2uK3BTH5K7SZuLOE39RcI9DKVLDn2PTMEH+kPGqHdSjv+B/lAGIznI
mASIyI7apC5QAw61dYSOXRza7pxJp4ysROKtdLiz18LC8qR4a3C8fqlmAX2SgCiczUOT72a8aXNQ
jTJTYIytcZZnYj5D0P8yKFNykKGPeJ5Zzbb/MUt2UBD/c6rXmD/NEsH0rZpqYyc0Lbq0aWyvcug+
K7NAZV3G5MGH2rAThYurFSSeS111LQtcuH/wvIxlN8Ud/8MfU3AH27pl6xxv4+S1PA/SZDMTV34K
KqpnrewJvENr1qGy6oy82lUI3S4Stw4w3JxfIeYV5LXldW6z51cwis5epZ5G3klv3Xtr0mDaaUP1
zdW/F3k0fDGLTF/yNqQXSsvmIcAgbCOw270EWmzikVbbayV12VlqXfZiqR3snFK0u2FuZmaF9HLs
VAfZi5hDB5Qp6E+jGmYvZpu+u1FvneF0Zy9GxFaeX9WhCfjaqAmvWk9q8QaGD3mjwIjOkeKmjzCH
LjJuOnkOQgPS8ISj0pvdF6vRtbIXbN+NY9GHf073UiTGQlTUz7qV/O10H1DLmzXlt+mIsBtH33bF
0k510Bh66C1jl2xPrI/sBZw2+lS3ry6iRs9NVStXP6GQnjrRp1YPnAMpngZPmyL+NLBr3ah2DVqK
z2ThKla9FaOHw5xeBeehwZ19QB96V49YJCn+2K2aoDBfptD6o0hwpyiTe6jJLLFnEgZ8jUVk5WdH
N4aTdNqVfrxziO87dhzmXxa9P0JViWdhn0YeENaq3VdJ+RChTq1u4QQ0PzXxjmn3WEU9lK2an4O4
gmHouelKNwwUEOdDmrbvCXIp+7ErMQ4cmyi9aCiOLyPbbjeyKcepc0c6CoqIlZ7dLlAN1crVE1B4
nT4+DR5ZhEivX3EgLKmQj+YKNNKcUEBwG03u5G7gofZiNskiNuPm1dAt9eANjrKUs3xftMvUxCZa
9qqvI/J+ryRawlOa4KQGx7th9R6lq7H2ikMdqtaKtGaw6RKe4GgMdBY8RnZgtnE7zRHqrgHknsAP
kSXpqP7HQZ3u9VkmZ8Xa21k0fcXzHY2yJdnH6NlpYpBZeKV+T2uQep71LQKGQNrYnh71DBvaYTD8
o2HCZ0MqIlwrNpx7s8rxK5pIN1NNRx/R/NJzF6Y06CNtiW3CdvAKew932zrXoVuu3DERr5UwL/KF
jDDYxXAhsYbjQVqoE1CD3Isu8syqy2+KEtgUAn+Jl1XjYmCPu3hK6nM3KGw4O9XsTp1V9yd51mbR
n2d2bypHNQQqzoCP8G9DcUfvb71tN+uqWAWJyZiyWdwG6c7FyupWNuv5gO5KEb3KzmKGi+ThYkyc
5EkWv2zF+MxSKbuTXfgHZCuBv8VWdrIESW7XKkNXOaQD5eQgFv4VEztzhVET0KYQNruMefMZefe1
ogrKxbgU3uKlJ+pdR/V2IUd8TEhCpKVceyhBaf51kTDlT3FCRH7ml5FxOSvuHGPlxtiRy46frs4L
GpcwUot7thLtc505d+HYgQSZW46WPitq6J5ly67zb146a3KMafds4+iO12Qxncy5WYBnXpSG0wOd
YKaKaM1S+G53aOupe467YFym+OTt5Vwy3lhLRsa0k3MHlRv22AfG9vY3aCiMeB2uCXKuQ5Fr0+pq
spG9feyZQB9nf70SC84qtbBQ7PrixbOi3aQK+90yFGuVAH6APBQUT/AHr7c4qhyrmP38SR2y5sEx
xGcZl9cJxxp1TreZrlYG97prJud9aA2Nu21TXYIwds+WMC3SEBoagk06rOoBW8nSCforLMz+qsz0
/IrH5KS6QM5+xE1hBisKlyYrNEbIDt/UMKvIUGCZQ36hKi7CruMlw6zkKGOpEUcL7pjmqtw3EeBv
jVX8unTFuI8pbD71+XTfVD0+QQ25wNGuuyfLhoyIQ8Cpn1u3UICaSYXmrGxF8NXwMk/6o2yOXpSt
/SQYN14MBtFpW2uTSeaOGnjtophPMY/fGFUXzEsYYu3M7tHA9RarJgoA4cw4XG2Kt6k7HbLCVt4a
bqlmyoqcrfUOkVG+XSAi35rU3WGilj/zkKiPKMTODrvE0Qj6OuJ6o2qPZp/lwWq8BmWpHUOW2Ucd
nozTkiEX3LQXZj9UD5mSubtgjIbtECXjUyqGr6T+ra+RxX0EvYRPeWEkGwfkxYFkenhFAhc5GSu2
vjrZg6UO7ZdGYPFre1ZydjVAAXUN6lWxU+OINkK98Fj3cJujKQ9e3BvHOTED3H8O/nTqyqjelumG
+jCaj3N/Y2rx0p23mizvlxgSeCfy14az6m01XIWKYq/atLHPOHi37Hkifi1BUe46XbfB19DhmzWA
0c4cIClys97JIBUt59ZtBgFkE9fqFgNKXatWQ+9E1a3pAe9cczsbS2HhNTYpd+PhO+YuFTYN0fTg
u2w4EVk5y5acQPVQXQ3zVlVVijZlYdsuy6SurnKIxzNsP+WatdBRA34w54MvEN/ws9jdy6be+ck5
UHcwnq9Q7knrVy8m6gv+AuL8g8qf/Bb4cYxdUpg/qnBX1mqKxUCBKsve9qZgz27JPyduiB8SuZfH
wC+VBT/85r0rkz+vKKiB/HXFGt2srTtl6hqrULEztBhNi6ryXhFi/l5ZenUNYBJg9+i+yPCoq6RX
0sndOvOowta3pgi1J3bbE6bvwuSzJt6hj7sawHIfcKaqX7N0Jf8Nk1M/WDpbXuh0dl7AxU6Gn5u4
WyoLilDWMh0njJZ6ozpFCoTTzTifdrMVkDzUWmnjHcKYAgGUZiGDH2N0lHu3ZpGqyzAj7SidgTUx
7rKGQlXEb3JhgtF8Hu1EUAea4AH7ub/uq8Z5aaz5G5R/wljMPft9+MetBWhzV7PaWwVGm38ay7Th
1uple99TwpXjed1GKcFdCxenrrTjSeX13ZavbP6aIXrSzolbAwrMKi5i7D8Ror03fTteYG02fW5B
kvIES5N7EccJ5VMftuIPqUZ5JgUXb6qMtx422qxyvc3HuC7q02Vopfoyw5uvb7P+Os6HpHTIo/vF
9zZFA0S2ZFz3Q1ik5chaFP3l2zA3qcpLYb7KUR/hZmSBY4o83X10lAUJrMgGwCivJl+vVjsNvKue
xZ+L3l8b3BrOST3gc9WO4UMGlmcpLFCoYwWAoQ/y8l3TmhdML8PvmU41VLTcdV1tm7VawRbQ8A/C
qTGVUszv+hjor245BmRw0uFJ9PGwyorSuHZIwGxEHdV3rYBRInpjJnT23eoDL98FQ7t0CheKHgUz
Kix9UN/J7ho+KM4w/feaDeK2JB2MFE8eYxOX30+thY+OBowrUwpy77HA/A2jST7tsDm04PFeYebJ
4RF5ln3c1cGyqvt8x10K2cU6MlbBfMOVh6aJiuDWjs0qqxZ6DZP8X//zv//f//06/B//e34lleLn
2f9kbXrNw6yp//0vy/nX/xS38P7bv/9l2BqrTerDrq66wjY1Q6X/6+eHENDhv/+l/S+HlXHv4Wj7
JdFY3QwZ9yd5MB2kFYVS7/28Gu4UUzf6lZZrw52WR+fazZr9x1gZVwvxzBeV3L3j8bmYpQrxbLCf
8ERJdhSQk5VstpopjhXmO7zl9IJM8C66F51kq689+wnaO3ijW6/OyhLJy4vsyMUAtarM0TVzEOoy
umTdNnrx6juhs3empFnJJlqD2bJy0ug0GEXx2q5AVKevsU4xKJm0ZCkHqXHXrVxSoXsjC58zJztP
zVBdNcMrdq6fdwtNz6GPy2BWOtDVAu8kW6RUq2ulKeM6q9145ZRpdc3t7vM/fy7yff/9c3GQ+XQc
QxOObYtfP5exQA2F1GzzpUE5B0xdfl+MVXffK/mzNIXXMzBF2WRaG2kxH3XqixzFbiJhM82OwNey
78XMmZEHs9NaPH3i70Dzqns+cuJR3B5+jDLnTMmPkOpbBqq8arss/Gh4SdCtmDzKBbIFNhgySvgS
NEn7kE0OZF7G+IpXnyPTICty/ec3w7L/40tqa44Qru5oQnN0df4S//QlFYAep46t4pepqpuNZrTp
xmBtuCeNmTxHfX5xjEj9nDkpBZbWDMlnB9ElcBNlITsKx3hGW9d7hG4cHbrUHdfxUGKzVzWPmI9i
WTklwUPXRMn+1gzm0oGsH6gkZLetEmE8EyQtHMwfPbLGMKLnHvdYlX1UHOSZUHT77mOunPVx0Z8G
M1++rhzxEfcG4KxIB/J9B8pxLLLRP9owzfNbO9CxseTd2speax7yMQ6BvOA2w5UzPrqTKM2sJabz
/n+5iwgx3yZ+/bq6uq3pprDnzbOjW79+QrWq1eiZQ+7ulLDc9Knq4h6E/o/jQqgkzcC+FGu0c+RV
3aloXEj6Xd682rUIj3rSZfehGWX3WoL7Z9K7xl7GbocO5ocfFBiSzuNkDHHblNxF125lsx2t7L4v
hEMSNWk2o3xxzyso6uZlt4YS4iGDAU05NvSsWQyVgi6zHnNagqgnRerUy9jWipObFPBgfjptEBze
RZN39dQatHuU8Y73ibnjt2mdpqGMt0Ovh5c8SsQa2Gh/H/GLWGHEGD/5HSkqdunei1L0UMyGSXlL
guCLogI+V4RzQm96eoKL9VAZWrObAEaR5mzjqyDXeZVncGW+cQGUGX+E8gaRw6hJXwx3GpzbhKL0
YWam4EI/5jcdtEKPNFyo8GvMZ8G3ycrL+DNpFYjJNiJLvlraS8Ps8fkVJrTf+Sy2J6Ta5Wk9he4t
KJsAzY1D84cZU/v1l2C14zkdmKzdJgDCLA9+vDOcUdlT3IxRsFZqfak5ARYAkOhPSOB7p0RpuiP5
ZgjwtGTc8ivW0D+dAmpeo8Y+HT7G5C6LtpVsW8L6Ehl+vfXyZh+qRfAcqG2xMsm9n/LJcM4u9eGl
Pie723Q2lEzMVx4x+YbqobHHkJv6qNdSr6ys8QbTl8j8wfOx6HOgcs5A/rFzybPWwI1kJ+Db6NJX
8P1NbyqWRpWOi1GNsL+aB+uNS5k1C9/BeDenye3VM2jJPw9ZhgENe117yz51Eou6S9VzpAHLQ7Z9
I8dZ2nd1bIKL3cTO3ZhhzT54VvDu9rA+4tFku9HV5tUe0HFzcz18r7oc4pHnJOBjDOWRMtPZ6Dzv
mZxMt3CjAzWi8ax4leqvO7wjKWsCI3PL4qIr8AaQpMU6O53Ko4xlYDnRutSKC5mK575AO6JiB+qv
2eKR2AHbuRsRKfbXhcmiTcnARch5coo8c4MIIk3C/+bjWpODIHzCj2WdBAlvbAS2bG1MXrCyWS6v
tUbw5EY1/gzLIT+aXmVdaltYlzECTffPTw5D//2+pOtC1QxXU3VDg8Ft/HpfGiovbfzeNj8PnrfW
Zx8FbT6QeWvZ9nNmIm7ngU37K1g6Q7CqKI//FJOjW9BhxzhXDNRG5tmyLc+CAVl5dUopPk060oJN
uyH7nbCFtOJzFXDbk4duyCL8MuQ5sgqqihAPo2Tbr1xYRX53lHNk/DYECNEzelY+ijq1pi5yM4PP
pmN0/c/vk1xO/HL/1i1bdx3TclxNGI5cJv70hDXLCHdjxSo+K0aULW2yQtu8LPAWBcj01pko2KFr
95I7Tnskn4x+wRx3IpQS1cKcLsmkeFffNL71hTXiU8v+heVEfTDFoH6KymIh44GnhzuyocVGNrUM
i1AQHE9k7fSTEQzV7bKlVrAgb9T0PJlBukmE1mO8kIQb4fgO997Y/tQjbxTPoNjf4qm/NIo2f/fH
2Fn3GAPtE3QXP4VqfgMYR2iV3uK4mbefEvLJEuj72/iMuAQMu6ESoeNwDCsnf5zrkqsiC42NbCpj
k19gpe5i8l0FwssChnfQ5fuozYtHDLKpsDT193FUtPU/f1rOf6yHeNbaFMJMPi9TUMb49VtdlbXu
UMUMPndBixO0ln+arNq7j9LSPvd51S8as+3fhjYAP+C7FmxlR3tGI2eDJXb/ZnZDsnVaEW5NI23W
dQDSRQdfctTmg0Nl7Sib8kzGAlNQq7HtQyTi7Mp6B0kXlZ9NiRfyFbFA7GIHbi59qRYnTxv7U4FZ
xnMzmpegiqYLokT5syvM79Q7mjvZCuYkZVME9VE20zbsl5Vr9/tqnln6bNX8Sbe3sjcEN77W06re
+K5ID8EMOQMD2Z66mU9kzdrx7bKp+/oEag+opYzIvo9RZS+QEXfYLWQ1SlNt1H/jpm/N9b1UWNTH
yG0+8BwrdnFUk0xJVFIYscpQPe7moXXj72wPcmbtjvadjZTbtDCN3L7LK+Nc5ea4L+cO2SvjWmPZ
/+WDlx/szz9TQY7S1FRbVw02a9rvC+EeKequd339fRR+tcqtAkStqfS3Q8wXHjUS9yWvImvDliK6
s0rHuk8nhHdtBBZlizp4cjE7AzgoW+DZVKpb554RLrIaXM3YI2UmD2hFZWfH5t7vN4bCYhTPcQfV
KVItw7ljSbz/5y/1f9yqhamrfJ11FSasruvab0vI2DBLR9ci7d3WvE81pOa7hrvMT4ehR50PvqPG
Qm6yFyni0negRvqVkXnutUxFvonZ3mOkhAapmeXeoXRC66ACodl1yTTded1QbQqsma/Qz/pFr4/N
sQg1cvFGUe8AXYMSSqa146Xe3gC/d5BnhRp1t7Psx9nf9X7EPsZRWIv/yyPtP378wnQt4WiGo5vu
vHn/7ZHGAm5izz5W71Gafs+yC+l5726IIusczlgeic8xRRqvUDwyVx8xeRa3jjhpGGzdJpRo1Czk
aTTNIGK9HDfyAnKw7EDJZs5+eMeRovX4J9S7Q2GgDMYArRWnv7vBv+WpOtSzVNOYrHtyoOAOIIwK
AD1ww0R9saWOyRyzw1a7uw0B9XVr6vMQH82VBVqzIzKwdXat6vRJOKZxkGZDOBFnV181m52JiC4E
LJryIMfmaXwbm4L3dxZmGbQ7Xxk2fSRq6L5Oqy3aobwDKe+8B2qCPb0DGI8Mic0m1nw1Gt99t3q7
WcJcQF1E651rlSDG+v85O68lOZVsDT8REZD42/K+2hvdEGoZvPc8/fnI1kxvtSa0I44uCNJAtaog
zVq/EXMDYkOEg/Mgu4Ks8a/F5CG6OTdkI2u8xhsxAzeD/NwO6hweoiGaimcDQOTfXxNbvge/jQEW
axoXYKttO4AQ9c+RASQrEw0t2y/WAHK8rEOCX7gLrCOlt59Kw+tXZl1bu2AuKj0YblVvsrNsZerG
vZeo8FiY5kPGElNWjxbYKSa3N9RA7adWA//h5Ia6lI2uwIbF41XhMLc6+W3Q9w+4E5UXszTts+mH
YtmirPwGzB1GlT6+THUB6g/XlH0W+sVDpVTPskOnZPXCasfmFrnH+Bj4U7JOvEH52oQL2SEXmbsq
3GA8ekXm4hPvMfXPt8ZP74F9gPXAKkbfDbqCG5kkXjqpRdjP7/l9kTnaqlpU347zAfrPr7oqM6pb
eUAq5Z91svPHtUrU1e/9PupEhFISa4rf7vX5/qUNKojtpCB7fm/b6iWAE/Ka6NgLxeWQ7fNasV/6
CN342n7tGjh0SadWqDV51qtdYgcOZZEFfAeuBIMRRM6oh14JNaHOrJsuG9C8TqCGum657woSfwiF
JLwmuo9dNHT/CPpcNfZHFh598OTmzb0jwL6IvH5yIQicJ6Nx7oGz6eveRdwtxI34fvSrDps7fI8i
pCuWLFxAmA/tVfYdJhy8kkrxYK3S19dIhlX5lCxk6/shb5aGG023CRvHkzlo+lb8VyhF6p18kj/5
EFnBSHvaYsV881ElL/h0/afip9u1MPpWpSmshbxWyqx83C/FcuygFlga5Xaz7vpcvzELrSHBwcfq
89kw18lWtXDF+9nf++Vohm9clRybN2PcLQl3l6d+7j3qrWW8NxCb1k6uRMjLVmfuLc+KwQecQr+Y
HNGkQ4KYWIuBolajW3nIvQYxAy9MlzOa5r2uMY1pb2czXHju184HtWnht8Ti+nFpZLfKRUztso9G
sUbd6NFw3PHWVqd6qfVdvZVFeRgyrV30nZPuu6aYbmWdlgIPViA9yZKsL0Z3nzvFeP6oas0I/fw2
usl0s7kxsx+eRqq4TnA0ItQ6vmDr9YN8o3/jKppxN2jBpRnt4cUsLR00DepNOKT8s1cfM9JArbyM
aQEuH8bgMhr1tFwm/sVD2uzOVZXhvvYjog2kDLd+Nw33ohz108w/dNwuK4lP4gEFzgWkIH27XHEg
ozA5afG9YI5Al3+8Zbtc3KtD2q4trRdrWRzdOLzNxnIpS+89xlJbGr5QtjCWCTH6xBIQ9rKrje4Z
+jEUHau/PtthE2nvTMPq671skIekB/a5cU191rLqq4XsLVsaWz0HSVHeaS7i2WVj9ufYdrSL1wJI
AkRaviUIkKXIOj7naZptM/QUd6aaF49Yf93KDl9C4duHwK6VEDU6eB1uY5wHxxmIPY3DFQpseoEM
sHjvobGSOSqxcfroIbv5RYaLmtWATDZUh8Vy5RBFCLAmH8xh/s6S6qj5iMgHKcXEarx9lvX6GrWG
EmVNAjr24KVvOgI6ZWwN3zEqAliMpeZdN/nI46SNtfMidWTsdez3LgnvnGvZ3yySypJdcZNl6bhn
Pk5RrHhuYXph0jcgAFjnvw7uXPyoK1KDn3EmWm5AuLmLgFzuC1Z9S6kckFY2unsqQMyozO1roDIt
S8WAaUzu7LQUp6LnW56KHsVnVBu/TM5MWdKU4ZKqhPQMzESEwSYV5PeyaLTyC7wh0EeBm8OladtX
qLlWkpVfJkD+W6+eiq0sJuJQDB7wsGEsd9No1Bt5MZKQyxye23OvKMg7efG4lvVBHe6aSDMfi0nt
DklvmCt5G62yL2pCuNDLeqQDWnQnE9MyYAt6w6uBjfGitKVB0TTeYuT+RdZrPtht8N3S2GB4iYdj
MHcXjaLuXAz71rJXoZpXo7ZI+YKAPutWoaDY2Q+vo9kgAVAuYvzWln3smI+W2tqLoamnl8avY9ye
wvGrGfnw1ivxXY+yHWkSHxCm8jOHGxkR0LmW7NiDBWnuTZ+n1Y/YT2+VodNvJz/MYEybw00GbH4J
YcLbxLGYtX2V1tuNoslZ6w1BvfaiZFGhn3h1TSXzFroGQ7DiK93EmY9KfvQqAtVlh1VWytnrNeU8
2OiAxaI8yqqPenmm9l7Pf4oF56cGI9CV9cSHbavBwqFriq9OEiLbYyje45jpCYhmV7lx88K/ZYfj
LHQoHGRiqbP8PruYIrglRXmKVL0/6oNmXNXGN6/4hcSzLNtaVslDCtAGm5ahPZCKJILdsmRwVS14
7GMAt0BfYlAkbfiIUod9jbuS8YpGy4uHe1//kZdh+Fioolo5Y4rnkTs052E+FCJC3iGrdqqXNWfV
sTnMZ7JRdisNvViakPjWsu5TvzIZsL20HiDtaKdKqNOxd9MSA506epgG0uA+4IsfIb4ZjeH96Mwg
XHhIT5Fv9ae1D2Ls/SIIfOUmSrSFCVT6aAuEYzUYaR2ClXq3U4zm5r2IqrxxGmvUYRb22oBv99hk
GBhUBa9JZKbVYwlRcI0xWLB1fKt8zHTkLBnVbdxiKIrSwEjUyRG9nIuhbdu7AC3ppSw6bVceWGBG
70UUFd0jvETwR3PndLLUsyj874l48OJJ/QoU/FsERPN1qEtv4Vem/ZBUol7ljhXcwv7LN1E/qOdB
KQeC/KN6SEZ+pMQqkFjBz2dpqaK9gWEb71T+7S1tbC6Q8syVX40am+zuu6YF/U9eDaVKkp8RK7tF
jDXCUxmOwboqgAj/dDKRrmIr4Q1QI8s99aXYYbPIC1AY1lNWZvqh8MbxZi6VTcE35QfZIyjgZKFo
+oSIqZo+2r4BJNpXqoNsdbUMzUV07YHE0yq6oUflzp02skjWONr2BPTW05ilj+hRGYu0VeKTm9fB
VQjtJ4Nh9xwGab4r4NmsLYQpn/3c1Qj7FSqqLLS6XXASQZPfNRkjiOkjbDNX26VRHWEzywG1e27Q
u10XQ61uZSsPCyr3SZWAz+KWfb+qgCk9GcjoXe3e+MfnQgpM1/IavR02AntGS+3qOxzHcqDJJZZd
sRVefKQWV06V1s/IpT/DTOL5jPolGW/3zZk8gFrzRSbck+0QmFiFzxcFDkgtHVvj5ylI3i+ynH7p
VIXz5vcpAhV2VN/58yelIvjnJwGCq5+zyn+2FF/5kZbdPz4JVu9uUqwFY6kJSnROxssUvTxUabP5
l03eHOvIZbL+PStPGk0YqkXgDADSn3GeNvOKQFHhU9hRoCP82cZHUWXiKRXR6+RH9RXhP/EU6DEI
1rp6GEqWPv3orWQnuNjYGgO1fr8kaMZDZIAqksUZMLlFhU7nh+MWzqD0K7RJ9J28IxKRoCyKmCTd
3DqG0TXGguZGY1d+IPoTXvLcy3ZBgs8CqzWEP8wpPPluki+CiC1lHg6wS9MBZ6zEepA9/OEZzbfu
XrYH2I7w2c1FlkKNqSgd1eQwusGTU7sWgik6u3HV2nqVrsxAQucEtxR60FyslSzaxXEUgTei6Cbl
gLyma+9k0WgsmKFFI46BM94zED8Jx8ru7LjL7mK2HCAxyWR0Be/C0o94ecMsPcpWECPt+e+/oKZ/
zjzMmVDXVU1iNRYsIfNTOCuyGU3K2unZ4Q3jlgDhpJO9nRgYvRRxrAYz7ejcmqpxtKqMh4r/K0Q7
j0SzNZo3XvYmVCe6K6o8visxsd47sdmQRowglrtoiaoIE29rNVTWY150L2rHxNymenP1awe1lWLa
J4roXqaun3aTCYwzQBzupdRR3pgIgV0sA4cc8OHvl0MPafZOzavTz3crWhiyrmOV5x57kqcReLa8
vC6m/FCQRceAi27lDKfIjLQ6paBPn51fn+m6dXx03MxYyl6+iaCfxuh4lPdAE4mk5rhSnGhYDkQC
bwQKczcF5gs+w9vlo8o1wcToA6Jtsk4ePKx4Ngbquu+XIuesnYzSelYx0T35+Cvucj1F720++6j7
X2d/72dH7q/7uf89+3SXOHTNLdBpcq3qbd0p3jYKwnDJBm2ad2nTrZYGycZsu3z1Uedr7bTqWk1f
y8tkQ2eIcmmkdrf9qLNNB8G0UZQbs5++gwNHHrPWTN48X92bOmGsyexRqq5D5w7993xpZUH7Kjrz
AfxYAAhHWVMBgUl1yotedvWXvz/ffyT8dZ09Amk1CxY6YVvZ/o+EUWaxyQlFE7wiVBPGB8ve1Xr2
AMGr+WE57dYca+2L6jvmMhC2fi3R1N9XwWRtIfvnpxz1+0UOcHABwoqHfD4oyPqvrBgkqCyKurn8
/U/WP2dNdNs1bZ3gpqU7hmOYnwJnlqb6YUBW6ss0DqvInWogIhyMpMDz2babHdvkeNGr3q86dbCx
+MbPbiFSo3u1s/oItQ+4uQbFijQC5Kk07V998PqL1EzVc49m2L0yplcrVfvXouIHEljK7NJgBW26
8DNxHpuK0OZg4K+dJ0zyluto2CbSIs/kQXYEqdDjWxXm/wLV0J1PAxP/cce2EFG2bIOsKHnG35NH
sOhBYmSz/YDFgGkmZX4iP+PPRt6c2vMhFX5+8go45wSw95/qZVH2+Ogr6xIzR6s1MfD6m2/yqd9H
8ePa3IW4A6spQhPW6O90xM2Pgem+QhwgBlIbIwYNtm9uHKOmde4CE3Q5wJy/kVWgtYY9I+mENi2N
8ia9io1T7YTGDjm64U4tyh4xjRszyrml0vFs+lWLast8gbyJ4pXBAviEf5Q3gWE2XmKs42SjWbfx
2it6QyZKjgkxQpacwBji+SDPmtrIF8gst+tPDVmKVvtCdrR4VZZCQ0i2agsbOb14WgZ62D3YiTVe
+ELu2rRD3Ws+lMMrjKn4/r3dIjTKIrk+yTZALCLLmlOe4HljlQ1arn6g4dmgq6dEK3+dyTp5iOfW
T51lnWytG8Pemz7qNP3kF0fVbQk+jMmtqRUFcfH/HGTj5CB4v8mNsTjK8kezGiFpTNJgIEnr4rer
TMpGn2debT6o4FcirU0vzjwPA6OJz1OTXfv3aRiQ/Aaz1hacwtw6u/kgwZmRSQRVIW/Slal6a7Yb
2SZ7helU7VFdHVmozHP5//pUrRv3oWf8+tQoHdSlM5hANtJpQkEXg8YEyb3XGsQPrLTCvULcdK6y
2ItReRU9UXwdAYZTN4jsmmbNV/yF9Quq8sZFnlmewQ4QlwyrLAy2iRMgHNkQsc/HRqIu17L4cZBX
VOi6flSpJB8WrRYjk9L0yhkgEGJsInM2gWopZ1n3cQgsP1j6RZgciB7HRzS8cACcz+ShVrwxX8hT
slbJBm3Ua9QGySnyMxSwnCJbO/wMqyoqqnWKzAaqEuhBE+QaIL61P/0yRz+j77L7uiFu3Y9CXb8X
67a9dbENErrh5Uszqwi9lEWHHx2dA7dvL1k0nQj+JGefHB6yp6az8BpDfx4GYa1bs562sphjDrgw
pjG+lkHtP1WsWDQ3MZ6TaewgLP92ldXdpJBkWG42EXEBUb/xNh9GwH3PnpVX27xn+5PnQYGiZXgn
O6D0Ni7swLNuhtDtjmaRIyE8uMUbaND5Bk6hOKsM4NQRYSFx047GtJANQMVuiZQ0j53nF6jLICgb
Z6DXQ0ccZAezRJNaIejSOfipFss49YzuoXfZtHpotLFzrjYzCefrsEI4EZBVDIGNJbO+80JhPBk1
0Ky5OXJi0NwW+5W0r6y1E5jDYQYXw/tCek4JlGMpFecGdZXZiGdJYoZfxPugLlJ4uW5zHHL/F2FD
DN138gnFLR5o46UqS9JTQDBfa2Naa2GjXNFbGO9Gl7hSAYZ0F2diuBOoLN62xkm2yZpKswvQSYG1
lEViF7eGYVgHPBWDfR3q+iZWtfxlzOqN/C6soe2WQTPVlzQpSeGNpvn+9SLEvMqyPHvVdF5qXHnU
/RAM5b2J4ZO8MtNiJNAKE05CDVBJMXx37Q5j8AWuxvsPITxE9noHjU4dr46rmpTZ0qoQRlA6JC8z
A23TuoQnB7m1dN9PRnmCk9D7yX+bRvX/0+fPj+A+Wd1W87Lg4yMUX5j/Mi2LP2dlnKl0FZCrYeuW
+3lWNk2/cVOrHR4NY3KucdJese8oX7UWf8wOjZatLGbIdliVIGBWkRlc9i0hyLFfebmvdDFfj10s
MwTxIAkqEZD4/5wphu2yyhijrTx7by2tf0lNIlPy+7Z1XlmRlrRsDHKBEOmf9zzsHeqyAEP9YFQ9
wpuo7qqVru1sAzFOefZR5/6POtnPza+4hi5GJSUrhWZMsg8JTh+6qSTymLjeoRPFfsymSN9qg2dv
xpaZ572MO80GPWM0UYbktWubZKXXlX0oXQRFzfo+spWEVZmV7cMgTBmeKUZj9x33Re0GKpMO6S/8
LnsRAUjXuoOTmSxW3oMNpOW5AFa56Wqnsi7JkJVozYXFs2hZf9RBg//jXAyLfOXrXvXgp5Nxy/vH
mm8G6Iw2zku5i+NmwE7Pib1kG6DkdO3J8p5sb9jI0hi37lWeVa2jojKGn15sIz+9kJWKlb6ioOXt
PzrL64lSbdT50ve+8tqkZTaWld2A63jo67Bkdc3b+qFaslbpi2dCwDZIgCI5yP9J5Lp3ZC4Ngrdh
99g1GRFe/kcWfgVLOOUDiluZbb4Wafg1iKb0WzhFr0aVGyz7B48H1AEBijnkw9whZJ54DM2Soa53
gczNy6X3U7mGEmPML6uNbb00dP6Ij4VVpbWFt/xYSqFQiucC7Ljt1Brpxgmncs963HkgTXyr66H+
tTC9GMVEX7/oelBc/LJmEpob2mC6FLxYj66a+Xs7rLpN2TPg1NE32U7qOVhPCZb0RqPO3gxev9ZZ
/l+ShHVFr7nFV+FGz7C8OmT9hHkgkausZD3f+jLCHvhl1lLd9q1db+3CVV4CxGtkhwT/qLXo9eqA
vnr0kIUEaOYbqr5RLZ1xcs6wh/VrXXSkZOaG1iPhi5KVciu82jtOaVqurNR0b6Iehgu6pE91ldfI
lxX+o8neoPC18bmz7eI0Vgb6SWM2PkPzCDdNqGcg8mkNC4RVFayfLrK1gvNkG9kzKkvDpcI2gS0J
veJwmrajryCG1IbTcxO18VLF/uYoL7Jdf90i3fag1L1yY2c4ycoPhveyt92gW8mLMF1MVo3nWHsk
zepzFaHNMo0TwI563jWFkf74UcQn6lexLLzqSGjpn0XZGlaEHOS1zeyuFJY+Id2U3KNrkPg3A+8Q
+p3565Spr5v9qUvvoEHjVtZ/tMkrFM9c67GlggnZx5nnmS/lUFdIdiA4B1CVkH1MgqYT1j7JZ2k6
r1DxlbKjYzF65n08OXfv9YlrEXUDSew0g3fLavqHrK9ZkizTGkEASEvJTdoUzSKYoSbKiF1LGjjG
1ZrK/gJOFj+ICFndrgVYgzjv2s4a+/B+il+NfZBlj2TMFttNNHKYZBHDMc7ZiIxlXWLV815XltY5
VCfl8A9wzVzna7cjkHaPwYLlKyi3Lgrfqt6/syMv/NH15Ran4jxYFOlbikF4tCjaKztjM1jkcYSi
hT/9qEfvalVO/4b7zvepyrVXMRkDqmAI3A2EvReoxCOz69k2koIJOwgIbC7zkOqhp9k5BLnmU9lJ
ntV6g1eU46RLWadUUGYWSsA9UnkPMgjhFv3On7L54zqnx3osCKZ83XnpsHCROYdrGvtrxSqNC3tc
FTarpu0zN2rP4LaQiTOD+l4JWCs7U9V9QSnu6vmgFRfKys+67p3dFM6kJslskiwm30+1YzCB/Jn5
T82INYWlp/miqwYbABoHgn3QRAo861w/YiECmVVw+xsU1LqDH9Qv2uzPJg/uzCRu/fSMQbxylFWy
qxUgCumhc7r66GsHOA9qZrBLospcCTH6V5E2E+5V1ogzXWKcm0jt1sLNswd8sQTcW91/0wcgMDVr
6EUXF6sYWZ9v+RDPCnya8eiGiB/KO1W+9utO+WzQqluK2FpKZZ4JbeVmGJyduZCwDD2n/ZQg7NaX
4aa2ldkXgRY7MSJ4iPhzLkFCEjWJmh0n6WmYzyKtTE9+UTW7HAfC97Pgv3WfWnO/7tcqVH7QAerB
JTYK+2Y+DSxVPSgmB1mUB1N3Mmv93gllQ1NgtEFXJ7a0Za4V4U2H9Gbi6MkzkB9xcIy2XgkLqjN6
GSiDBUQHoKulN06i48M6N6CHVqx6t3UOpR+4T1XSLhPLGPBIgSKR9d24kUVwX3uc5MwHvH0i0sUQ
wBLUt1v8XPmqWX3nYe19wbQ9XKb5LFCm6NUmS8LshCwvWGZkd7fl5He3mjuNyyCAva4mJB/0OcLk
z7Gmpg+NvZNVzx9V8swpe2MVzm6GKoY/Wpw6JxzJHTb98OZQmjOXYi7KOnmYClYuCziHWEQ6iPOh
GHRbEQBbauTDENItkFKQ5WkuD7UPikmWmcX/U/bT6tlQMzS/MvVFBT+cVmr2kw0iop2ZyX4JoEEQ
G9YdWGFrEzhFeLTs1D+3zpxwUprqsc0z1C9Q9v3RviVJnP/MBBjSqhLOo8KwB3Agac5+X4lDbqfx
Ninb8o5dJxIfaZm8dRhuyqu0rrj6I6MVwD1vydC6/XvkT5i/05PIEhquLVTCwq5p6iqP0+8xL2KU
QeeohffNzGf5g0n3jymxPjgwP0Xt129pPK1fzBaZ6wiD9WUcnkeBNZ5WQytWTC28tmLY44SE5V/p
6azI8ksYVfW+dVe6XYTbtMiDuyC7S+Lmmuu+cVAVUz8QLcDQJS+SZdi1IGAMSBnsmoxVro6ofg2J
ytDB7WDQovG5aZ81QzFWzYh+G3G7Zgv9hHCyXkGpaQJsLbSDNYNvbBX2FILSL0JDXCvTX6IfIGf1
myl/xIzOBemDgrEgv4lzlJOdVM3TtmnVPiruhFGRTwITrr25I5uaLiFWKkc7uifogaq36OurOeLE
5XXQkUJUpI+KapNyRyF1keHTuklBpq56D38qJ0iWnqnlG6hu6qb3En0zmd9aQ2T7jlDL2iY+vjQR
Mt0QAR+WdlWw9jbbvTeFyQ4uLliZCdxQbOYLJHohdOKhpoT8yXVOjic20XBOy8WghtN9j2h0pODe
OAbM+dB70RQRsb0Gx6SsAd4Vm1F3xCIOelL3cVOuVATZcH5AS0bpxdc4R7Kvs7JynfletlCUMl2l
vijuItCAQArEGRFrcW7ggsVa2OLIECxRuBkOAI7dIw6GCJ/XEMnIGQb3MaTJZTIIQo74ugFCLKs9
Onwr9DBJ5kfNfkLHHrGGYmENRAyiqf2WqqV+Aj7z5gf61g5YM1llHmULrxvLA9Fwv/HTU6obT0Nk
6Qe/Ue1VbCLfy6rFX0aa2+AdadXkWB7Y1aUnyPzpqWSQHgNEX1sYGVXkFfeBUTyYZpMezJBUtWcc
CV9fkcWyXhh794GDuTu+406QnXPdip4rJdlqdt9jahXWy5x05K0BmK6rjEUS2KAfigADOBz0YMpG
i67rmnNrHSZgEOtZzXODqe+5TZzpHOQAVBSbrDgUtlPh4TKrwlzb2INhHooyespTrz97I0HZGM0M
R6u8XTuKW4f96IIh2dkjW4ootBjutahqL/IgbJQThzLDgi+oAF2Vqn7UxxqonG6fCrKx1x4kymq0
AuT7bWxoAdsue29aNOrZLx3zCZrmwgmCY0kU+6CkyrAf3e41hT9+NsQANlrnZ9QBuC6FjrEwO3rA
jeAnV12FQII3OWI7sJJdpcJehor+Te3LtQgF08s4DGc1S28auIu404OvhSSPPMaoN6s4azFCT4M1
AQt3m/h2vkJEeWUN/ldL6N2/DGva7zEDRjWoALqpmYDBoSj8QboksubmMXy07ynyWgcUAK0j+JEV
ruYRFkEJ6kxYh3iLDJbqguChhw93gsG2cOALms7y74Osq/22+Zd/DS7hCLa6rkbq8zOTfAByLjoe
7+8ua2JUONoKO+n8R+cEM4VmbFaT4cYLK0I3xBmcn7oSf2ubZji1vTvtc8PZlqrNCpog1o6VynDw
lAD4UxPaGy0oUTmf0DZsu+AFRJJ6qafgEte2BtSgC89pK5Jtiy+EuZabcYwTn5U89BaiiB7Ctrxn
THXXftGn+Gsl5rZS9ecwwXYwMtAQM6wYDbM53B21bsvXhSROW1rqWvO7fZrWYhmYarccfa3COcqG
1DIXK8tK1nVvH32ISLgQpIt0wJsQ2cifbhMGWzNsXkU2IfRX5He5Y7gH4WuHPlTuUaqKnmKeoYXm
uG9pjnSdPrbqEZSIsct8hrNcSaKt6YnqGPnrakbZtu1PczSuPJ1wsqpkPfaomVZe3J6E2jQgPF0s
BNTi2JRtc05SzIEtP2+XqOfGi1h1QqIW2g1S/grZhBDfzHqcfv7999f+mGN5EufnEXS6IWzb+TTH
5uh22qXpZ98zWx1uusotMHvyjH5JluG+DgSL9IIYr5ifzqLMg1vTif6FH6P9HoCSz6BpmxDFiaNh
ivQZG482X2a7lZt9B4gnnvMRhCFuSnanQFFrbIUwBDR+VNXWhcc3a3Rm8RMnGXsbsMbDOSg+aWoc
H2JwJ23YjfDome3+/jWJP16TOVkKqIN3RScH+Tlxqil2PcCTnb5refING7TmBNwhQY4t9YF1Iq0i
s7kirs4gI7ZsWfx9MGrDmhgweOE+dzahKd5Q8m/PA+6yaKmMyjGBhB+Nmbrq+06cph4fzb//2dqn
2B5fLVLdKkxKR2junDz8hGfQYvZfAIHs72HF+6HG5le37cUKpz5UNTy/3Ge2BaZkap7MYE20e4/a
uP4ld4Y9cx0sWIz7mLWL/qJ0xYJwpXuo7TFZRA5i/qj/LzUeK9aOjvYQlpq6HoN8h6CSumpq/6g5
iDV4eP5ZdbrCcMTaD/5Urwg1OtveITjWNwnCJCkGm7gZzbrYybOnDNnG7pEvDkjuHkvwluvS85Au
8cPuZFsjCRDyrnB88fBs86helNH4lhkkAwMohMtYGdv16A/2JjedgI1b3q3qqCuhD47uxm/1TZCb
1a3eNymk/MReDxhdbTzDiJjCXZZ3pt8TDpsaCGJ6uaoMv1l6BSs9N/oKky6oyzfFMMxzmbAgUxT8
bjUHp80S/vvCjsKR4JH3ALfM3fdG+LNloQTNRy42h3GPZm2xK+oG+C1hii1TrHZAdDZEZfebquOD
i6KGXnUYUeVNsLfm5JTB/hS7yBBLxsDY170/rHs0v5auZWb3LjLmO7drf5hoD6asAoS202CQ3RQ1
S7sriB02RCpA04M3nlxRxLug7LXF2BnhRHghW5plshzxCr/RbQUf1hLxx151g2xBqF+5DbOXzCDj
j3WDlh4xqGQxlWkrv/+JOnd6X+eGtTO6elo2xGxVU7tBEX72BYJ+l09N/S8z1ScGzfujbKAnYROv
dtGp+8SgalXP5b20ve9WFQYsP7psEduKu4mB7Gw0NWzJ0nbdxbLM7mL4GoaYkX/MEzjzjC2bweju
u9mhD6rfQ8qP8vc3TfyO/ZJ/HQF0GD6aIHlvG5/InZoqkioti+jHgJkiLhjY9PZqfstzkmPzPvY7
YWM8VpA6WRaEWzeJVi/0HnCyVN4vJoSsohEfDj3Z6JpVb8AoEOkLm/Q2VzN3rU6B2Ezz9iSL+5Cf
P9HXRmpim5cHzw1Dzr/8d/4Y72ySC6YL4ECzhP2HwIwu+mmKhz7+0YftFdiwdq+5wN0rEMZLj5ly
NbZVctOghgZOoltqYoSRpjnasjEZsBUdV++61vIvg9OCoI1tHRBk1N3b/YObO2+jPxYPPjn/fwOL
uJ9XM3zxuiATo+uOazCQ/L5jtLSwTmssC34oPsI3E5KKfW4/NknEUgH50o01iGERKF6+h7NDeghY
7D1qwzd24h4yzTL3cjPVqfpZqQfwetle9Lhl5S37HQ1/ioUPutJu+vqsa8U+InC41Rx/FiyBWINi
mnuo+kld6F69xRro2whS7FWPHYArTXWOUq/aEhuOH9KuImzGYNq0w/Pff7lPCDb5IDoGmzdHNQVY
V/cTXmZKW5QThjj64aSiXrux5TODe9C+a+dWD4v4aA2atYYr9WNUMIpqh4My1uYxHao17CUEiPvg
rA9qdTLToEDfWnuxMa6/0R1lj2NhpzTGE2Rf3CAha6xAL4aLsk66JUEVtE8iv7xMmfelVVvGaI9N
FTzXRw9ez7Fq0SL/+/+V5+eP3xv8D4sW4fCQWpr1aUyo+tSsHT/LfiSmqa5A0vYX2MAuRtudb+9D
lpnXNIxX4GSyszv590YT/PTKSSxjVZibxHD9szzkLqFdlHsQezBBVkK3ito2vmXk9faFU79iwTyc
FMK9TpOuQ6W6YKg8IFRBeBR248Xgb7sxEBwKebZ2ruHjaZ8oxs1Auu8SZ6+h/X/Mncly28q6pV/l
xp5jFxJIdBF17oAgSIqUKFmdbU0Qsi2j7xPt09cHyvfY3ufW2VWTipowbBEESRBAZv7/Wt+6YpzO
SbMkxwGqQemZG6t2sbvq5lNj90FIj97MpDgRSo6WXw06pF1Swnp0MyX2+NphaKTudQijNPZ7QkM2
XVSuzQ+WWMu9VZSbWdoaoSYFqBQMOrdgH8prtVKPosJriLAHCI6Whg9m9dqzNufNlhbFLfrF6mxM
j0otyYElZ0Sd3sbUXZQ1KcND7iMEN/zFfGJKiMSzG996uz95TUuWD4MPMPANTcXsNmcavVkQtAYp
iSebYuXw21ZLVHFTnpmzeyfXrpITTaxqozJpHUQcTsfZnb9PSW/QdSjFMVwTXUOjfIv7BtQFdcwN
oQHTdU1KR9iQS6lg+03c2XcWsy4schQ8dOA+aylUWmsFbhicDdEzp2logYql+bMtWzIt1wRew6Xm
hmYIb4w4dfHc3cjhOw16dZszGdqAEbmC9TbuZdhmzwj9j2FLjbiav7i5Fl1zB292UwTVu0Vat0ln
2BHUxvWTtT7gkN6Q0FpfR2H9BUbRW4sP/CAq6wzYWd7Lvp8ODjTVES7trZEgqZys4mvZtzfShkqv
3OhuJGfrDliq34ninuSI6rsTMbTbZ2r7zsdSLPZmpvVwKnXjPFnCeJhFvJ/dOrsbWWPCPJvVgdsS
9e0xHokQinHSotc72Amlf/CkzC3qwgtSZiYnFO/zTdRTqlpcr7uLyD/7mxm98y+rCscWlmkxGDqe
QG/4l/vwQDIlZ53s32ziY/wsnpnFFfiyXK/nHsoM6NZ1G07IbmeQ5V5v0gjgiS2ibUww495Olq/F
lFj7PAM4n1qAx1+oejgbMFneVZauFSpWTgzn1yREYgYBhcctLrrBm7HJ7HIk/SW0N4aJTToaZ3cr
ohl8fzHO13r3kuXlwUT0eQ8ioCJAsOxvYJBYu7QS3y/UHFwje7JLzCtrogcEviz7XHRDvsU6xijS
xyxDeK+xSKwdnhhjj3kAb2iUVKcRqFa25n2WXds/9Kkh/GV4LOh8wV2b0kAvQSjFS/k2uSiN7GlQ
+yikoZStp3DYJuchHeabxLbu1FK372uY//EbNa67UOS+VmDFEIOpv/z3Pw/BffA/11f8c4vft//P
/Vt1fi3eun+70c3D7vGvG/y2U972x8favqrX3/4TlCpR84f+rZ3v37o+V/+FvVu3/D998j/eLnt5
nOu3f/zx+q1Iym3SqTb5qv748dQqyMeRLhj9/gnWW9/hx9Prd/zHH2SNlG/MpV//m1e9vXbqH39o
rvcnM4oVceBKx7ZA1P7xH0AC16c850+DWEC4K1IAN2Oy9Md/lFWrYgB93p+IVaXtMjbZLIHWcasj
snR9yvxTwrxHMIJDAACHlH/81xH4Af57/83+NyBAax3hfnoOLMS866Jd0hqxmReal2rTL4pefbZM
TtBKnIYJIcAS+nao6/M3SLgLc8ospyLcu5zRviAHA0xtSyV3fqqtokq/5xo0qLdaxFr+JMMFn6vq
HUNE0FHTMQSZW+rZG64QMsWryakOpVt5TPflTDt+qxSUlYcydCZ320Gz/JSoFUPsjIZuH9osyVMS
rRKbcBKbvX5jaVxom0JP3fDY9d50H2au0XCnIkV4t3iMNxsyZDyqxV1k2yejqlipEE1dPFp1PybM
q1wX6bxH6MQ+a4Zk2qTjYiTbtMjyL3mdAbuokgjcuOvUcqBRZHrzRvQUKNGxDX32NfJSEpi1HoQA
GVMuMolenxYL3tlgPsveotRJIcRyDoNkELcpUNq5Zexst9LhnYReE0d0Z4fSS9RVt5YMNx3tt1C8
ykSN+VXUrri5LiuMebMYuS2uioyC1j7LdAfNQU0JOyloEfux3XUhVsU5/aIGAQV18sIsu64BcLn0
yl1hFoex8Lp8X3ZSw0s32XCBy3kgvrka12W4N5i0H/RqcI517WjHCF5z40/EVpifEjMz+ydnJeY8
dOHoDN8s7JFPWMbib6JLmIDWFKHTbUWxKtlNlnJMHyaNeilkT7FNt/vqBiqrvnGdOXvqS6fw0QY5
HY3ccUp9baJm5Q8NefMdQ27vTwuMHb8Do5MRdZ9rTzKNFf7CbtGmD9Q5ydXObKIit9Gc1DRO8iHR
vpdx53bbXkFNDapODdVdkjqUd4aUUi/TSaa2W5kIGgk5XdJxJ508BN/lhkN5l1h07b5PUZGoje5o
aqmQmeiAmVOl8QIpiyWiLoOoyD5paSeo6jpiSvxlUiUSgCrN0m+61RCppJWU1GkOx3N+cN2lWMvQ
LbwpvS88C5tu3JiHpqilgROPyWu39USahNdhLNX87GHEqK88rPvq2HpuaEi/BryrZUGddGYRAfOR
FubEzqyCCIhjkHlufEWgLSO8Mev+UsUpmrC2CSgVAXnXvXlr4Oy7XTT1JK2OURK2op/Ukzo3sEWv
Y+5FGzR9yVUsrGorcyH2bqf0gAjleVc2o341kwfxhaHOfqT8+tkJdYPRqKU0pffefvCYGfZStlys
LIQKIqJPNhqevWij8ooSYbSXwyR3NZ7bYGo6QLVzUtiBA7TluHRMv0AUudulUDbuHQDh9KHqbRhH
4gFaQbzX0kQcKVK4J5kxcoeY3beTiqJjPRiPqLrcrUu8yQPrB3cbjyKHSGOgvmERE2Sp/RBlXvFq
V7KGlOvV1S2Wl9fe8pZvpaynHZfZBE5zJGyJAsABiZxOyLGihDVN0d1cTOF2skfsNVUOfRbM3es4
yPA4r4UJWl7DfjQlmZGF42U3ut55hBX02NVF30E31uwX0x6yg4ji6NgTigQoHn5USmbdXovdWDHz
Eu21wX12R1gW79xItNeAWQP6uRXTDFs82VFJt8xbloMp3foeCrB9oxXDctLWWY2bF2UQsqzYSJBw
J/of2KKRMO27RTzMI34RUnisPUYiqC1O8aWbC/1qGQv7rrALIiqJotzaVS5vMcs1+7zHkw+isXjq
3L7d55ZKTstIlg/jpP5EtQ/4tWGFFJT1Yk+bnIK3aMv7tE61/azj+8tIOAm6yhyOsSyJMJj5+c8E
crJkduf4mZbE6qqGbt5TnefMUdo6wVwCq7UT3s6qPO59NvgoUpEa2lZj+6mbKnS1eUWrFXfcWVeo
G2o31piOY8TPNWa21eBqJ9NWFvUid94uVUsFZFmcu6Wxkg8sQFDmWWO8TeJVtenq3BvGDkI8AVDo
l6EAGLxk3AACsoPGMkkPtRwE4p1mfcB8K0iUtuegt2vS1Q1pBgODArEvi3tOEn28Qiwb+iECmZ2S
VbQbtZor0TP4jqNb+0Zh6fsiqwx/Subxa2wb7bEzF2sbgzW/naIIfmMYdhuVV+Cg4wKbYzta29KQ
8577FdmCczPvSwyzh9YkFmrV2+48b8iuBqe0DnM/O5yro3FOGh0DAhyGPfHiZtDYaO3IT3H9aJnS
LVz/4pjMmEJJoQxxO8wVAK/J3nliWILB0PjtCtrLScNQZhAQdgvcEKKUFVlBWxP1zJJfXqkOyUXs
aWTiJZG+KycMTZiJp10fDmJbjHbpD+yLUo1FMcrJQh9s4rh16rA+KDHa173WLluV0YzTKaoHoSPn
XZWb1o3I1xCUyCj3iHNEkKxNopgb8o3oLOd6YFF9yAvO96bugY3j3tx7LFi3Yyb4MsquNrSkO59y
uaKHiFI0FWa/556/cIlR33JBym2LVit3YQSlIUkbgzsjz9bVxJwftLS/qJBfVbDO8zIWmwQcfPZG
DDGFhqg0Xb07dThhJR17TGg5S4zEm2gP1niHbLWofQIwjFpl6mHZZRPAXO0+pStDy3o0gd9YcqOS
rvUnM8q3heRkqqsGrlSFA0VOIbpiJSwfuwzt+LEafaYFEtm86ezJeQQBHwJ5FyZFAji2hp+TdnkF
28cNqPFWfjxEAH8KUFhRDacKyYuAQDi4Oy/Gu5mRvHmAplZ8osWiH2RGyqqujeIWRmSzhYJlrmfo
SkpN9FOYZzh/gSpsUs9cginB3YsJnmOoZ3RHNYFwJ1y+U2EcGNTd+Rq858NC6dvHmI2SwwQjb8Zk
aGGcsWmPWnLbTiZqFn2ukOWM07YKBTcjCyMrYKvsyBk8bZ2+H2+HnF9uyWxvwx14Jnq3ohhhjcMZ
/qK512vSjr0aBLZchgWdb5EHSkWU4ot2RsmaOLRzENllWtPScGWSNxiNgomqLduiIxIt6l3Kyr3D
2bGYXWBNDMxjTrYlAa8Uo2Uj9tNkZ3yPwkHfSqgW0SHlNuo6vDVCV/gfAPAO4ewEHTku5wZPHLgA
0RBSPc6BExOKBnd1pjVheVx2+IsMm1WpycR3R6ALGs2GyM55sF8AQ2YszxGNahK3TK8DJJTtQoxX
NmYBhm5ja8aJpFXXlgcnSptDBWHAH3paoEp0uB3FMPrWuk8YdDnGaqIsprCfrzBdqc2YkKeRIBrY
dw7KS1qlw1bvycjRvKHYumsMWS915wGpFG9pV6HfDbAlQC9Eu4hUCliXhtrUadJsEpuTj8KO7lcU
6ILewDjsRiLeDlont5GlR3D14bPJHlYCStA9w8XgGxVxdVos9BUvlWwm8PlBRALEl9RAKVGqWcAs
pWVhDKa+h9iuI/jvwzucU2BF02o8wFKIj4mi1o/ho9jGYb4Kir38HjSJdZANtV+GxPpAiJ9izFjY
psv0LyLsjRuszjjACWPbhPMCFxws142aLOM6RLjFIplrQzqDvhkKABubyRnJk0rD/HvFzelz3rcy
xX4UJhXSQOWlmGPgygY2BGzj2HWOfpQECskrihOJu+mcrEeKBzg4340Kqy1TEN2+ijO4QH6fa/1y
IuOHmjVzFB0bhBcVtcE5uZDRVG9CSipVfZwizwsRMWcIjn8QT//frM3/P1x6W8gJ/t3K23/Nk+9V
S8zfr0vv91f9WHkLIf8UoMMdwHnStCxJ1/jHylsY8k+JHoxmsU1HFr/9z5W38afOxBgxA0k1tAJ0
1Bc/Vt6m8Sddbpbxru7SoQGZ+n+z8jZ+bzWQvMp7G5D8ILDqJkIbCgO/0s0hYVV1Q2XvDGvHC0Sl
7+qVojHo9bSP6nh4qiQQsV4m7rZJLOrErdVuhEpqYhr7hyGsikcm4V+josKt5sVw2sozy+VtE4Pc
X91rOpFHoZxfCA6kDt/mw9XkyQMMnieWwtNtmYIQ8pRr7375IX6UGH7NFviXisJ6vNdYAVrHOv02
e625/1JRkOVcZ17cE85smMwfvdQ3lPy6yBYfs4rKa/qyMXdQWLOYBUIfLY173Y6TII1dvimU7idv
Gm4vlEtDrLU2Ui92rjHYNy3i+nUtdeckUGxYQjHpnlAeteTV3oRu+G2gt3UgXOi+cnrx6BRVS2ep
I6gkrZk1uaXa22gdVRWPp5aGPTVvFWisfcgMLgkE6sf0lKmOVanTOft5RnBMsyM8MdDdhRo+sm4V
rfcTwBjPkfEJ7kyp0R5BoP1gL7V5KOUMPyJqk785pn9B4V9OFknzHS4EZmb9X3zXMnFi1/YgkUQL
zUoGiGTnDbIPIuVEjzjRfYsFwPHiKDMTLdmXdfqiqvGbK5GTkwJmAKVFCRZm+u2AKPGgKtUHpY0f
u0lh5LTWQ2rn2b2I2g0H2iB1ESN6i1g+yhUuHBbRm6EeylM06UEkaceAA+IOz8T4MatILcfc8jDl
Mc79PCP0nNgn8tWNojrLiTpzA+15y0VH+mjl5qArQ8apQaXbRuBVn41RPJoOx9Jb7tzYLp5ntMyD
U4xbZdXxTSaq23nojyguMz+ZF3WIDes+S9zlQK2geDZY4Vp9c22a+QMrzvH482HwEpoEc5r8XS/5
Xy9epN+6w1lucw2jUfj9HHdm+oNanXdnFLNZtKCww7bIoUs1Utx7JlUhiPtBWvbNRLN8n7UMLSE1
bCNGq9OmoMOtM/UL/TpRZUCu+d5TWxAo+vO/vxZ/bypbOrxgR7iOCU5EXx9W4cwvl6Klw6iuafSc
dTI9jmlm3WAlswIrHpNtP2N2/Pdv9xdQ7fv7eTpNdMSmwoNm9vv71Zz/S9PG1XmLPD++1QgeVNBD
0TlYgWiFPIPaKYPEXLyHhgtqo9NcsCmCnDwdJBGTlXvn3pw96oimXlwxo+Z25nxJm36TUy18JowB
i0Eb1vsqZHlHJx4O71JAdzUczFgEV/5NV/5yr/q1OsrRQ7ZDjZbyKIXYv34hxzGhRuGLOlvSfHEg
+Z8IDS83hJCRnE1kkh/ZmR4g2RuCbqi1a5M70aldaF6mdnOfwG/bktwVKMGLzJm7IYjMu8tDJr03
gQPkyky4BGdCvJBOLNFpWqjxdXG7M/qWO7vg2znlMu5Gwj3TsBmh27ak9xSDOC6aKY560sgdfrf8
TGWDjDokHR89QEsI0Y8zkCeUlb1Dfyp3+22h0DKgRx8GBB7o4jDsWhkxL2PO6srTUdYiwMMZavoa
3mDV6fFZa3UELAyoSKMSce26odjUM3HykZ1T1azKcVNLVf5NH95a+zt/Oe50gAxBJ96Qq4779xOJ
MqJVWkQj38zkDdOj2QjNGj+4VvtpxNpxiofU8EeMKlsjnr8Bu0/fzEJQV6rG1yZzhN8iYL+NNdyo
GSXPvTKc8D6dNRJ91m1JZIclOn+jRXuWmXmFYTkFsuZCn6V+cUu7ab5r8iKj15lzJypt+SpFyJKx
vqdJS8xk23nBPCyObzTzXVoX4/WSLYh/pKddRaV4GI1M7sB4yANassFfGr08aJbe7Eo5yUOCz0HT
SOuc0BGTfVSu0Ph1ydF+HjLCkVkkt8/S+QC1avrodpaiL/U3DTZ0ceu1+NshNiVKB8f2VuHmisj4
/RBj80n0NlbmjSrCxG9ELk4esNyT3k16syHyaZ8vtnu4PHF5mAiv0nxt3aZF59/sfr5GhNrXmo7T
L3/6ZRPLwRcCWIYX/tzb0K2FKTQt2/f9Xp6GDMdb/LLlYmuaj3RR4mOh5315uTa2xZVmYHa/fKCf
W7+/5eUDxoiIdp6Uz+9/My+f4OebQ4HkxwidXr/CwgmU5r/5Tj+3/rFf8a2I3Pn4/hn++WV+vv3l
iffPdPnn+5v2dXGbiq1oyS2x1mZvtR7pywahZNHwfuQvz1we5svhv/xTcslmzTlmjN+LQSxB2EXX
mhmeEmF4ByDPlF1uBsGtDzGBCQm4pjg19MBAmcc+w2j6TjpSRqbq06yN34dKiqs+A5kol+/6RBmW
RLdHlcWv+aQWcimnL/UKR0z7IfVHVmb+NJ16T6+fwt45p50BJK2zo/3Slh+NhOkqbKObsteDpBUR
qzuoSgbWl57All1aaoFphOYmDitK5KotN1HDNIHkuLNhjBXIow8jGch+hMAsyWFPkqOCwQCQDgUa
DV2W3EQuSYJG2IJP0nFRltxG+4F9JK5T+Xr6xuxs8RttAVSZHBGA+t1o2B9Zm53t5FuTDucBwshN
YmpX/Gxql9ktRi3jto/WHKCUZrCuSvj9tpopS2j7gstgW3pusjfM6j42ewYke9hx+b7I/MUtECxY
M8EHyeD6Fp6ffSPj2k8l9eYKY1Li1ik7c/1aa1voH/V1lTV20CUxOepSfFpIggEqf8xIGoyiLj5p
JB1s4HkENAbRRdlt0JWtcQ10gK5FlX3KqBXFrNepFU3fUqt+MGTbw3437tOovfFoQGzpet0vkeQA
d/Ueu3O8z8H5luFj6NXhFsKDX2FyLPvhK7iBbYsqYK8EaM4JYxhhvC+Zqv2wqs29WpWYsTlhsqBy
pdnlSukTpwovvyG23FQSAP0HrUFoHtv2kRH7lFHj2wKawBLgtlsrExwHh18vnb4mTX5Pp0q7MVzu
kpU0D7Uz7SKh0WFwmm4LMjL1S7cd/VBdF32F9nqwoAZENZgIP2kjdSCtk+E9bq4ba97b8xBe9U0K
ESIrOdJqoTE3kXtvdFjLlj5ldkMpB2vIk2hAki1GVFKE2xQ50RKa0fWBs1BiImBqot5D3LmjGZti
1GZ/Mabvzpgd8+lZWuk3u+p3uMKHwJIpGXRVe+1azrHSM+ieY+PumrEPUmP4YjoxoTZW7mvJvWKc
x48nrssme6DaQDgGegmq4hsBTGODvC3UxAlkKjaPuLkda/o8cU8YYTfctY3dktM8PC16Bfelhqdd
2TY8rPqsWUYfVCnYsKQT440TebuhIeXOCwVdrvLRHOo9+u5o21U1DVpdVltFCW8zTyVoKsmtNV3y
bwtue8Twagwm5S81BqIaJzez7uHcF0AP5ajDzKI8utpC9NkGaAKg2nY8RKkxrrTMjY6joDuUOiQ8
RbfcsPIj2vLnudcyVnZUq0vDPM64fwOiYo7YayyfZhsXqR19kOBJubSo8Iavha2prclkYxdNLmV6
Sx31ud65IHzPw6OTEg4NxVPnhkgWQRn6lN1phrr9SP0uPdPiNejXoMVJre6xoQe0E4tAT1WNa2EH
jGlZHxbml4CVCKAQyy5NvafRjlJ8ehXqblKYldF85hxqNibpEAczo9dnFQRxN+OCyKKxPmsuxw+9
Mh24OjN2cjUSFD2w9Cm7RnvUBihRxKbqJa4pD6KJXWIv0jEFGloDcsRz38YOIhefsCSuwDmxHPpi
IV6p1iOdWPYSSBfhVGJy97MjPNxyz1Js8uuFcGUJDjxJb6YG3yDKM1oQE8l5FeYNfZ7lCfwK8eus
ipZUph9yoGmDMXd3nU7Jv5VXPc5rfgCz3dt2nW1rAqWoKXvebhkgy6i08nuVvZB9R0CT4Xc21c9c
fYy77ApboLtp6dFt2ikjXLtXZzB0VaMZV1PYoZ2p7S4Yl0lsY/uDWgw3MGcWjcRNnNq5ppboOT4k
P9hWOaIXwlXogTfaabjFDWycCkKCPGU9JHq+j7gf+nGbwWANqcgaCIDLML8gYyh7G/GB2l+JKfal
94Zro4eIl5Xmo0VklkMbmki++ModYsK+QuL3OuxhRuNUfLmpoQwppt1gvnKBDTS3kiditzFutKgV
IMfuY2bVS5aUPjwnsZ2yaF9gfp6gA2zntif8IeW/rVM/N5l+T6tg+VyC/8dkiWnCg+qjmfantpmI
/KY2XCz7PjT6HQ78XVMB6CReiTJ3nGe7kSSOjUy0PbQ+fK7aNBPP6JYB+c1XGL6ZQZvmg9BAGiTk
u25q0C8A9dRjr5kaMxut2aJwcnae8jDHI96jMHHnpNNDOiwr8+ZGH8K3vsze6DrG6BOng7UshY8Q
/5NeinIjYtzOiYR4DADA2qRTf9Mo4kIgNQOq6lFZW+VHu6VttXCSbwasZna7Iiys5gonb+e1UIGO
SW3Kr2PiHVAuik+GpQ2Bp8vxNESUwkvyOWgps8Xl4fLfbFmZLXY8nUJrQeC9vmx9PdQh66sb8d4I
SbR7NaFhI/jI2UdZhDtH6d8v++jG+Uarhv5jw3i6k+gAjhB2tNtZy0t/WfdRuh+GIldf7DSDPomW
i7j7qrvOezPcml6rfR6KNrjsy1lo8juM4R8MbapQm+bFHndAdUoJP9ig6n11tBo+Jq5vGznQJ00K
8EgGic2UXcYbTY8n2kV98aKhqrtsyqHPN30WUR6JB4re3QiVZ1kw3UpO3fe9DTfp3OVfDQdXWa7r
+i0iLQXfXBt2glLLU1h7n6z1fUEZEXzrxJ9w/XQBcov4euyVdRNlDBk15eYXlAfBKOzm2+Q0FWmp
DRqwoT1NrJqDORy8wzAI8UHvQ1A462a6/GhKyu1zR+HehL1xi3NBHK1OEcant8mzY7jPly0tAFaI
I4yPfeROQYJL71RoXXRe/aWy3Apv0F7KAt9aY7Xf3CghUdc20wevbbW9Mc/GwVG29kE2Bijg9btI
XFTYhrsvU+VJH+tZfNs7lXe0Z9prpBwoVvDu4+UAiby5Y7hqPuZWZwZcBySUZ017thxCDyrdaF+r
1Si67rW2KaHLqrLua0ApRBsjQCz7pLnPzRXytG7iMdtFnBi+0hGGDyw0efZMOztpWq4FDckez6EX
P1w2jXrU2+laNmh0l/amVZ0Qfejn1iw0pmq9fFW59+NA0trZlEs53Itw6Q4uyYMHMSpSXasBpPH6
xiO2WQCZNK0i9mF1BQoGMdfXnQ6RQM00smK9qL6O8qO25MbrEJKl0AytvnLYFIh+FtWXDUrt1Joy
/5ImCBzAhUNO0LT4PPMZ/XA2y69exfpyFF9IuKi3Uo7VzSxH82ao6MZc9lD408AJp9si3eauIuDG
drobGpaYZNLZ+eKOm/eP0vZUVxUMIBfp242o8SQWOHO2Tmfm1+FwuGzFlI+GOu91ribNxG7KBrqX
uq+zdn/5PHZII6qcE/2c5VJde51lbhH3d6/DQN1v/c5FvAx+VXnhea5Feq03jrctleW+OPxYly2o
Q4A/cYvmlpsnObdEXgaKoOwXRPLv39ryyCRm0Sluc5bTJ0UCWhBzx/sMsPj9a3ctOC4OUHwHX7I4
FeutaV3cf7aTik35HIvi5zG8sLvLItM9LrluBLPMY8RPSH3XYxsC99kYlX1IUi1hbdAsxyHBHcHJ
NH9KJ7m/7Efh/d40jp19sOYW9DRj7s62tfTTgNLlsh8cddgA0nb60BlahAwZ7YGVcnkxPcArwztl
ES6dhEviwwIpjq6PPiEQtf0e5uozpjnfmpbpNXEzb2vpc3JqrMq4Jz3366hl0ysXD42r0A5v3ZjZ
vh5T0nDWF+ASuaYuaT3lhhkeaMySzxIb44voTpcXGlY6BYq6xpHxPA9MpGco0Mqny5N1RXs0mQFd
j5arzhMivve9ptlyP456/4i53b7C1CNhroODR69qcC98JSO3oHsZ43rI9ebJoMB3+fi6DZGGspYJ
ZSqcbkWeWJvLxxyGCb6Xkz30nWkekwpt1uXvZVyziFRQMueK2UkJUIJOn/G8OPJw+YiVOUdks83i
OgVoc4cWhdbu+sXtzKXB6OTuhyS1jdMwc69+fwK7tYGi5ZM70fErae7tdc/OPumJ3F52OUzxDIgz
EZja2/CDmtfkaJRTGw308B3ZCASCdo3A85SYZP2OcO7W7z7V8RVlnuW5Ki3WZwJHGFi55XOtM7Xv
5+WONke/sWWYBVMN6gCabfHQu9rn909FehEyoGq81RNLgtygL3B5ogNOlEVO+TQsdn2lvIw17tRn
rwpy2frL98toBQ1I3qs4r0DGGCE1YqO6fz86XQ/VLqoJ3IWfcgZ5Er/vtRX9EzFg4YMjxvw4mfn4
/gPm2gk47PDiRk2/M82SU2aq7Ce3TVie8iU1oQn/cor1EYavy2k3A/98MdK9bsRfp4GhOxLZdPSk
0QYmYzu4H2cD3IAOdZ/XV3jUXzRBj7cwreYGBi1TkxLPsy0r56bObCiezrxwJxwYVXuSPSyS8hyT
5rXOYlVIscfFgwHQw6nAzM+9TdVyv+JSb5CKBjpZ3MQcwZ5rly/2nGlQgwHdmaNt+UMHPMOb7HlL
++XFcWvaMyJB1QNK7qlyPeQfIwSesDGP0+Ae2pI1YOIooC4mq+pIQgMlWCIQizE8aLl8oYwBj8W1
nnuCh33DGIZDbytjFztco51V48Uc2v64qKw5hY1Tvz9EsLk3DvWk9Ucrj46bOBnnE/+kg10c+4HY
66kBe5+ExfHn3/+63WXjy4Mpih+vnXoZ4wRdTpeXXXZw2WIZSL9gpcLuf/6R27iH1Af5SS9ToqmA
klTHbEDKKGvHp4tPucDt5hv2VfmTreXBkJXPpYNHIklYAcUoIfeVq56T+FNBh4sJcYHgwB7qY9fL
+tisD1mvM9etB+b8uMiOIuzG46gSDq6OZd9dCBrlEEFVeXWUPl9pnlDHqs1hT2NuCIYeAAudxxR8
xa0je/t9g2HO1BFdioKTxsPlX9lJpzh1MCfjIctRQEC9OSr9rdI0vlAMa+14eZi9BruJh+08Go2d
N6og7os5SJrhU9JF1clJWACECG0dODRAKm8Lx7x2orbbXw4PV1kXGBk8hyprw42tsWBIm4GACL4c
1dH6SCZDodfcOcZqOSr5JVPsVWOlsiud5AmACfvu1KOexpOPMKE+qrHlWAldX9DsiutEVNru8rfL
s2XHFN02a1Rhc4aeiyK90zaE7DlbJgpRrUzot/xusYm+qKpZxVV5wTdeUo2AWHvPdOyxy/iz2Wl3
cRES4WfgVUyTbbF6crBGB6IsuqPr9t2xns3uWEUMvFWJcT20+/AYZnG2pXplvZ8f73u3WlWhxuV9
i0QgbZyId0GjeiXC9NDRMjwsyKCDiFsVLRY9Z7Hc91icKDmkCVnb1uJoPqypDm5x+6GXZb/XYxqp
aZ9Pe6Nzrm1tbgtEOzAJ6ELTEIGYtlva8TmRyc6pGvdQoYw4sliUykqOsZ62R8yC7bEdJoqQQ2L7
ljthmll7e3Vdcf9NjTkQsWkftSn8OnYd+L6wIOqtzWivmUTjljXsdZuA0ibaGtP4PKxXpL5eMp3W
/PhXS+eMEr82lv+LujNZblzZsuwX4Rng6KckwJ4i1TcTmCIUF33jcPRfX4u8N+29SqtJTdIsJzBR
EZKRFOF+/Jy9197gQxzCLneWXdWab2QgO+eoOEG0dq9aLZMjgmzqw6zx9j2/5Ey2MApxcgo2rdQ4
p2e2FWZumgUpIJFt5LY7CDJYoSLiJMSQz1vbGPwQeVX/oEHP28fL8NbZiEa6jCgSZNrN0zLLPEjn
2DnbmOM2manhrO0hADGEdDdRHZmHoTfMQ4Q2yZ8nagu0nieXrQE5nAZlxqyri9fbKHlpEEMLBQsg
05U+v8Qoja85BrXQLIo6tPVieYKqQnhYbTaHtqdnmydZejBmJhyZLSHVjoaxa0rCbhLLh2PYuBtn
iVhOXDvhOCTrYqvM/JhxRD7cL+VkXn2lGxxnxcm7LWBJxnL37wsQm2o91n7Ly9F+x3n6qvtet6YA
A9NR929OooXg6Rg20BBxdakg6XDLu8OX7eXGZiZeIDGFPLjK5gjuZbuEyE8jlFT+3NcDVtkk5w0S
RotSF5B1N4vDvy+1g0ZgaXFuamX9K0pKf1XVc4WS3vv7+Y+KO2AaCnPVQ1AKmjTrD/cLLaf+kLpv
fj1Me8UNClM3u6RVgfcPX8/h/i0sAv98NfgZOgzXfls0bsBimnC6xwa3YXq7YHHVQt2dPghGTLZ0
a66lgSRKWXETFH2U0Q5WSYGE//Y5d9dmy2qo+fNwsDVz3QEz249kPBxtQPd5hoSW5FmKI5dtVBZ+
//fl/lBHw1KgUOBfdNrnTj3WuMl5JfdLaWp2EFXVrdkFUe8OyWtispnLmyfB0Mnurpb6oR70F79l
IUwinsL94unuP1+hov7nK36ZCSOIWX6edeOhQ8x7uH+F2PE/H97/AW1fUGZOs4ulUx/uF9NP2Vck
iSWWyDYJWVmH+6WUrGMRFdvfD+/f83KNyXoCmEeTqj1E5sBmgId2leDZWLEcvPaxszACNdH63340
FywlibnALy7lhAjPncCrcZK8UT/gHYCBnsq4DJi60Rr1WNuFPtKGZgSKWXqs36xhoVFj6Y9RV5nU
Eg0WLaNIVt3MehHfZrBaB8GuaG+DUt6r+8WhWof1l5IAc3tL+jKHz1XguJxun4r7K8lb7qGI47qu
7cB8g+ZK82+dnLWjPaB+nY1x19/WqfuyhVqbxgc9QwYh0ZX2Wg862CzCOBmng21Z0wGhS8Q0YKzw
zfv6IcvKeJ8rteaIxKJdutxqWHGIl7s/9vsMol9fYE1GLqvTVVtbGOBK6TeHvq3CwozYixPBh70X
ZgG4Oq425Ke/FLGoD/PtXrkvB/ev/tv3YmSp0u8kE1c+F31Xo6dFbXCGG5qBW2yT9Q3LdGJW6Cua
zDXqQc9bwembtm6pd0x3OYwJ2KJ5lcuNPmXeBfDapueY+80MBoKTb9k0pqHylVE07kepnSQzaWzI
KWH3pBetSjPeOe6Sn0xUPIdIqk06JfLLL8U5ZcSKm66djt4AGg/Yuo2RqFKL/1ChMahNbCkZbgRU
mcyWkBzqAHQMtZ3TeL6MspnXTqdVAcBLQYPQd2SoBFpzVAkJvVhhn3BWoLF1kivm+xLShCi7IAEw
EjbZ7bji2g8oXsZHQYc3nDypB0Mxjo+ubXOMMvRolzjkki1adS3bii6xY14jDxqy8BndAC1YuTRf
Pgzf6lYlBp1Vlk0CeegAwASd2MoAVbVxRJGf3CYG4ZegUxzK2H8phuyn1aPmfH9EL54SsGZRKTI/
R8RuW+/TLbYDo8tXjxcoJFQd9YUo0/fJkuH9+24zMEUQiQEiMW/f2hIYd53ZT/5Yf7ZzjM46N+kp
SbLgxIwARiz2S6Pb7TuuOGPfpBg2esIT3msDUfwUkzxz/1cv19fSLiCfNX61UWVMbFGBn2yv1+zN
7jC3764THSjn/V+SYAOqpyXMgedsdb1LaOVs0nKcnrqH3MnU5X4xAYUhnpj8fSZzlBJNbXx3Wot4
oLRf4j7qORhQeCi7mK8943bOHm+y07w3SFPpjkC2M4OUPtTqRFzj21dzuiDHTqd611oVt47d5QeV
W/NjQlbmWtjODAMD1TPar463GgztVGTzashQihskxh7chRWo6Od2rye22Kmq+AOYTV/1VdO8ofFn
tpEqmm3WogXCRHSGl3DYUDfgUGKv/DXEz34+7OLG1N8mLz2o6cbSA3T24oqp2Fdo0NcouOgnQ0jC
zsCTcNlGDGdCI6cWZH9TRxRhMYVOXkSrIsvZCv2O1FNZ9sfJqKM/Zo7kXCmkRCH0u/1IlOBby4CD
0JfiYi0Zoq/JfHD86onJlHhJE7N7cVKWBoBm6dxl+3bq1aXiVTjuXO46smdhn3GnEyRKhCJIlplR
18zP8Fdjq6vwKBf92RTt+f7IcBHtabpkcuMCrzWRmJvRklx22gQqnjCObbvU5a/xhr+Ihix+GIrp
U07NfGIsSu/bNnHIe7aALsQF4fjJzuij/02859S3FiSirfys6K5on9Y90oqV0bZjkEbO/GjaS7Mf
4JOsIhMDSo1YpJoZaIuI2hPTmPkhaFauEvIEXNyOvzxFKRG1K+baRAVC+A4mpexD5Mf1CzDeq03k
9ld8ayXQqmxODIj6tVv6zqbJbZ3Rxzz/9rDbeEuC+4A4yxAqVRnEntkHkOTVRrPm7rkrYbv3ckl/
Y/kJvMZ1/miZnPINovd4S3nmHeqGlFOTBhcCyHgDBrM8jL3uP/Yzznd7ejfIDH+Vtp4yQGQjEIku
Xu1I/vPw/q9MOBmS2pSKNR75Z2dicZ5m68My4fdLAD/YP3go2+ljaAGLwrf4S9n68jDgEooHv7jM
iAGOHt5Rlg06wLZT5he6luXaaWNmpelM34T2ru789kvG90g8khcrYhDAlGTexbrnPi0GHOY2q7Hf
mcv4Um1tO7b+0rvhV80w+b3CvBgg3ikvRUyVlPoVRlDsy9tyzjOGDe0GbWL2aqXTJwy6bMX94X0L
cBUSh+if0akZzUTEZC71juYPwAmVk6XZ2CzLdUGL1M4j/DexOsyu47xEyxiHGRXBVnMXEcSuZoTm
NIyXtDA+izRe9taiujO2tsBwsuatYWUvM+t1cJzxueSer0yru6RaXK212TP2fIgs/hpeHbZ6Xga9
6rsDrAX72Azdcy2LF0OaXZiZy1dBKicQVvxgB9WlT0oj6xYkjbaLl2Z452c+8hYabye5MVpGxWvp
4tedceMHs0/SQ2xZ3vtST97KwmmqTOfDZMJfVvtJ6sbFlAo2XaJvCIvuaZgm5JHEDdFCRA7YzgiD
bIAkxf5ah1qX22Ei6MuYUQEbUugcGAcxra086sK6Eu5zO0OfVnXlHIrcZKZn1+6B4Mp4T/do2ZqF
fc5yPflMCHFdLYX2KzGI5B6yibNrPGvBzIr8W00/1jQygx3N5kx4W72u2sF4UFn/NmmC8Mi6tE9Z
r75aOKfPRdw0h+jW33S81v72PifSG7eqs42X0cDE73elQaI3EdGspgWVbwVfenG/s8YItAS7hOM4
glBIEe8NgYVJZSTmqYXGnFfLbj/An11lUNf2cecVW8YibGJ6jON/6ugrpODC7un0Vn/Lp7S0c4ZI
O2Re3JDWBRDW6zB//fMX7AS2wViAMlJT4GGb/oaFvUGNrG0xqBV7sg54V3TzWeapudfzojmCxMZs
YKjAHOzpKVkm7cHohu39ke0MEQPWTJ1V1SEBAWqBl7UIMEOZP/lS/7S2YW1K/vphrDA2F8r9HpHE
LqucUmztVol86DoGGVIur2pCeGEQlPPpD69VAtDaGb0ZQaXSzqZulcd5voWKN/pRlct/XXBauFoP
8bq7jlmEsFAzKS3SZTpq9XwqEiN7TbXZPWrI51b/htRzV86Iv41ardBs/ZlszI9ZYi07xlTZc1Hu
21Z5h3Z23AMW3GcFQnVXKUWH1BHLQ13l5wpTFPtdlayXqEs28EyWjUikWN0P0woPJ04msR9H5T8X
Bgm+Q5pe+xLZw+T46oElyq29h2LkWNXcXiH6J+0sIwosOYbZ+FqCZD3TvPAeVIdVWZOD/dYmybb0
Z8DIEYwehsZNsEhVh2nFz3a29A/8utdcH99TDlVvYgKzFeGEIhi2+bxNHr/TRFaBlY1OOKuZCq1k
gMCrKc5WMw4rSCn+AStRt7Wb6jcd3ktXpOJxzGNvA+onCxqVYZfxbMhwI0zXzlEHAGXqzdHppcdl
siYK3HgYVIV3NJXTYz7bv/SmdG5H+PERiX15tCjt11FipEFcKwLG2tsrj15jIsTYtIvkd3SrKLVp
R4idCOvUWtfQfUzprlqgn0CAu5DMkySkX1QgDzLS6zLc5veRFuhi6V+1CMeMqlO2uoiO0lJjJmL9
I80gz062Mp8tlymLk0LgE1pKbiUi7F3sE/RaMPtghK++y5EhUN+Wf9GjYapmuOVpJN/xIJz0SUId
DuC31DvbwwFVmSzYi2MXR6us5xWmUnev4cPfKQ/0SjT2yMUWbVxIXwZxYyVW0Lh18Q4dhxYL/fqq
I8OAZq7/S2ezAEhdPjdudmldpQcWBPNLKsxu24CPOc5AAI5YEJ2tUTNPFT2zLAeEaC1jhrdlcZxc
A4pAxx6Wxh927I484QjVtxYAqVZnIPdhoeM4gUaA21xkeNx5CsyfIL43vOw7sifGSoi+IX5sstwI
eepFSAPLeCplpj9xA7fTKu+YjFpAg2erPd2l4mWV4HhLVR44Cz5Mz0+ibdLow5b9A1lUDzfSlF17
bFJ2+bqd9zEC/C0VR7QyfFEADynaNeDdFq/S1B45Kz9ozs313Y2vU1ucZd6be2qTirgcQZuPDMoj
ZRa7m/pMOpldp96WR5180yIROclORccOZyVnOl8lwcI6Sc5FsbXKTh2NNNobeqldbz7P1TRwKxd0
w97bnBll1b918SYt0vKhg+f9oJEouO/s5Hr/VpkbyGlLsRYNkVyNyF+A/rgvg94ZyEv99yFtncdU
vg/TdqJ18pSlMO0BGIjtMNW3gNU89Gr6JK6x65KaG6Yhes9sK4BZlDqlvRWMK3BsM/HNavvLdqBT
Z80tPawsnV+6NNZmHcfP+Qy3yOyw0cTpV9YP/kbaTrXr4m5679AlZRWW0pKU6j28ZvWc23xgGX/s
PD9W0HxsmPGiNEn4i6pn3g2aUpA/jihhVvH8q+tvx13zCxgRXuspinYjob6HNM1P80Cdg1PeJcSj
br87ZMWkPVVI7FxxBOW5YPzgnchmyF8YT8AXoadgwORO79QsCCmj9qm3zEDcouQ5Q1TBWLV+6NRO
u7NpYNx6B/H5fkknk99bGVAWoRRisXNf7pec1u4sWvyFt0hr+K4bmcXZNjUxV8YOkIdRA9ye9MVZ
RWzHVoUCxgAissMjrR9y3G0B/NTmi07VtTOjD83WdpzFB0orloKs5/jq9V7xUH2J+WZa7uMUOZVX
bxTjHAQphYZsayi2IICICWfs89KBlriHRg1SW7FLkaLeACx0NIuzelq+gCapjzrd2ixGut1xoMHd
Ox/SXpEB27TNUWg5B5VYR0M+Wua+Q7SHEdc4zzj7aLK7ktqE7BxEtjafSc5t01g89o7VnbPBP8XO
lHCkrBGZEdf+qSFqcV202V0jy4NO49tX3Gj5YB5gF1Bde8yoaGL6TwAW1n4RfynT9d96cnoOBeUI
GtE6elvAZW/eOORXuFuK6oLAJBxcMZ6SraHX8SVOZP5qJ2kwGPp4luI2DSyVcWljy91Lr/ow2sS4
oGM5wrqRe7N3qlcXClY1yYyBjIzDdJ4gLHikQEzzoSMe2BPRC1Eo44tYco4h+Q9zrO6s2bF65ARM
9E3kA0KINNoLZV1j9snk2R0ZvOpqNNFm9Ywg9M6Fi+2mu7ye2xWLR7HrOr+lwODiKKi2nTkdcQaV
Jztvsx01kAG3bKJ9VtuMh0fdfkk6Aksrq/z2gRIj/kKQ0sbPjbkUeF/z+rNqYgY4rv3HZMzuVH5D
IWpTxdv+VlZedijt2jjTptLPJaOWM3K87jC22qm7wb5pS326A8Ja2SXpsY6j946e8I4JHu0+ju/0
nK9pi41JmuVL1In+0dSAXZUVU3rq0FJv9e+emNJVoTEz7g0dcRtT0z35irSMZGm+6R55K+ms0f7P
bfEmHOQC0+wWz2Np0Kr31E+6FK/Y4a3VcMtWcSfVbBhqWxv6eq0hopMyBu+5dJszJuSQppV9mGqa
ZHM771KblW5F04PqjZTtjaCrc5kGPeZMoN4doJmX+7cSGChhVQ/Nzm5qeobsmkWqRyHbar7ubszj
AZnlCaD9b4uW1rrutfdSLgCWezleUwLgrobdxEAGOo/JTY+IiGlyBnV6WxAV+caJ7wGrEgjTtM93
zGMgoyG83DF9N+l8xM4pE/LiIoHoPAHNCrvWU0c/A0ej9ur23WZRtrXBmpZtTFjxZ6dPjwicmyfH
5maqNFzimgWEwC8Yisw0J7ELWwQIJ6BGoloEWlG/iqXg5lvKq8SZElqWzxrrGa9OmspdHMNDH40a
LcNMfFuOBd9vU7Irb2ytf4P5Utidh7wiV4d1qvkuS8053i8agXfrFF8gLRes1cixaSPU8hmxv/Ho
9jVBsmlRgHcpoAO0nEMRQKRU7ZNnPc74i522e8xuF1mupGahQHKlE3RMVQODVJFRzz+NyurX82wM
oTPfSN1UK7S6gecwz8vQ3GBLNsus2jGLNsLCk0SqTY24kIJTrHH7dbtBo204j9q4VTNZ6S2dVAw8
lXeoxsTbGKl87qFoHGlpe0c/BgijskWSkVITJZ+r+pRq1fJM4rt1W3djjMzboRzbF6QhHORVJ9Za
p6CIIzOx5mQJML43B7tArOF4qoTmlxz85qaCqb5VRAIElvabGHTuL2PKjRnpryZglnOUI73KpdD2
mhE/zYvmPkx177zMHfd7ilHs73P1kMwL/CNWsQUNXNd++SCmPieHM6gdmdnm/hCByMmpFzTitAjA
sVTJQUyGdWnMWSIvXWDy282HqTrzOo4/42j01wXeUzDUqIF6WrBnzpKb3HABiYywfw6FLyE6WTvy
6KL3zCJGOB9JdRdpf+VGY5Iv9CGIevSiThsBs7l9VJO6uVHblsM4SLJbhtsAm1jJ43S/TA90fSTc
9RjWUIKcZ4fe9uDkQn8ox7QLWozmpRjBKVSe+enIZVcupvMoHYwDdb2vgQb9WHGMrrjPpqfRlSeq
A383pjpyW2h9r4wDfTgfyMk9sz3YLbW1Z/nWUxX5KLXp6eVmcihpR7UZyKkoQwtpNv22mgFpLQII
tow58qTkWWUjec5xMuwNGioHlzRH0xL+E7rpjMSQxNrdHyL2GgIXa+4V7vVpaio0a0NL3IXHvWJq
+hk1cx3SKXXWsGD0M7He+rkYBSt6xpZomLF6nvrPUhPpk3CVeq4pkUHrf1aOrr+mDm9FrAGWuX91
/542eO1qKU3yETXkk5iuns3CP9NGGT5J6c03zTwgbAK8Xk2t76zimiXDQIOEGbVnhBjPhAznz8Ap
pudUqpE2eo4BADDWqh/L9mID6Sc1iszpRQ32q+Uh1pxrp/vgJTEYS7P6u++81zaOH1NudSClC/1F
vbv2C/YTxiwc27vIWcAETt6vm0tWZC4K7SQu9oWO5kmvEO/QjSPyTqGdFolzcJNiejB1zGZJqm7O
gbrYY7Ilap4kjkO+KUxrPGXFUAVe10ffHYgIt2+cjyGzYU13zs/o0vk1esJ/aoEASxa69kQLuVnr
S5V/Ilx8jxlOHquFXzFyGt87HfKE2tfiR9ZP5PY5Nr4CuRE9SkYFhZyS5/uFSBbsN4vvHsRIutgC
ZSgYGzc93S9pz4BDJub3vYOboLM0tDgOmr7/I1gi9zK+gtE3dtBS+l1G/5V5+uABI2LMbGoaWcGa
jrwadrebygw1u1FuUWLJlYxKhrpDNzDPyjUOeBaN7c7ttnqm0X+yNHvrMPva2bR918DdIHEnPkcg
JpM77xceNP+xo8G1VoVXbhkHqJAlzVyD5TaPhnkEXJNcpEU40t3D+j9DUvi/wIj/ayiH4D7/w+f7
/6AcKlX3bfqfpAUB9J8f+jfkkIgdIiwpdZz/JBza/3LxSBML6UI3+C+2of4vxzAM0MJ/8xVuv4ff
f2Mbms6/dN3CPsx/oIjyvf8vtqEQd6r+f3ocfWDlBqQH+wZsACf63zCiLQ1a2RP+dBA3nonFeRvL
7Ta/zTE5w9KHzYmFoP2LYZ1H94uTGDRq9WynzzlDAePHvsmN7hfgHtAL71/qLdAnvaNTxZg3shJa
DxCrdplXf3V6lBAXVrWn26grMcs/FG1IWyt0nFLhH/NHEDw+XiQdo1haZjBIY9xaNNSc3rhEpSQD
heHOSafNV7Uj2Z5MbEO8vDnHpuV5mI182wBn7PuRJHE4Onvm5PZKehjmjTqQ+KZWEJzsoPVpeyF7
yC95Hjqje5Ctv7zr06GS84jarkAEyA9X0S9CBhw6RdFpoakLe3tDIe+vCK4rA4KbTGKoOEd6tE1X
Zj/R8bAjtv+oGUIkwzSoYt/cJXvmA9GKLDFnTa7VhraPz1ENx76Kuk3hE1Q2MOWl+gWHlXwbaV6v
+pYu1dTof0zx4iuMRoQZkJCnzXmonAQUgY0zgghqjmjg18IiK3d0wl8bnR5YF9kt4v2Z4LpjY0JN
5Yj6F0jhJyoRse9yyDgDrQDIStciia9eM+87g3JKd5pDnGPUoaN2NEQ/bD1YZoxiLnGRhikCDYrP
cq6PsiI9zIF6cx4jR60TEUdhJt2ry5iUwyP8f7pYl1Zz0O0YDWE5Oc/YXXg/8ih/QduKRscYBxoQ
HFjqp8zol28lNpMc/0w+7ZEyAmVsOB11SlsEiqZRWNTFsz36QcNoGNUW5B3Z9cltC9dp5dZTuLhI
Pjz2/U3ZtXjDtHHaA988LNPj7FXkyTXUKpgnXxi1IJDotD0OsHPZNtqet+aIq8A4xrb5Z1jKcdVH
HQBuYqiZ/2jXdLidq/CRzPCRdF5dWxTDzkUQvPF7d1jF+ZDtIsuFlNRw5F3iat6P9ZyGeWs8Lovh
gkYUyQuNCI5glWLghp+QTYyzZEcssS54M/M83tv68EkjaQ5M1MvrwptWcNOrcGRfGdUQeJbJZkXx
vx3YwA6Vop4pHucEpT4hdPNlGampE81+xXXJsyedU89QjtemjrBs6vAFg5A3zfYJ8xeKe0HPEioj
79nIO27b81PjdOves35AApZfidoraR97qzxYswd5i1E6VSboHu8lXgg1Jhg5wJWKjzuNlo2qn+Jm
Tje1pXa+iadEav28F44Fw2/eggSGLI0QaVu6gU+fARQLZXKnIynykzpaabMg1KY/Dmk043pFcU8V
xxmLIzMOji22WGBi/RJfTYhtzJU3DkxNonGYw3QVsgdcUvq2K7Ndw9x3LcE20v7jxOvkiKtI3Gpw
mw09HkpONHu7SPKzIMNMTE0dgnxLzZFA0NdOaVQyDQwBzduJUoufcYn758zDRql7nJw9UiJ6GZBY
cqpL60qieE87gGjtRtBm9rUgXepm65DwuT6hBc3WKV+vPGg7+zh9TUfV45hpyYYv1WNk9EFHHRWj
VQnR4XRUTsRGFD1+w6jM+WzYV3z0y2VQ6kMbEip0ZnHwoeZwwUy3byNvU/M78G78QmmMOskpNkvh
hQIOShhXDlIYX/+OjXEFHDoCbEYyBuM71ZV/oco49H7zE+Vz9CDoLK/GAVOjnRN42U4uaZ7zkgRC
5/AfMVtby7azmGhxZK/o2llaFnSN164Ldzx3WorZKnM3UDOPy+JczDSCQeE0TZj36pdVEn2NCfhP
Kq0PjKrtXlRUYKloLhze0zVNOxkkQm+2VKw1iFEis1nagjkFIZX12mae5+/Zmk0qt2UXDa7aYWeA
u5ZC0o/N4zjEJjvRdCL9RaxlNYLDycuDaAf0mam4tiJscQNkrl5vmw79kprjDf2/+UGukFO/4faB
4aCACHiL9zMy8aoFWwQUrVMyyqt0Y7nL6uIHKu7vjP7KMRoS1DAQ4DfJ/O52Oe4Z6I4BKky+oEAm
3+S7JRCGEfrNpmk4/rbR9AFLW26v2rQYd0xH/pqnug6N3DoznJk3FLBBkeHWG5jRhdT1cs/W8qhb
zxLDz487vjlp8dG5ef6MfQyNj82uaY1xTE07/iEle3issuEpsh1IoJShq8r0j2oR2hpZCOJthgf5
Oauig15PAQ4x/sYlGhgSUgwnpiFC86eIYj9wYTEDcuBdYiL2u7Tf45Jur55UsNcUq0r5MPsCDN0C
vAyP4JupHnuT6CUHATej574Jp5jZkP/LoPdq+LO7jr1xQCJkPut1mT+IJGFhlvmua7AMuAYC7Anw
Ly0LAzaa/NJmQJhmgTLU98doow8NZsyoNsPEmV6dZPlIraZZ0+IIjNFu0bf1XzUj4bDWu88OyvR6
cWK4g8iI1sRSbMjI2LgmmTdN4aiVTWTF2kiwH840Btewyz5MV6Aqc7QfLB95yDRAhS3D5sDyXLCY
MGce6GSRsR1H6Xn0ixAQ394rOV/XxlgCs+DP6kqcyZWjgjlzGT40Ah2JQpZ404W4uJHJ7LMdTJUI
GGXOTgGIZctee7ElYXJEha4KvU4OWFf2Wm+OqH/85tTchM+prXZgAao1cz0HKbD+1uvDh5lCIpkV
xknz7r5NaKfn5u8EEYDT2g+aaiyG5DmMI6Pg0Md6jqt5j4f/yfGG68jHCMH4UW8R4lip0n4DoOLs
pb34enaJTSIrFtUBGA0KhjAHPyVzJ0k9Vp15+cgbbl5L4LSLYyQ8TaUQa+qIaueWxqh3a8zZ+ojz
DTN/Rw+1Nw2ccroXX2p62ApDSER8MTLAyaZ5QS+2K0jo1iq1GTgwtpP6ihbG7e3sAqS2jT9pR50R
LdUu04DA2G68kWZtrGcIxnubJPEQzLZDZVfVa9cyjKuh40fEef46QSDcLO6N4Sj06IGewxJ2PnB4
LFc58lAtD0pqhXXyoRnmB89yRue1sFZzuHtTdgvHkMTI2DW3PSJKB4g9IE8IC3lpZwdur2IF2gmN
W73s9QI/ts1uHTAgYQXzzJMFMWTl5Sm7YBNr6z7NqUjpOz7WjTjYdNp93SFXh25ouUDz5AjvbKsu
7JVh79RANDyni4fMTwVphcyxR9v6aT2/3jmKuDibiqW3X/h8Mpgc9Ww1O3oeWHV50IbSW5djb+zZ
vOmfEL0nRdyFno/LFniiCWrnCM0S0X5PV67VxJ84BwFZGs6X1VkymFpijBH3c6idbrHAuGRH0KRN
zujBqkErwu8MTRSlzHoX0AW0E+Lb0lngiNd0dTEb62sSfFYY/B6hL2RBmdtflYcxeHaZb3Q6pr/b
nGB7fyiHCjolMhc2eZ0dxPevWU9xOts24y44bX2Gnycr6mcdZdmmdNPlNOq39bsgw72xmmHrIqJh
FayfpImvX+AWyodBvpWIVSangeQkObBTjmRHXa/OWUfBbmMLWs8ykPJR00ekxZWbbOx8MXEpY/d1
ZHZ0KvdqcMZYR1qbhiZ/8hI21Kps0ogPYf02yNI5L1F6McvlvWG8xSasWUcDiqQIpEdUpzeKMXQd
W1uTN7JVUU81XJM+tYj815ShSiGyg9S/iTZ04YujZXTOiULkQnS4YpKDeRKa2drsC5Lde3l2UrFc
lDzFE5pKlCtb+l2cP1wstHR13pdioqpm+Dr7KUUBtIR6MqObA6Bj4FUdURg4pzFfJkTkLdRHfrnN
gMMTT5PoPxX+a5G4nzMmaoZq6Jv7GnFqLYjZHFlGJ0wPwN1NVERJsAB84pmeW23JH+jcUKFisrbj
hY+ZUuESfyXNPB9a0noiTjAcHD5az0JIIthWBYoNlsbfaVtajwWZV+1tgkW9tDe7qVy3DXIZy0b+
TA6Yy/A2Hn4zKfbOULl7pvUEE85W9Kxlw0/hK/JCCBMMUu1piNvuLbGdkniYH6VN+qanO39aluxY
aOIo5sNiMdfP+0/fLocLRxl98RlDyXFdD4w5qV0r4nnpP8rlY+Cv9j1nsHSmvPorDvVsOPM3R9qq
G/3Wl8ul6TB0IB6V8MyE2BRQihAXb5h58lGy964+1kyokdFAc941Xo9aaoF3r8feb+Gg0B41AdLW
YWWUg3rFrZYxoqD9zE2aMIoMxMznaPGf3KQ/VTHRhJnEcytdbw+hZt5ankIJCLPAB1f4XWY2HAzE
F5lW/QhAbs5gcGs3UlLhVoR9l9zJnIHDeMwfpnk6xXF6aRHgvHQO7fre5vU3htYekHAB7BDRvtBM
YMc3OTR1ONpa7u5g0RuS64na2tJHxI+pLg1irj4lmYrjfozYdDhFOdoCVbKtYtq/TOPy+X/YO48l
SZVsXT8RbWgxhdCpRaWaYJUl0Frz9Pdzj9oV1XW7j9mZnwnpiCDIANyXr/ULoy7uZ1Ufrkdz1HeJ
3hPPdmaQ4whCYNUBwIBabTEmbyMVWE7cLQ8ooQJnoLxSOK25s5nczyYuy6219NvSQaFxrO1dYlrz
fkADfgti6bU3kgwJjWk6Krk++Z72rXMBKFlO8TMFI00WGG7vON7pTLaJMkWqLdW74xiOz16mIdli
SnUfxvjZcDYRccF1CWp5g11kHhg4ARzHKrqp6+5HbYP9reJ+a+XOUzLwYwsayjZzNXWz1GQAvLJu
8DePg3kCAuxEydajH9jNpm3sNHXUbkjrtr2qBmPjVTj/KCBhHbzZTRUZk+QVkRvEBxQoZ4qqP8W9
Tew4OoCJnImspEOsQ003cZTOj7g2btv4o0s0EEuReUQnELjalRpiS97XTGEo4PkdCgr5SGdSYwuz
H/Ts0UQsA01t6O8YeW3JQfT4WYBJ0uaSAnEGpWQZVFSpVSbnldYECgXyoMa2CTu8L3qV/Fh1TlcY
C9Njg5d/zj+JfL/q8GrJOPTX8MxMyCO8bWqBnKHZ1vDPI05P/G0DH/SB9ALLG3gdHP4FaLEVrpfq
KzCeMa4jgntM3KymvVPc52QCZZeGLjUiyhilreunRlX0E/0U8F25vg4Vhm1ij1zUyEoM5XBy7W70
F+UBF6V04yHAe5KLxmq0UyUWcpXOWwtUnaxwKbg8Z0JPPpkMR/AVbNtO90D8LKI27x4UT3iU39aJ
S5CLGsTgCa7f5SLUHv6ahe7+dkbbln0sZOs/rXZT61el0h0dcYEqAukncGmY0WlHuSI3z/o8b7Ox
/aG2WglqR2XqLWpl8oplyxgTaFy6shvm0CjOeyFRBTz20TEXP00RDb9+HzxiTQQ/tSwwh9Q92b3w
+PPQ4ToN8X3fox/j9CjZLYraHwTTATwcFDmxkC1PEI9kq+U2ySN6AgB9q7dhsgEiqVN/gZRDzqQ/
GV00+KNaTRtlGCMkZNJpOBnic/PcMQHlNpmhpx5aCB0VbiqndYp/LeY+83J+m382jowoPCVa5TPX
vZccEkmwkS3JwblsK4nWD6WZBvhM/+LXSGoNViwt6LHkebZFus3RHiPBsSH7V51G/BL8ehgTUvfQ
Ey8LLYeySJANZdHrJ6EYDVCvshNUj9Fr65WsPiwMz6d8yOFeEaPzQNeI1bRKwx0qS5TayuG8qmTQ
v7yhAcIrMoSSw5TxJh41+32IoumkalFJnSG5no1qOo1iIbeD1YlADyUj/iswSBGCLkUEvAzjSTKY
JLfJU7J+m63Fu5beSBJTBpawO0iOloLzRzBNE5WCCILWZSEZWpm9zIg6lQ9yO9+fnjw4juo6qYGk
ZkmqFjUvfAO0CXftRavRqnFOiBUh74VWU1B0NnyY34tSsMM6s4cZIzfeG4LWozVgECTNqxFXMVAo
I4YWtK8WR9GgzMEeoWX2jII6saqJwIwyA85Dyqx3JrS7kcyAB4oPmBvN1S7uX7wJQbHEy+jTNfNj
nNE4TzP0x0k/fNMbsrMOBlMTYKxw7I5u64CBCpeZui/GNJaSrdDtGpApVviOXtoDNND9qI7Wbki1
p8bwXpeixNK72ClJGu8rwF0JwCOm0g1Mgd7Eo8K2v6fKk+npuHkUsRfYlvuyWNG1kSLLhg4Gtinx
5O2KBXcl4Pku73ExkqVL9fwW6zrssCJfPUzlCNGVScMhNUN9A+FO0WECVUb+ghBJ6QMFglda7Hos
mJlfwNNDYuqpql1jExX9T0K64ThYRKVK9pJkJqTFlP5S3Y/5gsWLxSNoi3Q5lQHQ3SGWCa6D3WTF
aV0FX5k1qvAiVErITVOGvL/QpwWBqfY21Vfje29MCIt6zCdsPKpTXXk3VZ4LuFaAmYEIGyHGIOME
Dt/27K9K/tIVzrrBxULxvZwJl+6id2dnyq6anGPnpdbJTVsNKFxr3zhli9PY+OKV483YVugGVkzP
TP4z8LkNjnRDHHQK8PwCdbGBYBlFstfKKJ9BF617txezzHKkIB1avgkxYUURrXqXLiyG4+zyU1G2
r4mVw1RE9Amwin50NO19gBIJegRvkaqc9WM0vcBBa5/JZPm2jvORtw4gktDEacL8YY4sZ9OV6c5y
GN8aD79hRxveRssl3GtIQPX2Vwo2OSXQ4b10ZhVmXPzZr07i16viIdXFzVCiATbEVH7yg7/qOezu
XIgY6bXvGNU+GvXvYzE+JdBhsUf3oyi8X0Nn2cwDeU9Ps/Y9HKSctASI3TnZt7CEswJHOkzvGIPh
OeK8a98hlhmqs72xxlDdG3CD9h4Q16CNWkTv5gj+io0CPwE5tQWRXRuR3VDWgwYWBroyMzuoh8A7
8uvFTJuN0XlfmCHMyKUxxcRIGzmgD3IFH9OcCrX7uQomMoyUQhhKgH7fL0CsyHJ06sEAsKQv8Zex
LfF6dFoSVeRXg66MQY3et4+rzj+eudMNIfj7aqDPYdcLogTDSCIUe26B8zGMLN1aOqXs9oZXi6fL
Qp1nwVsxsqx3s0gKVG8eK+zdCdnmF1UrzF009h+hgs88MqIYSzg8Zl0ak7lICXwgmcdx+R5xY5iH
W9hVxuYu7VXSNswYOxd6TgnDo1wAWGmNKEIV4fO6cKUhvISd5qSpr1nxDS+XL0oZOfidLW7VwLEK
BGqNHOnohAKtg2j3o3lfF8BJDCglIrUFFB0JOLVxv0Y4XV0jmFMyPbfuah2soZWGI2Sb5rjYSnTV
pB8LGmgnxK3gWC4+gi5AcOJce9BC9Q19pw8S26UfRuBXJpDXrhZd0beCcur3BHFb/C4QTp2Z2sU2
oH7hHTkw9iKriYMBgMXnmMIKU5PvisLfMIYGOs6K5TN6bTrVsHdYMX6zMHjynVH92U5dIJTNXqpk
WnexjqwYsdGzPU0xVbWRTAE+61vHhLZThDB/QL+Q76MbJp4OARFMnW/HRX03K35eLicsdr5MgHbv
1QPWfF3FkxfWjQXeo4twlba/opb1pUTVLXP6HhyZUewitzk0llkGZYYYV7JAt1rp2HVYLtsyQmot
YjhNJnrwIR4hGEB2MqxbOixkCoCKUnQY+G5Sk0wuUSd7sUaK/3bbvOhrCq/aGHcNyDjys8n6Mo0u
EoGhTmYNS5FWxxhyMUjR6lhqgDrLteTaTLyXrE7aoHdNfa+hvEI+pEAGPbkZs0hj0lWgZ1gLB4zP
SIEelIbQOfLRfibwfIU3rJDGgsfpMf5XQJXHvh999AtukqRFysN7HUKAU1goaLwz00sc1mSTnRMq
z0xGak/bO4vzhETbdsWO2BSGwCn1GCZ8FvL1UfW1ysfXhsoBSmc47zrjV+RV8KNrtccO0WSyI7CC
mhCIbxVNyOgPd12R/yAZaI52APYINq1UxgjJ43ZVmBxTsU3ukItEEG5hVZWnNMpfyGtCR16JUuSi
aQhOBzpdt4hJiy1ldEhs83ZaOl/12kfgrtM+Ar+FPnM+tsMeuG1/kotQhXgtW2AlQzUAkx/uulDb
ICjiCn+ZWqe0MihAz0Mz2rsUJlxtPQ6JCoCTnCRlOjPcUP5E25mSX2SiROGY3XxAmeGmyBl4PK++
i1GX3CNWh4FyCSrmhJfPMVPVhQgfBfTZm2B7k7gFokz8yiDZEaEQxOKuCbSlq45ye4Nw1R6AGJN6
uFOk77frQHkyyR6nsLd3qlF4J8P2CKzHYBZSDTU0S6KglVkppSwIeARCdodRVt5bCI8q4E50Va23
i5oXV9iT5FerNkBOiCCkM/MMIjzdcn8CmO83UWUJU3LePb1Lt2ZE2GmLhWzJxZTmTKlks4SXeKp2
Y6xmQE0FKj8zgNCl2o9a6JQsLu92bhLAwVwYMMXuvkdCVaIHJn6yqq6FbsIqU73aR5jy0GJIGMh7
5ITJr7vljCtmrml73SDGJsTrlWBt0wwwmbOQsEe71mPyFyTiqzBqIHeO6ujKz5FG04NaIANomHZx
SENrWyyEgZeFURIqglAilSubcs9io0eMO/ghy+LiCjDWSqEkuQUP956JZ3JR5wb4XNLeIBzt4Fn+
exv0EESAVzTEF2Z+9gq0ftZHCqo83Zo4TLaE1tJxKF+m1DZO9JzGqRgj3oTMVwS+AWhlfV5oYoqw
riZ8wThElN4oyM2IWQRQwOokW3IBEQtVbnxNNt3UJcgMKfu0JE+dpK3hG+TzTkq3L8MOSUEgmPB2
ZxBadeOSbRbCBGYfRr7utDxjItSXCycZvB3c6NtCTOvQlflRLWRJGdaPDqX5QcDeOkK4MuHZqUQY
7kSdw7RlJm0gMB0U7JLcnwVDfagdJ9DsBRfXsmTO83vhuWp+0PBRglQEvpPftdiueAqaIw+OgoTk
eYGSw6+W0XhWYDg8o1YP6hKe+S1Umn/QIkOzzTMUDTYAKJHtnIC9HHrbDEYxRwTyz9tmGcxnIvK4
8kZEQjUjX9HJ81Fttze4phVkPvqJIj4heQ3UjWp1aV01BrqxlIBIUBazsl+FeEmUruRTPVh7Tk/l
LaqrcT8Amx2EvElRh4+hB41afs9UCOWYyZJiQF1o4g8CN8hdKec4A7F6WJH4NTH9tUdgtzqi0WIa
UyuWgzJQ9daNvGGGeDRAlBG3orsXpK5RnsQAf2rEXrlqlm2/N7z+iFUf0zqO2ISGipjVatJRGmIu
6MVNwsiB09zYrVSGYgpP7khS2Bg+bX15TNcUG18xC3UsF4R8BueYQZB1vD3IebaooxljNVw5eZPA
x2p9CcHBEDfOz81KPJ9tZ7QHqgcbeelx87bYeXuUV1rlJIcDQ+9vnI5bCOM6pYwin+d8Q3HWww4J
qLi6GMfYPsizL8jd/zq7XFcB9svvplTVIITEQsezLifr+s/6OBpdUJrrgzJkH3Fk7G1QuvsOzCT/
jni6eEK0FWci5RDOonMR21oTKoJDFQIRM/5j0xnKnCITv0OqdG+rqbmbdJ59VeyMr0vAOCcHf03A
xHgmTZlxfjflJY4LGgb2gsIyWBBiy8L9DJfqSy7SI12zRHtbpFLEWrgk36GZjAgjI+sSUj4MgMd2
geaMvCrisuT7IlflYhU7piGGi+KRc5dXPi8KhnuGLhQBbyPMyZ2Gu5s6QiPGWuKgNnZZwiRwnIbj
WBTZCcQgFooD9fB6eWMEU/zULvI9FpMPSr7Lm/rJGFzj4GXDrVZqTB+i0C+Z02xmci0+9IKbMVHv
iSBIRtJz6TnmjO2IeDiA18U3bNLXDSKoPMgnJP7IXtfjt5q8JhjJ4tGt9be0t9/t3L1tag3VPSUz
97BmTX5t6zpP13VfpynDudqfQNRfdU79bg3QHOFPQ3o3O3Q0QOUssZBsKT4iT1+DYdSLbY6iahmH
VFzJLI6Gm+2bxPwyLFcQDW4qGI+VjiV8og+36ZR/YPBFP2vegFMtfServpGO7x5HcpVQrahZx8tj
HqqHnnjMjRokcpby6DSIJ+NKFG7a3MYLYLh309DwnQfNCWdBeIKhYCd3c05knNQYiriLuTV0JsYE
qQQq/XSsW+QRBUwNcscIazBEFxqUK3MIHWHGDvgD1YLyamkszNyM8righ/FZqfeWE5rf4rBdKE2I
Ek9FjIqIxMad1BdsY+88Ehc4tmfZ0Z76n5pHXN/E4wP+n0hZVYq3ky8jSWewo2lK8a1V95Pt7mUv
4rV6uqJATocCdUk/NssRGAL92tJrd1q+KjsvLr3TXDjq8f9Anv+jlbVjG3jD/Hcn6wAV0vbr9+pP
jOf5M/+4aan6v1TTQGfD4k06O1L/46alev9SgXI7iGcCW6G2e8F6arhpQfzkk6qnYqXyh5uW/S+M
J/B+tnm/DEdTvf+NmxaX8ZedhUuhzPHQm2a6afEG/QX1BBJYq3gAKleI8SBrKULHqaNrtn63zttq
0Wmn58BTtuVR/9++OaRqAhmy8f/YL84nV+Wi0lCk0t1o2kWTdw/5HdZXB20sHp0eAhuRV9bFYpjv
ujnAg4BuQmzEwejXgrQvu88HtSUinLzt7JNH5f9+6B+nuxxzOZNszahb+e0wvWMPRdXx99f89a2T
nAVddsvWX8ecr6xTHNUHqZowN/3nukqte6VkiEpP3h8BcYwUf8v2hENNe1JNGzkXtBZ6lOLEVrlw
qOr/uZ6RAj3vWYE1arDPjvLT8uCc6t5Je5bty4GXk12OPB8uvvaPL/hPu//aFpWVu+sy+0bIZQ+2
Wh8vZ5ItnFNvkCCzd7GIfmYjI+6WTblIxcbLqg7pG6UgMR2RGwdwEv7qdc75Vl7u4l83Va6W8v5j
h7puyDgCSLJrsHIt/r+oLPGopaYb+xinJ1tEr3hq5UNaFXUctBrGovJAuU22zp+Tj7SOYthO67Vb
+ZwucpvcXUBNaowY6rf4kpyeGPAGydA/Piub+mTe24Mz7eTa+eUQVyRXzycVq0bsz5pyKzPyZqLb
xJsw4k9ykUzaeBzyrzJdTvir/0qXZyKRLiXTZPbcFOJUyAkwcRDJcmjbcXuQzR75mypqUGuIi3LT
uyWcaBGAysXQIYFHEr/dgGJL8JHE00PsTH4foYLq1sVwI0sgoQj2UDsi7rusGy2wq9wu3y8VEbLc
vwoksiwiCyRyLxH767rULnYdHOFGMB280jzMMr4Gf43kpku5GIlG5wAevThJ6a5Ihul/NI3kYbZQ
hYPP1WwyOdhJlbxCNqV03tTM49Eq7u3Is+AcqzfyHytXaiDnH8C1BiL7vCgo73shVhq6oxd3igP4
J03BoJsLVk6Xy3e01NnoDeUIWzy7tYiVexG/y1W5MMUO2cIW4cYVMbIlJoS9U4vYVU4GVTEvhO8M
sW/pEFPiV0DhsTnJlvw2dVCWw2ziVq+RgQCqMZ8wVkUjulyoIUyOnAQwH4gSMR+wkFHa1Bl2FXmm
Oyd3bZygTmrFX9KuX8nIcklAcQnCmRyBAMPhCLgaFyXviam0wRB2OqAaNsk7dLlX4Q6UeHnKw5Xs
AtWFl7orI8zvxKosZS1ppQRtWIH3pOBYJGF0lLUgId3nzQ3uzuaKehSTK1kdutSJTGiIupkLUw+1
PSmkfs4adeSAgVFJVTowvyBcjOE7Kfw295nt8J5gVsuDJ5pyvVzTJ83N6p0lYm1lNIj5ZTMUs07Z
goCX8DBF11JgTRPTV8RHZ34YEbKDZkU/D91O3yYrghRZ9CYFExehmihbl1V39eqtucY/5aZhiN7d
cba3cTXwSABmRy40L8KdEa03g5i0yk1x1Ov7xK4OSOm81mZOf//7n3WhNfLP/l6fBbhBn5V6c/kP
z/+mEXc8dd3SnOpe0yn7XkcZ/+Dlv5Sr8v8F7USuZxwxdWrDPVI7S6CaYxLI/1z+u44Ur7PkUm6o
GnCSzqQfUjH3H2YgAoOeZth8i+SFfF7l01FlnYd91CJkU8Xgf36DxQPsCd+f2ND2l02mWdzCQ7J2
uihypkTRfyyiNU8Cx6L6LO9KJXgOjTreSxHMSaQdsAUgfyiFMcE8kq0S6xbUJ1iPY7rFo4cRfxCZ
RrlQXdQ3laYZya93AttiAP7X+3rjiGdelngLJglBWqCCAXxoPsltYbl8ODjmwklHMlAucG9c8Uqn
CDvFBW5Zq9VDuWJ0nPGxOcmW46Ly6JdZOx9b5wl7GhwMStcOZAG8LoqZx0FUwGUZfJwRE/BEciRS
NcZvKaUoH/Dzutn0IcQURKDiSAMTinv4+QFvxY2Ui3Vx2QjVhLmGyKFQnmD6q4uppCGe515RC8rg
KZXmKvlbVxAW9y+Zwb61NdCveO+4WnKu/zsCIhBF2isZb9zVxASCIsmvhSOUli/b5Gq1lhT4ZFMe
KHdfVuU2I43ivb7YV3LNZISG7StOfW7KrX+c59x0tSlAE3AB/DEqOyCn17oQ4J0XegbyA9ZR7R4q
3R43w+CYGxOyxQYjnQgWG9qCU1lkG73mOctFKNnLkEkr6TVMsbGTTbmfTgVi0JqSB2jJf4lszyQG
mTZSuErZlBvloha7ZUtBXItBQzxul8/I1fHBGEjgXj4pt8rVxRappUwnU1R3dk1oItZldvxypjjE
SUdPLOz/CFDwHRHfgRs0T7dsXjLqlyx7VkyiyipCyf++Wybgz0fKg5BE/bdzyo9fvuK8+6/TpZfP
WF5a7fuB3IkMh/+6yvOB53M4DRLQUejquEyRa6lm0YmAYSFFI9ZD3Rw3Udh3521yxyD2ypZcrC5D
kTxYti6flavDCho6t6AzcRTIWwZW2VRxBgK6IE6lmGK4lc3z1st5Ll/FiAhyIc9RRPr9fZevl63L
wX+c8XKuvy7xr49cjpsTego3OfynXNBfqSG5ihGAF5Dws6gS/5NHuuSLZcu08GoJreW7XFNlju2v
vPJfq/LA/7oNRCfsqyGDiSPCGkPGC7J5+dz5W/7j/gF4RNDYjfnrikWvdLl22cJZhU5KNs97ZCJZ
Zu4ACv/aI1Nml2MsLbKOYwM4ejIOU4JBkfyQWJwTaWitrwFS/cAvMvupBmbujzkVYtRbCfKKcbxB
osg5505kas+RIZ/MpVwW541tCesOGL/OwCTiwst+mb09n1KeRK7L3eeN5+zugiykVq7+5DoKQrqY
2NSTCnF3Qjehz5fKVxWr3zZtgg9fm0bILbdIcDYivW4i/uuPctibzXV60uZu45B/PIwmxlSD1oK0
k0lNEaMNMpZcJQApxkMncNs2gWymVttw8MyTt6pYZ4hW3BRoKYqWmYwOhX73EOuUazoRP4FTon9M
4V8HHuqRwZKjDhQoMPno/wsZ4pGhb05xKYpFiRi/I7GQG1F4V4JR70wfivqjHmN5lCM9i6dR7J7Q
eVv2I7Jbp1ksBiTrjwlkl1bgeVIxa5GtArhNmhIzAM9QT6hGqKdJ4OC6lgoURaxPc1AHSo3Mgy4L
uc0mQtgYGlXpye0SdHiQIKs6g2xlt8ZBruBpoDXp29q67raQw7ErhmO56EhsU0p+RX2Jf0v+EpaI
q+QPI1tyIXfkqDkH/Qi2NRFK0ueFnseHbnV3oewbe9ERprIIIYsF56bcqlJ1AiTh7RaBV8PD3CNo
Tvh/I8rEfx8s60vyY3KPbFHCqw1uRiWKH5eFrIVcVmVLboMYgyiRN1sbmN8jIprITdspVXEP2+1A
brvskK1Z/FSgg71z8l3e30saXrZG8QzIe35ZJadKPHJZP7fW4SGm+rTLzrOF39l8+WF5moSKFCUd
bSdLMLLUQmxYopzNCCxXFTlEnmsynRh9Gyktfzk0Tsgzh+riBX8clBvJPknQFhyZqnrAl7rDLGph
6Mzww8OeJjjSwDhkoFM2TDBiXDmdClmXGsSxWCDkEjj94B4cdcajJxLi2XIxUI4miDDdDWXw+tyB
N7IOcenDUM4hd4w+DTK07nLKjWYzCVCeLNkgw46zw+/VQRZzLuuyJY+RR8vVOqSu9n9Z2v8xS6uZ
rqCo//c07THPk7JKuj/TtL8+9A8V3/kXiBTDcFzysDpJ0l9JWk/7l6XCzmcz0jFw4v9I0upiF9tN
zXa4AhOX8Ash37MdMqvg23Dr5Iz/myQtWkHCVPgPQr7parpjeJaqIhZA1tf7y5A8sRMzzTWEZczh
SwdlEvU5ILrQ6tPgDaE7AIuFCUwwWRwMmFoTJj6SM7Ch3R3KWt/tuUYtsFcOVtyC3V6SdhsBqYAv
eL90I3YoeDLsB2D4o+Kdltosrl29m5jgDwoztqsaW9EXNZhd7VtkTM7T3FjXqzK7wWw5GCDRPaKw
ZWq+jhT3vTUs9DE6UpBNDogL60igJst0yNd+3BkdIJb8jep3c5zgItajfj3nOIETvO+1KX31IBFu
sM9cNnmOI6NjoaMdqflXReTBtBjtWqWm7NSl+Yu7ROuVahydsoQdHh2mHl3E0l6itwl/iwHc1lKW
7T3jW7CQfb+G4QV3HHygMxEEpoDJ/Ei8rfmgX/dqZ9z3pRtiTm74aziifL+MSN8lEwTytIX83zL4
AZ6FPgmZGEITcoqWkRzjxNquDuA9VIBv5aK39aPbNCTWcJIDFwtsEKz/MmjVIUPLGE8ZpA4LGAJ7
t2w1qHbKIzbT6a3F93VtDclYm67qFnXmZJm2jbaGW/Ad1RZt8s43oRIAwRzGbS0YXqUQGDGXH+20
HFXPgGnSKTs6wAogzXxnMjIjrUqe1cnm+xZ1a3hbcAtG+MSYgVJpSs39mimGP6eGd1o3XZhE21Y3
nS3lv+cC+0jUS8ors8QQKMHucRcjKuYbU4X9gXeHKpPeCrFYFatYEnEJMQ5ptKpAMLVfXe4gwCIr
LV6xgr9z85g4LaqvZsV5U0PtKps680GZrFJ4phSYAYfGva2HI6VL9yNEsWmHbGigD2i8Jh6p3KYq
SKoL8ILhTXMAdjOHEaN0N0K5uDdsfVMOxqafE5DwQ19cl7Odnxf8a9RV86cxya/BIgIjxZMYIutd
pJfvYdhtqhkTFEvHwUNx0WabwvpQNATwbqJgvBfryElATruvxh4dtk51N5beY6UJMSTLmhvm9Y+O
3QZ6vPZ3bobLiqEnN1lm7LqI0EYf4PP3yvTcOEt0WzRYcGdwxnKjcj8zZGntMr0uart7XLp62cRe
AXzJ2RiNTiSspT9sN74pQ+3TjCtrG4YaHJAS0krTavcKqo6g4VGWWVXUDnoViPkA3XajzrfRZHtA
zZMHrQMUNw+Udcde++YK1waFMU/NLIqsc35QPK/dOMqAroCXFMFqXuP6iblcZYImn8J8PNaoFQXJ
uGbbtR+MAGjPLltsC78SwUPPsRZt0JhbEMoOKCBN3niaxgS4tf7NarNnBEwoR6oln26xRycT/JqO
bsftDIGImu7RTamums36WqWIKJglzptLXd2rE8pWJYPrXOFXWGUKKFSo/NHi4IRZAHHQt2RINhrS
ASGGzbZZcN8z5S62V0whlwlGMmrXK+mVQMGik66Req0+bVBhI0ukTZ+4Vb/oeQ3EtOkPcD9yPzSx
VLaVGdQbddjbSGlvjYKSbA7uR+XZJrSaMnvym8oogtj9bON3x7Tn3Q+70HWAr99LpRDzdN+EM1He
5XM9oSYNnsKF75u7JOXyFcZkYlKjD6t4ZgpQmrsYjRKrjNd7ZEZ/NtH01EBczUzINPC7faABGzdE
4ZKA4Qr3x/QImuczn2FXxmb22ebNMapnKtP99LMtET1E/PJbn9dwe1uMsFsSygO95sYwKFCPjQms
Nyn3g+dkkFvSe6RLZpxBNFzDwydwLz/BYvApE5B4otlC+bu9L6nwK9Ddc+85dnvyVtb66pkKzIg8
xAhWPzQ8b0s33Np19wULgI9yTu7xP+qDCPDqwUZjEtRz5/kwdj4KIBSnOsXwytLhMaLf6I+4MCJI
EgYJmfhkxpCceru6KccThtXU/xrkTurv5Y94ilAkyWf8YNRbu7d4kWfjChGsG91BzaPQseNYDNQk
LH3jwm4CNaVGe8i5mB+4xit8tY8c/BklzuV7najHelreFxRQds1owFaucedtktdZ1W7jGFaU9lar
E+5kLdTNDpk3vAagMTcJpT0LamVSQfcfwimYItJLjeDBofz+hBXmz6FEw6mDPB2GD5ammr4C2T7W
f1ZrDGth8txDjbXwnddFztbO15M2xQ4cjjc9t9Pryon4iUlz7ea4MgRX4E71bt0esUFbT8Y7Bcvo
EVvN1TXnoEzTdtvzXXjKbRM9G6HmuV+TBOCphkSGFs7thr7li9J2T/rEyBqm/Q8molfMSJVbw1F2
s4dgJrPGZl63dUnPnSZWeBUDAZ/KFgsoSLu7fESoSsAfUt6POivGI6LvpK5+Jp311RxcGHoANxod
XbwMIVkkL/RjV+Ct4L2lqvm4RA2wDeJ3f1ywQVGSJ7oet+PscGrBDjNu9DnKl976ZUFDhuBh2XaL
fedN7ley1i+2mOka5g+XEQi4U7adBK6KIk6iL+/NZChUQzBJQMAEOgLYQMDnH4QR1XFIX1HY5Z61
jGplAwUfadp33L/qWy6v9lVj2XgOA4dj4fxhqPMx0SAmkLUjNTgsX0xejA0ibH1UfOdVXY9KPDEW
m6j8cIuXAk/XvGGeDYn8MHcV+RTlirxZgZlb+WMy8qPXLGh6JNClQ1t960LrETQU2Pva/Ib6NAZ7
9ma1KWHg1mvCdnVRALDiq8GBAbraznWNpIlvtegS3C0rVMA+QpE4N+i6wGtiP3WFspzmD15gaPEW
6TI6nsEJyAJ8Ig5511vGDVrun3pvfUTdyzyGV3qC0SPscCFA4A/uc4jYQmx9gRNibwfY/qXtQDdH
eUjtdxnxx5oVN07LhHdqv4J697tmvvdy8xHODh711Xe9sY8ApE4olZ9cIMqDVb9q2CBubR4xtVEW
v1EOPI27Wl1jaDTYG1IIKLG1cD/L4Wcfd8O+6kCug50t/Civvs0h0lLfjGHdxxm4ay1y3royvOki
67vt6DrQcgdk8m09jSiKr0ITMQXDmFveO6A6bI1VfrE4o++rrcNkYf4Gout+yZFeVULnIynrq9Kw
hw0Bwk1UW/oWG1E34FdCJsDT73A8CjpCPx7YALv61UMzxV4f0Fj9hEbwxU6VkyviSrWBXPjdNKJ7
S+OxhjG5gyB1h8UIZauu3UUooq+pDqWuU44VPXhFvgezWjxX3pQ6u1/X4boowy1CMtW4bDSkaEIS
G1Bjr6wuf3JSC4GjSP3SaxCTPNjl/lyoz8MCKs+1j/juzQFiyiteKCI4DQ/ujCEQil6HOdZNLtnS
gqT39pqXIvqOu1EA7Ym7ykzAryub+NZVRX1oEkLnr3ixePtwxBTMM7/N2bjvTf0DoyB0+pVPJ3Yf
4eEi+qth6AHgUmiubpDkO4513gIHdw9r9gR3dgJHZj1rbVkHU9pv4FbdAEfW9ii0J2g4tFDvymOb
0dGZSYmoSQ4JwGAcLOp02nZqDpm5i/Y8MvAPSjHICJzxIGDHcSMSV7JpuYO3MWeyh6nY7UYipyP3
yPWkAfTqDsKNTHzwskPnt1eDy8bLnss2R8eBTMM7UZ7qsv2Pr5cb5YX9dUyWpVeGPpT7bEAceSuP
Y4TtfjXp9ynnXU7ZWNrBNaaYYD0EVT2g+0hJU55YLqSH32VVtmwBvr5sG1owvaDqrDBctt7gfi3k
d8ijzH8/9LzNPKnEqUyTKatJy8JB+BauxaBR3Q7jjRWKSrzcKI+RC2lwONtIHnX2c4UdfPDX5y+r
Y0bhceidOGik8+JlDxIDIPv4hSqR4JlF7ieGQo/baeJu5DZnxK5wyjFxzGaB8adM/id6pBBw1TNI
RInuyx4vKwCLU3yt3HTmLaPVat0wn0jTL+42tQOC0nDLSA2lLJjfpwfjCWmiuyog5zNeEbnAfv5S
ALAO6lc03SjG4GL5rfQFcyQgkj4lzyQTfbN4cjFg3KcIVDILChI/+ZHeeVjw+OvrcDPXzkP+7N4b
8+p/M9JAr3btcq0RDwf5BomNsUYUdjf84P1lroIOG3aDxQfiB6BlbV9xDsnXiY6n2KrFHgUYNG7J
Fxf7/ltpBaASobbBp6rGjzkMFKygGVo2xmd3E0KYCrq98UpX4pfTDjPZLkBR7qV+zq7GkQnyBuEI
KFf4aChPiBjh2YTgM6y4nfZskiH+f1y951LjWhtue0WqUg5/lZ2wjTE0/FEBTcuSrBytqz9jss45
X+1dtRZNtKWpGd74DCTKlMXXAwRfnsrUO92P9olmZ9qACrI9oYz8ZIozezuWWyS7hrB+liiNuu/5
aOwrdFvX9bZR1T+0jZC9dm0KKKUDHxWLvkG3/4EfsZpjiARCCvgPv8fcZlEZIUfTSzG9kLiss8eR
XHXFln10sHEwY3S0cK23KmWgBae6p7/Q/KS/LM+5fJU+T30dDlDaYqP3tN39Un6wQd9PULti4FCX
6tKeb57kGmFC7tr209hyVYxc13KRyQ7/WM7xgVQekh0PiU7P7T0sR9+hDpjgNT1YaLTfMEF1DxfT
b0o//6RNPe4CCm2PTfCNY5runQM9vo8/le1JH8RB9yliWOe3xVOPBMr3Q+fSNhLY+C6aj3uIWpJ3
aulCjG3/VHg0ZmqkJcVHes4RXTolf+3N5Nr+EOvvyYuNXo0bmafsYG7Mv9UX/87Mte7N3Ny/sqvS
RslfaQyHN8SvmKrJKQ1Wd3UxvxgALXZ65tUNMYYt6g6m/yOfqjcIQidOxXp2zY0ULG6NM+pnH8n7
t3O1T/ZJngKj8Mpg0TdJugWbXqDTapwIItFDaKGN5t/dSB8pm3LToL62P8XHIHkhKgma/1E/HdPn
Pwb1SxTVejsk/ZSjha5F3fpGbC60F7gottHxDUMNISiPbF2kPMNVyq7J3nj60Z6fs2kjeT8DXUxf
DcJA4FCPWSDx7oo3Xl9IgBg+amEu4uXCFjkvdCq+d5pfspZoSAVAM3sOve84R9JPekYFPhj2zREI
0hoX13l2p13GjhOtO8orVu6eUvWdlIWb+joQTPpQVv//+y4BjTClN4mWK2Ipz2PNCkBJCD1ohjel
m8Nvr7xufmyj9qekpywqvQGlcXqF/MVrXvs9HorqvOoRcRZiPd76zWT7PuT7Jez8KVTRcX4aD90R
KpXGFvI42odFZ46/ZvGyQWIv/NE3XUyf7N3x0Syxgv9myk/hRY53x0clb+93b98UnsVAsV6I+XB+
V/Sm5VwK5NbBf+h+cZCeaHWSXETfidqJ5czDZJbtkMtOt2Iw+58NWuvufEXKCjnk6thUB6p3LGIc
27TcyVvjGw2JxSs261moJcQj5XhmvLSb7Ol2Sl0ikl59WNz0gyBJ7q1vGTISiOp8oGO4bYkOUcTo
1mcMJkYONTXbncpzSPeU9YUMXhHIh3Vzu+3CGs0OZCKfPurmpJ7Hf9TbMyodKgX0m8bmzTPRdae5
66l2vPazf8rQxUZMyEv8uftQ/xazKyuvWLqEsuizzSLik6uvgAZgITdmtKx7wNzIn0x/jd6vhkM7
hPriO+7H6oMWtv9l8hEJly/FFZgJ3ZeejDYsrmhU0SHnA/fxEdNzjWqzWi6RqMG9HW8EN6m898uf
GvCLh22lfc0/lbFZ1QBpF7YwWmzc9sBkqSNGJUi3lJA8rrc/43mOJuvI6ICi9mqv0N3uy/at1cU3
UumSttFlJpAgZvrtsden9/qg8Ih6L/9TTH5lRCv97S7dKwFS1jV4k3XPGkFqs3pGUSUar4rPkarb
+0EN0DwmXqPQz+pCuuX3y2itg4VHP//A13VzcWJctC8OS45AUHs7lM3ZHOZ0U3907MMGXzIGbZSe
Mw76cPl6YKnKJFB8wj9s0J549oRq6k/KRNwlVlxD/qv5OEsrRaHhFOti7jW9J42vJVr04rFnmHi5
+kzg8v7y0XMKfqbn+wX2xvGZS5R/ugs3LG76wNazJJvsFrPeNjnSgpse6X9/fRpiyD+//6fzZv1C
M2SXBmF/XWQ/A27jE2d98q27l5yrE/zyK0UiCHQns8tIVBWyDB6qqDCg798yUvf2z6ofDYzdCLIQ
/aVr5AyU3gdo5slwLxAj9XIJ+jKPofzhZGAbeRtbqm3J7nI9XnNknnO8JVuUTAK0VGJBrP5r/zP7
0FBxNTmjaK9ze9ZKG3FAhZyk3CBA9bPyBalRZ1SUL/Wn3Fps53fn2yppw/cS4nOgkvPL4JAuO2bb
jc5BFNKv5hr9lo9bs438Ei0DD8CBaT2RURaiIsl53WQ/ACa8vG+C2npqrDvqGq+3F2dgs4wQ2n3B
8f4a3uQrC/Xn5kvs6ltt137kfuuxebJntMixe8aXtYMEVKRumO7GT3PbbFgGf9LP5EPaaZt2l4ag
ehhBbwo5Yrd1fwIRSlT+flI/0x0oYWCUvZdYwe/G5LM5+Qj5QS69v56QFXAJ0MGf6pzpiYfTX+El
MIQegmo8RI0jQ3dz/0VM0zaaiBq5zY6W/ywP2B17JJ3c4bGhKhYTjb0uZWz6CGlFVr59anYSeyFO
g6QQrMAcWusPgJMYPHyUy/hRnvQJBhLnl1R4xd03k/0E2pBa3zK2xotl0/19uRH6zZCiReU+5dGa
+cbQd3kWKs+FZ3k/ERVfUrzz5chwsT0vZFEfXViXyMe5pDh55BrdUO740R1vYe6cmtgKoiQkmuUn
IRA1j1n+rPkZ4i7BfF6OyXxM26+75ZXfrfQC39tb/mp4k0JUVNohrEEq3oNa5FvpSaEQB03hQHrN
IQybHnO5jGkcp+1mARYuxYP1ebeZHOOm8QelR/XghZqYQN60tctxRZhqsS6EOI1kT+GoHhRSJFXf
6kv3AKdAI2qotvSWmSqx70MSO9OH7hNJuDFT2HaU+B5WR+gL6N5/sbdxnmBIKxb8BpKswmsAvXyu
bJ5tiLnSXlG1gxrMzoKhysI7svPc3Pm2HX9ar71CgYPk0rBx+JigGNQNzM74GdFe47k198TjK2NL
E3M6Bd/rDoIbXeM2FaeFj+jBBKCPULJ6Re0Wyxp5ZtaYP1RnRMl6r7usTdyE+o/+IzVx75k/cwSd
bijeUVDD1HhD15jKMhdh/1ug2t6D61ldoitu+awYTGEPESeCxJ2QJImKjgi0S70xMtOwSmkzADGZ
sYux4tFN9czLOAp7R513BrkIIkE1dKMNYnNUdW4X/UhIZb0fuiyUnpP8KQV1fyg+rD+JjlrvE0QF
hm/6Kyn+f+PB3nfnSAHMzTVHnAkN7BQ0II8SjseuzzfNBdOF8KOMDh+ElIqBQ6CRZxmw/MfitQBg
DPLbpUyaxBNn74s+xyiPQBlSPfPw2MrBNAbNinr1adlRHImeqxMOLc3bu5v8I+n7PANm7X+IwhAl
kDGL1AC1NRQcXM7p9U9eeuNTd3pc6zmY1VCun6c2aItoRNxy9OUrGFiJ6kmuwMRI22jmQesvD+k1
Wd5p4oDDw+Zyz93yY5BdLMK3gQgzJji1+sgeP6/HJXOd0HJoaQswMB5ROh4xUNddGcFsvBtHAo3W
duQUkDEx0BDEqTskYvSYSvTrXaTihaTOlt4Te94YX+gH3ObTPXzU5A+YP65KG17jKzHsl648m7ft
0sRa8oIaaMVuAEWRPithvgBepfIS7WACHF8dOhMyTXp4W9oJnXHMGc7HgVpMZBB+7J95QQkkmDo/
f4SOFbV6WCDqd69fbvQ136SwMbw28WjmRltlPJKkTSea/djbEJpBmiusim3RxVa5a1MfYcRl/Ief
MLPPXoiFQNci1IhICzk6zfBmg+C3X+U+krj3IkwcGMP7ipZcPaCft0qjo5h+sXOsyIY5EekYwJnG
d3N7zjeVFSshTJEm36OaJIwwzhHDJ9PzOEMrvd/2hKMrymjnfUHxOLK37v3xXKIHjp4IhYOeKU8e
NiL/5ffzQDLzygNYv7AGqckxt0XBudwWp7KIHqMP63uSSJfsbuyD+qdtnToAmjJMeFdRkWj8mj8g
cjpfjYTkO/4Op5JqeD9qEmt18BhjOugCk+TXXkf7C3gLj2pL5Pvxw2Yjjz6R4BnET++SOpZBp2Ux
JSJ36WqEQxnenJj+9OqtU4Ly9jeRXGx3r1y8vN5kywsXzZ4D2EJDz5xYCEcRBhN73Yqui+RPLxwP
nE/ucGTd2FuNFHZ4VPjx5tYSDw+xO4ZLGRO/8mA1PKWfxeew/2g2tfvR/NXi5e17xRN7p+19+Euf
OzJ9Ck5p9pmxMT0OPIQ3qmJipugrYYHe7U74snF2KM85Fc3E2InM4t59Spc89Re4sq7zSe0rNO8g
/8bsgm/PMWbtX5qwkfx7wYZqb7qv6Y29tPLbMx0CpNiJGHZ00OIakU0ii4yVysfqWB6KLTfkDhcj
FsGDqJtDcfASdf/KpZDtBk+v2FbHqonn5+Xv2CHvTKAd/QQZ4QbXIBjBrG6Dsv9A1UZqgqQOHZW4
hx0sK+kFn92VASUqwVezO+ibzN4X5HNPN7+dD+IgWS6sLd4Jzz1qr2xj9XmMWHAF19eCbGHP2lcX
Fi8r8h6SKydewJ6O3vnoqphPc0wfD0nwjbKnXYtZ9vjJguZvyfnvY31YiV9uW4qWQ2JR/+Srcma5
8y4lTsNp8MfiL2o35U92Ls/WDjxngHlnHn6vJ52O+bccrHsH5SscR4z8ponvx2Q8Vvn7aiE+EHJT
kOd4uZIO9CcEY4RLJBKm41XDoHLe8j/45FaoTK4Rqz8EmKSvAsGob6vxx7MKKkxskBVC1D7PoVpO
TC2ot5yyb5iXpje8o+qhEy4Ij/KGJ25F3ZFYCV0yRJ6yEFCXjEXL4GQkpDzlm8BRBr5FDghWCzJ5
guMC9Qv5b52MsJt9mO9AtFg1qM4g9FEchB618/KDRGgaqNdlDnHaJ2SS4RS815Hi25GFbAACeEWg
FcfOPGblP4RH3njzYQ4dZjTHcSvKQvIhgAF0QwrzBSUnEM8c1cZ+OKWWOz7PT3fQb5sEsSKsWR1Z
5CSW301iH+bJZn39MIE2ScQ9qB4V/GxZo6eum8kvPrt9h2Dci3GLpO8ELTHNKylcmAKYWydUsR66
lxB5af10b1bhW/ttRPN+frntkrfuOnNgir5wug/Rl3ZvZw9C36Wz3moZxoP3SWtN5xJOdMvQrx/+
hAnho6te+Bz2LViJz+TfdKmdfc30glqHRHN2mQsXQhUrsTZfMoSwB6L2+2b6M39ynvE2H2WEGGA7
vL81/0r4nwbxJnw2XfrX9CRVveLjfnmpPS3d92eskfHD5LiuPVXdDQReUSysYyouCDMO2LFEB/of
1FEANdgUqPtUk4N52EXOM7b5rgS0kJIX9UdimOq7+p6HPEi5eEqfHvNmVMOHukOeKV/3lIqoIc4E
x3N1wRYoP9RH9GKRDWOmth4REAIYRHrYp92M6HMogh0/eRfRUe73h0cR8V1Z3UnMoWUjkdDokWYi
1hzk+75AMTsurWuTBDS81cRq3qigbSyqYdwFO9Tud+Wrjdhn98xTP0ASbcZdMXGrR1hj9NTCp8aB
JwYHDJhq+V1p7eXHHyJ0CL3K1j6pQmP94j8iMggGueKfJ7g5JWK+c3N1rPPS70xhh5rZCThT3NTx
C5hV+/b3Dr9N2vEeIxH/KPlXwVF1v4mNOHq0IKK8seGBIU5GXA8fX8RHXHOKkxD6huYnPi/UP1vJ
zka6Au8KQO07cTpM+IqYBxYv3hIBS0rOE2/DQA83t72i9kE59PA2vPGPiLjFxpvz3FbPcAl2CcpC
76MU43g9Me8HjBVoiR7e29vE9rM29CiyuvIjnoZdfcqorHFU2RU34C93IO8+b0P4Gq+NxYwaXY/5
m4VdnId542eG78yvvNgXziX4Okp4xmOKv05AV92hTVbibbrLm/TEMVT7bKpwM0wSPxhRDTCAuCRq
E6nFU1YgCRAusRiQD66oR6UYnRkc3Vx40ZyIVIdlxDAgGIkdsDyw3ULhdptLiVdj5k/LF6M1vWFr
sa0hxQFnS8w+Nj3s0uR9vN6+cV2wi4nlskFmIduSFaOxjmOx+7kDXHzP9AsmZk7Qj5wQbIT1i91t
+VMq0cTvwCxYd4hY9IeGrvoLQQ2W1hNW+33Tp4fHg2hMjADQ7Q006PIFSk7ytIbQTKKERbTBtXeX
jFqRSNb96U2eWWlnSipQqM5fZNKUBYjYI2hA6YlBpvY8J1YIBYwczmG+6gE6dK2LXR2yyLSv4UIt
2Z6AR0u0BgPUfse6R1GBT4n+4wphUijErLARTJ7Ba4qvSFVHgDGiaDES7yNVUy56Sv/uTohFVZge
IXd9O8+BkRCDwSyhMiKf3Imo0s9svFX4UNo13eabP9KFmChbRlTctoSUuCwekB5N809KOOefzqHY
ol8EWWFFY86d84gRpTClwEUqtjhJyfsDLbW36lgEnG3vDJucvyXYWfjfNhEalBMbX5K/Ftd+zz5A
j7A1cDXldfnildhWDBx2ZMShYY3HO9VTLyZOLTTw0K732peOsjIb3MftMj9lNHATcXxNcpyEIIFt
frSMiBe79xd2LZWRwbe4aPF0KV/JJBuPfeshccUk5PebdI/I//BVpJ5zWWCRIqTgUwn2ZB+Y4ESa
bA6fuiGiGDAg7F1ouxPswVEX7gi1G3PgwCZ3SClFcvFqdG/lIyLVRjIU/7V44XcJ7LQYFzS/GSgC
RzyNySC5FCyEhHCrW2qxTmiT8wl/N48+Bnpc89ujPzNMXcRLOdUmJThqvJGdsTeV815L/waqYx6J
CMNl6LqDJfqonNBM40bfYDn32g5+gsTWzzVLiV910SON7120wMxk8mTC82DLxrWm+IUSCWZlRe43
4Dno0JOO64TbFtwkX+IkYKpcMEx0SNIEK+qYq+daeWU+0RTmM/F0nm5LgLQVY8P9DtqVN2QnYzwa
tpTlhZ+WnddTS64GRBP5HJervspC2vIlN4QYWExivWZ53/42y18GlYZ5/pz3Ee4K3BZ3wD2vXG3H
sHJH3BfAA7TUHoUvaTGXpJCvJwXGj1fKa0Q+x5pOnIWMOOOlI8/qhLns2/Rq4l+5XIxlU9JAsAe/
uOEpEqL8YHbymuZy5twDH13LYA9oUR1ZXQhdRnzB5Qt4jTBHDH6kErdmp+Tkw6VWGg5ccZu4KLWY
JTwz7hVvMCmE5chD5ZxnVFUumoCGgiJTyPjxKtwAT32YPO6KudVhMic+V8818ojYFZhKicEOd5b6
y90nRfnhlB539I2KvPM+1bGMWBJh+4OdxgoxNIiKRUSocrQDMWntwFT+MFf4kpCraojX/u+deQd0
grgE1EaIaeiwC8mPQxWhX8DtmKhzwIVyrw8qggac4WgBspf4vD0Hf3V5rFuGlb8nMy4eaIrcWsC9
55nPY+R2mPRawFWxiPgJv8LjmKMFSbFM3DZ3CzaHS7v3PkPHEHCNGQKO7OSNz8tx5/wR18skEA+p
oWzTr6hsAwfk6vigLnrTpG/QB98nW5yN9M7Zg5VEoMWzR/9xmD944+lClkDCYwp5X26H/9b+wgua
hHmMJx4PceECr1nXL5ZxZFUY+oYlX2q7wdiMZAUMMDYkgWWf+jceIi8mFgbCOSwGwx9bknUv1g41
1MEOebAsEN6DX+Sxc4fcJjj0xp/MqD2naiyxN6zBWp5byiRF/oAyUKxfpHxYyp7ixGXjrUm4kNV1
fOXFvO8InkgFwYQLc543T6h6lijlDB7WKR+8u+zX1on7mZlK2IOxte55DPwuYEExFylMIfxMQxLO
KaWvRNwxd5irlHVe5x+jg0nuMspcBb/HY1DsLY9hJaRguR34TSomtSt/cJP3s7MnX8f84FEuE4Qf
JH4i3omc++2OwY1KEkudJKCzm8Xqs3D7uCoue4VFgFfHl94w7phk0B2fSZCmHXINPv37wwttFkQ9
QN3fWswWqnQiUmw2wewwrXzt9ilXEVfHOjZuAZbjMoYo08mO15RgN6rN8+r4bCfOeJ6G95wyMeBB
QB9L/UBJm6yGNixr9TDw8mv4qKJapgE6crSAijGg76kRysYbz5jLnJIX1p7VX/iS2xUVXEjXgVjG
dFNia3KhyysT85Y0lxjYdIe+JfsDzhMVjmuz+R1+twyI4FSay5y026u+bP4bYfZSNO6oqWR8oNPi
CxedN6MS9LpsqHXjzh7wW4kGyz7jY/QRC64SWSevO+mvxPAYjX4N6gI5VZ9ZSE2BpULvDRiwqo9v
ZcijY6DIWms3WADhnYJPBpYdiK87IxCOVBU0XHdOmbhXVPSvewpC+TDefxdk7zaNGxKT+8v98VwF
mYK8nS7ik/N953y154R7wnFiMmbIn1MuLC6J+xcFQRbFRQB5g4RgPqxQ4ZtSH5np2668wsnj7cUk
mAhlehPPc0H1nYqTSCfKiVfmkrlQq2BxIqsjpOaOEw1aTutF7J4eWqmlSi3Qc2b+YTE6u9s3Varl
s5ivkscrg8t6mGFefeA9MMlwcPGBdby2en4pkMpe9iBOglZ6k6nx/F12Nrr/kxhpjRFAcJoD8syZ
iWmh9ZTC+Q1zrNpkRtS3VFQEYsBNXycj5XjGKyqzQl2P8i4yjFRP+VAnksdu0s6U9LcvxNmo5HDs
nYLmsQKAID9b9wS1JbEVcvutTX2h31B+d6I/rR73fINH3ba7rsWp8B0S59SwPCWvjKisHqjsyonc
qz4roGYPUV2nj02D/oe4s7/EvNbOPEsCrTIJUdKeaE4NBOrRREHSi5U19iEFl0Ry2YEqwqSUc9Ek
yrg9HvaWfVhVHXZ/XPz2CYE5ooqO4yXkyKfY0KMSndQ0YHuu9S3TkLtA7BUHWsJQZ4EiPIVT8oG7
2+Yb5/Y0pBSAh6nM4gmGPKKVgpVGRSbyt/X8KX1TscI2pv+g6+fEi/1c1kHPmGLeOH+s7tz0PjWI
YiaNGyrL0TYxMFIOAM96hmfdaekTmb203U23HSwEY/ozDS8i60UoQQjxYiN4927LXqUSchrEQcNa
RBBH/ySM4JCmiZo2ZmLyKJiyVPwTkqqy6PHECjSI9WFkWS5LpEqvHEaoVzPbSeLN9o4fsbULm+O2
6c/SF1/btw0vld5eTG6h2fDUOMkrmdN+KxXPkDHKh7gLfrNuPPElkISR3TVCqPhGsbXlLk4sLGnW
vUTt5zsREd7e6n1WHq9Mxolz+85xin4Zs5Gk/0NsIOLMvhNJ27CTUKAMGqSqQqbNaJxZlhSnJ/1r
y0bfh820VXkpZLIz5PC/mfDkQBLtzNIdMjY7ul2DW/68cEMUO7AqpN5fUUiWI2VAg5HyvokHRg3M
uNOMOJ1j6RHKhM5h00pnns58p31tp68xgRyGW6rOiVDHQP//17qhcvx0f2fOsKS4MnaiFZgHV/C7
nbMZsXPwiFI5ku8bHho7T0nRiglul/QShVp+/0lBCBsU551kbPj1MZrxm7GX715JzRrUQeXINjZm
h86mzhjb3E9pw2uYO8L24ewjWMaXjCHGGatFXvBRT2RwDIewvUgy8Fj5qzKlMYea8YOjcNjRkpMv
s1vprxK1ZMaXsPd4KUwQIJdYP2tPfwcFwjlIzWpi9qcAiccNa4Z42l37fKYmgJQMlhh3b32zyZ+I
jeKs46+K45vKE8KfVBbByRJlBkNP1d+GSguCyRzOHRGmBIscHWBJsUN7cUrKSXVdUJ3YPH4lNVLB
FtDaYWEwRXOv1FVkiybDzHl5NthfiMLY0ZTcpTkWkjk/of6a0yk0WHDDCDZp+QQ8iUrOxywjWm3q
50yIkiojwAtHdITKqN2jplhuaFj7yAfaKMrhoW5RUqaRsi028nwj0S3R1JKZSOr/j5CQjkmKfrSq
spKQFvagfJNedAicISQxbx9dcWwyUwqVlSfSz/p1NkFkpElv0VghRFYHXQum20ur2zhSQlrkP/mR
1fjblennnHDINBqn820to9EKcuyaNLWrTUHRtDsPMNQKS7kstlaH/xNrSUzzESaFffz9Vlcg/+xo
8uX3pRFHRDiHyM2vVtL/tJFgqTJk47TPRPtz8f9/QJqcQszfr391Vka1sWkdZuH+6m78iqr890Hr
I8OoOUpmkCgyQob/+4XczL/thzkGv1ocvx+gXqA/8L+vfz+beqZfWZWbX0WO7Ffe8fdTAXVDBqZu
8qiq1t2vNohUdCi760tH95PFGsmo90d1Wv9/rxZUdLft2gI9kd9Pf2/hvz9sf0V5/0+lkQYmCTrr
XTT0xHo6wXn4feffD7+iL8Xv5fx++vtNo2nfHHqkg0WjWykt5Ra/kpPuFxTx++FXm+r/+t7vD36/
p463WMvNLNKseV9adyWsprSl1KVtgjnHkbulEjtA+9rJKrT29mb5A/kNNYVBLk+GAY6OKnNnD33E
FBSdOuql5joTmVkpFjNsEd7OiQxUy7/+Lnd4fskXgrB3LIJ2WyfOEMytQWJkpaYtJ4SWWxMFBFOV
HgGpRKMGa1xpRCPdrSfm2dhgga2eziaLOn6h8FQ8RhvM6HxqBg7kSTbg9gE+RPwGl+j+1C2im9DW
CzRS7TV2Fvur7C8dKCEWvlK9oNsqZbjrclYiamcLJJ3akAghSKJ35vmhKqdWftQoG1P42s6JOyyY
Jw9qDiOgCBAhaNDCJSA+B5tUu8ECyHSOtHoan3vqKhuiVnZxTw5NOW7oZ5fR+SIJ17V+soxkDW18
LccQUMuZOFQDOIjmvqBcGOn0EfYwd/1urCjYs/bokXd45O3fZZQ4oFPMIJNoW9qQTEfxlmw9hxC9
hxb44f7mKzleoURWZr03fQgpmUGdbH+eiI86shY2MxUhpYKHUdbZK6jFDfX0mTmToM3xn2vLgomy
UoNUE2W2CRCaqNyRJho/pppBQ/ZbJ/L6qjn4DtWCtSk7JpbU4k8lHW3LB/2BYBesiYp/zb1ptz/t
I0Gzf7yh2TXWenSv8y+HCJChFEa8aBKH1x3j8VaRgIENAcOIfNRKbEfO1pmaNmRV13qsDmWrXlTh
ddEKgVQHwTaKZErdovLIOaL6zaqZJCuSb/N7PXLFklRQFCjZ+3FYjCeZs8sagewuKTzIjGLP5la8
WwPWqGx8Oblj7NORA66EJYs2V/qmmHiG1DGPYHYfu/E2LX4rVxXMvYlGCTC7k2XU/l0R5r1SJzC5
qvuBdrC5nqd9303aoVKb8zqPVEiR6KUFZd0plvGnVTVKCVCQbsYMmbbZ9ls7uqtpep6rY4/k+Fsm
QogGuCnN3pVLtcmzGjnrxoC1jFarIXUHyzLAjrbDh5kaSjjPLbUqLF6vlazzqMCBumePzL8jwygm
EX5OZk1Ec6y/VbPO7jrT25br+t9WwpxLSy0cEIugig7CiJ1ZFDOgPC1E2Xc3SzE2M5W0aCaUVCrN
NO/l43uRSWSB1gHKiML5+9D/Wqk1x3NHYx9tH08aosPogK1bhPyw/h/JJzqbtHMU8wFJjjR6vJSt
FU664uy7pt3TTzPs6FvZQTr8pz16GmjQzg44Asg1UJA0GDvDUPIIVpzKcg2GUmm38vo8mDTP9n0H
EIniCNr8NvZkUcWmPnCSmvzuoSDbb+mQAqKSGH/BzJYRiMkoUe6cBF1/nbvqYzYBg02jEq3a/UnM
dDp1kZQz4I/trdvjy4YS4KvZLbBvtLzNtKi0Sh8t2N+6E0vgHeesoaXZpNWmcqj16NY526G1Q/gH
BtGa0Ow94xWLokXKQKyWDtjWsICDYm8Zai0LDXDUrCcOFit5+MV4az2ahjeKLK0b1GkfZ/12i/PG
2DFFyq97oh7siuL1oV6uSokfN9LmZs5k1uaesOGte0dtONbtQdqtGWUakmiQbJY1DTW7vyJOv2w0
WdsjQc/RDQdtSuHdPEbtx5jxb+i4mokJYBUpyuNpIb87pzmOUGasR0PX3jpH6Yl8rNmmyzRswppA
FJRcfEKasMymoN6sm5ZNrZjUDd7IIkshjbCaX2u06aAzeXnQ/7p9pPocZYlz8x6oxQidmK15r/dj
1mhnkMIvieK0MH37YqPmVzOt5achafZOumo7lXyWWWTqy4AGVaxRitV3krKbrQ9kqP4iKZHF5Zz9
ewg9blW7XWs/peV0U9sfcLSmvdPUh6R93KOcpmO6B+TPuyiRkBPyWdBb93LTZPtCub1W5oSfRybj
cVcOirSybdrTjISNdQvAkb4yS72mlZqDWQ645xOMOckx7lAMJLKAqXFBtC+4r4YZ0FL6ky/JPu9V
FLdv5d1bG8zOes6G/R1v916QdmkFt84WBLsRlN0gmHYpHTokHkSIhN7hVJDvMhB4Oii8HtJuRGN/
Ihh5qaDlwbEvAsNU3wZB0rvpxhLNUwPMA8xeK3h7sw55z5hxjyxYfCVQPmWCzpeC6UNMkaSYNq0B
wAdfyB7T+OgMgCE1bFu2llEQ/2YZ9p/alCfgU+8LUMBO0AEdwQlcAQaiqphGA6KQxKDni07U8Jhb
CNZAGQSClMFFTy0f+Wfwt8WDEhfBJUwAFKqCVFgrMAsHQS/sTYIKrSAa0v5znEEcIoH3JOUwDy1B
P9Qx6NtG8BBplnQVqH03wUqsgCbegSdiv+ufieApMtmfK0FYbEAtZlDP4lLQF00wjNLDeVYEllHw
GVENqyjg9qUacmMz9VdEYNjaBdVREXzHFdBjJoiPtWA/tiZxqg4apCm4kIUgRA5z8AD/KriRykSp
CbL5rVsPxOZs8JKGjFC3LoiTaz4d6HoUHEoa992Rsfhs1j+tIFWmgllZTdy/ScfLKniWj9vRFnxL
dtuH4F0qD7wBdfcAgwlEfdl3gox5u/1NBSlzRB3x9SY9z4KhWTjQNBOwmpngazpklmRB3ER71D6k
QDjTHhqntNFAc7aC0akOC2EAsJ1tiUlfAPK8CaKnAdpTAfHZCdZnaxME78B/ZoIDilI3ZPgHy/jD
AhOqC16ooUykm0GIQiIqnpTlAAv8th+BjEo2tNFZcUgQWjg5uOGDIJKugk0KNPtGq6T13mXOZlbH
dw4cwMZqgQQmihJNNLNOgyZJjH3jAL5QVvTYKxFjAosK/6beIEu1Q9WJm1Rp8DUI0GuCppqDVZVm
+KpduzcEbxXcQntAmICwPmKLDhEC+5fOCqZVU+C1FoBbDUFwLQTLdRZU1wd4V1twXjtBfIXYE5mC
AQuNDYWHWa7j2QJB6eMjGTtlkfrQeihvEKmO6zibB+XevdK2zjlpU72Z05Cuqmw5y4Pg3qNyToXJ
o0QogqomVRMa8uQ5BcHWVM5EzIZ7CUZ7gHC7grqtBPMWEUJidSYc3Hvab/Npal97yhZB2gCDmutn
U9Bza73hkQmi7iSTpW8Ru9qvHbzdDPDuIAi8vUHDHR1dG/Dq6kZ3nFMveL2jIPdifBM5s/rpBde0
iXrasCkH5svShvp7B//7EBzgG0DgWZCBV1356PT2WNaaQwXUCluKxWMWjwDnEWFQw9RFTS4mqVSG
lbk8Qn0AItVmmBESO9N97Py5Jg6S5PpHje0baKX8U3YVOXt5hn84d7dd1saWYB43gn48g0EuBA/5
PkNGTiYYyRqw5MVkm6xmOi00QVJO+hdNvtsHkKx+Vat1XGeiDYGCz0oxlN2S/D/sncly3Ei6pV/l
Wq0b1XBM7rh2qxaMmREMzhSpDYySSMyTY8bT94fIvJWpTOus7l73QmEKihQRGHz4/3O+M59Nsxd7
CzjEnv20PczLqgDpehqaW/BeyBkRhLGhvhapTu+72E92UUdzPV1skURWEqDqTfbJDNKdyHvSous4
WPnuuJDh8RKTnnOloCFcZ1kfMV+l1KQg+4F4tVme7JSdTVi/p/BFuT1607TAO1aK1/A1W3KsExb1
a2/Jtm6WlGtY9cx5S/L1JNPFL0D7JHCzZ3PJx/YcIe6qJTPbWdKznSVHe1wStaslW9shZBsZYLKr
ltztaAngJoi7nkjkhsEUUzlpvnZedZiX1O58ye+eS3EdLIne/pLtrSmjFSEfdkn9bknWvmoIAq/N
mY2hSzb4oExkZEteuJGQHF4WzathxOQTWKSKJxX54npCjr4kjqslezxdUshn/C+EkhsW6eSKmHJr
yStnu2sv+eWzXpLMm2PvLcnmRJx7RJ2XRJ4HBRsF2dHVNAOm76yli17IM5uhdUFg+pBGHrpm8goS
Jy9oO8zot9rXPhhfKDu4bJ8UoxwR7OWSxT4sqexBRz77bGWHdElsl5VmbAFb2NDpNzSp7umS754R
9E40l9wZMxkGRJQsu1Czh+BpI5wM6Rl2LJ2LDGWosHGfCHLk5ZIo7wz9oac8QvBMfBMtqfMO4Loz
9yfD6ZJJnyzp9KzTWG4TWA/WODkqIuzHmGnVXFLtuVt4oJeke2/JvNeC4G5kr41gGJ280LuqQkfx
DfqttAd70076q0mECk3FmEeUaFY3ml9FbD5HCa3Cuactr/whQP5Pqz+YppkGdf01imuxsceQJiVa
86ZC/h/VdD+iqGfblZMzHNuPhNb2O9OfJH2P+Up9G0Lk11NUIdUwPCJWbZ1tdHQPN/plnicsZD4F
4K7Mz0XTPM9RsTeyMHzM3C9N338fE/IUAfKYVxVljjWHW11Z1G6thtDUMccdgoJElCN6BXXdq/Qm
0idbmF81wair3PaPhG5NV77rKbS3/UPj5/19ag4f9oCNRLm4QvrYd68amaaPbpy9esNLVZbuj9l5
JFLkPh+JaOuKmTZQMi5NZzpBjU+5NXVuRiakDfS7z772+33r08uDW9Mz08/+DoJSSmURRSP8lndj
prMgvGHTT3jPDDR8G5F+YcDqt10SoJSEe3ys+vh7XGY/KhnWVHXrOw3Bm0RijCPMqnJWP/zGFBtv
QYPE7fzy3ikxnmFLb/yckwS3otzVpO3W1kZnsXUndL+Xac6eZoC6zwi+6sR46vvQPlihzYI/upnz
sqeWIGldVDOE6olZdpqwHXSAI2LvkJNqsLYXY+KgKWJMbUVBvKvX0TCzmLKqWzy+tC5qnt2odl4L
3/+wc6PcJl3zDRAhAqQ4IPJ99m7tTFCRTkA3GqyKJHu7SmGlcQzcgF1RY9FHMD46kEB8fFtcdR4f
J1o3o0TrkULOG/vIYsDGKkAycXDu/epHTJuybfNPNxhCFPJ4UDUCZkYa0mXfjRw5kQjnaTNl9JFj
mnGG49Gl0d8KgQsqUNupqclMd0qGV4etXNBHX7qmeR37eb7N3Ds/x2mcEqu2g/lBHPYMVMkwWDE3
1NJ9/g8ja+7bVEfbaGi6q/9PePtLwptkXv4rwNuqLIqP7238vWt/z3j75cd+RbxJ8feF7gaszbK9
JYnD+tt/U96k/XdpudI0bQnNTfqe/1sUh/V3k5KATaqHY0lpO86/KG+O+Xdfwd5StutKAedN/N9Q
3pT8QxSHo6Rt+5ZpQXuToN4sEwjc9/eHuAibf/xN/A+IOODkyrin5Ggyw7K668Ka7ZDkaQLEvHLb
9rU1PlNtPyizxzhTslouutFfpQlDe6EyMCJGw4JNFV+q0rnFYP2kGPauw6IKjn39OXbZqVcOiZSG
d2Y0wU4ZHzLTIFIn6Ze9+yLKD3G9SGY7TAzOrpho8BReQGV6fo79Dge3mM8iMu4r34gJK5LvzZg+
g8+4z9hhkmY/3LBfZcF1R+UjGNq1VeHZqyVlZcFB6jw/DQOhWuId3hPd+nLp2z8HMJLQNDv3/vRA
Gu6TRsZgzMWTnqPPSHtnz02+dYN/23jRzaCD09gSaGDqcyroTlUtXoaOTIpV1evXOaqeogBvSlC/
NZTkSCqDMNF26zyQL44d3XUy/ew1B++51WtWxp9l2IJAYyW2ggZzz7L4qF0BkJrzlIYccyj1q1Mu
iJWtnVs7kGGbZCjOJCttTOEAQXcYcJLXrA92oRiQCs2NyZbwh10nG63ZM5qctqApWVLyIyTbVVe9
T5WvpSctAdpQZr5hh06PzOOqOule0Xcizo5xr+YYsp42m5lke9Mp1iHb9DHyFPw3dXAQlgWy/U7A
IQbrfibONjFW5ZCDWMndVRRQbKcmwZ1ioCfz5q/CY7FA+Po2jRgPCQ86eOxDV33q3M8ym7mc1n75
jwkdpie/XO2gMX44yHsnzkOV2RBtRwhenTVhQR6x25cZCdGw9wlfWOVYQbzFQ1ihnHepIw39eNU4
rD/iZjh3hV9f2XOB4F43a7uiIQiu5RnIPAQD2SnKBcVnY88+2++CZXZ4jkHeXfFn16qGNFLZ0HMr
5Rfdqv7oZyE1C0Nctdp/SqDUIAe9Ce3yqsnGlYw69v9mkkAkQ1fhtEqBKJjujF58t/R3QdHxwWqC
tch89PtdZSLAWNe+F9DovHZmM91qKtfU+a8HpdENNBzrQKWtD5A4M9hfHhYi45CrRP1mrqn1zuZn
JXuKXVS+8p5nRpv+Uz2GX4grPKcx1xchSm66931Mw9kS4X3dFjEktSBDpLD0RBDNqGobJg6lrKAa
D1aGZAJMRVX0tO2tB78FNRA+AHRnUefLs1XCQFILASXzPwLqgnH+UFk2UOJplznmpxcgJJmt5cGj
7ZdFcOlz1z2PU/o5+inddouzoq3yC/XfKCvBn6U8CSbFakrJgYs3DTHE2tHIXLlFZE8/PCfU5opa
R0ndN3wVZUOTqiTUkk4hXYNGvw4JRCLjQGgPUIWMR8zgoVspc1dX+SmwuR1i+0n6Gt9Gle5DMV/P
6beU4IhlSW3VnGsQJJ9Enn86WmA82jpz/BTP41ak4k5FET1hyUOj+4qGdo5ev8wPtTMCYM6DY2tT
b84i/t1TyTdbwGJgbERFXwevhY6mfccllI58sjQtZuV0NI0ollR+jOEcJMkafFRLW++iD0A559Ip
Z+vyKlN+ryfxoTLW7qJmOilGz9STlGOrO8rgXNhGAQ4AY7Twsb4ZDGR0jGvEaQwshUS5QW0isxoX
SWttXlmmfVWZEcqPTDwQ3ZYhg6+7fd4kKOeqgWaoZknnW8sz21VA82J5HhMGy1Lrd6v0Py2YmWDt
EOpH9bimCHlVppQHSsc4qoYo2Ta079JovtaRjQSz5gP50UvTMBylC2FrGuxTPGBiKboSEQuJ2lSY
nS1lQSKIzfTG5kRcuYDVwuBoxuBE/GXd7rSbsaXKr2bsKSIt13SaP9kxB6vIKJZMUfc8GFzB3kHZ
WYSsr2gCSJzt6tns3H2pBPUZduw3Zq6h3xNRjTe3owQsS4a3fICtGHabMEI9RmyqsxrTfsMSmSU1
KKjV4Ph3wkbNZ98aOZfCCApKiMH31JIAfGn/R1Xyg6bdI2CdCnXGK62G/GqW6bwtK+3v6qn6VqUm
n7lxn3om35VHo40ioJrgs6GddbhdlrEkbKx7et3JOvTbB5lFj6bu6JaNz9pD4A2IjcHCC+9kiuOI
uxw1SJviHks0NnVvNzgDpLgG614ly9sYkaHKkfulhQO8yVb4ZZcJy424JLPBgZZGE6z6pia9mWbQ
KnHjb3ZPNvLUvpNo+Bk5+S6ZuzciO6jbieyHafAs5nZL69yiA+FY7ibu4Xg0VJ6Vb8CVNCPyov0a
SxLp7yNiZkb7KaDzFLKZDsgvngd5M5DWHiRLPTjoEWtFwaaDY8riiAF/Nj9Mr2Wry2Y9yqb72cY6
NRf1W9zhmKhCJiNDpAzlI7UTwJf4knqtmZyyM6RFPlehWF8kOV6G9IuuqHtgo4lH5smUh800P1wk
6iughl+JVcYT6mB99sJ3x3HA11Und3ijuEBCoYbwFwj8uXrEKDJ4DDY+fRmfkC7ozW2xFU2xD6Hy
rTWyMXaFC9pPIJ2ihHE1SOOp6WeGChVi4uis+37xsnXjuJ2XAdIbEVX1DTOxSXlnlfXHegxQhCQz
C30+BCUhxmSQg7uJTmwmgOVxXTPAaHS38SYv0yEPD1AXVhzZsvoi4AoYDlaFmAHRCA1ywtvXMZ3T
67HsnFWhGWxd5x7MEmhFM9r6HTNlZOM8A3WRJiwbDLd6RNLTrCIf4yx0enKOzHVEp/AESiosjei8
LF0IPiaOszGupCXO02y+Xu4c3y6Rn/tALo0J57jhbeQItadjits6BQradHY0esjmduiDL3GS7zPH
BdNz9qWdciMBt3RH2a7HKLiz5iGiP09lKoI4l4gKERsFQx0XH2qgXxa7XoWZM3hvO9fd9JSlog6f
CBDDWr7kkEPxJLPM8lIqpAjjCFyhn9Mn21Y4D5zyYm95XntsrfHXl3oq26MeelxFEyU0rdnF9kQm
0xxTbSUQzqm3qPaYJUK4q01+WRwP15oO0mYosy+ZOa5JD1r+twc3ku+hdJOtqioLkImeSTxpePnl
vdnMVO76hJ4SeoDrqMxukwRCSLdoSpYY5moiTUssWSSl3LbkVZGfi5fvIn9wOwj1v6khfpNEBOBP
G/KPsbX+KwnIq1sU5tNA2mVsRcc0V7eON7nbS46Xr7R/pRMBUgDxom9ptTWAJStCeWZYtyNgK5FD
azJjD51ZCqDLcWoAH0naIQS0AAU7rQ2LeMHhXnQvQNGeXY0HkO4P/1ATqoegUNP1qQlNnluBLRpE
ZI2UjD5ryJMUAI4Ayqk6jUm3OJNqDYXZgm3kTSI8SQ+mTheRhpoF0GTyJjyRTgcHygJ+HNkeyGjC
VH0UP5HnjFgJ2itdFI+B++GNRfDYzDYLML//Xpa6P0VUuU7zfRZ556oGu2xn5ATwW5696GulQu/a
DtDJhX12yNokA7nJDaMacyRuK0BndflrKi2WOF72eXkHkB5zRCeRdRAJlSy4/kt41uVvmYTgIsOj
9GR1TGhYkOss3wpjZl/PzYowznuVJsCO0hL29RCl9rVn2j7EpH+9t4jV3HhF9OOinSKnCaXHL391
UmdF7ZS1Y8DvMXRlXQsjoHCVRf4xJ9GZGN9+EbOqeVfm1okwLOOoE+KqQhpWl3fWELOd8kOvAKmN
Ib1XmXG8vDTLN//ydqhe7DgIth79H9TvMADLvB2OrQ9gzhrg8ZvS64+52bM3lCwC0iIeTl4QSQqm
roPdCNbwbNJNUL57rPPC++VvgaPl2mkN++rytcu3dHVAzA0cUtIDNpev2MsPeUXBw6sr+GWNeSNs
KGtD0n9UHGw1mvot1QGeUdf0zsMSDd/7XX8catoVk2GckplV+OwMj3FLK7nN3WMxWCBRbGTJtezE
k9HgNSduFujf8tadI2C7UbWRAD1XJGlYT1mciFMzY0MY+gzP61KrphsRooK0h6/VDNt1lOl96lpo
ONPxLe9k/lJ1Pk2NggUCCWksz5HW2h1nO5Le0+/qC3e/sNf/o+jyuzIu2mX/vezGf0KyUwvwbGV7
HjeLIjTj59165hvW7JS627dIHHZWsFn2qnE6oeYu1FOnWdXYJtuSfsKxEDN7/b/8fkcoulGKDFHz
D9UCf3KsyW+rbt/I8dmd67OWLCbZ7NG//cFi32rgwnZQDgIx7/76dy+ZoH/66NITnoWuwiT5++eP
zuLfcOK56PbZxD5x2TA2nf80ZhNcJYf+pGPuKTuHq8tv/Z/fx/8MP8BnZ1NIVf+f/8X772U1QWWN
2j+8/ed+87D5r+Un/vUdP3//P3cf5fk9/2j+8ptuHrdPf/yGn/5Tfu2vh7V+b99/erMp2rid7rsP
PT18NF3WXg6AD7B85//pP/7Hx+V/eZr+suhl2cITv7syy2/49SeXz/iPv50/hv94K3X6+5LXrz/0
W81LuZSmfi1rXWpOvyYbSP/v0jMJNCD0dck1WEIPCuJDon/8zXH/bgqXZ9f0pLAVBbPf17xo5Nmu
TzFHub5NEeu/T8BPV/C3K/rTQ8TH+flOcimrkWhgu6ZLpK33hztJ9F7NYjwsD5MZZre9mbUPgVUC
suGp76jf0waeEcohuAqDT9dLw/2cIXP63Un79ah+OgpKeH86Cqp3JqeJcyHUcr//rvDWNwhkaiWK
Q5GhFqnc4LH385u5n8TZZfm7nXJ9o1EdLUVmLxQGJpT2cxqraAcMm4qNpfUvBd6fbvXfH5K1BDr8
9IjR0DQdy5KmdCzf/uMjpg3bkpXC0GBNFU2DzGjXZjcLCJySSSkx77Kx29dlQ4i8HX5zXFmuOtfz
1kIhHnIBziAk3XTF0O0oXrKUzOBBS39GW28C2pCmMewqu8aPU7bhRlWBizdJ742h2Q+WCK6NcHz+
NyeZoIw/fiKXScnxScWQivSNn09ybZikCDa6OJj+bB5tOQp0UKWmrBZg1PWdvRXoGHvzaO1Fhbs1
h09hr5j/qpMai6e4lBZcE/UlsEx/82+O7U+VVxcoLmM5A7rvKVC5Px9b27SJJsgpP7Th8BAMHpEu
qNtLpFi7cJEkNj7o7smu31y/a0kjY2VpDTW86WgE853Ot7lxGxJT8++O6083pid4CDkqh5wRLtRy
Tn93YyamMVZWo/29kx6oFwH/gPS/cg3cxJUoTi3Yiilq/Q17mmRnhXSn8qFclwUy9tmdxU0OC+Kv
T5X757HfNW10E67vcy0ttRzy7w5pagRVu2Ds0fuKYesmgXGEELsxLWXc+FmsH9GpppZNfWvIkie4
wZvJHVl0OV6MxZQKEAKp8Vw4JduF3oDIM2YOuCfCjMvZ/KIHKn59oG+Q0C16BoPw0tR58qZRnJBR
EX/ibAuR6Bsx3iYK6QGbHCxFFVHA8WhsJjWiQQ+mb4g82RCTjrRtyvLkNIsXrGoOrl2yu2ytq7Fh
lZwlIDSN5mwPAAhZqU5nyohqmj7jhC4ZBRos+LLq1xKdCIT1cdx44AvWs4/wcSiGfj1Z6umvT6/1
pwFRKSUYWxEPECzDmf759PpB1FIZaUmgMPgAbFxvAcKXa2PAWGEl6i2z6nLtmmhe/bKPzo6PN9rC
V2dUZb9qahs6rg6jY5dNJ2QJ+W2vwqfWYrE/+4N57p3FVVHq/b856j/dpxw13RMGGG5VcnT+cFPw
wGd2UoJTSv0WmZor1CHsg7OwZ+6MMnN2bg/Oe+zFofemaNfOefo223tBhEE8TDC/HP8dcY5Q0TfU
CS9lXkwP8chmQiUsZjuN6dtOAlCw2P3zOJ6v/83x/+n55/jpvDis4zw+hvjDWZ+ahGmFwieRqIW3
MRwDn3nb8CFcwi6GySSLAwJEGzb9ds7kK4oC/yScm4Tl+AZRCNIUS50G9c1NE72fPfVKlgZEp6R6
m4vhLhmrajdWJWiPPMLsnDhnp826X5ZH//spg9ghbo6fJg3pCsGajCmD2HhraVX9/tkscpbHSd52
ewuAlGfl5dmmhFfTeD1aia0PCQWOq7RGCjEG43ksHEBuaVHcJVFxZ3SL4belPFEIA6Nkrz90Lqft
VC8x292PISp5bKY6OLJ1JCIgkN+rOlmSuCafRxODi+cQryGN6i2A2xpFCiLTaDW7MrDk9WA5d6my
nvwp6g9RI82zoXm5/C31Q5gmXnfX+16NBwgafWMAvb+8sK06i0CVh6EUVKm88oiY5IERoDtn7QjR
o3XFU++gbY2C25Hol4UQzcY5ncXT3HQEcOgIEBvlMy6jsWHcgZEBz80q0YS0OXIW0wWxLyAEuyVq
NwLDi0NVJPAX5/Sm9av0xnK/TZ0FHGwUcO+zyISV0kH3t+Xa9DqQazbuPdPS6T6aGufkof1JEH6W
7YnwFv/c1ll8I2JAvYswO0++EFrT7S/1xkjM07HQvTjDd7CMaTqz17hTbg2HqtJqLazCPw1RrQ+O
W8pr6hzgs8pKHFgTJuvWzJfCxFSytesm9Ihxg+7Vp/I8T9dGhIWyydgy5R3u+yZ4JzbmWVWlur5c
I4+8cAp/tljLoWm3tm2+uZFPraTGykIWpXtK2vJAu/4cVm2xkUYmTyzIyDSQ8b1sUZPTvTpFtFLu
A6OP782EVkppokrRZb0zyKZ57FAhM6nDMkGUsBXoMk4uWr9zrYqJUjF3i+VMI+2L6WTJRIIocup7
34uxHdra3HVV+zVuQ4pfoygwQXcwliSg5tQlJFuqYUVuJt0sROcb1TvUc8csOTnLSzOZNtSw6JzO
Mtj6oo1WEbrQ21CNDzTuimvDFeD6zSjcJsuIOHewrAtPZ4eeCIC7sojNuwCEWBwn8YEMh3dkHtNd
lxvjXd/mLz6os7lrEauK0X5wCDq4jQeHpSrvbMd8KuaRkyxKyNMT6JSq8a/dbD50oS9vLy9uqGOM
ErB3Lm9nv1C//EPq8jnaHmf75WtRgs6RyW2k5FPOp8s3274ZY/0vMHnksaIaSeEXjXd4r5eXLJ/V
gYcEst/ydqqZh7UdjTeO9naXLzlmgXliENeNTfuIvV20s6w0fEyLiGCd1CEZwHKMh8uLmbjXVIBR
uC3fESmTDZ8i2dGuKEDa3t3lpV1k15Mzfb+8y1F2nvl4mJkE03qDL7iPL9lLvNDOelOzLLYT8/1V
g5cCuUZiYo5sSSwjmP16Huvqzs8GnH6j3z6GhdywNgPqW5FC0dn+CxokSVxEMzzaZQ/RKXxBky/3
kSuX9g6ksNIjjKrtKlSc/iJib1IiOGbs9mNQV2+q7mlR/hjiNH5uJ25iE6Ckk7kvwqWDpcpcHoSD
xa+rHbmurfF7Vnb+HaXbTFpfVW730IacoJteOgqYjtftZBTpvZdQiitCfIQtsrbAd9dJh8Q0C5LD
yHMB29q5crshO7iZu+AaWor2uXvqNCTmWGp8/U5GgVfOiLHUoqSpB1p4Oa2LcMC52SepOJhV/Gkx
tG0JR8WEQXrhOhsYJ7SlQIvC+jWIX7JxmegxuI8yGIt2F20dBt99vnR6dKfOpQFwyoDfQ7cg35lV
gmVjsp6JzJ5o0zT1nRcV97E5PAUkRaLWR/o50qq49gXe04xe6SZQ4U0WIQG+nM3MmY3DXOgr4aJH
r1J4OHHyxe269s5svXVS0769jE9zpuyniXtZN6/KNKp7Zqpzbs8Dfnwfw7UaH6U3xLvOPY5sYUkJ
4avs+ryNtmFpDcP41WkcGrlxc+4sOGndwCDhKbVGX+mvmmrIyaWa95FS9V7Y0QoJQfEWZvOjF4bO
KQ4bf1MUdrlLC1Bp4+BDI4gNiD6rSDQACCKUyly/O0Xe2xF1+Z2sZlo1JkKsekrpFUZy72alpvGh
Vh27KPIDFuiOQszNR5u2c67AhMYhgZxRMa6wEXxDVKHZ6gDcTIAaDbTajmjn4MfEbXQabQH8Sw3g
DWG0FAgqKJ4VeKa+zDMoQ4LIB4uGpYqzdE/c7Hnu8Hixl892sqZr7BjR9TxM2yjtCSKiV6jG4Mm0
ceWmpvuYkp7ndMQecTsaL2EXwnwYyx31Obme3HC+U/W9dhPEmU0cbmU1Vvx6a15w/Eys/XxUo04P
0USu+TiI7NbMFaXebL6JaaiHQTQc0iVptlJkEtMOWkK9IKZFyzogRxjWuvraCx33em56RH4hgvrv
plpkHkOV7O2uuqkzqzybPolONrmlgf3KosY9pK7+iJMS6Ibp2Qej9W9FZ+N6nWaNBT4Hh5AleLik
PT54ziyOhXSWGJoW7ruV4tVqR405f6lEFp7zTm+6eotl9NIj1oXVqRUtROw3XZZDbhW2fXCQul93
wbX2dLVTDRHTKu7xx9beGbS4xLdFr7CkO9jk+yL17kSSY0AAkFkBZq39arpqZQnOOwHZqGSgD5eD
N1gk3lOFvCHrzrg26zimqQEcr8UDdYNmbDeHOZRu/wnRtWYY6OODjX/kio1WtHfj5K1G4HnTQlhz
+GSTodtbcojwEjpxfhwjJBd+0gXIY5F+dj0BAHZ9m+lek0C0pSkEh7Kv+n0/fmi3KG+GUqFLDfRn
NSv7akDRe0hc+vhzfRBJbWwve4EMR801kxrmBS4e2rUGc0NYQIVOpaTfwlDYBeMXCxnKKpr4CCmL
23VqlAaeGu6mZT/RBqyPi0LUO+6gg90hJPdnvAnOorS26bKHQ+puxrBl7gl9fztkHhE4NYl2lXHK
+jZbz9oFo9PIDbcJTnREjIn3kVFmvFuYvLGUB6v11Y5S+lXmAEHoqs7Cja2SXUyZixSxZGk4ZE/d
sO4MLF9hpesjJjNZRvaT7sSVgs6cj135JZjpyLax/2QtlWEcGQgNajhAS9WYcUMDIFHJczeZn9pF
GhtMMnnQXc7BTfZ73xsz5gRq0cKgwRMZPdTutq+OWczvyVwe3baD3i7a5Oxhrnnq7TzZGxHygstb
ohvHEzMLp7hXRwqgxrl30/Gxy/NDavibfqmgqyIiAtJz0QxPXnDDMpWQKivNXwXdOWOpwtuyOVC2
ulFLfd5yMNnrpcaPRs09+k3XQWa0rkcqAJevxMPgHZWVEcg02+kmyeJKc8fxvdXlp7rqqHuftn5O
lzNbOgm6C+FVmjgyi6Xt4JFdCBybHbajwR3jZvnhCyvDLliZ29gl2uTSuQjj8HT52+VFRj15JKbs
Vi7NS/z2JvoEPwGVaPUwRpafaGLao3VrAO73P2VrxevehOvgJrRkDM/65aXIuHo1OzBq6XR8JDv3
CTocHEu2lrdqjt/MGviuYeIVMcp7p74bM8+7MwjWIKmyejAzy93XFP/gq07Vw+VrnTtqkDa92jUV
CWKtCfB4niL9UKYRqQptfXd5FwhLXBOWQo97+cdw7xakonAbg1r18njjKbfacMvY9ynBgvdTuiDy
MhCHSzQybbM2oeuPqW70Fi3u0J46M6wf8ZjDDLAfpFAAtqc6hzDI4Wgt6pPy02cRDJIwGXVQDr4Q
x6zCrRlG4qFNhfkQeWjxGw4waH1nWw4mOzAr3FDVHK4sbPXmgMHBquSe7UZ5Uoy/oAYIlHIN41Y0
vnlNy9i8HuYSV8Llvawc+vhOVa8Vqv+EDdLRmJRaWXk2rWhDz9eOET7YHa7+2R7VsYrG4bpfgC/D
OF9fXspMYWv57X00TRAAQzLlLM4zU+bkfcSimUBc7RHSRLhJ3Pus6vpryUN0ZF2OQByDYZ5X/pqf
SI4YxsGhNfWZ0kW4tWL31cAKzjKMjgrrhsNYeCT2xCrbdGF+wozzqkvvW6DN8GhkiBF8Orx5Hp+w
GZNFOYX35pCc/Tk+421eea31xApvn4gOSTqHOgmH/zsXDJF2dmqZBZQ7GEQ5jl/rDOxZbSVfDMD/
YjZtLBXxk7dE5Wn7gDF12wees2paLBA697+7s/MuZ7kfVP9sFDRQ+/ktN5HdeUUMo/4pqgJQhOT/
7Qp8PgTHk6Q3NBNRYcM+cdp7FidfEMOXhwxf44RM37TqNfwTSySHMDtYOrpLkWPuWhrueOmRVhYh
be6hhKk3hSfDmQ4DjJCm7q/NxnwvuwfW+cEGjRBG6JFVjdBSHBI7gPjfj/veAY6R9QaMd49nqhbx
MTZLvTJV9+EYkqg7N31HxYBOQqov9OvawxJAi66T65sRRoYhduqzdUI58louw+XlJQfapSMP0qH/
0cx8TiTfu9r2DkLRZnYc996LR0TcOoXyKwAfF5AYKIdthx6PeWrjTa8Sa594xoNhR3Rq617C+Mu+
jX7HIn6pDGLXqVP1Ylq+sQk8RWxAM/prb5p9PPn4lco41VdMnUSXsh0qc/EZcKqrgablbDBvG4KF
QJvW7+mbneBFrEz0lmE95sjTSY6o5vYHA8ctwxAkdtsi7tZAwl8Mst7befk5uPBrgsSF+zb67kvo
2We/dg8lwWsUz+FsF1kEBseP7GfPr151F2fXccUW2PEJm438ITlZdXNs6kre09tm9VVoAurK6guX
5AYPwIuueyJjdP3udfTDM6+edw2uvJXXkzAURyk5lIwhbNrToyMF3JLMptYq7ehskCbTxpY+t2mG
pL41XnqGnyJm155MPdLRiulLBZVe0/CGPKODaN9mxMDN5oM/n7sqhr8gq+o+jik2a7IruhQ/kCcl
m3LPgl9KcnMZ5Kc+qyw2S8+maM2TOZCsyi2MELmoOYmWXnxmmihjJ1u70ArgxJn9wXfbrwWFIww/
aCysMdoy7jF+uebiAoC2SG8D+cod9KHemcz3yhzA1YaSLIbMn/aJWXytWUvt0l7dmySPzAE0q9QV
Li7WiETG3kdjMfR4zJ4G+hF7I4aYQoOjJiEofpQwHIw5UCeu2iK3op4UIKYkCJBuRFLmRAPO3tFJ
efoPcsQjK3pEMZd5IzSsZ39y7QMLBRD64bBOG44+cxIIPkPwXCYFUrPpRfp4gYpFp2tOHcTFSINJ
j5NiLYb0Xhg+49YYlqii/hd757HluLVl21+pH4AevOmCAL0NMmwHI1zCe4+vfxOUdFNK3ao7ql+N
ZIIMEnQgzjl7rzWXrcGkAAkERaWuPQ+qXgr4zS9PXV4fYwG6XBDxdySiCGhFz2NZVK77GjiMl9F2
pTbRNzG0wnzCgPovCIyeGvnSM6ZHUzOL7dz1IPdm3qwlVBN27RGq0RRv5ORhTxdvOdBFzPQqFjU0
jNsiTWTibllTFobqJOUHwJyPiALFdmIOiKhT1szt/XoGFHwIwmCjh0W+LeQh31bzxf3q/QLTESD5
//bPXoHQ9Oe9e8Oql2MfXE3kLRLRuWWnvxpx2cLQwWXk6gJe4zGL1x3m0nU134HK1HbKZ8uzhjrJ
qgiCQAuxvV900Sgtx6+ANTgsm4HJ2t5LWsTuAg5i/dQWNPqI5rxkuMEJUTQJS0aHmRTp+5jSPEeW
Q2IJhqztJJ/q1GpZaQqma8SzpEYnnNpHKvbgIaKA7DSlSwx/F1DdtZdeQ6N7rEQTd94ceIe3AE+h
b9lDVeG5xdUPzsoiRL2t6MhZnQnBKM1vljfmt8kATISBOuz6jUBs3rZXzPEYjCHZWgbWsDgvbN9K
JD6aZOvhqFz7jVDwxbVUMkbSWlQPBeDUpLItDAKx7opMQKSvXvHgZUURk/U1ffFlY6buIDOpPaxR
UyauMSzGFxkCz7EPcBUmll6wUFxEIaA+rapzVoCkTHW5SVk3obLSJn5+0qL6YGLw3pUEH1ocyfif
kXR0eUiBaAgAiNeubE7xi56m1c7LKDZ4YY2/nVbrPk6yoyLlwlNhmf3SYI6A9MfvLpZgkTGkTQ1J
lMHKmJpVNzXq1TACspVEL1t7QZA95Zm3y7JIeG89qne4KbrjkAbID0XU8iwC3ILJ+LtfUONpIUEb
g/oKmuCie6HxnQa90zVz/pKgnxK0OvvMj1A4ieMarb3+kWYKwKiGWHIDzwCQ/ODBGugFdgR/LlhQ
G4SYzzABoYfCn0LRaj1rwgLEqWNUEoWxpakpzYHtRci7EsthRYmj3tbZHNIbtPrRL/2EemAuOQJ+
xL1RCT4eRotMkDD5oZT1mgUlUXD0O/AdwOiVOulGsW3rzy6NJLVGABbYJpQ8uFaN17rzNaOkk9um
jXFskAeQFjoJ60ptG1cdM0KbKyDqLatgvwK3HpldvlJF/LXeiLuKmfllAJ8cacYhqoDxiYL+WZn1
uNEIcm6aYws5ekBhHWrQwAul4IOxJHVDCKmwrIoOLWkF0jTKwj1Sw4TO8rCjsZ1vOGeSQhzBvE/1
9xjcTaDC5s6p+J4jsQZvGTBISYMJW719aGsG49qHhIhu6qsuYXKpnkrWOcVV8h6CbIkrFy4dbqqI
9pZtYG08KGYMTaRHdycAU+4JAV637fgaBA1T9L6SjveylKUpKzqO+oMkvpeKWiwzSBOrrjFfYEwU
yIYDZZuEk0YVA06+LHOMDRUNc396CscSreLYX/m2xo2eWayB4m5akgYPhNUce5ytrbzC6DstJQ4w
ThEwGCMLFy7V4Trn/oFSPVsNxLCODmQ5iu2uS5o9ZU5tP0ivRpueMq2uLth7cMfqfnMQUsiJKkNa
1dfDShtfR6s/Wpkl7v0Yazwf73YMs5dkMnuMrTpsxEg/ZmP/7GdCfkbKBWmk5RfY6zFQVlo2ZLWf
LERbixiqXDz59WmitO0bdGzUvgWxmpfBrgnbh0mPqaRrX6UyuJkmQ/X10f8rkUocs5LNK/WGyiQM
nKZL3bZXjNnDTkZF33yK/RgQEa3BfuuAyHZrZCYhfJShPQQlAuPEp5ImTIe+NLWVMlaKIxaISu+V
gzrFQO81JRp0n+RFo882XdwRC2eW0nqM+ThQBh/D1MTZ/zhyUta85jTKXbUdu/jqD3J4jMYC7H0j
OXqpii7wDvA2wUznEKC0soq0ZFlfo1haBiMLz4CCXt+24mqqWf5TKi6eOdszCxej5aRApGymzRiG
W6hR4VEXkCkwSap1WyRQ/RT6zIQMOk/noOZ0qFQNWrdKYKeyf+41igFDNR1MFfxoW7fxUmIRAkd8
4LiY+PyY2Oq7AP7Drs2tx36wiMCQK28hVdC9DXV0OPHwoKIB4uq1VkdHJZIxmUffHaL8ZYG9Z5u1
tEbN9qUbxZe2YYQ1silbBRJfsZqo0qpAh7bxweHiR/XdkVbqRYp0ZZUbHUBOzOowipEPFEz8okbd
Tz7cfmvIn1QpCvZaLZcwBWRMOIWnLEaEnxyEQnwx2QX0WCiZMp1YyEgr0qkX3UCUKev/Xd0EGCas
Ud/lzBm9hsJR3MnNihVuedAEdLNDQNVUy6VDGOhPYqqim5OVJ1oVAsXznCixYZ5aSBVaAdmsqS/J
HH2yWcBQHnvVHpo+dBkd5oAhH8Vq4yG1ZujdqiAZtoVKcLEaEsHKhGKvzBehzBm58tud1zMjRKMG
Spu21BaE3cEqQunWp0kDPVQIHaHcUUlNd76SSQQXCT/QvJb0J7zipqhmdxJAKiNBFrVRu9VCpd8m
iv5NH7+GYtccoJ1Ve6311kaPIB49qodAmgHAYp3YjIV2BOpHPw93tuPNXeE0UeFi+ImJJtwHLSqV
2W4AEMiacjgIEVO+QFQVJ9H0doCQFn7rEB+WbaCpyFQTc2M1T6mf0zmQIg9bSoy9Smdgp9wqs0mQ
GBm2MeZaj5KFrc8yWl7ggMKTrgAGV2k5dH61ToyIIA1Z8LtNRF2owgpTrYu2BqDQ4f3JkeHg/mZ8
mWQPUbDaFP0x0HC5RAkaji5rHmUl7NdZ70WgJDJaTEmm9IfZ4G9xSo5r41Th8zpBGKlP99NOwi8Y
CVO8NoYTTUvm6mVjZkdjblOrg1QftOEk+1qwNiPO8FGGHmwcpfgUzFtGKHxj9pkzGXt93ScSvVEL
HlSVcJuXHfS8q/dqBMqGaeyu0gesNlOcbIIoZaVA8mRWGaxA4SNnVcIwqYoibX7YsRNOlUPfDNG6
T8VDPDRbq87SnQUEYAMZjmgIr5hcxYJCNHJuhjg2vQeG4rNCTq0rgKxD1lTiq4exDd+znrniJJ3b
moV/mrbYhvggwS1j7lKrXNgWYvLWS3LgxL1FxpsGC1RXjSeLEHjm+1tDVPxb1Ui7sB/Gna+1shNE
RmujD/scQWWsRo/oLSGQdwF9o9dBJCBRJ8CtYkp6lArfg6AM4qzUOlelgLLtmOpJRi59xH25nMKU
7gGTUPhKVEJbAUfKKFPZWXVIhu20rDHSkRplBc0CLX64HxLqCV2KwFmqyhOYlBMlejeO5eJ96LBx
+O2nlhNe4ln1eCsoT1NauMFdCtc9Ag+YahwP9yPDE4uVypTDLZokd+Q09TaJjzKXg5sjvo4f1Yos
a5NyxqrGKHPJWJmOgezhzRgbAqVNfOfaWxcQniExbtg046u9H0k3GuCAzTP6OR1rtyWVLZZ9tDuR
3NcPXZyq5N9RqYgGSBNdlQ9PmaV9CzXklyhJCPKbGvlxwpfoZJNMTO18ElZyukqhyZxOG5rPHkXT
Ia1qcTV26G7GjM5mFcnCqhUM7TDVxlOQ580tEy31gNfqKS4vOv3/K5708GZVEhXqjCS5ILKQCVhA
HNW+KIBBzZv368oc1n3fmkar2t6vBqOKQi/ElZZqDUNCGFkbRbXg/MZtUm7vF6S3P0sVUYYDEgx1
Rom2RkHnXkzEPzdj2tqbfjxQbM639wttXqlZ87LrviW2IaNH3lAA5ycf2ZGpQJjWKCZTLjFgjPy+
nYU6YbiVEmlIFBLouV66zSCH/H5hzZQ3Wy93UlOKsKPar7hJS2jWIzvoxynbNkKZbe9bmMYQ11j6
c3THT3YUzba/bw7zZjgzQ0uDs1FQa6lDX7nYSgxaM9Sr2N6v/rzQDMjBZUyvNtRIMr/v4L7D33f1
r9sq1XImw8/XsBqqiaSfxHO1oX+63y2+33bfwQzuIM55fgm/7DAu0PWhg30qqZFuQVLxRQhRUG5/
vz7f6AekdPeIMrCWEAtnJhlwnI5FPr27fHvf+nnVCwQmqrOTZb7Hz9vvH/8vt/28+vN+Cm0ePBT/
2nPiAzKhP9gytecLDH5+i/frglDwTYS1v+XgF2lcwvfGBaBukz7QlUWjpQgyrHjV96ZF6fB6v4Og
flhyXWwGY4BmZsEx/X2/Bjb0mKIlz+PlXUZnmL/ct6TArF0xaj5/3nS/3Zzvdt8CQFOvRsKlfu7u
fvvv+8wHCn9qgfQyxRe0pYLXbCPwGb9v3a/e/9DOppZktreExRVq07hpCux3Y6dj1pwxqUmJd4d5
kQ3FItncv+bgfrj9/FqJzuvmH9X9lzRAc9reL7p5S9VHqDTQL1xYDsO2LDKSySnPU9Tj6s+L+21p
MLEyhKwbxVDlbEhLuXt/I37Ej+R+MRoVkcBxNbPNzOzRioBSzHqBRKOBjM6F5BR0TQHIdxKoDB2e
+xhS7rPE0TVTY6VYGoot8ybg07FpN6+iNMPx2YFjK8uvNAwepYw04JgSbD+4I618+85anXySP4g9
YYImE2bEEh8H7WJkhQdxpHsEAHJKkRMu5TH+wjUGt1mqH/WcJ0wh0pf4zKjJ5s/mqGy6rMa+5gX+
qlaUA249lkolGk+/RH2kDU9yqZ0aOfL3vuovg2kuNofe3otxHhi8QLu3jbH+oBZHr5zGqI0ADLMq
3ww7RJNh13VDgrdH9X8sVaqb2Hwg5SBqwezn6crBUzGuKe1hmHvDLUikWo9OomHt1BHvJNW6rinp
kbajo9Xts5pUZypmq9Z7lERfcrCffhYaUZMpeSaNtan9+JOztUMTkPfjh6tIwFISlePnNNG9V1O+
bhqz5ohx2C+0R7k33gVY1zXm9gGrvdnQZ4HcKtgyMk7s8cSCpiMdnEBmscAwHgLtDTToWGFLOo/g
iW5LDQgrbfhWhmXC0oN8PkkGbIjYIqJz00Ec1z3vHJr0E30CD4IMHL1RGMXCcpREJReNbYeWzEzO
6za4d0AzUDKeAUsNUgfzmiS6DTKocWtWYltP7nB74t2nrxAsiyChf25Jr9AqZYtlFggDsJCVt6w7
7xI2xywfiX9LSfax2gLUFOA+8Nkda9qkJiyO6ReNQFJHVEVaeYht7KHErKyqVCVlOTxYlXIdGxn8
vN7Aap3iB0pUB947vIAxRIwesq4yQj497Hp2pMHCL/TsiV/nD6lxmok6KYhLSNNNv1F9Di5Jktfe
pNLDUILV1IVzVon4wQKi5icrS5XDsR05zA9z8i2QJC69pngeGwVzaR5+hEUPM8oUHRSSHkEzBkbV
VHoYDe3L0wkL7bdFDOO/auZozUoE8CVjb8Xw562qQV2riLwWIsqdpSiUMQS+ZniUE9JdBkEARdaX
MiB4PMkVTi7EoqA31KBRb8NYoEoSs900Q/LMNNVuUybVF7rqxDmzbLjf5MeY/tpeehAzkiMw51pu
XU6vsidrBxComNOjmPwrlXLB5MsG6tPBuAlQPOmge+KSviKCTs27DQjTNxaLRAyXGT9QBQB9hsAd
uQ9JAB7voFaL7KLq2XTFM+/kFRRDYfSY8YgcNhYaP3Qt6JVgQRG/M1PZhmGMjl0RPTJQdLf7RUNW
11CL1yjfwxScrlGpfJWmgvBV9/qbAUXCiUSfoXD6TsKw3cphH55DRcBwny6h1cmcqxJrbRi4cD24
Pg8+6a2BquxzGrNmp2G5nTR6BE0r2KnxoDSK8TBIpNgkU3cWW/laZtVnIKYWfxqpVY9KdtKBvrFQ
l/qNKcVwqsCLLapcGhwprQo3tSo88LVylFjZdTkkWDwD78x3gMtSRqTuN0CyzdR+b0RPaRGZzP77
CsTbwFHQY0lLiV/ugOpjmmPqVDAtTMRDqZvqQZNHFQgvcsUBXcNSF4i47duIaOVCTyj7w0v2A2mv
Suql7CAkC7o/YGTluM6FZ2Xo9IPSmPsB3dV6msrQSdNgAAlPHlEVNrPRIQ1crAXfYyJfUVYE14by
fOA16aPeQ2qsrasGlCzQ4ucU3uTes8biEAnSw111U+Lpy8Nc3PoTSRw6T/8/y6P/aXVD3a0ZioYR
SNLxm/3i0pk6ObJCQ0HeLZnxuu9oejcpWWZoBh9NRIvXIa0rcLXjUpvFHYNOUMH9Jfyf94sxGg9g
3VThZ/NXG9fsr/rLt/QP69efj/mv/Md/AWZr04/w/Z+P/9MFpv+GTU+3TNX8HXyE/v1PF5jxmyQZ
psXSEh707AP7lwtMMX+zAFyCOFKwRKmGzp/qvJ0NYvzJFLE88kddMyif6f8bF9jsNPubbt1Cc09N
g3qsqik6WuO/69ZHKYOTOw7iWrAYHTiV+j+0adf66B4oaUgprTQoYxErM0/61gAi1921FQNbnL6o
EiFn9NyQpo2P0qbvz32xFkMKDy/SnPQUnv/yMZ9/V9P/zZll/rtXi+sTjRgfj2xJvxiZclwQhWkS
iAs3dTvPe+06Lc7i3MT11JfRKvZ1F7s+S2CN9mMqPhgmAZjTcTS7dSk0HzI1TQTL6ykVIX3D7MMx
E+bmsqc/PkL+6QFXhPSsW2IUrZOhfNdozeIh5XxwYjclGsaYdiFMp/O8u5FAG2++jXvEc55vmX/O
9wGbYTcFcDaeLtesdW8RQz1RyOepGh+Qs7I3qbPON813mXdZFoRE8QrMol/Ou+o12oYmYqLiU2Xv
f76oEg7R/JrmF3h/wWW/zEUCm0l1me8TsjsfKMlspPIK7psLqGJRHIVkvbJdsl33HmVClaeO4XzH
bmiKp/k+QYroE2pFMBeFmXTA70RIR6mIu/rcFoEvKXHpIIuLh43cpjTD+Fe17vxoNbTWYuq96fU8
xLGPEOUqepOtRxJiyWNLVQPeAI4mc/rUIl4TFk+0a7t6rRIrN98jDvtLyb0hHiD84Gn7Rvwhm6B3
4hZKyEmrdyqyDB4RZ+yA57i/Lp68lGi2//FW5+eDxDL3SlaNCF4SOj9/UpXg/v+w1sSPOmJqV7bu
/Q2wHxVCpieEVKkQEfPE85PP7wEKnltSFp6354/Qm7f5W51Tz8udKL6JvDSGxycVtTAKESLqE6gV
MhktKULrVuWngflaZ7vLz5F8w6/uiNjuRHLuITToWuPOV+c71ygJ0E6uR5B7IvPZkqm4Gs0gQsLf
22w33+5NYI074timt5DnmPdbx90yZPISs7t5F4jVFvQ9IMwQw8Sr0mVWH3881JQp6iDji3vgCqFK
xCh+df5Wzrt1C5V3xt5oGZE4KjVXinDLlIfPr2B+WE/qg/UqKUAXdY9u8LjsrIwM6y5/TyOSilnU
IlVYpCX6kmKP52IhQnd670ATV238MAjezfIpIydK8Ubx1E0o7VmjcvbS5KkvdHJFQQpnNCr82tjV
o0HcEBEwfrtoCBQwAvnQslp0MhNR2liu+oZQDkhKtzh7kWFqsgDwSngeYGVGsf/MVPIZgjkUCMwx
8uHgnEiKy2Ke46x1lb65ULBZFHrttvnEJ6icOIn9n3H69p+M02g2/nJa/8foORun1+9pUQdh9f3X
YVNW7o/8c9wUf9MRzkn6H/boP8dM+TdNYyS1NFlXcEjPfuGfzmlFxLRpgU2R0DEp+Pv+GDNV+Tfd
0hhqFcWQNFMWlf/NmKkpv4yZpoGQBCOmaoqiaUIg+PuYqQr64JemQRqJX6PIZYLJFNKkR/JY7pM1
XMxJXpYGi0E3J8zl1ryrnzgBn9QceQ5umpU3LkkhMoTnpgAUv+JHIGUoE9D7hLa4tiInJSGQWs8j
mMsSS5T3kKwoyi2zdzrTiuJKkZ16DvWHr3JHKPYGqUD0H7ym/5x3zu+RKYalabCHdOsXW27lyaMk
pySuiJPx1EpMd9tpxRrkHPXqZ1u1PwQB0HkRh69aKD385YD4N+M8vuR/8wmrfFOGpoqGqP0KeIBs
NZSRr0xr89Hqd+KP/KE6AWcT34AA/Qg8GzxG+8O4qg+556g7og/iK4rqg3U1jcV0IvlGvUgYVffl
Vn5Pj9MGVkXr1MeQFcyF1kDthsfx3ZxZHbZ2NWhFRE6+Hj7zp2CvnMVVYX77TDXmptdT/B33rn5W
X2sg1zZACU6VGrpgAFe2zVDTvpWP6SNeFkHZaKBKiBOndjCH3tBatCeEbaij95AXl+IX3RtlzakZ
x0JmkFdpm051LY9SvJB2AHe2pMi95RRP7OAzuvF2lsNz9mNaCQ/ETocHbw3YK5bt7t0nu2vfnkjd
M5fR97hGIO3AU0X+Qb7WD3lX1guot3YkbETGhw88sy0KXCf9qCkhqI6wqd5YqaTgaB9NugWM7wQz
guO7kYJoPXq0WqLLeJ7Aex0IBqnMW36Jv4lkZiIiHPIbLpEHQE/Zc9rfgLrm+OGYKuzHl+xdX/Yx
YhNb+0FmkEE22aaTtiTikXXh++uOmRZpBTgxfFsh4lCFePNCNjnFrQlsMU6cTLwgRUTAa1yqN9TO
H/nZOzX5Ub6SQoOOnixXsqdpk1gP4Uo4ptv+6G+7ae2fKUbhE3fIAcG6Xrwn29K0URMGl9xRfkQk
2MstJmhoZ3b/0UBj67Bw2JHusI5k9HCL/EzPMDiY1LacmXCvLyIXxOduWqnLwCX/C/VYmNnaq/RF
GhAwgsP0Uvu25aQnb5G8BQf5oPh8tKQcUeSYJDoIjNZ2tDKQG9h4xMed+QyaP1OdkcCZ7+qSsKI9
IuIDFvoqd6724G+MGZdCgZkAO4xiC6wKfBJUIWFmG3syHNBlvrebapGe5Ae0m+aj/6FjtNo1zC2f
vUfzMlGUP47FomucFqD8Rj+mp35DbwbHoHGpVVcggm6dffRLmHbRulwnLwSoUvRc0zaLDtbZeppK
O8ddVSwGt1mQm4kA8rs7qnyaOFlvlDOQ8230U51QXkEggimY2KBt/yLPXxq1o7azZbv3nMRt3vU1
q37waaQ/LSaspQvS5C+oYVo7gDO8gN2j9Zs5MNJG+YLGhzeoL7E8bpB9E/DDAkPqV9FhXHvFmmkV
Qu1jymRoExziiDhOzoGQ5EcC0zrXI3RedzoqvnSCv5LHwE3WyitC1GQl22SVnUl701cIwrVN9Ni8
jc56XAePmO6QcWX+wj8hNvQxv9289/qHQB2bSfOh6zbjc7EdXMIIrAvijgHR32rEXRTaw2rwFzVc
upPSPlqX7tC8Blu0z8br+CA+i04KvtsWH6RT1f+Hk/OvqyBs6oCEWDhKksQwp/1imZZRoGi9LhN/
SSsjo18mp8azGdb/ofbwj5Pw/DSaJRvwD6AO/Fp6qCphbEUwcGtN6m/zU1jjsBn94Xuqw9QeU1iY
U8kQ//9+oZT8bYkHp/rXc78pqTKAE5X2q6kCDf776IoKU9UHq67XkpA+E1o3N40yUj0GTCSZrghv
GAYxiyRLr3iKfOrJkvkOOj0jBbKmoiboG7UYb7nndZT9SfZK6BsTJA32PVTEfdwOp8EXMOCaVb2U
FMR2oRiqZI7IJmnmUoHDOO9xatfHZuCUkQAts3J1JypJdMomBShwP3OGImMb60uvrOsnuWgJ9TTI
Re9E4jiTLBdcpJ8PDd3WJUe5IfjjWgYrP5r5Y6MZ7dVH6wGxAQFfBOMgjSlpV6pfoC+o94MxB2z6
DGT0bl+tLqcWeUr81Fgm2mfro73MyL+odKEk4ggFaopCu9mKaSytFHHagC6clnocFazfSALXvXbR
VxVJrBBB+x7yrJR15xC0sMPX3nA6MO0M9ScTbWGbzzpsfNPPckF6b2URyCxV4Y+2asiL76uaVah4
ZeavHsKuVKESg9vLZRnBtyZsY3Nca2V10ZMQ+dOYgimn4q1qBIqi+f4h3wLJ45yKXMHhkPNsP2mg
KfgU8mVhUldqmZrLQcyWgowbQYlE49DU6OJUmvuG2DPwGeoJ+RL8QDpkvTWoRwAAyFNR4LdGsu46
Gblao9WbGGLf0EdnJRc+LZlXlmnTTZPffV4v+S/pV5Wr3lorqKsPk3yK0JEEBMIvwKlq2B30J3iM
k6umDBQeMo5EZ5LQIUKSKqLsJl2/apN/FdHw4A09iiaZmKN2loavctAepkJQVqo/Pg968VQMyXtw
olhCyPFQPwxBdo08/yaH9VdkDnjnOIAntSXTs36et9XelfoQA3IoREstVRxcHBJOG4G3GKtrxFx9
hqlRm1hmyVSbVTlt3TSKlEUV+ceAjgl6nIOA4od+At+0KW9zGjcrISHgvQL3EnUQDpVYBAXd9k8Z
+h7R7Oe0UR8G3vA9cqiz7rwNhfzlGSON46zixEeGuBivhHj2ufttxUChU3ExfbDwdtIcO74B0lCY
RWANmA7SSBwwrpm2vxYoROkQ8jpICG0BfoKfyMTWmb8zkSy5IfkGJbw0aLMoAdHcOI6rKVk0GEnV
s47aMdUsG9vRAo3SoogxyeB40IAz9njxAdvDplikfbjwpDetI220AqvMxCvTvqPgfRquU6c51H8f
zbrfW0qwMQ1xiQ+RBO+JAAwoykzRuiHUd6lR6TsFu+oKkdBpDDT4qMjmZNc05kGjapW9J7Rmi3Tv
OClOlBNFpdHFSOxCg0SC9W4j6xkC+RQiWIwwFnn50O6ysnoQcp/U5hzs3wCfYpFrwR9MxIIzH3Ug
s3bMTvbXY9dtpRazcuwNd/Cwa0piuB3zcGnUgry9X5BOJiOYrJizyVYTrBDxYEUCipwJWu1E+Glt
ggKIfQzEeDeofbw19PcoRt9s328Kzeeso2uch8Tt3G+5WxjuW538yS8i2k1ahgLCl0RW8WrnIj6g
p9bQMqX6nkBtbOXv0peFpSx3oXsOF0gGxNP0UBN4ZJA9bxdr06kP+QWmX4hKbMGU0XtF6rGWX6PC
rZ3qkByGg/QORBALBjGBlmOdJ4JI6kX8Ol757Zd7dGjDj2oluXNi9F45mq92fglMW3ylrKOegvd6
ry6HQyva3jH/SHdM2XFkUAt44TvSX8xdfQ3WqkN9wzA4z5+MYgVhljN9KjmYBIE5io0DNoD8WOMo
nmmrS0xPSSvWt0xnO6Sj5L5gR7/QTPCpf9rVq1SDHtwTVsXDDCaIaE1t7cM8m1/mpvwOu9dgcuBC
EAChtjyw+1EqrvbUY49aZBQfrEUGCR4kRuMkR9LenvIbE3n/bNrDk7HCQXsKV0ZFQruDX9O6KD+S
t4kouYX5Mb3BRTVWZQ3shJk22bNMmx1Jd0BurvF8Fuay28nDNve3FGsGot7N6GjkDoU8nUA1iqEy
0n6yo5cKs6vehXmJhFgjlpRfW7ObC5MH+LmcSzWSI6n/lHZRUtK1C3Oenwtur581okB4exesndMu
dXsqhssACCpBV7MJaoGvayidms+wcP1nGkCFA93VPBIyYkDi26Bbr17kYqWQTdovSNGiKJtoRFDb
2knemuGGCzo8FL9o2tqauUQwCAfqhc8YO+c4zmW8SlnLfB76nkh7uV9E9Kw7dxTshkqVG15yPi1m
l98aQKtqV33kSCI/2A39JTG2waskJ0vfgs5lFaJnD6S6DNarcOQUZh01bau/CoXbrTksUmHDR2wA
7PavxlH96hrOfi5LsqbYViCdEEJNzBnNm3HEfV9HRzPc6V+aK1ymJ+/E+ql+rbBZZg/Nbagcntt/
Y+r7ku2LTffFmiwDevCtLJG3HtL3NqdAZjfP/WNIlrK+sI78bGK3ydcwNmBU5o/FsroGLLXwfL3y
C1A+UhZrkUMyclvypbHcXJSPpe+qjnaMH6kZ80XJ0g6HnoUM0ameO8JM+3XB69/yesX2IEfzMo4p
FImzDUp7+4YTDM2lgR72UaKq7IPimHfddWfCjEDbzlYFc+9rDuF01OH4EA0Wkse4Wmh7qXSNnbel
cQ0VgZjVRlyyjzJ2+IIyEMdPbfzkTysUADpmt3YnfKiZSz8Sje6cwwwieVEeoXXAKpqwCB+GTbfH
gJ0DnEW7S03WLlfVDjUvRNJtfCC4lplN8kV+cfQiWvtkjzGBtS34eOqQINvyD3KBPFZzaB0WOUCr
F46rcVpg+qXgjgRDWMucM9qPyFXXVOrrfbCGMEWATfySrBp9wWSABVjvDk9AheMTMtV0IeA3Umh8
QBhYyBg88LObHCILH1IDhmIkmc50sDhqWKJSF3CTt9mq0qOcWwSXOfF6G8e3bsUsz7qB5mmfKdQr
5MoulE29kF6kpbzSH5MVxRz8ikBHbG2THMIlgknqCq6x3+U4ZK996g7nkoL2ObmwnnklrnETUuI9
xJzGSBh3LE7cX6iy/HV6VNlv9wL4+Y33cGGlaxIcte3wdFDT513jB5hca5NDhjr51IexHRrI85fi
0XvA/N4g40MHsSDhK7Gbh/okvJY77UoeVvNiXsi0eQs29c6jkMI04eINNFBZbC+G7oobmN4uJ/2N
tbQ+ZDd9YghtzrQrpP2wzI/+sfqcFJtsT/kQA0c/CdSMmW49Fh+tox04w6o35Rg+xjt/rcpbX9ki
gvdGm9SDUVwn8b5oNoV41i/qwbjmT7Q7mGDS50Mq4XHUEQT2xdIA3Pmu2kgvRr0lve/mHRlhKIWw
Rgw/GorTZGH6bsCPlTTDdpGQF5s6hbflc08d9aXcwQQiy7d6oWCswDM9mUetWVTS0hBWnbcOhPUg
LfmevADZOoLdizjscxVL/oJFakdFoV1mB8oqAOFo4bOqlDBWfDCrsEoHNpF6CW4CSglbWpoXeWVd
JSIQkAPqti8uSM3DsRG6FSbmDcF0SmsP+3AdZq5pHSGN0npTjyXgEX6VP7rKUTYcdv7z9Jke76c5
1fW36RvVlT6ypbcU54ZoW+54Tlf5Nr74IWznj0BAsHYhLiR8I+wDLuxEcCPC32Zn0ghJ9AMn/3bc
IvZGbtBKHOnCD7srV6bh5tGZ8481jizBbvG2u45u8Ck9A2dgRdAfklcqEFAlThRAOuX/s3deW5Er
Wxb9IvWQN6+ZSg8kniJfNIACmQh5KWS+vqfy3HvP6dNu9Hs/FKMKKEgjRcTee625VsZZHuZt/WAg
++Q89xBf2JdYDCzrI2CwcavO5WMKe/qr2xJdlb/paFFxkurrgBcAdQpbGetjTCkYr1xjI1/G6iX2
OYVjO9wF7C3llk3FYLV7zy6dtxbImFfTw/grip7IicRD3x0srlhM/E4ToqhmzHPBiyoEGV+b6rN+
KS9ldGO/Vuljdu9Xp8DZO/sM1iDhkdv0Y4QfS0g8ylNjJY7ZGXDazEbxZuyrrb1j8sNkkIbIXt91
B8rTnmzPMGkwFmz7b98JO+ALDtGlKyLtMM8+6fNd9FTsvU303n931ariFPCsylVOhHkTcqPEd/om
f/EgxN/jpl/Hj9UNSfbiw0UY92Nt+0tFf+NnOuYfWN5xFLUUdcgfb8H/4ojhEP7Enpc+ECdzr5Cc
pAemTJvpYoNffmFVJ+uVGGFMUPWdODVPSDvZRay9/wr8CyszRtuX+MPa6t/8A1fnEB9G+sy0WEfU
+uRkMLBZR8+4oouT84inwiFhST7k3+Sg+WqTfztMncTDHJyEsdU2cFMsot1WFege9GRsi5N+sWm3
SPtTzTrFib6y418zE7EGS21nb0rsxtx6KYXtYLPSLYEuhAtKjkB12lCob7xqYNOFpL1D4GvfThTo
v1B8RreN9dM2X00SNjhxmA6BMlxHh/ibM0xxJhMufUClRKwPVo3y6HUL6RxyQ/WekXvAsfk74m0s
jo6g/Fj1L4NYcR0nz+pG/fa+hkuEf4ck7s/6m6oxaJH1rKOf1t1CllvhkfWP9JKdN/yD7Fk6VJ2d
d5xvpzC/ISiA02U4uKvhTnDMQCpT2LtSw9waVqcOY9IdJnl4MSiIfut4R9bprsGsfrJv6z0NP5aX
ehPfyXfyo3eoq9vPHlAzbc3n+lS2a1KE2CnO/q6+8/2Tvhu/1bd/x1Wpxev8eb5NbosvchXO3S2O
R4Slh/S1uWFoS/+8fiXIcSp+jPl+wqOI7kkiUgQFifF5O355/q5iTIGjG7Cwz4WOCXJMc9Rpfmyu
7XHSTzMMMZoQtRPjUMWfiEPqNMTEiY3XLxh6d6tyABN6OzWbTrLb9stXrx+u33f92/W/eUPMQi5E
y6LcG6dgTA08I8t3l97MCHm6l3GHTSBLHlrdCFFnkX7m63AxWGe6usXCpzfmBh0A8R5WDLWrco0w
G3PO8v4aJv05TkZu7LwlMKQy0tDxxEMaJCfX8XlsATnQ6A/1rdLYQWZPDzA21OBERCWQJYmc/pHJ
4uGW29TMOFFpXreNJn3TekynRaPTjAoc+pxINTdd1r0bSDA3dQ8rC5Y8Q/kCOrxJh10POHB3DLaI
OctGKuHmqW0tPywj/8PEpcexugrjCX+jbOIwbqQZmoHXbAbZ0DQ3I9Rd6Zi8punWqW0QUplnbNMY
T6WyomZbk5PH0ZOtsKzL7rHmdOQzfw3w2K6akZAGOdqUa+1wsgknYHgz00jBzJZk8kGL6hnloRHd
Jq31DuUHLATrQ9ZjxigwQKwYhT/CUQTm7508NqcoqU/KInVnlsyUa07I0D0eZBpdbEu0R9hkNOvh
GBH8zjF8drZIfwd4NUcTHbKIT9TX9x2mDEh0My1xxAibCSYP82AOFXlnH+IheEkWKkoGRj5R/rH1
IOFX4y9XFOZBDQTU5Z17H2Ufsm+aYxQY3zYurZWj/HGjpgwLaJSy/2q7rLflO/ocDgCCqK3Zr5C9
zV2z0aLxcQYMWBTOr7z/1WrQgka9ey96IrGMIUyz6Ll2fgytQgYby1eVAJ4fanwlQxP8EFx5MloM
XZpGkhAQgWOUT8amHu3NAJKV0nd+0zqUJ91owUjQkx8iLGkjUQ0BcMCyopJ9RC+v7ueX2rN90lu1
do3Nj963Oyy44+FtWn6ZaVKdGtPahF9ABxpcUkNUk5t0WxjhGrQeU1+1ibnXK9rTqQVMQNjAUIqE
ZADz1M9v0MreVJHcoazZqMCi26jKN3I8hj/+b545P4DEBTYWKA3U7/TTUg/L+Sj9M8naeHQn/bnT
7V/FKPYY691+rSFE0Wt2HagPr6zKyar3Yx6B92VE7VuJ2DPJKYirgiOqVXYvRY1Bs7AtztpD8Nkg
G0yjT2SSR5Gq/uQh0DCqnAmCvSoD+x2nNdwGOo4CAUXbpcMaFOhNqfot0CscxAkjlKxOvU0qJeaR
PD48Jg5DpXKiohNJvSuNlGKmJfCn9gg28161bKBs8hrO0/q7qIbPbGSn8YtoNwX0g/Lu4KQo3k3U
wwjFHfAVL7VbyhUZn6CJdKrlpMVBk6Qz+jtrQsRpdkDCagQMuDSOymAD8OLnfrQxT+ProS6FTQTS
T9MfyDMHEBUQUpg+R0n24dgGyimDyCS/6wibIgXEatFeSURfpNjTt9Dwwx3amo5eygSRJXJjTYgq
iDAOdYt5W9xXZz+AGDc0L0Y9LW0y/JkAghGTd4/B0LZcb8NLbqNnT01Mp8KbyN1oGVssybQDlmlT
9+J9hXI7drVtZZQP1sITMxpcuCQvigenQUasRP+WEYWyJu+LBros8pugfsX921L3Z+9eFzC+yqLp
DrEQSUr+swKuMbttGJm22PqFviNlN14tEZEbKDgTipnJPFfMATW9VIhJUpTpnoV2ZY5JXxufMr+m
pSCDj1pSuZZJ/gI2Clc+75UVWERRjt28tkV9V9Fm6LromwyM0FL9W1VCSGsnjMuuzLJNNTFY0/EO
tOrot+YFcM5zX3XvunuKjeqOuca+8mougK79DkYG93kb6jBIPa24RZRNbyaPb9ePpe8cUPs/AWu8
G6tmpwaXSVunD4e8aX5X8hiAyYjjnO20QEvrpyDJCYei2eTJd6FtW8H0t3GSW1kqk/ao5MBDiTO9
f7gTCdZOzcGeIKl1oeiTWpp5gyIXgKS21Kr+8Jj6BQePDMQnodAQDPO9VTP2Hct+PZfBU9xk+Vb2
4GV6Ue3bdj50LlS3rNFPZaOV60yXj6Pq3hEX14ROQKCJzZhimTNRXqiHUtNwk/WbKUH6oooT0okz
vlj0MQA/V3NGKWm0KzjQI3L0xF3bDv90c7PZR0LfJR41cRETEB2AOgnLIH8px4FPVbTVmkGdZBK/
6N6IBE2BgnWMHVRqyWgViR2ErF3LakZamKDdoZANz+arVJO7S22okTM2faeYP2YnPZEUqh0gVT7k
PmdQ2VV4dyVFtNs9gfKr1gCbHnqu0/Vks8Cbwc6yWxHC2KBuYtYa25RVCrBhG5EFVVsYQau9ZWm7
tKLRZ8nAWKfQ5y1Zkf6RPmk8/9d0CegrxS9B/Bg7MRC0ho3MKCxMRqCcD7bST3pAxI9pQQpRmcU6
1Swe54rC3oMZvuoi0DWp1pNsnlF3zGmx1uOMbHBIsGeBKUxlvhdiV1O8JUGIdcPYWsx1IC9SAKcm
paE7fdjQMdYD+TLrshKHWTf2eUnyYNb1G18zSF7rBVD50g3deSTA3JzCAeuxmM123eq8/240b62E
uowkC7KCM+1+srv84FQoOhtcS6s+L7d16RU7MpB+hlrRxpXtenhWGpJCIgPW9ZRROrT9bWsCwe6J
G5rtYj/53VObL+ldXXOIeh9HK4xdr3Eehpwtt5r7A4ihO8FLtE4j76ZyI6BCMZsNQysp0yeISNwx
rfNmjpWz1kX+LiL9ZWiSaQctnkFd8ObpMY0+NW4dC7kiHIf8oGL3l03O7LrNtNAxoKmREe2tDNvb
8najgzTMX53CxuC69AT8pWftmPJx1rRTUs1PWMRsTrq2Y2+Mits4t4dnEreddewbv/u8b27trN3R
x69W5C7XwKW6x7g9lNL7dE2irtoCEkQ+/WRlnMCpU/4q4hUqbXvTj/TXDI0TW4oXZe3ClKpH7mqv
/gIPwc7mckkkAErCbmzdcLGmi3ptEtO+LkzjJdL7+Eb1FAo26ogy6tVaZumTyLN+y4AGD6qPKqhm
lA14x1qhVZNREI5MNIg40lZx592aFicDFrZbIAWIQ4MHgjLLdTfN8y4t1FlZW80HGmMmvbWbm8I+
tvlgH69/+9s/R4mvKwFpRXIhjo7Y3xhW7RDGmPz1w/VzfoM7L9Xjy5+Wq3oBPrFgGZu84tQWGSa+
49I6tm6BYVVvt4EIzFDpGmmlddwdnUTR4UvwYscGhezimgNVjrwwdelpSiq3xYymwLCTcQ9IbUk+
ErX8x4d+qh603PK2c6C5xzYjwWplLrRmM4Hacf1QFOhPuvfAGL2j9q8PKfICe3bqw9XmJlu8bleH
m1P33dZz9Md88OmKWU5xr0cDyIreETeyFvYfYS7/L63/76T1pk7S7l8UAf9JHXj70Uzyo/j9H4SB
f/ynfwoDCUixPU93lwAVHeYy6od/igODf2Nq5iAOdBhAIl74lzbQInAF/Apqe9O/au3/1AZa3r9h
sbAMDzW97aE2+z9pA42/h4egpycTSEeiTy1nurb9H9ULzDezJk/EvGcVBIepFu2V3ULN1tcCF/u6
HJmG4oR1qJlo2KpxiI5SeDTzaoPWlfs7SPIbuyC80vKyzV9eyv9CV2cs0om/Qup5cB5qPt0xeZq+
/XfhYgdHuNNmd9qDQacOQ+5rEfMI0ng44yPjcJI3r4Tu7exc7QxKL+xi7G3/84P4rxwHSFdMC4mm
axum+TfHASN6XdVOMoJsrtOdriYaPdUAWJIklLUXPVdM8vLYuosa95ueaVFtHIXuUXvTBQ9RwlC2
A+OpZKJnZmRV6j5wv8XcL7uluRStg5bHrCW+/N8g/47zd+HNkmAN1Y6wEt/kSvu7KLLvSWRWk9ft
0UyGUdAzXZFEqVvWXkYxB+DRddZ+noJQzEgh1huHEgk86gytgmfZafJ+GAeFzoknMgvFIpihMnI7
ueb37YUDG88aEBMa+vNoJg0KcQLNIXfzIlk0L7qTB3Fw3SXpQxcopjqKTIaxFgSl0PPKe5MSsfY5
UrKtrea94TUc9MaePA0LUsRUZjRHJNhEv3o0bQs1O1miW5fqm6JkgF+nIaujMEVGAvaNtNFC3I4p
Ji0SQsMgon4z1LRtwVatmylSdGEKSL7VUxxr99rI7G9eSNgyJ5HRLNqNFA6tl9TcC6pH3jefYaes
Lh4ts2506tADhJ3lOtOBGfysEwxHF79daDnLK7l8d4M8zM3uqwDjYzf3i1+UVrqoGgeTXQS3kS5C
5SGH1XSOUC3BzJb8Bbc83SdJXawlVmugafFPEJfZYcgVmEzfgbke9Zd4sH+VPn7IernAI9PnwkoL
nUEtSaBEFlyGlFloLgiyq76kDrnOynwRTho0scQ5898nDgkOdl2zhnObTwxIOeO5VsXunL3ahIeH
qafBZ5i4q0q0dxl9/XbGNuImwVIiIIvI3B3iLYk/o6J0uRgkMyf+2bbZEWv8wx2A11Uw+Gunolkj
OnqybWV+ux42v46Owwr6FnHFAzKC5UloSv/RMn6Jzy/hdoh957kmTYNJ9vCGb/fi0ACoCkbagbg0
oOut2kJjlAfPvcW5vk6chTuHNASZ8hTr+4kfsmTZnQYcz2mbIVa0srfREZfrV3KDt0kRJz7iQZtq
3vMAQ0g/S9S1nEA3glG8ShTeDRf+bDG0SO3aIZwy+1XDc1K7kdwqrBnCLsqQeNJ1V/PaYb3loRDm
RvT0zZjJFxPdoas5pAj0FONkiDAmachu9gneMU3CTruzHDQgKh6LR5NSPFH930XG0mxgSDcYbh12
dmyhytIPEIZGulSkG6sK+evyDOKU8rQspid7IEU7ppxDWcIknHC/e7G877OyfwYXJlYz3FjZ8DzM
HMc1upNDzFtXCsTeRNAZFcsSCZ/ikW5wEo3hqCXeoRiGHlVasy0stAq+Vd239UiXkmlj4ES3inxq
NGE0UihoMSEsF4by4k0wEwXvxTllU0MaqzPM75mahrWpMwEfE3WeUxzSABCDVbzpp7nemZ5ToUXz
kVZp01nN8jWDyng0B+vTNCiE62kS2zgvX5qGIbMavtHxVKDakCxnA0qgidjgimQG2LmIRkm4ISnd
49lZXL1Q4mEqpvlLl0NLTOVi9kTr0miAo+GW8JYuQdjXZRwj0mLIMgW89Aghz1DeBK6PbIxwMUBD
IfZ4+kXL4lcHkNO1yDzHGs4Z/6t3GLNI27+BvLlOMH14ndwS+ITynJXNzxChXN+biiRyGkTyAm8k
CjV/V1oZ2giTUcrS0RxAC6xkzC9IXHpZRmXckhL/CXsNe4ycEPRw73BqRLs1cjtnZ+UNtEM6tl9b
cGtf35Getg1GMEqdUfsmP+kRgAAFPbIY3+ZRk3KB1WrvGxWDw5hnVxCTBpGxY3XjpycDka6LOr/g
PSrN7Kesrpepy3Xc8aJUJRN8rwnH8oWo1982yIN5EBcO1BVVJr+IUwp39Hh0egKkay72ndTT19av
z1bG9nK9TNgbTPxr8SOlXrouZm4NRUy7EXxkQ3Isa4YqyyUyD6xmUo9/2tJf56SnQNyOt77B6ddL
HxN6v8x4i0sgG1qzhvgxdTagqmXz6DM6icbiJFJQ6KnFy7UipRi3GIi75Q203JzHCxYxONNTVWsb
0skq18Ng2Su0HHSKYX7Fls44O03y9XLtU6KwENjkSVIR0FfQR77YkRY/2G+txLhEJgUDEK6vaGLz
Bvf1o0WJHoL130zWKLbl3H52KbCHwGzCWvVP16vIClhW7Hj+sBJxbhpAkRG7hG7ydtbLBd4KGB32
nN9MJjHwfc0s3AUt7/dMXcqGaxvxHCN+t7yYC0RvjEmgV+57wVsXmCwq+bJEl82Mb9g14IoWx6J2
fB4DXwPmiri9/sKMG2CQovlM2Ex0HECP5izFsyScJliAt93ygxTEhSJ9dZffPFHR07U551ZxqdhW
VyRn4aOKnhWtppWTMyUrKySjUcCSrDvshtWycQSq3nZyZogfs+9kdRYa2nw2bMTcaZb9tiO+R1X1
S8trS+8fRRGdoU3t8M/OjG+oLS8urvTGFtZax2FOYe2F1x0bRw0M+CBBOwfN3uFdlCXkAGSIWzty
XtSCilN+frmeA7SR637U2SZ5T1Zzjn1AkGMb05eKPBrI1vjW1WwqmSCLdmrFj6j698r27nNHWztM
wCd6QpnB6jITZF6Mz2aJxG+so4s2cnFN9JNZoyFIj+WGrZZt0N3lMZElfcVCZs75odBhrHFqCZfX
zNLjD5UC1lqOHgh5RK1NDPrYhaASMUBr/C9UjmlA1+yP24LXNDVNFFdwNKqWF/ePI4iRwiqqc5o8
rGNVy2XR+eCQKjfYeNm5sqIdpPFtknCbx0P9pLr5FVHRyA0tYvvOguKfVh7ZFLrHQXZ0ON0HSBnd
JISzgdMDceOqj7RNKZkeOoKR5d1Ua78pShhKSW6VnvSmnfRhPS7Fbm+Pb7EkiqhallUj4bmJilen
KatLELPa1Rb/EfRFW8KkSWbWM16LFnJ8WOVAaoGbZGvNG2hlcr6yHB5CNh6TcRmMLresOSDCzZwa
EjP3shbzw2xv+h37aPpRAtLEohRZcxBzINVo34GNEBT19F6Q1xhC3mY9XJNHh+zOkCNiHe21HOSP
57O1OgHXT5lqOYeNH+qNrVMFTGbZgqeCHk2z9yYkIjSgH8BPEJ2hN9NuXs7xo91u804+V5qkdTXx
JIsyRnE6HVqTVVlzPNonerntJnsP6ZNjUcICqqYUs4uIz6VLyjxQCR2ZVf4Fi//RrMl8r1Nucwsa
S5U5b+SL+cqa78z+vV3W2yyD+eWXHjPNftqhixW95a5q9RNJbp3Zph9tIebkFiTlxezOHQe9VSST
H3/5/bkCLCHoqerDsJFuft838pJlxX2lfUoU0GszCs5ldt1Hy/suBhzrYZ2xXXGRvfTDArJrSNLE
kdEmoowSKkbe26cpJb7DHvVtbHCtthayoLbkiCjKy/XyC5Rdhi2OnlJt3Ln+yOd4w025tH+4jJbz
XDnm99djUGq+k6+GZ3lZjDPDf76eQa6LeNayuRqZ/hBZKOx6wQxPF83FjKPN8lb2ffsSNIvCBhve
aknWrfL0fizaS0a0kEtbxCPJDAtGxUR25pgRxOzOuU6vHjbL1/XsS5g1nA/afr6lnXLFGbzCJL1n
PUAgCHVVr3hUy4FbtuI9oLxZGYojpKtD8uvTH9A5lwS0PIVx/lBH9nrIWlpuR2Nq7ukEbst+Yv/z
qbSzrAWOLjpE3RxR52X5n4XYxzUyOvYjThtMakfPeCdjntKiUfukdS4iZyO1J/dJBuIBTi4Tj1Re
vJY4HbdBpbLU7qhFB0KFCa0Ylw5w37mnbnIu191x1ihcTbe/Q4d8rDmCU1CkHTKke9uWlxR88ooB
9m8OKKG3nOJljnwi5ikvz30ckpsgRhyxnBsInuH82XJTldkPp0TKEPY9x0YQO/GE8MrxPaK8ofPB
IaC+aVp3AwteX8Wp82EW34jWWYlL91RI817sKk18X6/9a7hPGkE0u36HTENiqKO1Wiy9Rd8+5XVz
6xXL/iJmDi3pr+W8AIjsGfRbxqvBNWO5IsyX18YfCKLRsDM7o/osu4uo2TCvb/OMzo2kAd7JeN4y
77iPDR/spyRBjbUHTPHFbHmsjUlkiFV5uzYNym3VfpFxb0wp0apa9rOUSMyqlwXtaWCG9Md1vOzD
jLr3+sTDyhEZ5iK/VwORf8bDpCPr8zOOSJPZf3PUvNiuy6iNdmfuyJ/OInJdqWkzNUudOyRtmMao
YKiWjqk2PhI/Dky3u6n0PL2tKnHSKt4IG49+7ULxhVj5bqXOS6f7H0kQ3HmyvJcu91dJYAAiKfm7
cDy1y7hyt2ehs8TU4FsWwqtgtLuzD9pS/OlLlZKWJiM0JNLkrmH4JnEDRpaHYhE1gBsEIrweKpce
gNFSrpfOiITfiP8oOtFCujkWR8wnJp3r9FU40S+vnG56C/OIr3G0MN3oxWWDBIq7EGgEm+SMkLjM
SyzttrUua3PaAd68gb3NBDGykWgaWrBPYutM7u6PQu6PJ5wsAeGIRbaHpWQXKe4asn+3EAfT9dgX
N2zWNwRGQA2AvWXGQ7EJGmQyESh3JHg0nmH1fugNb9JynXueOtQKtYTuVgHCSDLFmKgenYWY112J
efSao7AsNeIUCiQS2DEQLmc+kvLAk+oorKw5DvfQ/EsdVBMATNq8dwBG/8ourxbEnl6MSLYHEzFI
FZdpyNLAJwmrIlXF2ZMyThxXrV6s5VdfHwSzErh0V2j69ZN9hDij9Ix0Y45NhZI6PdeMG7Zg5NWR
8B3SMhwmurHl9aG48vUIuimO1w+6YTKGxgfy56f++BY/H5CWm9L/xzdqbQIOTjdTKuCoxmI0cgT8
14+5/u3Pb/7zC2oh+Y3Lh+vnrv+8/u3PzwXXn/znJ//8nv/2c3/7qUhU6FTRqfnH08uvT1I5GSbV
P3/P9eG1nhcREiTQEf/rkUW6PCYZ+l+SHZr2dP3hgpCU/K8vSvC7DNLxYJX1dDR0FLqWq6FdBUib
bYzGKuZ1cwX3qSFqT4JRAIJrMH2x5+LZ9WumCXgXgqg1d4McMT8U/VFPLn2HFofXcjhGBOesxzYa
1zJhRNB7NmMM1+8YBUjfOV4/ef1QkywSWnGmrZzY0o50wdBlEyW8aVvGBLEESX/9G8upR3IEmsyx
M3DBtQhWIoJfptg8ak0FrZ+GDOIk9WBOyBk1/Bmbtqm/BPtvFVFwHGLkJu3YU315OQks0BkNQHUr
eMc77lueoE4pkmuMRCO32JcBzFNiEBlCMdhLAUkBsbBfpOYGv/tpk03WsWmmOowzvyUNTK0Ns8o3
jgu3w87SW1VSyhPygD7d1yOBChHLWQQSwYw0MmtJhOqSO6eNaKYU2gKGMo/cq/hZRMoBAq0E/cTn
TKiHSpEQbLTFneYzDiya4C7Sy42XvsR6fBxkpxG83GcsaMi+W2OO9pavbScNU6Y73KQEC4XSc7/a
SNxXlo1xyjcgOKiZkkbS7hTE4vTOTHkaxSRBIszrYxwgVRtqZb+fe/OpZyp8GiRG357Ayq1l+d8w
oL58YsfWWq0RBj7kv4laUrgVuq86B7Wnxs1Yo7jVnGpHEMi9k/V3bYVGtszHm5iEvRVkJL7FGbAi
2f6BMQH0WHj0LdFy0FKZn/a/pTExAkWQtbHA+VPdkUEHwo0mJAI/6e3LyABr6AygG1GzNtIqz2Pu
1SzVnACnmNyfJkWOVhmC4L8ANTmxLnjcBb0dnB3QQR7H3HU5tAj8hE6DYENino3tHjtsmxWoyp+c
Dl9IkJMJkCwyPWVVzAlgn/v4COfAYhwcY5Yd8+lO5STHQBLGll4b27pH/mBjLXf8+L2uVYBjWZ2C
AK5dqazpoGQTktW30unerkDvXwwb9rVGF3cInsyUNvTA+dgcFCJbMSCytvxNV/mLXbDeY1PC2O5S
ZFZR95tHQL1iRMFOWNXJETHkTZdqJMXtTEvDX2nTztaTowhgysfJYjLBOp2nTLDjtHvOArNc0kFv
sCiTAMEJX5Qf9ON06Gv+RmHhW4JO0XR0xHK01Rel4T6uzIvN1rgTnMSKegDsF6HtjQQ9xKzhV9Up
ESIuatTYOCUwG+4UvWsuIFTnjV7zEqZbU1d7hzAgbyjtrdMicu8d4+I7MiawEwv2EG2LFjaJ0SLQ
6Kzh1e2Se9oIL27k73qLxcJN6vvSDW5zw3smc61EooHvjTjTVhsmEGb6J4UrLRUXqo1WvhkJiviA
VNyqZYod4AeQdoUpIVX+oQjqTzlke2MIktU8ofGmhXqHnCZD6IT4o2vQZcfjgUrlk9bQZzJnEP0t
ApbQOKTFnXtnJ0yHm5g5CZ5BNuMlRy+60WTJOoN7h4SjhzYXHwaM9XXbIuQlid5ySbsd0RwgE2Ez
c5m4FhiefM7l+6b23qbRk2cT/83SnSvcuYXhW3/nQb5RS807m9ONKOgi5DPUtgC/azbjcZkj976x
qmZf99Z2MpPnrspvgwyq7dQvvcfAOA9KEXMAm3pm4bZSnCM0vrlRAa05GVlbbbzBAGmu+mFON32V
QHC1UbjwABKn3aE20W8KmWGxH6YD4QfImnNxTwILuCrN6DelmzSnB0vZDqJvqrPMVduIuDa9C2g2
xRIn+uS+OrbzMmIhiqheylZtNEAQnTm8TlNwz0kuDGD6Q7R1Jgg0uzltP6L51smz57q0dyx1zyS5
kSi1YJaiN4/hHrJS861T9HtrZ9+51hGv7jJGRsGlIZvlQCJKTGWxVT8RDb+qGAVF075Lyy1cMiYc
1Ig5s74ErJBZqWf0ieFsegycKXFwAZIcMz6gu/mysOGlUYmql5lBv+g3V5KspHVtyFAY6br25W6o
OavY/VdGSiGTe+gBXR7c9LXzaS+9DI0OI611JiXkrYkNU7I7kOW3VVk9d65xKXLzzGzLRWl3iFT+
GTAhdJZL2oiz7Y3yteSmKy2gplE4xBG7dH7TVSW75bsRyc3oafeE2p192yJyQDxPGstGUJa3mQpt
ZX4mJsdgwJ77Qjdeh9h88Nx6G5Nl61gxYUYuulnb4FgOMOZubOuTyJZkTDCXCvE6r3newHyYzV/G
WN0bcLGBHZ5N94r4otE+l7hcbSCrMn/wdHnTxJzVOrZY3GgZVqUZnRoHctpUpJSGrYR2SM2FIqi/
lzNqyWTcZE3zqukWNtD4obDt1+WtWX5U6g37mpXNpzNmNreZ/8sWOnobn3jiRr1Hvvs11t5zG0Lv
ZE0evRfJ29GP1fvEPTTMMx7OFydKPp3W3RMPHkbSYeK1yKokhMnZPVYkxQRGHxpCIve0h1t68Cvb
xhZCC7wfu4M2XsZJQbCgdSr9eiOSGDF+/EE/5XF6nGJJzahnqJw6snGRSkoV75I5eNRyJhQsS91O
yppSlYSIYg4HXvhJsrKloCD8/KOYCf8u732aOrJtMAXWFy3rZ5pJ2kfLStZldJZsH8vkbMCIYHJ/
a2nOrrnFGX8zaII9MNOrlVGDdnKmb3pibxxVwrqqvpr0RKaTuS7Yrtb0Dw5TaSx6ndOY5/tRAvoM
2hM4xmjrGgLRr/AfJhoc3uAkVNhkjTa2tSkEEJElmMqeCugOlJI0RfObyKszuiPOyaW9ZoDu1riZ
B/vUoanaFPKOczW5Lm47h1D0L/VYf1dju3Y7YoaJu3JDHY1urjknNOz7rCJTDVzlMmWqws4fP1tR
f7otu35hcxHq0MTZU/Ed3OTGuDHocvvJFCYlVI92+ElUle8KA7aaAzM9KgBNCSd+R5vMq415OyIU
aT0Gw2bQFDQq35lDvUeu3XtJu+LtOGhe9mJN1Ed1bu7yEaOGSAoIIiMlVd5IPOGWd3INOseZ9kiH
+8HVLHLwkCE77kiP1gQRZE/D0ciMx4lD0tJ5EaFh476JKAcTD7tlT7ydpp+yEf0Kq9+XYUSvTgzt
rKvUe19Y8Zb+0rhqxv5SMkBNRt7S9L4s53d9LIZVV7CnV5MCfJDvHI0d27Z3Wlm+KZNrZMjytz6g
cSos7PPkV4LyoN3G5nprEjUdRkP/PiXJttfBnXgEnqxnhA/rItVeYrkQumT9suTVuPCUc/yXnumN
aIob4kGGnogVXCiuCebXPCMRIyxRx742lOmGaRnS01n9BAF9ldBh1rUqfWwRTnA/5P4LRizXEp/2
zPmas54LVQFkBbWwyNOHbIQeFoGcNat31Z9B+RKv8Fkjplr+LFw9zuskHWM/AcXnOupJZ/p+ZfMZ
oF+Z8dIVW0B/uQMnzsLzgdH2Su9j716IfsvX0hGfBMf7RtJGR4Hf+zlxyazf/IoF1+dD+luQfTXk
P5V8NEoL//lfzaRiNUIssnxLwOxqzK8/cmEJ/pP+9+/sncdy5ViSpl9lrNaDMmjRZrXh1VRBrTYw
RpCE1hpPP5+fqO7JisyOsp71LNKSQXGBiwuc4+6/EtPAxYO9yctRycs/TdhTVvK4rjfyumIDaPJ/
sQoMOcYQ+95ZaEDdlbOa8axbYU0m2YOPWhg/u5rZWSARKGxINX53NV9b+N+pr+Vn/FcH7RlOEgcL
mZj6PkWqgY9ei5+erX+fsBlA2IbTnvy/Fuc9/Qzry0OLcDtAwxXw9+pH+PXJ1/I4BhyL8ANUyN0R
PZfdXZj2N9YhFG7g973+JSdWiiVgzSuQy35b4xVo4RnY8xdGSq6puRlxFKxxFtTmQ43PoPyGHK+O
63PIbFs5V0eMCVccCi2cCuXgNc6FtbwBgGsLR0Ow5Bl/Q3k5OS85LEG7DD5RRsl75zUarOnotuSv
yWSHnYY0GBdF+XELTVEuj7w9uYT/+VYDzsqcqeaYmzV4R7lY9oldX4VMgPUb40Putn+6/y1esZWv
5Xcq8H7d/a7TttgV0wx+Vbz55NfF+U9MA8UMUFz/xNXPYI7FhKKJvb18K+LH4iUov1JjCbsOdCg6
Qicj/yEvJf6CBf5ULkP3pW2/E2J5Iy8pvxNU1/n6TX6jA5Urq8+YwPCfJxWJLSFnEFXOSQ7FIa6m
kVg9mue0M9Th5OXcaTjyMlabYV+0kGx4nOKC6iXduWV1WbQvegWI5ZflzWwyWGwJTuktUL2SQOdy
aJvtaIJ0RFby5VFsw++Gs64ZZ6vm1oeYOC62exSNAuDXffrFdvugzdyuhUPWRlw8RKkZXOiFfiSu
ApyDKAg3Jae4Zxatl9yKftxfpWE4H6AjfNVBd5xniUEmsHRfZrCSJwfTmxaFWZNeNhEWCjFWVIF5
S7fwvRjnAsDd+6ZoEHbDjToW12ySDMsEFLGbB7vqsGEsyAJtuwUKrN2Vp5KIdLOIT1ZU3uPL/xCu
PmydniQWahzGDfk5POlb+a8IGnNXC01MqGAdpCEz7cg63RteB4LFJrKZ4vhLD0fUSN4PLeibTess
zzgyjyA1jKj1hMn3SsXmWNANrNZ7tNb01So9f+OinshpGCYyYMb6bXF6Msuph7CD5kk1QZushT3D
ht2q6Sc0IM5pkQ2rTZF1Rw1DY7em9sSC9UGNuzHw4TerBDezbVsUl5rglYYgMAzs8k1rg8ck1nEh
AuoYtFWM2xKrn8VQeCmWm35A85jm1VUEi/2M5BjIwD0Miq7MfthtgudBRPdoTpx/+Vn5FWCtlb/C
n9jpGhpeF3D/RNoYvqMASHB0MZ4Jd01fP5e1UV5ONgKUsE7wDrD3K/bJ7O8o7u1Bv69zZtqAaW9h
haZ5bZC4C0iBWUdybCx6HQVOUjsfSxz0MVtm0G3C64PYDYGW+N+zIGcbDhiqLNNysNyq3JvzeKHX
uX2q4d+3AcOIZUqszSRgpmNWl2qEn5+KitNUzCu8aNAo1BP8Pxw8Z7zZ9JBZtspymwx4b3l1H4UU
qepG9z2cc4YSi1YjcHb2jMa4oJNZvDE5lB2gX1nUHRUWuPMgt3yteS79uIOVTHPpLoRnLhqf6jCi
Xs+oGzXfP5bOMl15VEvAKg7G/qQUak9rOP9I/NXYJSSnqEM3M/wLN9OS3WyW8Wa0o/KkU187ZbOB
zgCJZLaq6w9aQekrPXiMPKzQ3IQOVpZX6ZpM2y7yL4qE+2LS3ad89rEkIo1nN+TOfgyoW9bkW1hV
yyFZ+EsPd2/80nkSh/jBEmbGxBoNf76fNUMxGQ6l0zwUJaPmeEJXby7huWWbJDGMJzjC2TZ5dsLK
R0Ea3BO5RW6cEZeHaf5BxVmR1bCYBzgNF32Hb/BsvugG4EQ85Zf0gc5mIbMG/5ryxoqrH+Dd8RnM
m2AHKZzM+uaGhCF82NMvP78KAkqjJm/tzUKWlXoWQqjCECDmR7guw6ZGCgP4gPRmpIlAEXkZGCcj
Yk44x7C3ihKyulD6fsKpAigqllRRcT4UeZtuTd7cyboyqPe9HIpIP1EeIepBKcatxNgmDmLECoIe
2+4E1IU0Ic2T88FPNwIXKdCgzcHlKD/eMgqmTSjMBfkXUYE3zurcFTAIAXsAbniAh9q87gfrCQ+c
q7REvAnkmI3V5eg2O7aDvZ7isEdRlxF0CiJQDciCqn0W3swETDERGbfrCi+utKjK5CATSHQZGs95
Xb11uYPBCzwgYXmxdVA9Apatfcl0iAe4cLnNch8tZaF/Cn6miDnryDrMQS8cC94Es+KrSDIm+Hg8
O0boQViSQ4OpMHs0jgaUVh9frezNNIobq+ZeKIP4VZtw0SDF4MwcUpy0Jnz+zXkX94O+dcSJuF+D
4RKh2fWsz89x1L3GMgZyRpg8SeyQ/yEcGUgoD4bEoJW8w3Ym/n2IrQwvEhTlbgSxMoiSDwhi6N5T
FF4RIzLyiHkQBjgRbjsdCaBA3tHkwWWh+fvaMS8JT7tbgb4ZHXKDuCPNeiIfkh2WlBFFi4No1e38
yrqvu0ACiBZ8lYcZMTxMjyp18lPg2t+synlLXRx8hu67noIhWys1QEnSZDLyEQS41zURcVTeT5ix
KeLzODRbSHUj+bUZ9S8xKTgU+8LTEphpaOke7MHfe2BSBeBcG3VP2RwcUocr13pg2l7/Vab+w0/y
1NS9l/WXNt0m1am0h4ssF16sQH459qiraRDGym2ODBTyc+wRrGQwN6lHCDVdC2kkKt8EsXMFZJ8B
b3bLknwJKOj69VNnTveZETCsod8YF+5eBsFYJNQuEvj2rsRsQ9eQmynsbIAlUlfBSzutL9PMAlSl
YJ9NQPaog75xO+bpTxL/j/k/os/qL1jVltjt/Sur2nAN/PmhVnu+Be+cn/94v0vKqPvH34z/3Zo8
aHBge0wK4VAsgwJFQX59ojm37KD3hH/zAXeMEW38bdI12CjuQjpwkUoN1F3oUXrPwjezsQtXqUEG
hci8ukHmQ7BnRFkUBt5J/csJESOVcOC4Js15HJEtEvfuFSbUspucp/lA/zYCRwYC4DUSsRNMyFy5
br9ncjt/ppP/fNskMBm89+AXH0JoXBVRDk1/pE07kkd9jV/ZVeBBHtXYmjFKvcrqr2qZ/a1pOM5Z
4xsWcnLhXFQpDwSdHKwAypUK/t0iNJ8YJsAOZOmLIuS96aQAWwNsfDArRTI4OFw9tYsyYNuQVE6g
J9uaGRf3Y4vfCC8I1SD5krIplvs0Ez7QbPF5/OTaC8GhLBkFEcl+Q5X1iooXVylWuMLFXwRq5cnX
keRl8UX92STrtxbrtH9z0azgL+4W3qhpub4TAO7+ctF8HOm9kdRL0rEtMXsJyR52jiRAsJYJlju3
970JLKbIlIoeAepyIryVOBJ+h4bl0qsClzVIexxLjVBbc6/IMetE6bWuLB6eS3q9keQEc3ZcObJx
yDXECNWNX3+y2WzrcTTBcVdaJCE3RFNyXLP2th9nNtX41Fb7KGYoLU/g7+8Z78/3jOWwaKDC8GEy
/kmCEA1NZgZJ1B11vTNRMm210I/w9mabKLQIfGtEpi5ket3EQqjDXUmR9DSLjzIphAQubPJwCb85
9XppNShjKyT7LktdMZ66GoqlKhjmBhsQmAaVbCqRXbwtPlemDIKHMi84oMG4BQ4E6492ERYTGBHx
x4o65KQxlDnairzGMqaYut3kkXIW+TCp0hmGRz4fPb08krOmeEgYIjfnDoldrt/ALZS9zY6NAPcN
+4SRsX/mR6R/GjkwkMX4KKEFPwQt7M/sDXfNiyRaHjOoCauHx6DaXYGragpyJGKqUDbTAB96lOkD
mXowsf6Nyye63j8vYJ5lIlqxdByyXU//xc/aGTSrzpepPZLkxwpJsXrofewJTBvOTjldu6uLC0vv
sZU2RP66jbltx/iLPbkeIDabffS4yM1XC8+qJFMzDsglRli80Sr+SEvK5xZflqAEv/q5KHXGycbM
uBubdKcZ5rs+rR9eEr3BPdtPXfJgBvmXn7FwFBpZNB0bamuCocAqy1rcYbpKnCGHt7UgbJNELD4P
97URHqcdMhvSRgLq4iXfFZ72GPYx8u56mL4FHo62a3+hNbhUEZG69dvSuSiNyblwoLtmmVUcW2CS
mJfGJGPGUmBs+U5pnBCBbZOi+dYxqyO6J0eLR4EQUsTgRkGsEM/lxLgx1wsMcnzEG9WbcPC9xmXY
yYInzDBFZ7N6GOiO9SErfptTI0mR5rb5Vx5E+95nbXJsqkDFpFI/NynkrFa71cfoq8QnRkuR2Jrd
hyooI8IvXA0Esy0HTG3kyRDiVuuRgRS2l9IXE8X94mGWGFThIyvlm7SmdNHky8psKM77FzJaX0K9
3mYO1iLtGCIdIcyHMeRls1JxBRo1wlohVF2rVyEGUfFvbC2mTHOyL3ucbxuSVU09xig6hUOfWFTh
a/CxlNETBhZHxVTt4/cqGr5rRPxs15geIrAxu0MS4RTFTLup7UbEtvwIxA7B4E7L6ESJ7rxsXe8h
02DwCqtLKk7E1aaQQYh1ZkTv59g6ovjE2Enx2wbpO8qRh04vBvrItjkmcEh9hgiEFjLqYa23Y2Cn
DCW8XXK6ZlesOMmacO/tGq8j+PwNJiG+tMJUsrsOYuS+G6xbP6xeQlmFvJWD633zlDTmi3rA47aO
t04538bpCAOgjhDANOZNnc7hOXHMBriK0LUxUPPbZz+abhyL0EKTvgf74/SAa+rG11pKuYLyzwho
iwxPv5ub6q5OqptFdBM9UHJPexx0bP56mONNYYcPGsNzclmMTWvhDqDa7l5jcDIajAJWyntD6I+V
xh+m8ylOMA2P3pn0a5q6bclmNYyW3QPMKLf8i9qF4Z/2VnLRcpFt7F+ZVpQvU7HuGh8hWzYBXIOM
Pw5ZhY8L9DQHhe80ZclNak6nZfGnY2WiYPa9AsObdQz3CNIYWZD9QPQd+4keOAd7jW8cesuTlrk5
rls4T/j+dElM5XcHd4B73BgyKxsvtRgt2IqIpSfpKG5YjtpCRxjAxCmB74mt6rb1MCGqexxvkz6x
92Xc4ZFqWphB9wGObggrhiE/uL3mAP8PRKAHmGuaVk+nagPc9ULsgaSJI1Pn7BQxqEfWsyRnKZ/E
bnbi8BxW2bmVIQfOtPJ8XRN32866dTYTqW0yNT+IgDW2yvJU9It5vgZ47pR2tkMCc6MNhpISk1K3
ZofVXnUIXS/10jRs3k1ExEv3NZt819GYMVSmYZ1DSbPOPa/751fAhkZGnKFm6rer4Zp76Gt4+Vlk
07rWgyvRw0QST03iMl+CijItjVNQwfNlDxhEFOOhirMZvmKjXZheewHlYT424apdJB4Oxu36pf7R
yXfUVyjqAEFbG5ptueCR51sOBED/aoW8frRtov9CvFEOfmk9J02QXc4RpmPWWmxJlnSAprAFirrq
aqD/OVbTeh15XnrMU3yjknyAbk5E5AVWEpgwjUm9YYzoXMSjeQOJzjmos1RnYXlkD5VW91WFcFjC
qmwhPyRAKv6CARVt6KaaLIzE/PFgRkt8cnNCvvsGjW6YEqOQcDi9Si5KXe+PtRgPGYCHO0tMWTsY
ghd+8dQM0OtMJzplYv5aSxESGhV8upnsd8Rmt3bU4zjk+AfPYKSSUXcCtMxPQaoT57tgxmN+WFOK
I+JgkqTW9O3FHBs/Gsjp+wKDBiTn4mLlF9G+cpddNo/GybNxjHGZEl5Mpu3hlwFsyFp8H0b+EzYo
CSI7HTpLiOgIj7ShpIe0rPRiWm6dfrkuOx6XODBuMDomM+pshT+odelxvsfZ2MBG83zlBIgGLxkM
EdENyWk8dEaO7+jSH/TCpUtumrU7dzRs8YYQM/0VEGWTLsZNKcGfEOzTU1qFcI9RLjAjNDIcUdhX
EJmc+6zUbDwpzkXyGhFU3uOELGNjegR+5kl8ncAQ35qiUaEZS85KSrOyM7CgZfHLOpQoxPXCzJIE
wC5irO7FRyXhqvqeCXA2fkUufB0Ia5hKSqkm2gzo1R957D7axfqoqotixPkFnOwwmcB5Ud+9jBFs
Rx+4DyZ3/uZj3pmtc7/VRc/gVAzaU7tnyoPtC7VbPs/JIUZQtTjVfmqz70sUXSh6dmnm7sajkAau
IxjURLQ2udo1/Ki9OktFmJYR0RoWN3O8hdRIAJVxbdi4XAOqbNYhAP7qHlSd1C5sH1NUHOIUuhVy
/XajDXRnjGkMBt4bzC1uZftUHHLEL7D6W9Z+3gVhEendGjL9LbrsbRJqsA7tnDK9fVib4k34sMI+
dy0Y6AibgBLFYqN+SxBBhhVBmjI1nyI8aiHGbnKXV6onqDlVftmFzG56RIhWBg5Xk5XT5KQAx/PZ
MHCcHupzRjzTmTZg7SRHViIZUur1szfF7R9jOncPS+KcGUGRTQdjmB7WPhlPZYGlXmLFV20+4SLZ
7ZVmSxGE5xYZQavTi47w7HceMcNCpPyyMBc4QzyHnsyiv23m1T9L3OLc6FG+ppVoUAPzOGt4Hup4
mDkrWKV5Q3eLNsSdHhyYu0WefK1NzrMKBDVoD9nMxMF10Q60CwkXMFR6vdmZS3ODv9KxXFyEJhj8
SQPtCdt4ICodtsS3qeis/djB4uq99kQ+NdM00QMGJGWE7Y2eM78pImx2eoz4BpKDg3q75tZ9LgPN
WtQ1pBIHZ3oTYKs8ULRYl44Jb4pOf+xQvvD/ZGJWuXgYrwGE4sxCwmUTMkXDutcKrQxABklGFH6O
MYYP6o5YY4tZJGXkWWrW1xTR+CGKUm0O6U+8MX/2gv6QJu0L0jTMsrjIS59NWz2dUBJx0t2pGKCr
2DPVUxlRF7kIBqxhJYm5KN46DXeaXMNgigNEDsmxwla2yhnfIqd7ENGOzfrAats8S+2p5gehTSWC
3xumZPlX17T3GdA1Ihlq34KhTZrS1scaoZWtVm/8ybvLF+u60fqrxIMFHbYwnXFHedBxoRxr8Fs3
4NIFeo1wJr12TNeHIM9ccnAeJiePN9H8rBvwoU2PB6Sf+HgiJzHhIfCLBtNnbOa9D4Zb8PknEYEV
lXxC7qc/BtVudJPgshcpaiJSpFC3ODUbnE61iBovEXjEfYzRhxZdVWjOmVY/6lb4VWtrBm8yO1TI
d7azhysxEsybqeRcw4WMdz/2sHkeq285eCurD1KXOd8lWvTdKLmGUqWyYe/cxXtbp+btWC3Bq14U
X4aJWECe296Ib12/OI59/ZmF2cmQAUjB5Bddr37KlvZjZHJqyTnO1L+1N5DAF6w9pxjAHCrpPoq1
CvHvqE+FhcV0T4oSjcZx0nh0gtB2tpo2bePRQtw4NPbBiWHrWnP6pSYivnjMaSGOLQwCt4TDb9W3
tXg5C0fj3s/8dx/7FmZQO6mXYiyC9NEPhWvFFRDpUBW9lY6NQnLIRoZ6F5k07D/XsogPeqrSt2DO
3v0o/ixjt2EaXaOkHnC39sJyj3fqEtPJQxJnOezQTSygodZEUW0d6mqgwRHNXadBaRwbby+iFenH
pSVxFtprajIOksV4pRVYpJNloPT1qfWeZAuCQVF4qP6ojtm1oxjD26rnkR8D4se4lZQCw5Cbqlm0
xxJDoxI5tRrAqbm1KfuP1yFK6SfUNxgqwCvFxW6i8CuET2VPZbaxfoYSJMeBfJdixipIAQBKn6Oj
c8RtkpG/h42V6jps098k3R77oNZ1qHup7EdDw7gQTkdwPaz9oajwzDPgnpySzoCM5fqgOEl+nixx
ydbyONguH4ZzkdrRybBNZ2Nh1LZPXZd+DOI/Il3telzdu74uww1mjGA8mMOjHvqxyCqb0YNOPXnT
WgvxnH4NPRku+xtGGfZMVjGUVj1xvZ1tbc2eT1EpYvVkYScqgx1y2jnHBd0oafQL8suJX+EU7JQV
dwqbV5u42DN5uLXZ/tbNJbsrK1Ja0Cw2Nqp9jwGt3lEcZJO9azB0NBYDAgaqi2EN8F+qdey+FoRE
iDXOlUB0wgDYGWiNiLK5b7TymwI4VZNrjuj2LO9y0DJwdqbvbVG9Wr22j6r1upt4UJXqNvTAK50G
x3Dr+xDMD4HWzdveRqCWzKWNqdREZeJ+VMgg9n3hXdYlBNqFeIB9vejWqcKgroqZPegmSt/wqGw6
lkFbrkz7iSxuLPKnEWGJTHycyEbz1/nlJbPpcy9AezCzhLbL9FVlGvxPL+Ohq9JNnt+kCSwhn6qp
Eomh0iwr5Um8NidWtIfAbl4V5LYs7HV+v7yugXGZ6uvtWOAvBhWewViQCUuBhMUgfVVjK5SiLOTx
8N0L12+z2DhV3kPfzE/Y6Oy8zH2YwvGqrZyDL/3rwKgC1hiaLfF1CCOt2hWi8hK42W0Qy3Lyqp/U
dLE41bAxi6uMkU9SQTjHerxjv1M7X1q3Nx1xztBIk70oENXTlVnL3m66C780oS5lj6SbsEymzSkY
4NCFRABKedf0LM/qkSsEkVGghgBFw/jdc42KCbjeHPLlKbfp3XtuLiu9SRz9oxx4LjUt3o8uK2dQ
4HYgk2Pfg+uqY4OrTszPou8acUUKwvwJSRt4CkOJct0pOQyrRqqDc6+QXvUZQrUAq08ZOreA+W1N
woQHNtF5DwBN7CxSI1U6K9PgI5eDf32aZ2xVBYzXdO1ztMeXPpxuGYcBOGD8to2PicvjQeo1Y10u
qNYmhDPIc6FmCBoAC5APL8h88rDo3p3UzJA2s61CLhSA1TvvIXZbSksUIG0+0yA1OmuKG6sfLQwS
16d41qA04EVdUg8ze+RcbYaGOG3hbbUIjyJjBNXkOFromPn+HGL2VAVqqDqvl5HckPVA7yy19GDh
p0APetLa8ibwRdvLwmvkLL4dNVMSaTAeYHtTCM1HS3Y8H8onUu78Ruoxq5q3BdY1ohfEG0JmX1Jp
GZSe6iqnsf08UXf6MwMfJVU0Hr0Vq/8o08ElO41dDNd8qh0jHC4WO/oSrC+J4aes2P6N6UG9liOo
7orNH/TN5oHG/6vUkETPmnfu88lvlLC4kHWcVZ+x3SHviFiQGdAM60TNm+fIgHAKJiGoC/wzd6NT
7REnU+9TtIfN1JMbxEYM1QzMy+djKdob5M0vHc3t2gSPSB8ALphlwKjHzTyPX9Qz1BjGtPfmFsGK
V+2iatn5PQoT8agRSZw7V9z+fnSjhLS+CPBlU/K0j5whBSqm4IC2hDJDnkx/zMWiW1/pg9VKMQBo
G8u8yyiU5tSUi/GkII61wJSgdu+X+HH4dBZc72abvSf0rtHlvJW01GcBowv8GYCXyvzL8sq3pJhu
EnwIXT3COZLmBiu1xoJ7rPSTmk91a9bsnEVXXi5iJlB4Wbmv54ONHqCy6RvkZl0SavteplNStoCR
Jdulw0dLVIVSzyVihWAVyF9Fo6hoI46FcSF2a2RNAGpDn0KtqR0tD886VEG7MsHLnUknDzkPFrDP
uTPbt2YEXqZrCzm7iJ2n2j5aUfWlCANQ7MFMS1I9LCKx3tpWwzGfRi1ZBwqUyH1DC3OUS8ZKR27A
spd2JhFtrd0VN7FHdSzgt6x6aU04aEqXmjWRdYbX4IfMIKeBGlIpuNk/niK8dHBy4L72M6TBOlof
KaOJNVc6UWxeT5PrJxv1FuJxZuxdYmFdkSPuxPcKwSjl3pz98EH5WmTIrNkjYf9idl7hCZDVOmkh
jvmGdymgOM9VUjFP96P1btYAzhqTy60Mg2hDahO9atRpLmRgNC02anNaCLIujOZuyd2Gjpfmb+Bj
CWr0sYNzNmoIibktVLGCEuqmLH10tPGXXFE5Wmy1dGSi6OhMslVkJl0QOQR6RjoBZmglE2SiYvK9
GvPrNKbGtmyLjyFPrqRyWjNKNGrbPU52qIpL7h1glSfdYAwTohEtDKxjzfW5GRDgegw6XCkkHNM2
8O9YL9Sa0YkunXgjIGP0k2foWC4Ind8zFt9xujR6gOk/ZfFUNvNAUF3nM8s1cFhqXVq8al6XDdVG
hqSCbjcqtuJ8wZgIeEcUDkXbf+oAHho2JhsC+NK2+II6ynA39E6DETBPoQOzRXDr9OMWLhnmolh7
wcYYf7j4C8vtrtZEHO843JDuFR6CYe7Rzj0gJUowVWbqsQ+V3/nhV0gghuIyteN442M+ew6muZka
zd3KDFxZFviJs6ePulZWBYaI4uOFKW/lIJYqqCHV8xNbHgIOxrxYxxcWsUnRpdRetgceWkfr9Txl
2CQmLSw+73FpOtLA/Ec1TFBzDK1bCK4czXtljtHmC2zbrIPtiR5ozFhG/SCmh7a88zjHGBbrx2Vl
s3FNP9p3D1hAgsNkKLMKAqqH+muxMUDKNKSnjePcxyDgZ6W2Hueee6As2dj1YDT2FdbBYvNSeNWV
NmDUCkz57k+fSqUeNhn0koBrjrP0zqdJderkMkap6/sjW8GKriuYzGYjxICejogxfL3JRx6iKmQM
GbMOWWHDdp1gS1+cx8awiWJiIUDfdY/p40i5O0/1U8+SLJOVomIeY9THhs7ICyD9QR7+Ug10v3b3
ljU8jdNsb8gP22RZnhyUx1IIXKKB2k6DtZ0nYoqYq551Ew2G55ITWlenJdcpAd31zPaE6iuDethl
rzhb4+/NEgE6N2LZr7PWQdkyPcgZGiKdpNnZNUSuKXcvklBfoNTZt4UwPvJpvG5acwWvSQhhhIPV
kk+3LYQ8haWmXjo8lQxndyNbS7S4Ni6zTN8apqRbPQi3inLRuz6dpxNduhQpm4ZoeaIpPz0KW7g5
qF5Kryxx6KIa1dfipWhQYzgtLkCtx+vNqbPlCYXYlbk7RR6KsW3dLhHtaReyKNl5/jI7OG6CaXXG
+J723WYgigxH0DfLBJDFcJRJBjs5i+Sbct5JXACQxuFFNVv70mx9pwYofNQNVcmzMldJsuZKq8Z7
2TcbOOgM7jGKtmEUqxY+BR3yDB7zLsp/VMOzWkLVelamb9hHYttQw6W0n/MgOYQJ8wF3nLGrb9sr
D+x1T5v/psXOzijq27j5HP3hvW7A1f2Uzyw3KdkSWHWb2UOAaWWXnS3kJBYaZRVCMV6f4ebH/PVN
ursyCjCDJjsKoo5Vugx5okOzXpoYhmMP0DGvgb+8t+vgAq/wQ2Fk35UpR6GxwhUymkZDcNYK6SMK
/YegpwILLSown+Vcpl8epgCK0zGtMV6cyQuMQ7Fzx+KYv6mBejboCQ/B6CVHZQylmF4T4Q4R+4Ai
Dgj4l7mQaP0o+4TyRGUUEmhpN9mnMhbCeBV4qbK27MDPQ2p/pl3+KAZGsm3qVYpIo2o//Kq7gkT5
oeA62H6HpaufV586CNedGm8X8W1gfCacobGHbdmB7Mby8LV99YBE86QAYMMDsWNAc2YHwQ1egN9C
6H47RBkstRGc9z68l4J5ninvKwyZgCQZ5o2eOFhRHRZC8Rvs4srFTnSzltqnGg6brsiJ55Hx1LAB
IYHI6vC5Gx1M+LIlsY7mAAZRBE8GfA5R0bAfIb9t1E0KMDpunNHdFJ1RCRB/N8SwZ+Xqc3PD6wGA
LEg1Z0x4KVwl1AtHVfup3q3SrpMi3BE4SbSVmzhoRjz0Xy3ER4jZFgZNUHSTw2xnhz51nw2TJRm2
6fdYKLWxQRhFZwKRUodYrX/n09OeJ2P93Bt+swXe2QRufw3XDCK8WIlJlzaLJRJ6P5z5k1eZ+Y5F
jnWAxvBTxutV99DZcK5Ve9OL05iCUYfB/HBsYqgH5yMnReFCEzsJ6WxkOpqwA5YdfgzW7CFLpGXL
+bEn8lmhgthQQ9LR/0Ys6FVcrVAFLPoz22nOcetkGS29d3kg0gJqmomuRqpoRYDLOiotb01em29p
S0NRyBuNpQLoh2/a0W2LchfORJf4Rner/Luyle2amDF48z4doIl3H3DrzoUa3lVkGrgjAYLlgnBa
mUDWA8JN032Q6fhaeR+l1r6Lo5X0jAAfj2hajk3e3IinSJU4lytDD4bI1IyzDXoa3GNb+oKKEB0m
KznLHevKTbHqD8r7MJfTD7TLWdf0XZOhIe7EjQ4nkeIQWtB0uwuGmO9qymLMrBxxt9KIto8Vc36E
pyQVR4m1lUu4rFnNKY93vpB5qiokytGDBEOrZeXlU64rVF1RKKXxVE/uKu560oOp2RMzinOL6iW3
ix+WzE/lKvv1elXU/rlXA9et7o9iapDJQNHVi69FPI88+8NM5lv5eCzHzfYx8CbLPWAAmZjyaWgM
mcBsGgKiBz5Tu7lDwseGDownPzYp0WZUGmeNVFZymVVFLON01V/PHg+9ciuS315wh4MtTsmsOsAe
ewWUx9nFIguF7OBojrIe571hTiFJkA83LPjLo+BlKdR2TkE/TNfwhi751elYeLXWpeDGp4YrsUqp
7cv4Hq/Lb+6MXk1YnusA47pt/Du1k4ywfLA70inlwffTmkqEW/TVxbCwWItzmyQYeRPjcJWVw6us
NWrvd8L12oJ4tIMnai97sWIboOMwMUy+QnwwzhwdR/Iab8OkrF/66n6xnAflICVFr2utb3kZXKDA
E/tBQh/WKHrur/Uufq0166O+tfckMzjbtuYDlapCbTaajxp0WfZQIv1QSlUBFMzrDrOEM5sE4rSc
TsikvkHRf+pIPj1DXf9QTncxzvQiiXhoTNMCSExZurI3Vd9qpa1tcKVPOuexapvp5zTOMBgGOA7K
RjOy/r+V8VJ//uNv7/+9lbFjE138X+HG2/f+/X99ln0CFPte8JdX7133/iMeuk8AzH/1M1Z/+U8/
Yzf4Oz7BPsM1GwtiV+xy/9PO2Pq7w8IJu9KzyHPlN/7Lz9g2/+7jWuz5ru86WOla/KhjI4z/8Tfb
+Ltp+UGgw0VFWmXjj/xL/nL3y7//mMf8q50xUdOk3cA+NBzsRP/keBtYCx4dtVYf9Xa6rmx9G+Ip
68W1GIpX3F8++vE/XKS/oNP+1RFNXbcteGoWnIdf2LR5aZf2OlOZT7sOo4Iz0loeTRcxB23AFJJS
/vvD/cp9kzfIgQJLt6El2r5Y/v6BvBvhpAqMQnyCke/xJoRB7y1P9UrkVrM+/Y8PBT3YtHVcynh3
5i/W0HgFG5RQa32UMUOWZ19CVk2snQwqf3+kX32KeVMcyfFtw+Me+NOn1rvonWOHPS/UpmAX+KwT
BDhAiJ2Tf3f9DO75f2E/y7FcI2CDDBxMtw25wH+8gDX+LVXMu7KyFh2epT/5TbutffcCRQB8yEYf
6a1OBiHSDPhJ2Bi9aytqsG8tr37/rn9l1qozMc3A5NM0XNv/5fp6sMK0PphqxH3aXs/CK3cQjfT8
ZGjLE2z9u872PkNcRX5/WPUO/8j/Vse1XJdZswmh1/nlCmiGU1meUXELaRmgAoku3gjFebpr+vkO
WBouRHSZlusT4Sb0mVry3totEAP+e4ndMn703YfUzR7+X07LtrBD9zzbRZ72rx+M21aDmSMmPvY2
oa5R7hxdj6P1FuFmut9/UMShtOMbKS2azL77imDJrCAAdhjvfQfHaArkyY3ef39if/kxwQFmeaIo
YHn51/NahxTTNojjR2gGLR7WRLS3g8S8Ug9ONk8E6Kpn9q+1SYjr7w9t/Mo+Vh/VH44tP//Dzer7
gT1q0O6PlPTfcOGh8GA4fhbNSIja+WnW2bj1dD5Orvs9SR7LlrSc35/CX6w3LNn/993/8qlMWREj
/+MM1phWAbHzkzun78o5O2VJ+P3BTN3489UOfNv3uS+xCjJNxf39wzuuwsLxC1Tzx0qv93AvLlxg
nEkXiFtnKGPjnoPmdcyBFzEpPVtiTMBzf7pzCNztgxG6g75c+PzN/6HsvJrbRtYw/YtwFrGBrtra
CzEHUcmSbN+gaFlCzhm/fp+GvWuP59TMbpWNYhIJgh2+8IYpnXALZuxYmjyOg9yWjf5SYiomk/6C
APmjbXWPRYwedPGq4ikZxVdhAN1t+vFlTrcS4mcZ7DqRZUh78D7q9Z1Q8o3EwEOxw3bnaZog0RaU
DhoMZ/P5VAkGaIKe2Y0DVefG6i75jMErhVLGikPppwc4x4Qa++HRtsWhN2mRGuEeIQacGcna+EXz
26Xsr9k0lKrpOjTjfVQhJIS1qF+MhwK9eKgy4D6T/L51x4EmCfi0LOssVe3D/gd3bt/aNvH80lb6
3m6+Jx2eY65+SiyEpXu5JW8Hhjj0G1PGHyo3VGmzGk+mZAijoGMRLj5YTvPmqaVYXRk9gVwems22
HCgejeab5iJWpytUdRgpeuktOkT+zcD3MkaxB4zyKcX2xcHnu+Z6LotHK8YT8jrk93WJ29iUXQ0+
0665QCYr3iDp9Q7T9GhEBN16dx00vpw3d4C0Wqp/GH76LuNgaHGmKgx6wpnLz1KMyO1mBQAxFjB1
+X2HYB+bHrPQPjmokAPqzj6QhdzKGiiDG2A+glOAPWXoV4b6ye/LN2wGbuyRr6oNLD0IUr30UX+J
5fvolVBAvOElHNgnzBl1Acm6WMpjFRp39P6HG9/mTHxvfhgt6EdswtLrHyUM4iwDK5j0/L1s5OYh
UbKnqDxfpcMlyH1MKaPvVT+ebD29qo/IZ0JkwKnkx/jH8XnRVH1twG9ILb3CJTs56koR/ODshPZO
or8g5ogNoPaB98/ViLNr7wILscaXqgJVRk3MK4IHqzCRtK2NxxhpWLATjKkAb1g/6B6SDMNhaTUA
cVD7obPgZ+SG5z5H60x64ckWaQUCYnqZOaMV7mzbqoy0VVPFimEMJHKq7kSAgWPEx5kWP1Yt5LSr
kkvxnhkb495x0URqsaFhXp2Xs3eB5N6MRv+o9t24aqAXXBVLCo2F6wB6dJjss2ypwI707xBptm5Q
gX5RQ3lQm7Oliwso1RoprmwfG/w2Ebv9Ds1TNMP6F6uOy21TF80hiadnI8rrMwhPtB3SEO8gKgos
WMKvy22lYwFsFso2y4rvluEISugjVhN3VlkKRJrPlhk8uG2O7YDLRy9LiVLBHASgypS5UuxZbmlj
DC9WyD6FPiG8HR+tWQ2iRVBg/iRkeG174gg7KZicMtlN01MzExMuy1avtvpQtTFHhlCJqcw4pgLQ
1PQC87JYA1vR32hp9Mif6DNpLO3dxxUGhx9ugfVZCqeYJnOA1kfy7NbJVavsfRW1Xx3QShNzoGe4
GAGwFg3UsQ72V3RsWRhCDWzhsAWp41u75QWy26HPzCRz+xdSugRcD6eFAhmX3Fpc1gKYSl26rjXr
grS3tvIm5EioFIHTc2fU7G0Yy/V40utIW8Pnv9Vh5N3IWet2g753ZL8Za5fCL26Q2wEzEYwLAjwh
6xHaRVesp9F8AQXH7BJFyRthp9522I2VzPQfcDwD/Z2yNfDvaZFgrPAv9G9nJ3DOgBVoZFF031B1
8wp7OKJfDkgkHI6WVR3cllW0KdU2WcC004BybYWufWJuQc3BSW7SSGfNtrkFWoNiaIgvXFDaT5QA
wbqOpdykZfyMBhXkytzONhj9ZTepoW9ijXmVop4O+356WRB3y4BcghfRxR9qO9Cz9ANayV7TuTQs
cVgY4vXa6t8rX3+Kw1wZWD4MvjxN9GKonBeo73uYWiw/0dQiVJLtxgwNOzX4uwx7ZsDdqvilRQyo
PM6vhpFMaPRR3Wko2E4VlFqHYR2OfbFBSeW9o+izcQoBK0VOhwHArCGtfBtRK7pJUYqmeuLTSAnq
56rjigRNtPWAU7RSc9d1ZXwTXeOs/Rm7W0MmLcVBWhoihlADvhPLl0DboZFJu2Wkb+mYeOi6sEmj
ckaSYxQhTPbg6A6cPJBxVhi/Xfcg95Frn4t1WZRrc5rhJaHaALtqWleGh4NsjutrjiFWCBiEzjzW
2BGTsBbFbV4K2lA9Ybs3vVdeiyYy69bEnklt613oVOWyiouEuxrGIVa46ryx3FoOH9azmFexRcUu
6jdQlehoq9+uSJlD/Qw11H6B2Hk3jgyXNqvRc5PmFbFmUPl6pIE8roDz02oLU3521zWu/OHFtOnR
56gu2TYVzCUmQlf+TcYOSZKEBjVpSMwmoNrKFCBM4YQB/VTyi3CwQP+12qpTsazfhfGqex91qCXY
ZxQwfG5iu3jMW/GSj0yB0O+e5hykhlrLHXGZdSdaOSivroLB+uzm6GgsS5DTQdCPjWwTlqAdXJMu
UvlWNs4LZen3dGTa4kH77A6uvp7zGOeEGa3IIpIU5/Du4GTmdI2k0LkiPaD4nx1JNNu1ZQfoylDl
brsOOVUTm+ggR4erjJCub7u1iKH92uyL63kSxV619lzTYIYTGHTMZRhWo3Pu8ii8yZ/M1uuf8oom
jEll3py9tykbHgzXw+AS294wwbOMrtBXjCIweG9abfgUF/a5761yT/KNP+oQffaaXj9lMh7Omuec
EuzFdphMnsyq31XoJ9wG1YiyP8Krq9YM7LWdhtNKceOBDlCAgmu9y7WNHhkvEpiQoN64Msf0OWIr
RYoCJAS4pqmq2QT1dKdXc7VhQEfI/efRrsm8AryNpq9FVE3ryZw2eGoc6tC6hR/4lA8CzZ+vS05u
M+zB3W3azlVadwaGFiNiFtYZ/02WTMe8BxOSr42iuEsEzAdH8/YlYve0evNNmIbZJpq8FyOaigPK
cesqwUkyyLp73aDx5rgY6JhNcLKz6lTZXbXtBKAM0U79BvgCujNV+10bxKXLEfwYzXYbISOzG8vs
5IDXYlIkjxK5fyd78cB9g2tgfkIRJ3rVG6QkwXIAoBKbzIfLitrZh+O+tSPbh94NxhZsK2YSxV1t
Gahb2fkq0upiZcRr3SPe6kf7s63RMJsCVnLcUwi0AhKTymqZ+oL5P0l732cJcNEi3LkWHyjRQYJc
6iiBH7aA3uzgneELtIpdxuW0cWQN5XCS0BumqAT41+E2nOhobxUUCwUsEqS9nH0IimVwp+ocgtNE
97RjRxq3OE72O0/WdzTWE3o+uIjmrb022sTdNO7kEMf2X5qImTbPQ48oWU0Y5aXr3IugPprQbbxS
X7tuWO+VeIxqs1XNUGI+hPzF0KHYq6FmVLPDrNvQn9ai1KE60LqCNyo3huZ/ownDcFIAGVt9umgx
A3UQgXQEEIYa0VbZp7tlp8utgiQTujhqnHBHxsA+zDV0nIA6AcuZ3Pl5/mhWtrmbYcVHXmDtOwlU
mF1hB9ICEUYzvJXgcoAtPKd+lW2nvvmWVpq/nQLgs7idoJrVSuU9hNY4VHSz3yIAS1DURsHOhmHr
teKT5ybRluxNbP2ovxVT8yzRR8NWu69uwkhpIqBlp5vEBjN+it4YECDmhOlGZyGfxiAAAkjwbpg9
ZnQS1U0UPjxpvMChQ/9nIkzXCJOdSPktlOlVbZg/qktwHwK8gCPin5hK8A1zHRiY/QrLE+gsMCOh
goLExe8ZaYNToVXs7yZxltDJzJCqR9qKRTAKcRVWYWsSWpugnJRO5mvaQsbwyWbivi23NWCiUQo6
cC66B8bImVr8QIMGb0yMq+WazJb3qciLe9ak18ILLkuo28akmWgYjTcN3kkmAtP4KbSPBlJK5ns7
8b2BAV5luVORMoyglxx/TqS7gpXI9X4X6dj+RdoXh7WDRdAHIB/km9mCFcx/vEKQWq5pC9V0O3tQ
rqgu+XdaGgIczHmoHDDoyCrMJgnt6pxAQ9klGPQW9sDlvbo+h97GJjHdlljQxzZd/97ueH+iCzqh
LBtYOvhQzn0Xjh7OQMA4+BljlWx1qtbSqasQehBCush99pv4G0JD6GvUGpzF5GraXP9hbsg4ydPQ
z4uPFb9Yq9xEUjKSnZlzcYv03u3HC1Txp8wTFzS4PkobTG7cbnqvuhS+mmLO/OKwT6/KqAJrWTZo
EVRPCP5mmwHlilJHylWr0nRreGjjYRtxsnqg6q6dbQO8gzZ+BFDBBodPfuniJgPzbKmGBh6pqaWu
LHLNqNwtIVWbP4CuReOL5AvwE0KODdZrMxuqSktFK7/ij4zqD78pmJ5lhAZdk9zUcj7FWbr2Sh/J
OWDTy2l3HrLphRGseoNsAWbn3rT0O5RPirXwFDJUES1M4T5FqVTmAWBfs/7RyuRwk4XGPrCGR2uY
TlFNcNy5XHgiexI0lDbpQEqJxmPXPyYVcU+WBscgK25FgfeBg0Yu7J6X5TfoVAMXFWrsJtQ5qHU1
L1RuofJjPZxebfAqXYYdcVlHYPowHL9xLaAzS5ZspQBeXO2iO4RaQqdYPTMPMTNgcKmTMJtiLVVq
m4vsVgVTXCeAoCpZLeP51DnPbgzxSCumY26aZ1ExJxpnegD4fHbd6ZQm7Z1JGWIy5iO9OjThcl6h
3lrVP5ygR8Lr2ca0oOwmdNwZI7kV3ktKepYp9kXnfS2VW1xpjGcDaSj6nNHVUin6EBCS+a9L+W05
eUPtOaXNeDUzChUxmxR6Zh+tyNdDwV9qSUadV3YHKs8q34Uv3DDgsey8+PBobowRfp3xMBqRoAQz
3kLuwS7cudN6EMd4UKkFo6N7hqt0orPauCNg98jC5F6lbVpFouOlzZlAgyCYXK/ziKyqp6WaXAWs
dLXzVfMExTOT9DKxp5Pal0Hd4uKSv9c9c1ol9X1ByN5hy+0il3C2QaC0KPquWh/xuwpbU0IMuWnJ
hBnBCq9hRbSld4aOqIuatbOqjtFp/I6qmrNaxrxnVRAFl4m29cYj7glfk5EERC20SE5F/fe66lHT
6bbqVw3nbi8K5zqm4TU23mBtYO8gEgDgOcuMdofJ9C3mQNN6jvjaqgTRN8yeYBwfHfdT0oVvyDrP
OVWVWpgBuzpOuywZABpZl/2HcR4/q68pNFVTZlEsW3FxPIqZLiL5S+Gya0yySTQ48/jZZHZUgkLF
AGBkgwhnuF56A1ZLx9dvAcb4vgX2xphfKg1aapk+Vlg0zAOWYiHTH319kvswP8BK1lYLTtIAQwZP
+BjrFL36/PMkYqy5U/IOVfBxAuBUNlUNMXDWYaMdaPXsDIJEVw3t5YDoD8Wpm0hhsSo9wuhoCvci
FZdR9aabigYTDYuNGMZ7V6TTZikshJ9SB30EPPuaVTUw8IKIBLyVGRZmDHADbKeZ0uYkEug6A1tl
hzp7QtUjQ8JnqXhYEunTurv0qbntqZ0IR+XWjEoTZTdQlDvAQmTrS/kMvwppJYj9+bcD+JapYVWX
XJwYs2X1Fcd6+EbxcFPV2L90mPB2BoFfZmSf2964XeZDi21JLWoye0T2N0Cl1wi2f3dm/HiSauKT
k3YbjLgpeq+WMPdeOzPEl+kHAMDy0SlYUm0fAAw6XEeDGmNfkLNNI6xXlIt8ld6z3/dV8CECFm4n
nTfdQFoETOtQD91jOqB0V5oo+FL8v5kMO4BHMuLEohJJqrBLphWoUlk6sjLkJWyrNvPWWET7zDLQ
HKpGmmHaa0cU3XIH8Vey1ThkNRAB0VsOnb8vkQZuQ34QJ2VIVrPJQkrlLqN9HuK5TXqqQbEdCiqD
4a4CfQjuAiG1aoqeGlEhLXQYLIgudZJqCOICGrWKhxDhMrQf4Vj7zcXExdypWF77+LkNoGX1DUtM
6mDEUffGZck981nAJfPCddpwiVo3e67b6TzEQKEmv9NWaZthLue4V9fIiBgugWVf7DH7WKo0msaX
rrFIqUpkfwU64oh46CsnZGuDcvBjsyNUxL4Q6/jIITWWDspgcUx4ChXNDYEZSFWSy3ybQRN7715C
yluD80I+Eu1RVRArSzCdtcW1SyTgLNy8BghP90WcuVu1lCyyaaWkhxQa+as9io9uRH3TwxKqoIoA
yRKM8n02sYXEMxWlufjczO1dqZF6+0VCEpU6LKhsb+grIyIFnX/JmVG5p+Ss9rZEEEa3rnivkAgG
qkNwpEpTpsPExOIGml1xR5XhhmY1DpxNt64DuUVwLOYlwJXsLrsqmRZv2iIL3t0uc7nRTHLUcr5b
ornlixJ6TevSsVmbSfKozGZS/ehWy5va2q4PzOghAKLceOU3SYNxl1a3xqR/wU+EegNNAD9AQiOC
rmOFlk/JAUkh8E0rYRNdD9WhyANUIBj1Y/JYJagRa1iHrBkhuyafvkBwI7hzo8ssHwYXfHsZ+u3J
SslDW2FipnHbsJeylNYgwfLsGPPVjvZ40L2SpKCevvuW+6rhrLYlPd85Aepmtpw60JPZ57KCLV0C
YUegVMGWJoWEznIwTdUbropii0co8owHyDNf5sBzEWol1/XbBhhhUB7yxEVlVsT9GuUyuOCReTvq
ffc06dlzlvQACx1sthRuUpPb2Rkfcc/SNi7lu1Wk4wyHgyGgrUKrX9CFnEfnWPjo/BSzBXXaSmOE
9OwTWnLrbjRxEO+rS5+kw42W9uU2MRFSErCaAY92yoM4bbapQdgQd+NdgyLR2QQKGvbAf7EKoKjk
+/0+iIdPdWeJQ4bN+0C4TXp0Bd+Ccaz37EDscjLgXU2pfW0LqWqkQbyfSyw6Sz15BWAHWxu009lQ
Vto2nto4cwYG+ub6o6gw3F7I51kj2mOiDkjSYcwNUhvFVNw41MFXzt3dFzQkjCNjQfw8KKvvNlau
37rEADyA5LDtp/IhVQ7hy0Eow3CHmTMoC/EmwEzcwVUcUbJgMymfcQ8KZ6isx+uQerFQag6GMiYf
gHrBdcSsXBSwmZs0fWt0zTx2mf4lV9bm4NoxOUfK5KYYjOy4HKLE/yKVKbppVc5x9LBM/3VYHouV
oXqonNWxJpmU1TpX0z5irWkfl1t/3LVCDNsDByfgAlkd2+7GjZAoWmp5rB9/HcohSCkolvGmr3xK
ONUYNcCG4LH7uCdrfbdHZws17rAaquzGZRWwonMSWE8Q+VAql912tMZxo4fReZGxWA6d0qKoGzWv
KPhvfj0R+3xQmlDRMDTLOC4Hyv3mj1ud0tEBlsQz7qBqk7ppM1uj6l5qOs29Un9sEkN/LNDr2SY5
pcHQF4cQnPg5MaNnS9TV2W6RHB20KNtr2FEd+ZUeizZYZVgOPumiPvP0eBEG/gpWksYHmaIt4kV5
tMIgFoX/vLYeHEMzH6JQLzciRg1ISjCPreE0W5uIQPEiJFR7iFwMKHWXQnsFOzLA85174+AYGyr8
Gu4YmAF0HacTDFP5OFtZ+YjQs0tpnDrF8hhWtYQfnbi3tbsRc7oHaEoUxUCPAXi09SK9i9YjqaES
ogp7qvuzndhsRMiFNJ0mKH+rm7jzfjfGAIijUv/IlRjIcqtXv8Jvj+mi2faB/RnOdQiX0u/Wg+l+
0XRMcEaZVCckJoJTht4J6LFjrw7LrbEPnyiczTdNyQ7uNvp4DET6EdNo3yS0DY/LQ8tBT+TPu2WN
0iQO1yl8iQzHJ/oMJjXJoxMiQ2A8JD2j3CxaGCGpfZkeZOv3dJs4eNP0xnZk3wh39p8Q2yyG+skB
E+jXxbTHKGBjqlnsqtnZTlLfQQc4V1kTMPxA/2t5u6XiDtnX4BEzMIn/HX3Tjhe3qxMlBIn+c42m
QsRSsw4rFZ/Wm6k10A9TUxziAyKzbYldXKSjNBWhExh3xz4RuIzg0NAeU7XQFH6xi5JO7ixUfA0k
EP0QTVg4Ojo55S4dzUvoxRtaiebeb7elm3hbQNloSxpIHYleIozBWwndgbCReXdd3IYIHxrzKppH
/FJnDZyiyN8qJIKP087udE7Brrsjvpod6xrqN4SE3NQ9GycbL4g3lCLGVe5HMEhn3T4ut5YDVtY/
70ZOaW4z6bFzdgf8RiC25VV/DIXNhwzhz1vLY07wjF3DfKB6jCuoP1IeD6MZQjDc4xsTVuEGlLuN
yHPzFYbJyYlctuipvy/D6HMaVg0o4HodlvW0N4L22UxcfvnxJpwmHdaslVJ4GIKzH3lHE2GzFe62
5bmUDkU6ERxsUh4sO6ALlvo337N3sXtqYn0fFuNXWZUvs9O+JiMRo4Gz+UBcSuZrxsfJJIQPJuvZ
ieHKd1Eds5KEd3pODQPFAuoe9lfdrKkT9M33iqC8rdNuB2K43HxYKAtHBvpow+A5h3AyxcZwgZFB
nvGEW66LBHKfdJvPsZN9a4T3jcQEOUJ4cU4XfMN89DrZNXj/5jEPHJb12aEfMm4DLTyoL6Cbww77
Xo8pMYaIACuCUzwR3EJuJzAyIduiMUmRZVX2wTZiQUYOi7UNsXvDci9pyGpXi69Ran2pZ96kxuXa
G9nmhg4ty5BSo+FkrwH+ZfQ0vE+mDL5B8vkGM4C610OUCHCfARGc45B+z0hoQ5M8z9ZxrkyacSb9
XpHVW2dWChNTa57xfvvMKnSb6CGCTwbtKYC2O7Pr7s2qhK0/dtN+TtubrNbsDU55MOojNrgZXgG9
uP6mfkC6ctgQzdbnWVABpxX1AW1g/FHlsbUO80qEjvkaoUoE0vhT79bIm9JTtkfw8fTrfNmamFru
M79+MPQePi3p01LRi2XwoUpBqO2QUOlUWLwMD3DTx8xBabY4w0stMfN0dAUjpwzR+iSQ1soh0TE1
8hY7Rmyvcet76EobSyTXSOpPFsEitUNyZuzmVhFerF5PXQAsPlEjUIKOslAapVez8rSbvV3J4z/j
bWwFMfsLFEzqZAXAmiRdQcuw/8AXNfMc2F1D+UqJEuYTuUpp6OHGQIV9pEfiltk3Ij2sT6qU7Syj
PqFKTZKGWgfEXYYxgmNE3RQoELLNVGawXMqAMqONq541HAJl20rIo8rCzWWMBV1mh+Sy88m3QX8P
/fQhLAZBFxMT6u4+Khyg4FR7ilgY26b6gqzAdcTYbaUNqnSQblEinwj543XWaWdA8Zt/viiGAnT9
7aKAITVc21H4xz9xeQEaTR4lkX2dGS8dcKI6IWVVpxRhWWq4p3nYBxJL7BE+9D9/tvlfPtvQhcmH
GgCgcJz6K+CrsXsno9Sf7kvV8c588i8+yAhfHMoMmulcCnN6FKBFptF48VzzIFFjV1kYbdFHX2JQ
U4MBJ46gpdwibiMPo03J55/PUvwNFCZ1Q3cd6Xm6tCyahn89y7xGvB5LWIaNx1mGLQmi1zTDDcsw
ySQUGwAuBv4HAmYdTPergoxVQ/KhwBxRxK+YISMLIsPbFmTEYA2ulsrlvBT0p1vkV5iNVxSdPhgT
W9skKAviECXAiOD2foEgBrrK21U5sK3sS/U5ntAKHgOSwgWnQZoAHboQazdFDLsnkTeTtNzFbLjB
PJ6Qx+fDrBAblJ5W3Fint2NsIw8Fxzxz+keci96Rr7n7IkX6qBI26jxXUQ+Pad0oCsarqYqMkagO
Tk58i1bgTOuxtqandAz3/3ytDetv4FgutmOY0BxcZCH/Blgtx6jQPEofkPMTGE+6vQGjSvar8Ca1
WsnsRqGisvJAjaa/QQcNJgGE1IvR21v8Pwu2AyrKnovTlJaWDaJq0bBvem2Xqp17GqjnzFnqQkIM
qJ/Usn+0fRrApVGc50Zm216fP7JZ61nckM4W1YSMgfpNQioWVhCusvAaNBpAOIN6NZScq2oo5hFF
snhg7ccoBOtk7MOtjKjLpCBqxea+dKm+UWYoIEitBFvoJm7vh5DGVIJBGGzt9LM7kxHT075mJpoO
sJ9W5cTKU/suQicuUaF6Pkw5LP3WTntP46HcUnPQjBYmbt6+wexRXYYsM4kUYL6goxDq+bUzaUdm
lr7DWIGWFyqYedBj6Ga5qjUSIXWX688EetSrqPjYlOYSsz5rFLnAMPCtHdk+LrX2UisutpscwlJ7
L0wlXIRy0brwnS9GT7jn2zONkYQESwdX1gTNqqbdi9nzsNMyE9fmuCq3tEti9JjKQ3k1rXg6DsCm
VknqvDg8SYfgGBTDN3sIMb/It77d3WJIeygVSABfJIaAFHsEN78GyhFTnWp1CIrwXRvGR2QP+7tJ
pKgPKS27vhtfLN8BrAHZJhna+ggT6Plfhut/2VEMlI8MHSaAI3H5/evSEHRgTGytSfaW+spqN3B5
jBhOftfaU+7GJK3QvEDkRAjlqeadapgVCklnKxhV1ab/gt/9O+JbWijsmA7zCBVj0/zjlPBSG0QZ
GdE+xeqozOJ7wueDKn2nA8TVejr4CnFWDP2Lgl5BqL76evVqec6/XJv/srhbEry1CUXCBhL5J/S8
izp08/Mi2rfKs2jsmFWQemOsEkG2tCuQ4m81qVo/O2+ipv8SADlvVH1DKPwYeIpVg4Mp0lXeJ72L
Ppl2OG2ohPlIi4//gsSVf4PJS1tnzQEhLw3Dsv/E4RJg27TBh3A/JrG/RoIH0dForfdNDOnHVM1s
0vo5RX/H4WdDuvAUmv5wdHW73pj8IQXq85REw6aLvGwDfsJdmaoaFaEJ61l2tKbOaqFmDDCv6OQL
zFwAD/qQkTzmONKUvWwOQzI+Z1NcICcBKtbM0PbzE3stNUe+SHIhU3806yctSevNUhMPtIjdp573
ZmKtqfTJTT9QWEtfS6dN9mmV45/TReGWabFqQVY+i8zEq1heRDjNt7Kfb6KJvoVmITJvl+IY10wb
C4U56GQGmp1Se63LJkWNp6e4KvXPUwpYV7P2qua4QEVzamqe1D6FNHBxWL8JzfC+FyzIc54/ofPN
qmllE5452kHqzj0quB9OoXc7Ye39OK33mAxQ0C7GGEvnOlyJuTpXsiwf0wnxRJGwWmVTO+7rKHpv
h6j4EX38j79Iw/9g07wBM6jxk2z/uPu/9pvHzf9Uf/F/X7Gwb37d270Xii/U/OOLbp+2n/58wV/e
lI/9eVqKh/SXO5uFk/TQvdNNeW+6tP0/9B/1yv/XJ38ymz79CyfKgKb72wL3d05U1DTqHzXuvzCi
fvzdT0aU5/3H0G0DCovNnEZWHkz7T0qUNP4jaNVZhsmunqOdC+HJcv6j6zr68xCU8eEwJYyin1wo
S/+P4UoX3QA6uLSHHe//hwtlQrn6I5SVjoOfGGcmLIsJ7fyB3kf7EMGTskkOac+yI4f2K6JcF5m1
EvUR1H4BaDCd+nlHY9vbx1F+CEaMq5w21Pe1YunZJZwDd7pPKIPjizrfSb8tDnjPXdOxoENogFvL
fDouqC0fE7zOqVwO9HtMlI+n8i51AY24ymqioQLIxr+a0GWYXJysQq2/IC+rI/2emFRu51HF/7WL
OWSI6kJrfdQm3ODRAeM0ZNhp3HfBNG/0svkKxB0Ia4fU2hSjbEDWEXZvCMDTLfXsJ6FkkhduOsEJ
csNg+QfdB48N+3vsShA9ek267EUQeY1C3uEgjICMlufbmDa11Pz0AvU4uR9B2K3wtmh20QjkaE51
bKCz4E2rkdoAvWchnWmxllf+l9CKo4ss+vCC4lFE3U6PaBP70zl25wGNaoiYWZQd7IyFD5HREpp2
rGkbZBlZ1pX/QDKqrkXkcnJVE+KDFO491BZZj9L21kyy20kiUuAk/e3UqGUiKXeZHw33aTg/USyA
DRInyZOnfwP3eejDvH+vEaMjPvoyUMdZoaI/0iv1OwykKmONYEYVRfN2KBoX2zdckRMBSoWqAcYH
0yejzBFqamreiDwOtTt46X7vr2OnP3kDzc15kRyzwmlXjElxmCugurOW4hVTEc/xxvgrW5uoqK+g
7lbLqydl5VzM8jRGj5mfnjwfEfqFia7zhnFWOStyDVRyUD5YTzIuIMli+D7VCarmZo3fC19Sp0aL
Pkx4cr2AGK2N3vrQiU+tOgD4/XnAlzP57e7y7PK65SX/7e7yhG/H+g7673m5pxHdrLDOwjQ37oBQ
/PEZy/uVyzPLzTmz5bYKxOMfp2HHHt6ec/daAbM//jqLX6dCLQfthLay1r8e+/W6Xx+7PLbctRPL
2Hg6cMrlL349sdwN4qAvfjzz2/n9eKUG3kakGL0ECQn0rxf+dvPXSQCS2ODvgEO5mRXggQodYBGH
xjDbdToDUxbDpJ+HgAaQ3Wdy3U/I7xIS4jsTjJ/y7CySPvntoE12cnbNlMcAba3QI6jBOvLYOOAg
avk7txq+LH+zPNp5WCGSns8bysdHZ2heaz0tNnCHg3ptwR3YY/EYatUtgungJSWoaEPP0EhrB+28
3LLCzENVCYe4lsLnKXXH4yCH+VDH5rBpK7w1EmwEdWMvstk6k+xa4Ek5SEQ7zzYapKZVwpxPX9Em
tHbL82YLOMVtesBT2nTKNYdLDdph25eDfQ4CAVJV3WpTChoNVBaJCgViXkAuGFizGTuwhDQsjXSu
4a/H3BAJp06vj6N6xVT7bzVGTes0sfbRMIhTmeXiFFIVQD4owXFQXfeZoh4QudID7wXwB+srPwYW
UDbOjBqyp+N+yauWgy5S48ctywvjXTkknwlRCxbP9IoUYrYDlwSFRU4Ihrvd3vSkc2pM/k96tc9C
cmwDwUHfzt8wbSSNQwJiizdueYu61ksOjmMHYzujVCPpERUZnnUdCAdrLsazK9zxPMUhUh9ZgVXH
NJ4LdUAJDC0to5YgIHmFWd8P/WydMlZ68p/wEt5HA5remt8agDMx7yMJpkSah+dYHVCoso4Ngpr6
SOMjtbS114Dtzl3esI+ATQhQpLfIUsFrTVFA3ukDZrN144AORennrNFJPWNeNp+bOMPnu/SP4cxD
y+PzEFQgDr14u9yN1aBfbn2r7KMlveI8pYdB80KKphXrVMVPkMsBRYekNO9ym7ph2aKHrYPnMqIe
+B2B9NkHTHwOZi3e94jYYGNHaR3l58w+Y99lHEBB7+0CUPXaofm9yUtSE0sLnF1pOS/LwKotZBlF
iIYUNt7pbWUX2e3cwCdr7KneLnfJu5rtRIYKIm3KblsM7NZ4gXQkOfjJon1zE8UBehXZfU3YtUHF
FS4F+qiUIJt2ZcVleuiSqVmNWiMJywPjznWyXWFZ6Wuk5VR7/BgnY/BrZurlR1WTAzTgJJiNkJYc
bfXg5MfDKqiHHihOifhEi6DLTaxeMzRtQdOaWz8e/HV/+cNYL8Kfr/zj5ctdk59nK63ubvloukAu
UqPojCxP/vqD3976x00sKJ4b3wy3xa8zWT5v+fg5y1Tde/CRdgfPvfrtJH57fY0s+MoM8gB5CgN1
OfS38PBVB09j0v66m5jx3x5bnu16O0SjIkxTb2fiH7KqfV0gfwizuPvf7J1ZetvI1mWnUhNAfWgC
3StJkCApSpRMS7Jf8Elu0PcIAIHR14J8/7qZzqzMCdTD9bVTHQUCEXHO2XvtNtBUMQf4hXjgnPe2
it+HKG53etm+O4v71Zi7ET59BvV2TItDtrza4IdmrusR/h4PkKD/TPKfuZszccCWP4ZdlLs7/Bd8
hVkDVRWEXi8p1qiiUMeyMV40vzs6ZgJuYdmJBYq5maBltN3maXSqMKnU02BM8wa4A78z8wytCQxJ
5ZXbKPCb2kBdjCEGVMoUODECFeHV6OONJYP7YN+RYjyESJp6N6p3hnHyM6A2y+S1x4LUOV2MDj4S
vn3tkCZHkz9gFvs6VdR5WkLYWekGZVfqF9dkFNEO/Q1NXF5FL3B91ygQZ0CmZqndJFqogot3j0x4
n9PS2yal9rVsypE5jA1rffbCNsnNXW8bJCmQTLfzxlTeyZKtloUQy4nDDKMG/5HpR62DkVGNvY9K
Y+y3PrPQFQ50zAd0t/pkp0HUrokUFk6zNCl2ZutENL+Ab9aedUzsUTFI0AlcRqLCKKalyO0RCLf+
3O6QZ70wZpu35GmjK7bcR433oUth4cNepteVx1BRbMSmoDm5CBMSyxEPm7IPwDwgb1jfU7tO9qUO
SnHO1tr0osB6HYjffXViUs6daM1cp1ecK5BkUVF2hDrmFKoawVMMKG6N6c4ElWGPGxbMFcsYnxO9
g+7L7clZzLkq+mx3gJq/Vs+uLEh2p106aTUqX12+9g54Q39233GOUN3PZK8MKN8bRjyWTyShNwFY
MycgUPGM8k+H+OmBFzH1LNn5F7wd18ZtIHaTNHY0FNOgKQ/HKYeHltkCXu7LskQ/EumHbt23KMut
Lfp+5+gvFi2b2bp0VYxD6GwsY3EZuB0HZidMzXyKhmJek2drVFXNSdQgbJJ+T5oPE+76pys6oh0j
SS884dOrt5rZ5K7XazJykL6oknTDzLnTG5lcKqweSCHY3ZB+Y1mkkZzClrM6/2yBixcEuG9aw/oK
ok89OhZ4qCTvLik+Ht1zyPPxYTDZAzcoTgFiuMZPpTyRdGlssN9zfCaudGNH4M0csa7J/mcEMjJo
xUzQSYZ+NLKKQ4peybL4RN1GfpRkJYRkFp1dHs93+eSiX3P8QwK3LPO9vWHGn43WfRZA83d6FIdj
p1shCdCI2Jz05CJ6tCuX6MGq3fn6qTOHIqgNZFKK12iTc1zZ8cbwsO2VcSZDJKQheefSijhlF4xu
LD0cgbw8Y1b97FgYlgnlAqhM9CbRY9ahkPfESNO6H1hW7BQVJzDGeOc4aOGUsl2wl/7nubees7zH
89UUfoAXJD/Qd3Qyru1CQganMEItmZFFJTVgH8finOUPzpo+2Sbg01K9WrYN1ma4oHR904zHMn6N
IAEf8US/Tm3dBt4EZip1vTs5N1+8oXqwdY/BezEkO2MazNCZwdXNSVfAo2aav2TmrlS8bsTmzOba
Eg2tP21LfMB7O84ZstAANhNGimaDFNT0uT5SqUBZmXbwiw5LhI5DB9cFGOCov6xHHIacW8cuCoxg
TCfroXdOKTY1EvZwsepq2clGw6q4SyOW/VwjFneotd0wxU+R43vnWo5BUwDZS8Cnb0dl4ywCwwqC
wbtqnOSr2QXqBpp8bQNqnh/arCFaZqYcpHySHHSO8jCLTwh9fdLgfpogy8PULTuAd3GF87Tld5fZ
gzEOBUU4l9Y0DlVf4Atx1/xp3g2Gl+hI0uY7dspsePdW+hcyPtKz0vkrFSs56KORbauFtcpLamM9
2kUIpsjiIL6KO9gC1Exj18zKHj8yumut162LIcFd+s54xBoGgjDH3by4X6qxg1QHAYAscla8fozr
09Bmr0bVDUERwdnl/LTEUM6qGGK7JgZ4YyUmOR8NGMw4FFOa+B7Lk7dE0aeei76Jr6VTRedIxfjG
Y/EzoYWxMYcUFRFKbtDfJ1aqKdn4X6yuO3ZFQpnOXN7UOgb4RkCBTGxA0X6B8AzAaBh+Nil2lpIL
jbkbOSspfzyP5nRJtIS40CK9de5AZVGSkTVO2SbVy29kscCmBrVodBXiYLvMwoleYO15gZvZjzHJ
DBZNSVFM3UGNclf7CIklc1EYSKAljUq/5y64s7zyQU+9p2rKL7H+FE/you9mOpcbDe9g3NFBJ2W1
1sWX2CyeJ5u3wTGyjT9jjCviZ3sZnUPFSPQwVk8NlWdrR9A87AZhHFK4GEVIZhjITNwoC1TlfBWl
xEs/+pip6cT6yTczq5ntigkTapueI7fFSgvYaTfW2zYnHFg6154ZmNRQc3aZ526EMpr9tfFIb/Za
5xOc08e84vHTEtQFedV/L6o4nNJCHIaZtvaS6E9C++GVYyj72Cc0CgHFQjVEmPLBao2wscfXLuNg
4anrZMac/Mv4rZLcXoCkR9wTMUfkZbuqeMxG7Lns40aZHR3WJv0xteILzuEcLwjLeNZEebBkfHoU
ndGuoWWPTd5EzQ19ogs3bIwVYDaW3cau3xAQE9PjIG6os+SLm9pvBFTiI5lpbJlWdUsqmjbx56aE
D7g0JCYJJTHdea+L0xhhnWhhZC4Pdc37mqAWjCkbtqk9fx2IGtmUnsrCfqCNMD+lLenncfXNqZZd
RzRR2/BdtVDp1dehJV7SHjTWxLE+QRO7H70sPfbJSGBFzmigFWq5RwIKEXClONKjqfT8SU3VV81u
sjAdmp0aVXcYVMdoPY4/exmo048jl5l7iB06Nmgjozot1tp3sf2WtjYcthbrl+Htq8m+WP6oI23V
6r1vk9/uOO2aE7uHOcr6oXcwF3Ognv3yUq9w3dGhBJr1HoFY4z8oT0Hyta3z6DKvtHJ8nhPJri3S
icM8Rv6u76KrX8wPcOZta+j2cwm5eBpysffQoAXo/F+kXD2bnfhUSf1ZMVxgSkcJn8kLPmfrHFsn
29Kn49c8XxCjOx2XucMtIbyzOU/VeV5FwEq0r0z4i0Npuz+0of4RmyybkYM2HLWQgb6/zoKkNOt9
Ed3XvpgeVEmrQ/OjrVMLqs/ES4/COwqc5SEASo4RXoYzzZmGu+6ReHN9l6aZsSu8ernKRdwP7YSk
tPXUrm4W59w2yWcmYPXXxglikleO2gQJXsSo9Ep/huS7luyufajXKOkSwMuWfTLifB2Fpivih8my
dnkDCrrsnE+pFD/NEn38nMYo2gY1Y5JOSXvJ9P6Oc12dG+8JhyYZzXnQuB3yrtYFZU1RuofYMy8X
CRm65ek/paKn78CvrrIZkasLhdTndG2W4IKXnvO0BTgdbrhnI9LF0B9UJeHrxINedC3+XNUMb+3F
I7/PL5Kd65RfNFt9GtC1s9O2+urS/EIz3DniqsuGvcjNb5LOzM42l/Q4WOYzgV8ocJS/MzrLIzL7
oUCTgsK/YteVZz+TbIrEmwxxg7tkVFuX8dxG2DWKn6a9Mz07xDFNZNCCt3p2YpI7lNzYecZ92F5H
M3nSfVHuvMxku5qHmw5B1qjGExNyue3nJShNsrjKFZbq+kQpx6VP8UJsY6SBqaNV+tJHfWAM0/pW
UOGg7L53ezqBU5M9OKUOZJKggjy2r7bA1FgOFyPh5XCounCdsO5ED2YimCkN3ouacc7Pdf/c+NNT
3ojn1pKceAd/3FVa/lQYkrC1RtlBERgpGpnkK9M24gjdYtzlWUsQqB/R2jioeXpKswhvsJZcdA8i
ziIzZ4cbosxOZPSq3NzrVl8hVjKnvWVQxzidfWyNMbuXsrov+lUpy2rRNIpqjvCesKfLn+yn0Xz1
4zYjHbtMgsYiDrfSZyyHCDhFje7X18zvjaO5xLLCS4lo/jcdp+TFJqOgOXYz3w6y2lkDrYxiCpZA
zFxupHf94iRDc5otb4GrC1q5qr5bxSfZovW3YviYg5c/pSb+cdW5XlCyOeya+MeaeXnXrsPiSuL5
bWbUQKUdeI1H8YXLIZiMquJdrMp9XaXhXLIpOhmhPNrawhpCUKZlQNXjbHPOxKIUyJIcfwjkXIdR
T3PBYemIMPNsxwSarIgeYldc8swb99zJ9jGapxuky2vn9d42UhrZF0zyXD/ud46OliTvjzXCBp+Z
rZiH45SVMJFW1hDwmFFEJVurebdOREk5E9jw+s6ggjZtjvm0SGNvcQ+UlUcxxD8jfSwQ8bvQ6dKU
ECOJhtPluCEWwDJ45pnjswaP7IUB+RNQLX1ssbIeblmPgalPKHrKzDTO5dgdmTUwptA16kJGkaQ+
7FuV3Qw0VWzhw9NMTGkQj8wie+nQiwMfvOG1jq5X7fqI7V26p1H21d7Fsri3K4Rz2Ix0A7+9a6Io
iH1bBW4K+kJN5B515CeDlo0w1CFqleyWGDTJ0jDsH65upmeU3V/SDFPQGkCRiGyfSPvrUNSsH8VI
iQHOJHXdNxU3ZAUUknMw+ATZqXuffjOGs4xoelj1uij8LVeM0sZy4HpN4Tg7t46Q8Z0hGdY3g06+
Kks/NLcvcTxzVKm85zjqJNe4olvja+3WkhTPemWSQt60oC2Sx8ZYjpzfGB7pOnFd7VeLlrXRP3cF
SiKEcPVlSTXFW/Sar0rJuNPeO5oUmOws+t5tG1CRIJ/ee2XrPmmFjbMtsU9DxTTfwhpFG0L88Jf4
mTiBkgH3TNqLZqYb05re6qYv94mePaO2jrMhvnQJvuK0yNv9wtk8qLrnCsE1+wmNHFcr9gMufbvA
qhXPlbHJS6Kq2kWPDuNU3qw4ksE8cCw19eqlt+gBL7B/l3z5Tim42KQ5VQyNGlU8Jrxj9Lgz9vmr
NXGEHnAM5jMpiNJ3HkULL5kAnLEcb502uYHrMPJAPbPseCqJAYjHwHrrI4xmWusgUiZEfLeged8K
ld4KKrOjIfwnuZinyp0PqWdeOj3KDitOl5M8tWr6TNOo3DOcxPFXYqYSw9OwPqT0I3doU7RtVYgT
Svb0PEEgfl/Gbr3VMOIak2JMZ0XwqjCOZXDptjIRmNyX0CNECkaNq/ZEMQBlYaR60F1AAJl4BgAH
vBuOMkKT5ecyWX0waIIHHy11+y2Kx4OVTJ88JvgynrG1STIxlXbqvPYVt70MqhrbCl5L+leR/7NE
ArpvWvvrYhVGyLaJHBnLIECD8YHbYgjKdTKPK6PBFogWql93R09pV53B7MZv3wtE4p3X3KwRtEQa
kWYrG5ziff6o6+I2FTO3Vw+CaSncl9YkrSITlcKQF7g6PIx0eTdEbQRz24HOwsC72JSKcSdMAsKq
oBBOdkc21QYAMJXOVD803CI8174L0iNO6B4Xrx0IH4gghrVlsyVa0qRrS49Fg5Xr+2EpG6xrZXSK
XXUERcDRWt9lsfhO6uINsfJDgepwU+fzW0X0x8ZQXhs41tYFmn6hPbnT4r4INRLN+/esTaZza1lg
p6ugmZm9GqkkbVPv9aMzf+eMmX1yHaaNtsTG7NVHOXZ0ARtMK+UUYHUPctumaEslx2e6YJuhGMGH
pe6PBWkGaHcEzi4n8rbv6bxUV9Nn8JwITe2SbuKlsWI33ujdY/E1Qjvj1y9063sey2pvdMX3IWcE
nrQy2rm2w5ARNM4vyZHL4rmZNQn5gQVtp63xqw5RRd1Sl3vAzhfdUd2x7jgfGpN3aLz4wAO0MbJJ
npAxpUcNG6CXihQPVMqt0arPasCCx7y+2BOseBzSNjuJMdv5pWAGVXskXBASAxBmIdqiMtI7oV36
bGSq0pUPIuvvVEXzsHPz+uDSOj5ZI92X3nqpo8kOkDkzf3C6+5Tjq10wHpea2EJKuWqp4YY8MXQN
hvzRlxl75tR1mCvBtPSltscKgMzKIoevNvzrUOhfHHvNfEjq/TjiOraczwWQlE2BnA9JmjcDmpM7
1qdDiWqOyuqy6Edz0byHqfXvZ9VEtAVxUTX0wkY6BQflldbWKvqL5iQkSvlZGyjbGfd1ohsAlO7H
6nuqEA7Z09Hs2Td7yyfwBnv86Itv6Rp5m9SfrOI6SaXTJNc4z8JpDxrNdQMYwRGBDQrk6Uo90548
lPgwwzed0eOfzcsdTSD65vrVo1sK4sWvuKEmDvWFdUmFc3Pd7mB7gzx0qoD4OS4ucqRCD2VCb2C+
cyLanaO0653VGI+Vp852VsAJmN3xmBbzxfQADzaC1qOd1ltdb+hGky3Xz2lggctbcvON2ZS5cY9m
reZ92YmaOjSlCz2BZUv19y7x4yfW5p+k+dBEIZIKJyb0jYJCKeiMY4rs+4q5+K4Grp/j4rtDH3Tq
I608GqTdgxgYr0z+yZXPKkDpGTZ0PXJo5BQ0qsc251ms/As8+ZcES1iA15ILnEsvGIfZoZOePHMS
ISyNm9rUdcxVRXpcelqqSiOqut9HqI9fXeUcNHAA17QX0EocQsqUXqvtDIZ+G3WuPBA8sZwmDfsZ
4wF5YBen/dnPby53AgOJcNCTkfujR+8gUI075p1tTQYuifqzXOdEg9biZuzT6mSXE4PH//7742/d
+uH//rePL/FizQNMsX7Nx78//vbb56RMsYl4wf/68YHKHNM1yDgr9ppnfvrDt/n1U//2W3okJOJG
6M3dr0/6+Dnshgyh//vDf32lm1Vn2DOEqjRowZIoCsectJvtb6/v1/epBuNOxzWA8XD9jT++V9fJ
MzVTevj9O3/8+9cnfvwmvWe/JYShBR/fOqH1xHdYL+SvL1wvysfnfVy4j/+WlCSWE92piKfio/+9
orptVIfUMgBPEDQ/wg2xfXqVaUZ0oNlpu0R3Vj7g1NG8gx84FhqVy8iOOZsmlSRYrcE0DFJuKYo5
Mz/eO5ajE0Fs+sfMyg6OLgjEG+iEQWL9XLDCZYO5E0b8jZI/hieEIZotdgoyR7HMowScfMb3pMVq
EZGRs+o5zVfVZ1+2obLQs9jZUzG+j0WFqXnBIWHL/F7X15GJQv+rNBfDRHxHiuV5bLNv6wijUxhu
M9lcGmt5y/sKU06L/dsUBx8tCSJ+WJx78pzvrXJmvV8M9qcsBpA/DoQ3sp9MZXTVLRbUzEUhYNkp
d/2EmWRp3C0PbLX4MA9ZIokHBwuKdTHzT127wposgYXDOUhm8ZuqSC5zStiL42A1bZAfT0P5vgAx
A3Ti7lHwBrE+Vyt98TOIwY4wMcY1JMyPG6uYj2xsodZ4Bxpp5FyB8bDo5alJe0WnA4XFnO+Q5mwt
erYgb3SMt2l3aPJ+CpLE2tu9+oIsh8ph2EdeHyPwyvZi7qMgJcuNo3UDWoAUwcmad2Orvk9uOVAg
ChZuqwYETMozh+yhDMblNYnNW11wvG1YyXbj2JAB8CJ1uqDzkmwcIzBNPd12WmqHIKGioDIyf+N1
DNCzlLwbfF+HVkc3il0rilJjRxRqvxVWRaDf8IFxpdyQrmEch+kjUku+thPRSYQvEv/HucJpsi3D
ni8LNAcaaS7jqO5d7WJZvCs2tUBD4rEfoBgB75ju3M7cpcL+1NLibOcu3psuU/lyqe5ZxtZs0BXL
qkGjKvFLYeE/6Uv0CAeGBOhxqYO5d54huJByVTnbSiva/aD2fJQxE7F1G1/WD8Pi42FuTnY+vJVz
el1WdapI5Bd9lk5gGyD9ERO7+w/Nk9Pg1fqD+vD6y4TyR7y5uQr2/uhNYVxk2pYFLNriqISuj4//
AY+bREIVqaQ5pRRDl3KEbevmTBZSo7gWOuqOVEQ3u2lhJ5SVyXwmifZeTFcYDoxBVM0RzMCBGYqx
lXEsz0ap+Y9iVljE3PIh50ao3f4TS0H8Ly/8L6aa9YU7OrcDumkL/vZvL3wBxukoerRHBsH5UXNs
5Bq08zYzJGq8PwOtwcxb40OTBztL0pOycEH/88Uz/ubi0f9wLOjfzNA45f354qVtmjlzUpIULgf1
0BTmMTey5MjJz8Ak5mphTXDyPqI60FqODFI/OQ8LROov//w6/uLo4FogFRW+MEzdMxznN0F6Xisl
utyNj7KJYBJ4nThKmEm9ziI49dnruMTghQvnBtqmvXi5MYcpzZaxEccm6rXL6A/tHQf6TVd50yVG
MMN+BZ4mMZIpEDHLNIpQaB44a8nWPRHK018arYfJ6DIP7zRm0lVB/nGdGm+ON47hXLeH3K9xNK9/
pOsfQ7G8/vOv/Tf3rmv6Fox31/B0wgDWt+cP967UBy8ZxiQ+OoZJjijO3iDzV3xl7O4bG7e3WLq7
sZ2oLccltE3CgueK+T6koqSd76oyHsNSn0SI8XA8RiJJycYh1pN4pfFQwKcOpTl9klFt7T9e+f/X
Rf8/syJcQnj/8O7+RRf9lNTff/yvY1+8Vd//JIz+9YX/EUa7xv/mDjfpNTm+g2yMaIf/EUbzIdjl
QvcN9NI8iv9XHU1SBF9hCJIiYOIjnuND/02KMIStG3gVVz31/8jC/7Ns/lNKBOD239ZR0ig8S6fU
EYLXZf1+L7ZdLLvS9+tQcxmKmnHyVeFJ1m/KG8yDHtXXrtcH5r4dKfAVABBiTBzajvhGkFvvZUFK
JStoefXa8UbP5pya9qsXQzwFVOD1GRJqg7N3/lZG+cWtdYQWdAmyS1JCdajvOVY8tpV7P2U+GVTQ
btZkPN8fBzIXPRCH0fKUzo53MppHNsZ9uVBLLyuD3KC9E5fFfaGPA6hOgjlNqygZzaGBLhiXyOXi
dsh40xnVb0vbI7cKxbgYK44O5WA07J8IHxEufq3zBIMufjwtQxBe0V9sCeyuBnpNWQoYdczTj8SZ
jP4zag6X8SQOPXM2rnlRhINwv48KRKyP3OYDP+T0IvSt8mLGmJdMsbO06dB28vbBwyX91XfLHyvc
G15WsCTxD0VImzVUtNgx8tHzdVON5gBuwsgcL3lUn+Oeq0lNQYbj+DjpxSUdiktdiVAyhtjYzU60
yHYmdU07l7R5/Zzqy7n29asf6c+JZodEvV5J2COgdL8aOTut39t5F/S9OqROcemG9KeBrww03UvU
q6fUkzczsV9lHgclVVePE9G7d6151cYT3JW9GfZypjMV+nl1meAwJXp0NOOjj39OQNiAs3PhXH4V
mTozwEROkqM3TU9IvbH0ZBeyR7gr0kvDyKHIyZWQ9PiGXVq76OmQQgw58nL/nvPPtnad11b1e0Sm
pMg6VGgvOjF5G1+Aiyy5D2KnPs82Rm/HOEct1sUKPkiG7IVoOmCwnhFKfjIIvAVEkrFb54LGYL3m
Y/EWk6cTT4HvGdcmscNmSE5ZtbaFYoge+WV9hwGfPK8wrnzJ30W+IoyTn+2aDcFlJIbuufW4qcVy
M9oDDM5vSqfLYxTbAsQ0Q2X0iQzGqvzYAgldSXd+BfGkq6czk1KA2ejOKPtPswF+cXFCwhVO+GJy
A2/ramFPuILNfDYSEUJdPCO2+unFEG45YW3T2drrIr9YePrWe3Jp7RCvxVaAvI7s+ZvXmBcm7nM+
37D0PBG5+koI2WmZSAhr8ku38hjXn6EYEc/KuvYwquKJikFi8oRJA52pmg/xXLy5OlBA0cO1zU+J
W6Gk2xKRfqkHdR1hUqV6+rpau7u8Z5EY0KxlJ10VF03kJ4vnvFRpCNuIQGiSPJYWJbmHPG8h3zW/
4LyjEcO9qnWfOKaPTOJWM5ooJC3Y8jKuy4H3PieQ5Bf5NFnom+YnvFXPnVO89eMXXw2nYVrgki3P
6zu4OpS1Ir+QnoaNlq/ifjTi6clNp51WL8+9krvRUJsRBOf6K0UWZiVkRpjU2GR5a7R2uU69fh0Q
5NQcmufyGFsd3w99Nr9P7rtB5uH7n+zXfu4DBkAhAo53RmdLwpqAJfGT1DiCcG/n+XxeX1sRs5ZN
43BLmbdli3nIsuqSpSxDMlnOjk1TKeJZh064L/vi5yxEkKav08jwLZ1vpjHs15sJL8S+Tc3naIjp
WjwPXClrdF/p8qyY2uVZF8de8z/FTb/v7OykZd2+tiTL9HJ1u/ma2POt1MEV040s56sm1bObTYcP
SlhUp2hqtJfRjx/v+tm+F53+jV45nk1i4ojP2lpwASwXmrMdfQYsgJAr+zlQacKc3rbczESkBYM6
kXJ7b0AY1a7RVN9RQO0cALkKmGS75KcCrqGwx9vS6leibFtiEdZ7FiLI2XpHCfVIUOFpILoCKMJl
JfHV4FsJteCW4Eo7nOm6r7T3H6Rczn4z3PoVoFS4myyaz2BZLuv/tDTd15gpLG6v2XERMhnn1pbf
6NpfZ+7NTshba/KIZaI5RMkSdK4drotV2vNYLYasCPGF0+aOt3XBFkA0MNc/+OxsK25wDRYY2vaz
GT3LcgbwRsnMUPmbmfwAmcsk0blfH8l1TVj5fglz3/Uh6s1VhmFQPo+x9yqZwCByYafxxWsLiYY9
kf6CPjx9dHVXVmc+XpMhQ4Yx34qK1c2Xl2R2nc1kOTxq5VvmA3XSkrsuuV9/Vmm69x9PnDHfGyth
I0LSQ3F3b6zsDR2VIEJw6M4rlyMB0LF8kDoamB3zSu8wwXjQk4i2OmAPL2vfMNiMNI0BH644kBYu
COEFzZ21okLMCS8gS+wdQPACnSVAkVX6mAMYYbujZbqoMKNVjVYeHYTMX8t5BmWZqzNy+PMAr8Ra
wSXWijDJc4LjompSNEdSCOCVPeMwNhlMFfoNldJ4+ugrpw58lI+/ffw3taTqMJUDQ14HSlBm7pfM
sU54gMTp428ff2BQ/s8/hbW+bIZfZX/yPdmj0Pa7E1ajl1Eoyn5ruHNlEp1IXNWgthbR1rURt26p
c9Hrrn8wqTdOZSboISz2C7GOm4WO+SkiRXeui5ckNfsgJj7+5PlNfCyZqspibOkVps+GaySroD2g
UcgSIvWwHRwgrlqwVGgqlzwg7S2YJGl7q/VXg+f90+mcfT4XiJLQk6lhh3TWbXdkSYPJMe+0hsKG
UG/ka1Lrz42qh19/yNXYwYtbwsXt790EmyqHIkKTUbgkKt0XWnKtalEHnL+eAegW9huaF6guC2PZ
xHvrKsMLWjmijKjkV6xQ1P2k6WHQoyZ1UWjhn9/WhXh2ZnfYNQ14/VIjjrCzUXoNNqGBFTc2ssJv
hZafxsq+9wRhCwlm8rzzQkyYr7JBKrXwmGcdiwePQKXkE4asp7hTaA/gAEUcdITtfSn0cnjQswBI
LHLSHj1Vv59NaAkqd19XSiZNwZvZqRuZfPeFg6wm8g50PN9SEWpTR15H/i98kL9U7QQMma7vOcJb
3Yh/cSxTLwuZTXkdSjf/2ebHyShuAO9vkTff00taMMG0nKNmtw3+UE78TaPjb5KPcEZSPVio2VEe
Ob8hJpDkyMoBQxdGsXFVFqMnnF/HAhYl6wsHnVUOOhdMKXznfj0q/cuP/4uN3QNsQY+AV4BHE0DK
n2vVyXVnC25YHZoDh3jWmjX+RANI4+tPAAqeVk1sD5h9fkzt8twJVjUOtkmmfsUU/smR+8eGz18c
nLwDADZMEthwYq///+cXEluoPKHHV+H65tszzGxOJoV2BuryoMgIM4vhyV37oDjoJLmsVSGfKsWk
2mD3KTiwglpPK4Eu6OWfL9Fao/2pFfXxynwGRNTzYIfEb12MhkiAJVNeFfrIB1hqzlZiPWo9LJB5
IksEnkVAx/j94/Zues7nhfrGSewW99fahpDjz98sUHZQrTmDePZyjQ+mo70QlfA8sHWBQtgyd7us
ZzunVLjDUCxxBHH86ZBnoN55ANZTuj7wpBTzU5lkJ6/UrwsQ7Y73YopxUNXtNknGp0x2gSFesUXt
Wza/yJOHSqoDSo8nuPdhATE3FxFnWLR7Y7SvnG6vx33QAvlFfvisxepbvugvzizufcXw0+qunoFW
qSl/tj7kZoA/HcA79rCtKQBh4k+BTUqa9rag/itxSW7kNOIKh6L3z+/C7wbf9U0Q5F7bhmPoNu21
P98eJuO6sjYFpg2ymRDAX9HYn8ri/eNkTbzM0B3/+Qf+DY/k40daa9VOF/IvhAd/MjxqU57M2FFn
IJufsIM5GVJvEuTQGl33nsjf1Jr+sTBF1OV4o9w9taI8WZzri9FmmvUpQbBUIbeAiu37a0BB9UDo
BDcDQMFNMSq0CqBIPPOhN8/p4C3MBRD1SraOqbpbWA8lR7H1+04eCR9wsUYnFBxA16qg4E7Aa38y
zPlMlAowy+V5pKoqbWKLM0LQy68rW1+T04H6/iCy4oKcbp/2714ycUzJJeERALhmSFwmRK5Ugeaa
V0hXtuK6BNwu9DcxDC/JgJy7KLpEuHWh9eTfjAGiAycpmFVBKeOHKp+fUdveUkQ6IyUYJ3Dr1Sw4
HXd1gFDyS0c5WhfQjji0Ds10yOzivlT9SyfVt9HkOFaRH98mT213RCqEW/Q4co1jOwOUVV4ST7ya
oJum8VQKdTeT2KuZJGXE9s6L5X5F6xtFdCJ6Z7CupDugYLBDxao9Dt6rMxrXtdzjxHIGVszjaru/
6qTaCU25sOwmp7Z6nE02LX6PFVvtO/H92iM3XLlzjfE8eUQUeeIeAcK/BWvimv/L+iJcD+0GzULT
/h0yRD+2boVmVeFavq0l3czbbjy7UfOy/sqV04TVv6y2f7fqE2HKZkt7EsvU+vE/dCg7UyG/E4rF
Nqcg6ylM63/fUv/mkXXpcAJd5E/f9H77ISk4TSbvBDoLb6w2k40sGKP7rZvzQxszDqcV9Aho/GlZ
OBt45B4b+rlP8p/rKRsd7TkbQAbDAvdtY+20hEiM7nPKntEUry4LoVsVpzXYrK+7bZ9l757zf9g7
j+XIlSzb/kpbz3EbcCjH4E1Ca5LBoJzAkkwSWgsH8PVvgVVl79Wt6urueV+zm5aCDIYA3P2cs/fa
/Bhkb2fJic7ClzUvxEk2PHeBeO5jluq6RuDKjLPENNg4Hj357mry+Xc+uH9vPLZteyxyniZ1mWtO
z6FnXVA07gaTI3mTn233CngbZ0J/m58kec0HZMOX0XRuwBu5ZNa9LJ9KOgySkI9ouE/M+Ixj8ma4
9muQwV934jMQzHMogrXWAI+nbGrD6KwjMEnsGtewfZyCux/ocUO/QNRUSXT3FtjdXxCEQQNHns34
nzaBiL5ttgttpCaJknM/JAeB7Dflk2S8u5v7CvOP02sWmj62X3Onu2VNvU4q91Vn0DgXJd6QLjWe
i++r27yCW9Rr/8Uyqv9jtCOAL7JWsLUDRbHsP3XD8Wy0QzFmOUGubJ95hlmgiutFNMvXawIy4dbr
xx9GNF19JqRDtKVlvg8H7VF4yxTfXn+pKfN6SsMZ6tBZ8tC0z5jslxUV+ly69f19kw1XWH2nRopT
JeM3D938TwZCrF9iM3oZZfILI07LlsVbqvIO+qS/mRHLuQ2aRbDmVbQAeu58TqPzoaKrAQv59mVe
Vaup/4Tlu9D05hj56pO53a+Mxcw1i7NV8pNGedAsm8PHsDVoLtC987XhOifkGV1HpjsyieJ9LlLd
JGZOPWxBWG3mfIHG7NBuc9qh/+KURNqF+j0FHlZx5CVqO5/G/KQn7WQO7rYvADhBURysurlmvfrE
5LSdD0F2M7cszFcvHhaOyf++u+0K9ezYvGKSNM/SZABIi66VH4mtXTm7t6t//UH/k1WMg9v8n2F6
dLb/9DHjJcYWpPp8p2bBJX5wqyR90FXAGbnIzXa4t5yDXwb/xfXFUPAfl0/J8ZkdmphssnX/dDKo
LBNiv9XlwIbs5wzE2bzPwYDs026tdD6MNDv7qkUvQ60C2tk3rV3NgaccabzQ4UTIvDMbe4G2b5Uz
Sp4P2QltzVoHSM5ZzHA+HHBhVlEv5vOSpFHqgoagu5En8hV8z0ahepqXDBWdO03bNkwh24iXTj2U
epzCsvEz8J1LKPDF0NwDjLyoyvRsZ7DvuVtjLroYKXCQE6iCEBinLG5tSBiQMjATBRx6OE8U1fTJ
mJfZOZ9mbMEDBBjQJufcpB6Pp+tADOhPTuR8D8/5JfNrJk3xeTJIIJz0c9XxuSQfmpueR2bQHd9L
+sw6dHE6Oqy+dQp5djy6g34kcPTSULlO1qqr0ktbr6Ttv9IP5I7t5evcoQAjhu41ZLu1LuWUfc/t
ENkPdzkn899F5W37bDjjAMOe9l2nMUlK2dmxOHWM0/SZEf/usxIRmOSgcorIT2m5K+dj3WTnvyY0
VI0a7wIAxKx+yCvCCkVg6uHL8Bdxkh5GcodCqZPXQSc2di/dkPzqRvcyd63hPJGBh+OpCjC2A5Gj
CUft9Tm/aM/kxJIY95UWHXSUQDVC/HmHj7g3VG9fAn+8n/9civGokyVPu6juonNOOxld7jn8sa5O
wyJKGlAhpG21qUUUYXKeO2sF9aLVIpdU658iduxuclSfRhE/TjRnQJM9aod51e1okiMePQtGB3iJ
f1lRfDbyjmIz/GVZPCvNZoWm+5rhDMBobm+S4Gjb9uvcactyvoC7N9ftV7bwY5yyfXC6LMPHuHJO
84HJSMdnK7VeUQZitxZrI5kAiLDVcZroIaprfXzA63XAHb3B77kMyGWSwWbutbVtSnuxWgcFNODk
gJT++HPBM/SYj5ER2/CgeD9ZvSy6Alaer+dqPC3di5e2UPdRA2ZqP28+OQLYudmNvwF/56eu0def
L7i5+xqzqZYDtUNT0a0ZMkYQtBcat3/+oe6HEzsppuh0wuBV0XVmOZ77hPALvv71qgXR9Z8tHy74
IH0eVpt/BlGmWB4rYdnZjoCsz7zhjZzU3vSf6HPR8OiQ3c3FqERyQxuTGY1aJNxIc+95vrCa0HPm
HClSY+ZM3kKl1zSxf5btnwdwxQes18++Jg7GGz9jBu483oXN+9FLvJXuzDL0meRKP4hc9YdkJrzq
+DKHCOarNdNf85kDq2O59GYyLJSuDMF3d5/N1NgADYlulxyZ5XQGuPZqzF0kZ2bNDg7UWQP8bAlj
YxXEqF9dmhp1QS+0Leht6iaCrkuOKAMBcbcYRLFVs4+ZLveMh4MXH/b9t16bJbbe7HteX8LJ3Bfw
dlSpk0XsXByrPa4Fi9O85jwGmn7RK9jmdfhLl5xCevVs6sMVu/4O5SSpCQfyMdbzHp5GYEHMZlM4
LZAejnrzvtulZ48rcr7/Gtd7NMxHhACvaazfz482H5MQBFEaR4fkTqvddcFMYL4qEhcyJg8CNWFV
016eOwMa44REDIe50rCa/oZPbmcX4+dIhF9H3x41MzZGY7OrS05BRXfVT1FFXCAhIds+mViWynVQ
Nd9k+95wSt/PN3Q7Q3J/Lr//Hbj/pwN30zC4A//jbzPtfxi4X77Uvx2+6uZr/Ltx+1++7W/jdvMP
ThgAyCzau7Znzh2bv3LIXPsPbmVm3YJW8t+N240/UOO47oxHBEloWlQjfx23m/KPmUGmo1QXtOB0
cIV/e3r/jZG7Idy5sPk77ZJOr8ie21j0sejp/elEIqo6z0zgvzu6BJBLR2zRLUffwCOiLK5rtWwC
PFTUAe26ysKbVjuAB6OMYWzWrrrEr24B3M0uqBCoQ9U8gdFkXqO4cZM6pZksG28Zp0R6NwMSe9nN
9tYBX3CkX+pisDfGOGEAsh0sMxDRKs8pt+YriNL66DWELBUZLaAim9VvbZ9tLMJXV6YYcddGkF2r
X74Rf9SyiB8ahidri0ZDnk3qVNQJWcAAjZTmVce0AZTVAPaCbaBpm5C+8xZ7370kpPMi+/Qmy+k8
2kDFcGLiw0LXpuk6NnuyU8MERzXm5W+0UuSkMpTsKMvKAQ0tk/yfQTrq9Yb5ZMZww/NvXW59Yix8
r9BKbQtd9vdkW67KCkIb0nnC2TgddGOCQgywM2trvDzXWDAKQflFnNvMQiBVUTbFtEgGtO5jEWj7
2spvRLK6IGXwU9lmzYCvmlZEZWbbOlBPI8KJXc4YzVf5VqgZGe2AewyyKF+N0UgZU+iHXgteA84/
i6b2bjVMzkXo3qhvcDYoMhsIqDnguNFyIkKdktizzpq12IZH3sLUruMeDdsMOof4XK5zcj+wVvGn
GklGOBqIxT3+mjeRbHGSEtOAsULViHcryvG6YHzqcNsinOA3FcMAxlwdZiOOJjE0b3fINu6szKOw
O6am80YWQr4FQ1CotrgWuK/JMyHivalx5fQB5O6MtLgfLZ9ywAPEPqGuMjbKhRfzKBkWv1VrN/dt
O+50wdtRexhImgG7Sm9hlqmfdW3gQ2Ek0vI80VgyCqYpO3VEeYUwnewpXcvYNRmwuPVjix9aRf7Z
mFznJJP2pJQB8mkUaoXtKliYRu+Ry6MOIhnW2uDm2Ml5e/vsCcTH1auZo8RjSQZvchglJhaTrtN6
UtwaMEW2kWGecGuiWPd3yURWdYfPk0mzGLjUaivdcg0PG5EKf0nrrp0kUR9E9gUkouKaWcYDgs7A
yxhC4gLLCRyFiBitSDGUK7erIYKZBIVFyWuOE9qS7jGtomHptimKF/gnduMu1GBANPGqeFHBb1+H
vfpwnNcyNnqGyC825775Q50OmBr4UB1tG2MzPw0tb1Iyha9dE2sHU00EoIyBs7fIfcXUWWwZiRXP
lYusAt3IdsAegqiNj8CpcntfGPVjwKVwkr5eLpGhbQxgWQ/CpydYY25gpvBQ1B3CSFLEF4NF0gaa
2OmcpkSUhiic61pjdAp+32OsZkRJsiWLASQYObaY4uBnra0eiCCRQhPQ8PKkgWAik0aS9jp49Btr
RsWdAznH25nk3ACrfWd69FCbLCRRnT6OitRcnoq7DO7JpQd0LPPmUZoB1tIaHr/bp9BToGTQDk5X
QFO/nAIzdQwFjgYSX8bhkdMwYYxb3y2XE07GNAB9Dai0X/hpCDkjokoYSMUqjD7fllb5MLhEWw25
8pY9/WI4Vc4S1urvIkjipRVUN6ITU9Q5KaGoOh9vXCsqmwnLntskNsrDQdvY5rLXjG5nfeN2jxBO
8jlLb9rBJockVuP4iLz0hBeGiEc3TDbS7R/TFCZLapZUabVl0qGXzxqu6vUkjQlyAIYV7SvRk6dg
IojK0Pq9mdEsDZsGS5u7Bbj1JQsKPz+3j0InbzqMPrTZCgoZa0dMrsB6jKBUFMlHTakWKTiBfQSl
xYVfrbfAfmzQsstaJHdFWwGwCH3u0yErMCXJTRLRoK7dbO3MXzQEOOaHnEb3xPRcVqm3TWyDlDGH
1CasZmtYXpxD34UpYCuEHe2osbJIPchussvBK5rjyaOgI5Zxre1zn9CACuEE3Z2qOyeGd8FGiIUZ
YPLKKkp/0+VMHItIYTwtmmalouAr1kh97eZFNfodhP05KKt+qeHPAHFdrBs5YhzUAMoqJ+oWzQBk
oWe0iuWJZUvLSQErgkuim3P7nNQPJ5LfkatxEi5Ev51y560pdedUGY2YZ2ogiU1fvwxRtTWtrFnX
GUlyWPTI+I0Ib+nMntAo0Vb3tEmXSOu1XVCXDxwzyzu316JTngbbsAGrvRBAXxDUPqBC6/eKfzwh
ZD1kRp081E2JfIFdRSO6dUtutv/Qt9g/KTeOthslgFrk70EzD4Em/DPYyIHsNfE9Cch4PkwO0pfm
XK+oIrG9yevDlLA0tdyeOVMQLrjIXFeyo/k5vOno9PFv2fNlAMeu1ZcDrB2i/xKoBCzUHbNs2FQX
JuLtjDrU1mPFWuceNA3oU1jQmnA6mDyYRekvfrDbg4qaH27I+seh/tXj1lpwKsYd0A86CYxVsqE7
RnukiK4e9ptD0KEIC3AdecDetCh8oq4LN1mb0dXQNbX8uRkn1FN9iVECDtmaQORhZctgXSbWtLPo
Xi7igXP3YLylIvC2TurBGB0wPtbPotHcpfL0BupJtixqlhqdh+UqJmSN5kGX69POcPxPMD/ADkeJ
qEVJf5GrBjKLBQWD93OBdEnfmX10beekP7N7dAd3azkpaXQqamey2K9JyBvbEPVqS/U9ShWtug5X
ubTyYdEmPYb1iniNKldiLRvjm40ZXO54ibtR29ROd8liYzc22FujthULI6vfTLPlwmC1TRBZNEYy
biyJ1nIajQ/GKC8FeNyTz7Fw3spI2WsPAgyNNiNnbFW5IFEaGuUplgldbHPT8Q+U1qRmtfnKH72S
cCVtE8VvTaQzCY0HEqu78OZZzcUc4T8rJFRLizd3mfgjeM4CC2FaWi8lHYAF1CsyYQAg7Ad5R/JJ
fS4MezOG4qCH+DtZ5DibaPPSOVMnRbdOyz0UXcBO+GdGWrYN73NMsCHBeU4BOdDhA+3UsNQdVPmo
UdWeTbGmIR0RoN0IUBwAEa4ITz/lZD0ikevvDTve1Ojhr1n+iOQM362ImmMCJ+CoSsxqnX0q2Jsz
9sZrPpm8RUnr7eBjEr5F0reOCSOD/YvkqCK5J5lYUYOltOpyJRxa2rU0vVNSmb9jP5/QoIEgbPTH
bjjETdDjMecXgAdP4zDGFwXtEk0Qjgg23J5pfJWu0flPmwCy5ras4ftGIJFsaCaPrVXmD5rGRl9Y
YgXezWANjHgjqpw00LK1wUPqbNq2f2NLhJzv+/om6MNqjVTLhdYg3D2UE5zhMUy7fGpdOg7CPrfV
9AYfhijtfISa2ynjyll54WWZfdPt0b75SbLRyRd5+MtfeSEOHMVEehzJegpb6wZDizNZVfSAWnJ9
1ahKbEdNG0nB7sSmC9vhydC4fRmWxZi0eAnhYH3aI7rbUPHhihYkefUJxd5eCYaV8MJmKWPpRMCU
xQHYSkxS1ilpDhFwM25X1LNKT1YdXuQIax4+yr10i2mNIE8u6MSH8gpSHDOm0z+lKYquwkQOgvEQ
xYf1gLvpzu2Uv9Qm7VCqGppFYAS7xnZG4GntzfQIgsAG++wMcNXrZO/kXo+iBv/ShKdg5ecREryx
RuZFbzLTKjDu5OtslEoJJS+MFwUU1WLYucX2BRGkK16dxE/X2szVC3uxQwRdT2OI03hYxB0wCu+Y
Z9V2YNfaG17+RDrfsE0AcARluLM77CU4bFAn2+kur0V3oeB4yBlAZgZZBhVAmVXHZoehl76l7Ndx
2bmbMJIWbucBn2/v3pD6w2lGy7ucWtwIpKBsaqyoh0oYHykLxSqzYIFmZgPrzbGOJDgg8sGgSmwP
EQpLzZK8IwbO72mKX6MOWEtddNAsypauHSmENH4kEaRdu4oVk2Rckr/j98aZsgfOIjD3uZgl/Sbb
vDm21xxd145X7XxC6bXyVAsXoK1X3VUT0Yqh/cHhvF1bk6fzUXcoJNVHk5TmA8vNsa5w1CVCmUty
p3F4GUF9opoaDIdII1OYu14ThE841JVoarJQoWNxuAWcKnnUY7EV9rhHwwRCz7Mpjk35BUHuputU
k1kzgDOsyp3U5EbL1MMAemo34G4c8JJFIaBZ6zWwrbMZRM22d3CbtSCCDLjZmJn1ZmXn8aMdGq+y
5BPJksRZ95mLXDjAttQH53zCE+f36aNf9Cet9t+lQ7ESDc1jn/s1SQ3tb5o/50m5ctlmebnsXfEq
KwrUpGTINw0l9J8whPzTu+9j2VPFkui4b/tgWttWcO9o+JC9NFMw/xIHsxxVhI4o4yQ4SPDqgmZR
ibg7RROTHaW5+0Zu0iAwrxVnE7ZBgQeOFF1oRN/ETm1EQx+0ivxyUaUArsLfrqvsLbCJgi6cGHaI
l/qdyzNeGQ5btw8jcoE1XV8gHJojazHt2QXGYqDAcL87/ymZoy/7pN4P2OypoJR3rAcgCF0IbIpN
4tZPcuvrJmngTK13PgHRqvTKoxeUcGYQb6nCepOCIX8UiotVoOxOiuBuTFNt3zTt2UcMgSMQ3bxl
iXLZoom/U5NzVw0UfUi+fnE8+ExcgXCS+oFcD3copp07lUea8reANAWCxWW9UhahmmnStcvAJipt
srRnO7e1reLmWoAKwDMnQnb8DMukVTucWipjHScGi2STitmyD12tjJKtkWTEFRtgz2O3dc+TEGc4
mcnJrj8crHNHnG1ns0IcFzPpyUG/XnKBfZPTYbX3ItaHrprkvlPdsKK1pJauz5FaVhipBKe8pD07
8JlD9qM9V6TPFYopSXNNlAPOvjN8SUqQAt+lldyjnfdkWGa14oD1lcflx6QNyZ4F2IErp7D495zC
QH4DHYn7dJF5+s2uPrFOxWD9mHJlVbVyJtBPWsmT0/N8WzROve27bulQyFgTsstg0t9EDr198Ehh
sZUpNknIVo7jkZ3Zt4ixsJr74EfhW6dvBYjL0QGgWhfE3iBBltexa9CZ6C7ajRrQTomHItRDhCmF
T8zvNBO+LM7ZUwDLGa5fZY2kIZGFzlLOKczAX1IGJBLVq6hnDFUBJXbTxttOXhhwTslhWTbGGWSf
8XBpmMNRuD6zc333Iy+BxvhDZRLCFzOCiRtubj/AMG8q+lRYFndN4Zlr5kn6UtOtx6z2wfNgwN5O
eggQZXjB7EFwYcvkzqCDVrc5B4bpyxIQFiMnevc5gIPq8XBSjb/6Fi88JJ9y9RAX/jvhTO1C5tBv
zJRiwm4kq8ZkffbU4d0srjKdsiFz/sMyMmMhJK6NTuOIJgsknWYTbaaWoyGl37rIAuAz3Z3tdo9t
XRyddIh3QNxAWVsNNA3Dvp8GZtRxMoc+V/Fz1FDLdBwNFl2e+BgvoakV7vvk6vVbMtOWCTuns75K
HWaUk/YZtrSlmuDdMHkAVIQ5IIB52lYGaw+FtJujxO9NmHOAivCmOxQHQTxt8PZTltDOWs95qPlg
E51EtNDSmDg0mY2+VAPA/iCNP6aQklmA3OQwEx9zhyiFbA7Spr9GG630b6M9AbGJspefKi6uCAnT
zIvPZradArT4Nvh0i/f5p5RA2sejcmIMq6e21gfEta6Hdm0ASP2gBG0brSAGuiHDZ5xjkZoJ3mEM
tofTRL21WmdRzud+RuZcRZV/pDyzN37L7YtG3px7aPpUYxSlVZO5ebkrdDRugBUZqlTKWJDs3e+b
1vqItXlwqfSDFVIj5wI4nMz2bvqoGfZrPeI2RtXkLfMKIoIjVsHcqhx7JKCDHkCcyZxHr020VaKg
WwcpHL/AqjBT4UDs4uzeHwFlE9FIgGSTwc8s/TvcRNO5L8Z8G/jBp0q78OA36aPVkTAs4vihxc+L
B12c6gYYY0vhDRWGyy0faLp4CLGvGfKFDiQgPfIRylV5bNDvHiH4ofAqKrXpEAT4PpyhMGOsg6fk
MZokw1vts4m9/AQadYFTxf7L4P1/Rxf/+ejCmXVS/2J0Mcee/NvqV1K0JDd9/aS77H//n38X5s83
/nV44Tl/MGj0bFewytu29f+FqBCu8oduEYWLzFEiCJtthH/NUrG8P9AnOB7/rIt5vIDY6m9uQfsP
zzSw9vFt8IDIhvgfjS/cP01EKczc2XNtCp4hwkfD/JOSw/Jk2SADFyfcA6leHn5+SdvIJOPLnLaR
7nJ486LyoFH3Ed4q4nTx//7885etzhLaazkA7Jl7OtYmQCnSkvvMMvakY0DmSWvfXyaKbCTb6iDW
pUUK78E1MjgOtKc2Q6jd/VAdfn5R6O8yQIu9t08oH2YCe1A3Vb6LZtD6z59t4R/NoQphSWezsQHu
0TK75nhcsO9kzzTg3vFHXPUAEkreXxidTAdIOWtnNGCi9Xf4FYZVHgMlc6ryqQkmPDWqoy2d4b4T
ay+J9IUzJiXpKfi+3EDmy8CSDyqKj5Y/o4kms2BdLI4VVffK59NbDz6TTwMqd8C6sCwyEJ5hXn2a
hYvD0HHvSxP7m0yuTRU8jHr7ktqU/II4NF5hjJZsYmfLjGaL8wVLk+2fKjJVllChv6m1YYdDKrap
S9tIGgvyCc6QcFYyU2erpXmjYWeosvHOTvIHw4zebcYXq1RlD3nprnIBdWAi51sHfym7994Dk2xS
Ra0GImcyLFzb+QHbsHkZ7PBg0WkZBzK17QzMQ6Iw0gM1HTdZVHpb1x4wVRa9hazqWmjY7332c/ZL
skDNU9jm72XAuzq4NG/I1gVsZEzHMKrfYE7eWDEfjaq+R88KK9p4ZsedrWoxPRvn7Bk+73sMaqZ6
gGILb44oAYvuyVAeAf7EqzCoflctgqfCzH9LazEUs6p2gifo5KAW1KdSzSfaJzYFds0goX2er0HB
sATbhw7Y56ChqtWjYeX5OHNcZ1/r1kDyLkedPrf9dWFV30IgFRz1aQJmBKkrePBccZe2xhcU5ZVI
yxtKLGq7fARhEdrfkPaXduwgXwxwgbktaixVgiDlRWuxTVlg8F66HRdeHb5HqhoXrluMm1q05gYe
clQBvoX5/VHatH1qVd/l+auaTa1eGdVLzh0NcKzi0XhJBG+Vh5Vy0VvOhvTSE034zXw9laC/GZMR
RTwy/tGbcCkmiDvpPlfaXYKqp8+cg+Y6d6InBcGcbNRaEcfqYkRqnoy/J7xGqcNWFrTxXSc5TrUJ
oUOdzXca2QNERNC/evJcG/4Luv0LPX8yjPWRAhSklMqoR7VS/LZaHTPawW2NfFkl5C+XMsYSJmhL
glfmgjA2siyfbOX87oqmXiUZQ8LeJ+WIUYHUrWkD8RI6+nBnSjrUhSqqlTAj9CtqWVXwB7vGus/R
yVIX+Rc7JcQjSF5I51BLUiRrs7GW+mhuDRGda9neIDNDxvWYYeRcybQ62GSd9LlsA7mA/+5oNV16
Uh2IKdzVj6qXfMgu4N9AX5OYebYnQB5dAhxO2cFDO5hHkpKOYUejTiMIGd21TATlSjl+8wPessi6
18JqntlGH8xn93qfrf2mfvSd+IPfR0icHApcDRkqFutkX0Y9iTJ+jBAhuIb+qu+2qmdiWcyvp7HJ
VDSFVNykcBIFhcnStk0g35RsSR7fNYaklqy+45ZutXfJvfrGMetKxZYsiTVRSEDNe/jvdP1nYWzz
gLHjWVn9RgOiRhhhR9KHQm1VqHtBLAL4o5Rdgssrfu8xenIgc74bqtkF7d5yEWi4RlP90Yu5mJHs
AbNv1ZduXwhX2TFOuGvS6Ms3BmNRpuramnXIk2xvBq7FBSM+IPtTHq7DxlnLiS0l7PzHPuw/G7O4
6mX/PpQ8SROciSUYCbSat+WVr6Rr3YdeDpCS06uLU04b6icDMn0vrKcirQ6NNcllQpKTkRfI/3Ry
YvFbk7triJy+Ll34KP4egvxIib1BPg4yk4CgZdtazhICuRt5KzcFpGIwDogZyIriolXktgoo+k2X
P+k8vJBuvNZ9jpkJ6Pg0c9Y1aVPVtPQ+nZi1ogvvY2l/TqM1rIdQ8iBRdPZkOq5tyorlNOWS6ZJ1
iXrrGKT5LomtFwb3X64vDkXBTCOcLDLDLPfkQ8zyBnV0RwMKZYbp0QekRC4BDd2K58SALxuWvUiB
JoFrD666nxDr2p5Mcz8k2b2VkUohXY19sLTXdecdosJaipYE9TR/SPv0K4jN8+Q09cbrAa/T/odw
VNz3lbGM5rsLPy+OAxNodxh+TTaDLGXPEU5+uIhJBVZjivkdh0FMtHPj7Sqsc22g6JEniBk5r1xk
7n/20NSXjUH8cz59tCJ4HoboGshxWfRxBsSzIvrH+cnQ0F9zn4klxRgiYDnuhwr5vQuTDD0Fgv/k
fgw5TlBg2i6LfK75qxCVpm5PVyPrxkUV0/P0KwLgBx43sc56Du82bhNUTc6uxKta2e7LMHCUn692
T5Tkd5NHgDRq3ASDeAuYQwHmND8ys37oQSEFUUyaz2tORJw7Dl/ePDzJ3HOqzKfSsB/zgQGfO3Rv
seu320mqQzPBJu4ceHcafpuAtgFLA1T4ndFICoiheDALcbWm8Cg9SLMGVaagF+vVzj3OTpRzfJHM
b17FCLNMfllKMO6L4udy4kLU41mAkB0bDVKda5esdyAVtcKlaZmjPs8mHaCszXVDAh5IuRZ4+QS7
SKbVq63oSeo2f1/qXLkAs/wTR4qlKuDoo0JkUam3AcE3TmkdHN069A5PuIymJ7R5x1pZ1KneW2T0
0T6enN9hIrbUXSkdRu3Dw9qwLO0ZZuMRZGme2zR00PWl762y9W1RQv5uTERVSsKSSyBE0FnfWl6O
34Usl64jY7OM8ptTcos7WfXLtOIbMxyC2OvqyxwbxqnVk5noHt1U4PZ5mp5K2iOEqmrcDuZT0XO7
hqV8dpltlvIp6ulLmq7/QtuPhLmwfhMyJR22KGe779XJ/K88r/U1uDy2oJiO4fjitPKAxZSAUShP
EAZxdWXDh1lSVIkAYr35MRXGwmIkYngMaty37NJbyHsDg7lznbIiZlZzY/zESDPTXxhczoIErgRf
JzOr4Vv0Qr4MZeHMteoCqEWJ7VYdLAC7i66jN1Q4GUG9/aMhy0/bu0di/a5s+bsJC26fRtFxlwIs
QnwewwwdQvHke/RkOtTijYu0L0ZcSdBzvRDUk+S4WCstGQRSoQBQ866zCDzS0RwNSfCWmslHXAW/
YGlcQjO+tiK+GD4xNKND3ZvpR7MxFm2TzVhILkQBdt8Jh+cx92bEVPU4SfM915xjgRALJ1n6SIwK
JD9eYzP4DElo38bqXhXBi10MI3zW8GhXJusuSFGWvxV4w5s2t+00x1rXzCXn+IVXO558Fq/y3udg
zUthVjg6dbtSMZtQGNwVtoBmm209sbPT5HduGOjhp0OQuWxaEmUlQmI9cDWGzvTX5TjRj7KPnMg1
K5MLYmU2831eKRxKDa162erggWfnhRd0iymkR+L2D4UZwEMjoRVnenolt4yf3Qb8ADun5dH7v2go
3BxJf5aZM7kaIxEIVlO8JAY4AadCPmpdY60SizQNfw1Svbph/3vs2i8xOStO2h+RR+ur1HmvQj++
grNEId5lB6Kot73V0iDy0SOLbDva6mTU/hFqjE+SZP3eBY3k3FFvomKbFMsSv8sujtxXEWdwMarv
sGWLHY30XQm5sg25I4QgIG8geTA6VDqyljSMNGj6uToTpXHnGb27cEPno4VQ6+duB1N33vDIhFFf
RafLJXA8AIxOtpeOxgxJr9j+u0erkB/4RUPOvXLLgjtkE24ZNwZTYHH+7xC+jHL4ZMG5mqFNeO6D
KgUgcbXM23jtF2ECjAntlptUDyrOvSWKrnoXkqFux08DiizCPNj+iUohYxr9TUCxgZ471DWul9g6
ciDY1B3T3MoeZtGrtSw6AbvKvVO+fifKEt5p1ezbaqAIami9S7pwojsBMoD2pUIAaHh8UfrjVvm0
gvHKsBYVaVfdj8p41kv55pfxCVTMzJ3lBpN00RwcQWnjcPHSPlea2Pd0ndFgOL/HxkCxK5G4dZwH
pugU5qxQlfcs4NdsGJDGEDOxHeiudVeb0TJpjefEDdeOtLeV3zO1UdkudrPj4N9iBcfbmananQXL
xYnZAAE42xqmgoZhemRiHTCLYWdiPV96XisX/puvDKzyuISNAF8QUkLdMVa5i1KwGaWPnfRkKgYf
fuY+mVb4LH0EFspFsD8PtOg2FelXJ/StUfWnXLxYov+KQv93MKlXoP0fXeg8BxbnbYITqL/Blbh4
o8sHX0r64FG5HcLSXzackEKPeBTD/oxFvjeM4VRHd4PBfhn4xVYWmEFSf2uYHfQHDgv/l73z2JIb
Sdb0u8we90CLxWxCZ2SSmdSs2uCQRRJaazz9/dyCRWRnV9VM73vjx92hIiDdzX4xF1gzDtNSHRMX
HFtU1e/J9Vz7FP35DB8zuJFNi5tm/gWhiJSHc9aY8cW/xe2jnXXOPqr5zAcoJPRJ9tZc0T0Olvh7
SpJtiN47fPdgMf5B7rS4znbiXcoQrkAa4vquikzCDFJNsR/bua6RQGdmSUHeL6651+e1WED+1dMe
OsB6GZROJ1iy8hpEj3HSTHfA25pjUNffZDvUFUyCkw36g71JCEM6K3V4kDDp0XFxc9765toczqk2
wx0Yh/r2m3wV9BhHQ0N9dMEiTTdbQJj0STHxpA1Ys4FKcBHCLprJRTEcts1+gTB91BJ+exQkhBRi
Pfp9nHCjQ3EVCUDXhrDaZyS1lIimmyFmO4zziTCpCsZMSXbnkDQlaVVdc29Rnh2gsrtf/7ZU/8tx
0FXUHae49uoMSK0GeEtiUXUGxVxcHQyxLxY3LcawnCQcAzLGJaqqigqx1kOmnRvyzny8J8DV8reQ
3rXX47OqrO0B3lh5aq3yequu+Xh0Sze5yPHmrsPdolPDuk8IgV/lzN3OUkKqqHJyEijqYspZyXq+
+R1YqGfnX7aQqyPr3W4HaUth5UHOWD++NHaAZvvwVi584vVcWDk1290gS9p5YvYZ5OBG1amQH2mO
CBozFK5MRtuEOxan+dqDU/c7vCRkJ3bpjaTIbetUBKHDXUcIpOwRo4lP5Vqth95c4LsT4xIHvyJ1
PSLqIBGihsuqMwcCqdWhpU9op/q3Az/7DVL1lNarYcYYIKufeLt6Sawzhh4tNNjVzSHmhkOrVRe3
sw7zWwCBye3kknnlzzx7aoA8o7cqJ+/lGbSa+DW5JF9buxNYFmNFTif+XRug+2xnmEfkano+cM5f
N1Clj09Fi5Wi/JYxbB5zd9VPte6M674reNAnUzvJr5f9yJZS+9u+YKhXkE3AGuROGFHHJVAYEv/h
5jBRj7nYoYma/58PmVrBbTDQjG2GxXW0XOQOngdnuiipjhVSFnoQGNn56kn72+O6VX4Xxna9D0rQ
inJsOaT8Wmg/PkM3hoaV297d7iR19uVOkubWV3k2JjHgA8zVO2JPNJ1iL3/yRB9Y1pdie1qf3aK3
qixfCYNeAhUHUSf7tgk0ubP2EUA69vAq5Fo2UXcmMX23PeHy92QT6ZNmpO5CfRxPXZ9xmrzkJMts
udlljW37l7egtOWqSe22jbRv1RfLpfmi73bb1tBtf756qoJRlJPbd6giDVg5kFyDyaIDBtjJ/zQD
eJ2R2aGAY56A+qC80DEbUld8ck3v6HqPAG/eeEjYhZX/YOYMA3X8j6cMSWwEt9vh3hnt+kqs8U1Z
gHaaUZsMlCVwlentxdJ0sM7acNEA1V2lqIKqv7ZG65KYVJ0eyfmc0R6qu17loUBkhsbeL0dQEy4y
SAR2WP+vq6Uf1qcJOecsrxHMcd8vdhrfT6rADZuvgLRD063cvVQHs20vSaufJ2sGCoowZ3QvC6KI
D4XrDye34A1dqM+SFIH6bGzNrW+2cESDCsDiW1UW+XLbb+v/w/Jtz8nsVRe7NdP5wZnb9bRt/mx3
t6qnjves93boZx3bD9z28ld929Fl6ew6vwPpQMkeiufxxcJt+9vhTHVzvNj9iifjqU76D7fdbSfn
xXrPfuq2m54QGLJ8zKW2Q6XcXAaC9HGZkybMBuJWz6pzMjRXs1iCC9Tjnf4r/WLMbX2VQvqkJnkZ
aXYzgMxQ1876kCSMn1RepjHnn8UinVFGMribo+hI0JzPSKy+sfwYXv5bOytqFz9FMH2DvPdLGcao
IpAbIFKvz6CFyVBZxhvJzDjFL21zQBdMuDsmNaLEjRYgMQ0XwL+s6Cua7HzL6TQyhABRGV3szD8y
XyYjVAKp0Y+S0IlUVkcfcBhNStAha8gQxQ7JM2WRWV2lDfKhvkoTxaffC3IHR+DjZKvUQys1RhLn
CWUmIpUJOjr6mpwipjb44JbQR9N6jA5ls3bYdzTdtf5Ve9HXtrrHLHSC4tGQweqN6WcxRVV7vfWl
aLhlmIfrq72TFUY0cc8x2Du5nglhnqvUDE7MrSZ9yWRyD6Ant1sw3ECyuGP06zg+nkJrQFWusLTd
FnW4qgqPkl6TbFtCZiQHR8Rl3rJvC3aowPOhMEjirVGDO6nJlX7RZ6nxI3OfP1L5ENwycLe6XOix
JKbW+6DIX0jVq6Gg+0Kq3l0ZepV9c5FkXCIux1JdxHt47HBFzpLm+5jU9VGuoI0v3fMrKp1pWRGb
Zaw6aDpnYI3bDiywfYdaVQMfkmsbjshqMxmkHS1pempwPkYKvLkiNoJcXV2l/d3i/hbqSghM+RZv
xV/1EYG5aElnnGPD6q6LhoaYFChrod/o4Viw9UEp7q9pRHQ50EP70EZ1f12Tr1YUIOE7YHE1deNn
qB08g3KdIrlEUh14hYTIr56MruNe366EXJjt6sStwSTVW5a9XIKt8NTLaWvKkxn0bnXMluy7PGCb
OL7UpO9WqEHGBFTpAgLkIBeldoOTXRfuWZ602yWSJ89PR2dfAj8D4OY1V4Bg+2zxlksWloj04TfW
whW2yjsHKxGLUSjJhKz+IySTcJzUuYsMTjvcUKBL0r5Vgwg3Fz1m/iynUFfn8Xa+VU2ahj0yd0xI
gKmnJUlN/9hl/id5QcqzEyxzsMKL5QV5e5YqN7lzUYYdap/UtKtsDS2u/t5Ub4ZYuU/rACqZFZnZ
Bf7HkfwlgWZZuqo3RQi14+iuNcqw3EuNXTfXShVbU2rS52gaiQcGEHKnxeo0aGof/6WD1t//7//5
8veYCoEX/AOmAjroq+9z8kf1r4gK2ewnogLsA+AI23UsfEddpaX8iw5q6OAmHAQ+A53gq2e6G6LC
8tRGuu2xFcpvvrkhKiy4omZguGiHI1kCTsP/TxAVfvBCGkMPgG0ApXBsxzFc5r8v+KBNaufrFJXp
QwdqMGrwX9lZ9bCes3x+SOVRkVdUbAYNONsA8lLsIdukFdy8SIki4Of8YRexdrSAw0/tjDGaS7ZB
Fcq19hqivUNqYvm9gO+N+BTfmKBseDSlWvrBaBylOoQQSaQmRQaMEbdRfCvldVSpT0ltNU9NMUyn
7b10e2NJu8Z07C4pvvkyvVdvJPLPTNV/1aSJ8zgqvYYW70I1rFvV3EPeV5V89qVKDqwGuOkth9vL
Sr2itreY2H7IgsDA71yFYbZxgbzAtsKBo38ebOdeBgOz+s5IkaihwqQ52mlNugfpqtHOJZwKCq0Z
AauS4ldvBFe+Q2NV4VVIMuz2fXn2qfEGc7rL5rfw7GExWupTIy8LKaSZYlSDoKv2o9X8YbqPEiKG
K2oGh4XX5Hzv+dUhj0GBOmGIfev4rS8WEuMW+Y4VqccuKABaDI9tSrJg6cazzwts52kZuC0+G+d8
Ht+HOB4YYatfDL94P6B/DySzfT0ZaA0saBLqdRo9xZAA+/Z+xd383lY1AoMVitvGF2gDR8/SkiOp
nPFkobuB6M5aMCvHJM4yd2mOxJ98W+TapG7zIV/7JkRTwLQ/yvWLVoZPWQd5pX+yq8kFaqxiIhM2
lfBmF+Kwuvu9r0rEXMNkuPLdHa5SQ+jsZ23rQ3nA5hP5a4msszW37aQP7U4YNQ2BoHYZ6su23v9j
Ny8Xy25RZcakSKq35Rk+nbzNt2M68uO29na8/7yvhUdBTBP/VtlWiqLVf56QF30Y9K5nzQlOlXd6
cajbKXhxml405xLWrz7ASJON48mozy3841wFkhL1fElR/mpmEiXc2rK4LVMidLKNLLmttG1pM6he
ei/exyAwd3+12xd92+HrZWHe8WKxNLd1tl/DUJI8MLKnB1lFFvzVetv+NKDVpzYLHraubdOtb/tv
W1/WmY8tgHXucBU5ZdLyASRRdIrVTEqrKGpUxvTjYPCKbE1twP/oRdX0FSJuiR7TAeF8020gcuoG
Bsn4vEaAW9nHtrcXTdlXhjQUD4VaMeBhQ81XHRz5FzBkCCzKOn+1nfTdNpZ15Ifc9rC1t61f9FXF
jDtIq1d3E4QY3NV/t48TlIdr7zK8gdY6g35R7SR34ee9rDqLmprl6jX6clE9XECuniUqdAtJLYqE
myDSeQulSpimvc0E1YzitlIksVZZJiGgLcQlzcG1UZ3OHDh3zJxzVaAJhQejKjoj4Q1taO1wWpfu
jfTJelJzOgR9Yfn8uYlsvDW33UxqjCnNGM0IdDtNAoDq7BRlMyKyTk0Kh8zGvvEBODxb0OOGm2Sw
7QYDz03e0M+Lv+ojnEYGMNpJ7E8ioFKT+K/UslU9N7IkwiGltkfjPOM7ytDbRTx5wQHiZJTJ65cr
37aTXk1ua2jup9TM40taMHSQYhhDfn0dgbJRw31XfdykSNQQV2qywMg0Zqp19Ulv5/EO1enuKoXp
6WDfSjVad4Lo86xOldVBoq07S7tGesOw28ftCpgpOLeJl5Mz8PqbbD4KWyF9ceV8BbOBT31irtcZ
b4jrqAr0D4xzOXZ3nZpuZZ3bX6VG+gbgW1XfLYPvXCdVkHJazu7gXmO9QA8zHM32FNnr2zas7B0O
Rhqi1Vx9ub6Lush5uHLDSOcg946jAhw5yC6oVPvQMlve3i7pyH5qgfipUyQnJrR9VDjhaYcraIlg
CPDdVLXYQZhaaos7MDUbsAgrinJZyXPyejBXXAZ2jAAJbqiAjhlXcD1sHdQmWcuLOcNcmu11eseJ
qq4OYtq7tvY8kF6ttR4DbNmPCT7iuyxGIAIjx2oHiyW45sUAut+HZzuD92GGs+78WZuOrZr92zLf
zFSgR9qS77l1SluWSIHlFzPTGlEElWeEByPtbfmzlWQn0oby455Ms3912+XKyBAsZQpGUbPe+cZU
ALHs11Wh6uurpWZmUsC93of1RCisuLhG5NyZarkUlprkS62zUkIA0paNtnV6CQ68WH1bp3Whp5s4
hEIjqqurFKtEwaTKXYZLcq2Gu3+5fHEjfVdVfnp4sY6s/f/RJ6vcjiKbELP9FgVRe9wOJ7Xtr47z
5ICMK2BcqBMhZ2v7uy+a8kdJqTnrm159hbbCUB+hrQlvs7qG6oti9OHJameXG1Z9Wir5mm0rSm0G
/IYY2K9ttsW33SYkkoAz/3lA6fTQ2OCN+6+HlXX+ts8ltge+2Tq5eoSAQcudLkUftezqZVXaJSIA
t5VeLu4ch0v598uf7fTlqs/at+qzfc/mzFOnkWKTXf/bcll1TSpMboxvz47x19W/PtL2o7PFeA+Z
Oz09+wVS3VZ5tgtZ8rItnc82vy1/9nMsMFcdcdxUy8xnBWruP5sFAiN2oyHwr7q2/m0Dz9bDY73m
v29dod2bV9PJMUOVqiwZct+4HULJfl4L3FIZql6lEHl+aODtFeAjoAmpSqcszvuawNG2ptTiPDYO
S45Hd7otdgc1WZblz3ZnKh8Ac6rRJ5OqLL8dSdppu75f6yA/dcMQQLRRv0s2l9qzfW4/aVvM5X6r
GShwGgWBo5GIrDwr2xMhTTtyjfJyey7cMSUbv62lF0Dvw4RRCJ9TQnKSO4tlBDSpSfJWIKMUk0PE
3MibG5tPUWAQeaz6nwU2fiSQpF2smUNgTi0KvrcDStEzSnR81NQzY6vhGaohNRf0z2Yxn9L0ijIw
KVgVsQOb+DuDHSIIi4XOCJory2B/g46OOodiQlcRgKJ3UUG0uxrGz4h6FvdJtyA1YNgwKuwAP0Ge
4YzdwJ4OekRitnixzOG3Gf6atDHGbXxmtKFMkVhEDCKLGODGmXV1LT7mbu8B4U3B+uvgn233Q85/
cZz5vsOhQcdxlfTD1YD6cPRdjCk1B8GW7HGbu0ooQmaxxYyiXuNCPQym0fhvpG7550id6Sum0j9F
6r62X7rsX5lPt43+ZD45/2MZNgrASGm4+r8znxwPYpTnG54lwbg/mU8quAeyXYc05dq+bW1xOgJp
/5lQ28vAnI/LmgMNiyif5Tr8NITcnslg5xZJhiWMAT+BvpvB6zZh+0puHglcSW0r/vM+uS1vmbN/
3g0cbe1UkZ1q7YNhFelJjlVJtlu2BG2a7kYvsZe6uGvD/E2YT9V9jnHS3jMxIPMhxjBGfR9PHyu/
Mu9KuOvH0SKT6xvGbwWgNfYFitfJhyvo10/F1ca9M0VCbWd/GQatPMI0gJ0NPtUdxrOCvq3WSP4s
qJUs6ed6SNF+LQDLa9YHNEb2RdcMT8Bt4ZdXfrSf2mohoD6+ytPxo1+2d3newt9J0Ubqg9RB2wG3
aKtFKC4Ep1NX+hF4o7bTl0g/RMVHvPO+ANC3dnY4hwcg1HsIyd7V0RnFZ6b2W+GCKSr6wLgjarZb
BuubASO0ADdbcpzdAKcE51dNQUCrV4HmV/ussvtd6HvDo16F46lPVthbzEtsEm2orDFJw3Us9VHj
zWxw63X50UwRnkDT84681I/Jjm2o+eW7TE9HELpo8YKuL05onsY+GgT4zX+MuFBHz7/iqIAICIoz
ZBlGvOBJJ+1qR0PBZypfIx3LDBINGUCuOVrN30JotafRx/TTJi58Wp3owXP8j0HE2K9yMZ0f2/el
6zKqQHTB1vX+1ZLoM1Dt/KmNFbsN9m9BNqO1gk9jarxb3co52TgedV7xZgXAOFaY89jE99DSwKqh
BfO1C1pe2xpzqDnTUA+27qwGXREi43+MSbMcp5n7IOF1jk1ldgjRRNnn7kcd/Xs8pnR3Z+staRYP
Xm7sVbgOpwfNi8APGa8JST50uQLa24jgZTUZmqVBZjnazXV5bPTgy+ga/Pk6Nk9Kgqat+/Bg6H9U
41geUueL5sXdCT8YuLKKZNVmzQPigcWB8Cs8jAyg/4CFXJ9U9WNdBO6h9DGZ8w1kJJj7Pq7ItVwL
Z7j3rKLg/rDuhgQ81jj51RHnuI9lhavBYNbNaRjH6VQjT+AWFoxgOEBNQ6Zodd7Oi+HvIni/TIyx
LnIWHoG5JR/cFnuXGSt3W4VEoaIWFC6mNboZvy4Q7QL6rCE6lGJ3YPfxwWi8r3lbfI2b4QBpbGRq
6r1N+/w7ghbApZy7oaxdtIgXgkT2l9Jb8x1jBOc4mmhnTc5dt6zf0nEOj1b/xgaXhZdhdZiz3H9j
ZBO+jfnvGdhZ3Zi/goj7LUb8AO3+Feh8X37x6yXdQ27eaZb1wSfIvR8mrpVmNs4x7e+14Ots1O/U
+3Xn873motmgnctXQYOYPdytvR+iOqsxET2Xc1gj/5z8cDMQvEwrV/QQz9UQAdYkeKO5br+fYiD7
+K8O1nuzrN+3WRkSlCXOqeaYt8LDV7ewPyUFNPA0MZ/S1n2TweM5AB2GuNStINLglV1dDNNCLXny
spGPfYBkkqvfM6Ud9m1kX5FqxCYgnbMD/q/OrhxepVb2HlGpP1KeLltDeQxWtGO8hTq+swYA9ORy
7hvyJGvyCYniEbJSt+7SZgIr2eX3eZEjSHCNVnOAZsKES0dw4SFdpzP/5dsajQiKFDO6YCG3htlc
hsbeRwiXN0QDdujteRePiNbeyz6g5AAJyqutQxI4ryLP/+o1+vTQOpfZz9KLHoKDTl3/bZX4+Qnt
S3w1G+/oDCvOFtYjfEMfHR13PUaZjyGFg8y1vXbLG8QSyscQgxsdDyYd8rtrpr/ZAYGn2ir2kbYs
Ox3+JfK8zh6QGURNPzx1PiwPY/1eF87FHRFp7hBLPGLL8HsdzmAZX7XLMW1a61DbWX2oUViAKO48
2Zg+GajQJJD4MP4aRph/TvHaapO3BiOrZvGtvT+0DjQA7Sua+ygJ1KRUTZtoTh4miCGOKIjWfvBU
osODDuY1r2B5MvxD9R0OJWhW9xiDDwfnCpsr1k/mGqNIPuC/vaThST1a8zpMD7njLscs/WYW+l3o
2Nd2hQdjuCX8lUr73kzjZ15I9KbQoQbjocKxta6mRz4GD23kMwrGm+8Q2/mbAJFkhKsfgnSpIE7+
SEzGyGXRfo/dGEpQiGyH2f9YwmW4dln8Pu27+jIOzaEywFb2bv8jnXu0DX3/0EM1e0ic+nMJGz/z
kpzPXjIcwApzl6cgdLXQ/7H2iOWVgNwnYCxoC4yE1VAZgzEGTgydkyF3HlHjc5GEdMh7z3H1KraN
r9Nsvm2X5QGq1HAXj0v5gBFPHyEJE5j5R6O3jWuZWeO5LwNetcny5Iflh0bH+jtMA56dFAHp1TVP
Swj03oVYukwhwlGEgvyaB3k6WJkzH6t+BjZYfA+SslOiZYwdTGTRV/s+yHiWERT6DaSbjtaj9SVs
wj0isA064MOPOgAvbtrJQ9W768PaJW+W4qNvRsaVDxBemM3e0/MI0IH7AwKShxw+HL/RRFYf0ua+
d7y37BIlO3h18aSnT4kO1xLPzYdsarSHcYjv9TrApqOIA6A/M0Ig5pmVk53bNGiN92/hykIOgw06
kmzcFwqPq/M8YYiGl3lSja+HJegOtWF8b0a8QZS+zOTWn4vGQd8wLX+Q7Nx3k96ce4Z0+9VpkBHr
o8vYdcuhg6l7vyTJXm+hztrtSHjPbP29oRWHrDOQu2k6hGt4saHyep9EFeJqSO6itnc0+cF7C+8+
xpEdEt5xcgjKeIGlSF6qQ3ev9+cvcOOgDFSddxqt6Xt0Zc7lXboSoe9q1X5D7SE5z5033DNWcNGI
sms+9kHAn7HQSJlt5Hyy5quRqyGe3+Mg4WYPBLqU0tojut7TfrWKAKkt/ei5mnEYCjDKdkA+Jir6
iwU5Zun1ft9xsVDrgyrt2/VBX1I4qYpTx/lL96nffB8GXhiWkmf1Es858C5DrXYxsBsk4rgbm2be
2ZaWnnuvqEhM1rgbohkyuPgh6HOKhp9VfPcWK3sAhsG76KJPyTfA4vjqmhi94Yd35xFcPU05hCF/
DpeHyWutk++gbeRoJo+RZiJAuDjnaeXLWke4bqYZnBmOG2A5APqka5jqlUhATWV+6G2ov86sY7ll
1Tu7wRGjdQ0Ub9L4bQnc6cGBawzZggGD7Q6vuAcYg+R3zapnxyYKuT3L8Rtant/WVP/atd67MMb1
pMaRDvTd8HsTI5YhIeQ2JW278H0/Os7yQauT9OKWuBi0ofU+WKf6UFVo8qK47ITjN3sOjloPF4uX
uvKaoEA9BF6bORHlq+5La/jD7CPnMfCSYxFY/dmttfdF4ddvHGSLQucOl5oCAf22PEWB/6oRaRiD
D/ka1ajn+ji0rFY0PHTejOuU3uybzoOg3CTafU48OYbJ/+iU+Fs4HhJby4S2Ubsypo9WbXyvzc5j
1bavszyOLoZlVxc9x/6g5LuG5/MphgbPC7FPXqeVa+/Xism+p6HP7mrYs+i1wcNbNcM+ixnZWG5s
7dMSFpFB0PJBT6PxNGbNdz3ImvsutZp7qZEkf7Qc3bgztZlho4cAO8qrC6MFuFVRNX3SEHw9T9ny
YDuD8zr2eLCdpL8s6QL3mM/mLvXz8pzqo3ZkkP56LjLrzvPVsN0LEAa0GMqZVQy2NkIu00CJKR1r
5zQ5KX6fS3jhQ4GEitff5yGetBgCv1mQV77MWYgWr+6RUOiRhJ+b9YoK29t8rBHxT+zsDjkgbDh8
6yk17P2Mfv4xA6Z1NFMPCEOzGxfduh/qOX2FCeGrghfJYFQPKEnrT2hN7C1jiR8GJa6cwLfSEfq7
oDD9vulW/76om3dOUB9WvcT5uHjb6f76tAJDPDZr0Zz8skDdIKhKXBVcd5/qoQfkd02vkOnfkb9I
EPKy8WgbE4UDND715nFk5LZrx2LCPLmsHsvpIQqnbr/6DE4rlZt6lodSWaoXfX6W/5HAvT2GBJSv
tT/yWYyGEKkODaORq/TqRKhQ0JsudV3OV3fG+FLH47jYbW246wCvsBqy0FMHRFEoF74y+pHqK9O1
VcWUpEACaVHhe/M+aqwvSW+hUFWqoJ/WdKDygkJVFUrv1u6bL1FNmkOSTrd8E04uM8CP+NC+SE5B
ONfGaIDYOMfjPS9yrGYBciN5PZG8VsAPNM7Jpkp1LCKfzG33SVgOQqnYCsm0SBOZxDeNDcVu6NBL
HqISOXIBnqrdyY50XuxMQLyztLZibFF5NsZYu5EpZG+hQFqlKpk7qQV2gmKYvpy39CZjLegUktps
g2i9i4yHYqMoPWMUCculUcooC8ookoBh4qGtx74jrI9aCrlrUmPIu8HcjLWVKepo6HtDAexKBFJB
UKj8WRUCi/eGeDjECqknhab+oYtQJkwexKcZMQKUPKHrwlVSl0pqc2GtxjHRkOCcI3LgpAEkpyW1
G1XDnr3PmCvYiE0iG+OqjGwFzqm6LD55hTDQL5J0ixXALxP4s7RNBYplfLICqrcQIybQiLgTwmKq
ZrfZcHGwhBgU8LZThdTytrePvTn/NqpVQ/3Q90V8Rfb7580ntQQIMDfoXC57I80Bxqq7LWKsYxzl
j3OR1I2I0iiy5ChUq38sSb4hcOb6MhU5hBEDkGSmwKaqEEoAqtIkEYFWTHqETKLKV60r7OOAaSg6
Bx8cARRJlsZXd5DxK+1V2jVOi9bwzfH1/oROzBvUSyLGsArvnApm9lZV7SVOk0MWIDQmOdxAALcb
CUk6pYn9YLtz2hKxp6FgGi70KX0dHpjEhSe5cTSmDMc4LD7HMRSVXav+gfwh+S8YXVVYrDSSb1tu
MMlfaSg4faUkVRsFkfY0r7siWJm3GMSkvErMt46NW+oO/f2fwelcxaIzHpRDW6UI06jcvhQS9Jba
IuChrS2dunQSvMa0fWGO/Gs7F9r4epR2P5hF+1mq29ZrZxV3nf59rlWCv7EVflqqNsws3uJIvktn
OsbIIrcJ7/ltzbEjIzyrQmqy4ogg7J7oDSBcnVsCqcZj7bjFRVq6ShpILbDaz83Qe0dptRmhtiPC
xHjdrbVzqLUyOaQVOmEWw9nbFo6qvWiSLjgHLm+VyWeSutt2b1kdQmM2zilybuW0Bj6nX5pSoPDZ
P2u+WEW5/2L4wxtdMOSEmci+VnC9j1rUAqsn4Mk02y4eq5iX52w0E/GziHyawAE9PBh/VpvFfJV4
qYsexVOFqQO6nTD7QqE7CuLPlyphXGQNG74JffVGk6spkL5nVcGS+S0z6SQez8AeSQXwCadE5sS+
ZBDoBfFruaN/rDX90waBl58vzUQl8aUmRVw3v63TYB03GPxLUapwWpA9HZQ3FynxDRVf8v6cR1Ox
C40W5SUEB2UNKZwOUdiaGNRhihZmeFAkBbPMAxQrzjKvGvS7yWV6fr+HINxfC+BKaAtTk+YctcxA
C0Qlr71S6TDGu1EBH6Sw+OrzbhIghKG9xv7q5U2o7kkXOX/Qhlw4h/jbyZjsp2f3t1T7hFBoNqH6
Kk1cmLNzbmCNvj0HcmfrvfHacDTr9Ozml3W2YzQGibOyqEESquMmccTzVM6MYJFz//kDZZPOrfGN
gkaHArU+rYdU8CWpgMxUZitWtRfNRC2wssrb/xc0/Y+pGMt2TXDMf5+K+dB/iZ/DpX9u8AsurTDR
OqggyOCOaamsx0/3HMNAgA6BORw1dWTeAEdvAnTm/+gG41Df1QMXCzUbm8c//XMUkpocDc+I55C/
MZ3/JC2D1N0LRz+g2lhB4+hHysc2A9fizz5Py1TMheJq8ZdXrsIQ5wQsCJaql9ezKrKtsEBGBeK5
VV+ugMcHX2OPeWgH1HVfeetTEjvQGmDdnRE8IJo7BR/HykFAsbJRSWwSwvPaE9DrCUEA/wEvDAQ6
QPocNWP9oUw2ngDyoMC1LAkxtiw9Va3mIsjMbNqdIxxlsVU9p170uuBtdJ3i9DeGYZ9jAwWLPJwS
gFu85tBOO5vF0JwK7I3Q7UTdLW/c7FAMmb4jjuCsONTzV/0iYIQvVaII/vpOqnZBuOHeX6vpMIZ9
t4vhlvzcQF6Kt1PxbDey1bOzJGtJJ9Zj56RbjfNAAI2IggxUssYlw6uq4TDlpBXi945qSZcUArIW
7tVf9dlTz6hbltz4WlJ9SfTZqFvbPrbDlDJyl/a/Vf/56LI3WUVqUVI7d0vSzijBAbbSBaSiaqMq
pG9b0GUMWbem1CKnBtco1W2TbTeyiTSBP8Z7PYEg81crG44LAOrlHm+9srkDR5MPv/p9iMiPaxPf
fuyL37QdT/b14lDSjNVNoZn2eNi2rWcFOpM2GHQTQeQxxLBUYQrLDZELt5S7UxCxApB1C9BxUVud
bxDa2+q/oMOyym0fLzC5W/PZ4huqdrAZ1N6qstaG9d2af79YfsezXxkp9YY4SKppFwg2RH1esl8w
50ZGy8Gk1YdWKQDc2pUaU8pKyLSgTaCaqxan1+mt9EqHLJLmKmMYaedqfaltW5ZCfdy28RVgaChM
pIuYognFAuk7FT9UlIxbVSgYG09jLguMrDAnhC0FTNgxMuTMBs8+TBq2QJn9BucKfMQVrAUz9+5a
QmXwllE7eT1QHcwv9vVakhv1FdHiVjUUGcPh5EKUVsO0W1V64967t3GFRBmZdaSQDWW9rflsl9Ip
i2XFbTvpC02M4Ku0jE9NtBKKH4vq67g08WEN4SEMlXXVy9xGudJLcOfpFczkJ1LXEixuJa92mSji
lYHPIAqrhKLn6ToF8FpsL3Qv5aofsqV5vaKzK/oON3kFYZy7zkNbdMudUOyF2i21rZC+0rWI3Zkr
KS51Pm76F0WT8mJvrU922uR8Jwz3ErcNthLxBKEmoshdozklq/E+KWbYn37U6XAPw/eB67zp0GLb
1y3znD5BdRgVR1Ihqlm0xJV7/gXZkZSgf7ZeU3Pq1ZzMICk9ki4U5J8gBL0Wn9QoGMhvoipiDB8d
a/xi+YOhJOKb+6QckFzvIHSi9sIXQrdC1PXXd2Hu79160C8yIUMspbs6alYmtQ6l8ItnIhWjJp2+
wts4LimbRWF0JGTR1T44O6luncmoP1qQZW8SDBKxkGiJ1LaiXTTjZBU2pp48OVJkiqHplcZd4OVL
oVyk9KsWPTZ6r53d1q0PGr4OYLoKnOjdqOuYhKNk0g5PZjBif6puROtf78atr8lbUMOjjW6pp99r
SCecffUU1Atjb6cNgB5vbak15jArAFm7XHzk6+HozdcMNUGusMVECuHH9JhIO/ZZNDcoVmWTiRK0
7RFQ6ELyQYsOgHbwJ00SJvP1VoXZGgydeRevKwZQwHyjFsG7CF+hXRTxAMZlgLiMARxAFQ0wgklh
qYcUa7G2868dOuKHBGjErpIp/4xwDSqycF0P8XzEbqued8w3xuRiLG+69LS8YyJpxXfdu/l3n7R/
SGJhl5T79WN+0X5U8TmyDk2x1xEqIlD7LUGC6SkZz3X0mURoPR/gCi3D5+MfVv2abLQNujg+6PER
o4L90RtJaHRHJ0JBGoEcf5+sryP9yViOjf1tCL+g98+u0xbU8t4oj/l86D9OROG0ox5/KayHIQF3
cfXn+8G/5LAkSOUHB7f6HC93xfrdNI+pM0FQuibTyYnuRneva2SHSZTtR388TfYH177Yzp1l3Y/R
J++7C4bb+YDtCZK5rXFp01eV+zEmi5RjjXNE96xY7m1sEONXrX5X6xecAZBQr0ZMrc4oZa94XdTW
GScpz9R2HS8c0Nm44hrNfgjuNB+B0732Y667nYeg3jR8bucD2iTsMawfCYEW5UmFlYeHxX9b5udp
+FRoHa7ZT3X/zR3P7dW/97JDw1RnPAOvSxfijIcyv4s1Z++DA2d2hwJP9pYs52DvQ/11NF5d/9IV
+9C/WF+mCJ3RCmr+tc7uzOyh6O5GwrX6axJKnRIEPubW+8T6SKSqeFqi82IyRj0rKYofJrmvz+1H
X7vOWBf9SF1SMef/Ze+8dlvXsm37RSwwh1cGBSvLltOLYK/lxZwzv/400nXL++xbVcB9vzAgSLIk
0xQ5OecYvbfenqRDWrtCsrlrHoQ78gbyGWbvdM/Rjq5Ef/JJdrw1h5Auguc3ZP/g1kcehCt6Oyjr
ItimEeWiL5R2U7JDMGPGZL0BT4Tnvzflz2hiSs0wyVp42ovWJReIuFmb1TqYHirjHLe7KMQYzHlB
iZ+Mqij+k/vPan3wOY529AnY38SSiP4aV1xCvvsfoGc0mhjDBA7TIXgoAC0qHnkNKulcxU4jXNZW
td/BRMPYLYFzNQ/Sn7y6ZFBRkc6L8w5jPwmUWe8NEGlXNsBNbiMBRIqjlI7e2XxY857D7BgcSqR5
tiL5COCQBtIuOoStB2qMSHXD3InNRhpccV9cYSRL6pOVPEziRoXMs6WLRvrHgDAIadXk9RVTh73R
TzbdyEKHAWar+ykebW94H26w9uC1WV6iXRp52wd0zrq91qzGaDWs+Td9QmNIiWmJf5p2kAClr+gd
Sq6OGqeHtyK6vXzt070BufdJFlxVeBMziiyn8FUb6Cqu9e5B0pmBO+mbpTzUnAr+OpXOBBHZYnid
BojCBEFx1lbRVgwLctlcSSXMkyQ9GIRu3+9k3+00mwZYBXHHJ9rWGWc+pd0I+6j6bNI1yks7kp5a
89RAGo42kIQnwoB/01S2btQ0NE85kmyMD56svdyy79SLUQCrq/4NTQo4GGIu22xVpGuWRfmrQP+O
gbNAQuaKpcun1KQaImOlh7eRjhzMxsE6Krt0nW1ywFXNCpIO4RKgkmySCH1qvwaB2u5cY87JNr+x
cAKiU+zaV02h0LYxEq/ZtFf5913x4mrDphmUucF7JeaxKtZsE6GhZrqfg0kU23L8W/ECL0wN14q1
S1Cb0vhY5fIjeXFkpFkMxVK/7/q9Lq6CzzY8TjRX263wATwaIq5IXse6Do8d6ikI1DTtbtlLegDX
cQJg6DXTNSDvgWZ5+a4oJ4C9LSoUlGtIBjB0dGTLJQdQaIJKOZ0OiJ0WN4INS9MzhJ2VXDrqKbGT
XsI5ogz9DNIoeyTa72y9oGWyfuXPpEqqm2EDJPGRHnoB6eYy7WIVkrQ3vFiEToxrkdpUDCiczAMa
L270KiKjnbwwIyjT2tQJ1zqH3D8CoOMJ/Zddcvbt6UNq4JqnJ9Inx/HSsyitPyxx31RcGCA7Ianh
S4aUZ5PO5VckDZHM/ojr9GmcYLRodtM4IW2qhDb0Omsf/ehPP751KssH1DZh8JLWdESbg+yfuoA4
MB6IK4W+YrJOzKs40ekFJ7DXBxKC3Dx8KEQ3LD/6Yi8JuzpGy+jFXApNu8RfONjwcgl4JIubbvLE
fXrbv80PtvIUvIbqjk+PdyxoAlIgCFkDRfekO+W6v+Y1sgN3IjcwwuBDFXoNrhYvNUFunyA4SdKs
1nHrPomlrTv6A4IrO1oZpKG6v2jQFi/F6Orn2Ku26kWJV9MqconZOutEgLzfN03kALwzPI40w4sp
m/4uGA6e/acIbcGjcewjjy2XHE6G4GWwXNqCVm37N/Vs/obCcPAPX9ULeBPtGCFzI5EUyiPZThyx
PADd7jS2dq1dWGcbmME2ujsHuPhKu/6yvwqv/VWvdHcLQlM+K8dsI58J7xWZANxUUK6+nb1EL6Iy
82WrF+3a3alQosZyh8K7g1lFmecFyYGX9vmq7lBcu/FaIWTlfEcyKt+ScGXS/CcWBdRuasPA9EkJ
Ax5m0+JoupXfe1tSOtJgEzRO/l6vi1PoAUcSxbVfX2nj5gBm6fdUq9ELHyCGOxhEaDBX6qrLjtOD
gqpDcj+BTjvTJpI9csmkl63auv07SS7KHor4Bg56fRR+ic9EXNL/rD/gxHjpQ37RNulFvPkPMdpS
Lgl2Cr0yOhKcmd/yNWzBdB1ezDfUZ/xOeklRAOTO9Gmw1V7MpmUwwba5w0qL4ENueS60Ize81LGN
tBNIk/YCG4bjjCfEm/REeED3KD/Xx8zNVt1Z2w/oH87xTncUl4N91VqOyk5ztL2yr4/dudre1+8k
7SCd2ZdHVA+oajYCD63AO3B6o9mJ8UbtyZ+qnmYDW2evQLvZY/bIK6CV2qx09toqeGu2GpKsj9GD
TPvwXn8M+/RIwF5um2tmH3v5IdsHsj2tUMY4dLa8xCULz0aQcYCjavMSNz8kK2slO9G52VIdLp7i
Y/EkvIbXwW0/oifLjp5A0f4pn3uv2Gp24aIWbt78F53gG9d6QnAMjJJ0MG7Txq5cacVV44WRjEOH
PUwgUSIyynLEIv5gDO/POO32Mzh4Gx+FjeYae+2pcHE8OHQ4zpkTrow3YMNC4wYHHcLjW+vIDqh4
hxFKdOif62+Csskdk4vLG1kBztpfMynZJjsOh+foiYzgP/ER7ui+/ICrl1P5ehX/vKbH8Eoj6k/w
lv1ONyJ7gjFG22m7Fimwg9SQ8fOxxcrurNp38RZeiDrSGVuAvhMSZz+JX0gBBLQtzniTQCTZT9Zn
+97IfLPxrrykG/NDvVVv45GBkAFS/ajeol+q0x8j3x0e4128k28AxM/lRb0h0XTYqWv5wK0zuQJ/
4BMEO6PPqnYyl1qhtjc2uoMb+HU+6DbCC3JihjfSfxjhynfUyO0hhFE0b0l6kTbZiUviQ/nFsZrf
IGdupx3J37dp5zPGNC85RNUDV6f4aznum5foFAQEEdgDZ5E77FK+LxLewDvqDwqAY+CxpHxmwFXt
8KuBNfjC7ziZZn2btDNZo7BrVDCTNkAjYPc514zP6TN6FO5opZ17T6d7JYmY1dYaSTomp4nwKR4Y
lyFHrYatcOfUzc76g78ZtgNfyHgcfldvJStQW1lxvINiZ0r+C6wuOq9n4TStpJW/wZvZEp6Jakl8
7pXXeC1u/W24HYA/IklaTZ7yIByASxPYYVzTr5GpXe0G1m90ZiVaUxSW9KbiF/KaINsEl/Eqro3T
tG/HS3yodkwpNBhZhAS95Y7lEe94/govPbt6cFJSyCa3Z6r8EJ3Cy/QyLAPgMkrcmd1yIcKwfMu/
iPNlUBFtwKi8EdE4oG/GDy6Dn/0BdrL63Gwzd9hKLNU+mhMQjk9sKoLg9FcrdswP7lVvwau27076
MG/1tPfR7V67xiFSmu+9ezRexFt1igsnntbpZZ4fvEuf5TubGKGQ1lzwSeN+IuHK7j5RxrB5YGkY
jBnYmCL0BzICXASluOjs8WH0PrsNMzww11flaLowXxkryDr0qhNjKZfJ9yk99OO6viUnhrzk1B/Y
r/FGdEpP2NE1lU7yA0xymymQI72L24RslL3lmVtOfPAdxDF5pUsANcONvrZO4lo85psGj++T/1Kt
CnekXmUHDGPP/uYzcAtPQ6jANW246HuQ11zwohPbPZQeonnOl2HFauyl5IrzafyeUCg62m/pTTuZ
XLujFakGL8VO3za7Oef5KkceHoc28rikyWemg9RhOGhvEHIZnqtt71SusJMezXW5ZobKJ6/PsJGv
zCn6L3P+7/2HbpevIbx+dYwTm3RTO6UjbaJV9Bhe4ou2y1b9lWAOR3qROQTwYAuufOs4My+cs/dn
aot8geqXEoKw9sTn8WP8KM7VU3xNj80+YxQ0flmn4Ml4lE6II6ctRN51ejQvohe50dsnMvrrsOs4
nZXN/KMTstbbhHzoz/JHchZQbxd2n2zKGkqrI7yKyQaGW8wUysFi8GoGB6404nN935vNinnxg/6A
iGENz6XYsl64RCvpyDSTo1a+WZKdrGa5Zb8dnvwHdWtNbobj0PQm40sk59j0L7E+8i1OjWs8NU/o
Ev0HneOIWOen/Gq9sBGfhKzZbYQSdxEfxB0TK1iKCmsj1kdL2W1BXi60y+Xm+7mazBdT1qkVIDRZ
JBHLvUUXsdz7rkaZUrvK++jCKoT24aKYWW7+nW7HnxFVhE+qzlKFWrbHFJOHNkBx1RvSY9xPwzYg
+KJEPryF9eFITW1spZ65YBfuauG9o5gjTd1qVnCWcxN4FHP/weSs7jFKhkK/kYwY5ZwIQ52a/LpK
AI4vNyxdCM7Rt4uTexHALPfqWqk2E1gXeTZ319Fc1Qf1R19hAbstd+NGDLkKzJFkM3Qlg5UvhyYV
TPPmm1XqTb5ChSQjSGcqAZVkCgveKaKfNALmqVRqg4vpX5qfGmaNVxBItduM8afU6FRfZFjwATPq
At76Kh+GeVKeOhgJDmOhMw1avOeLDV2MRDyucWihBCwQphIyICsKA24pnCjUbiq/Shg42SbFV9CX
5C9DhxcdsW7qaLObvTHm9shytx10Shoh3NN0Kekuhd6lrrvcM5ZmXV+WuxS12TqaBUDLzY/+5+e5
QmjDTRX4Kz8bMYMuap9FD7QofZaHy41YULjqelZgSx10uSkE6Ovecle/3y9Nm3arpS77XauVZ9ek
XIbc9oEubKBFFLZoYFsY5srw+K97SB/wTc7PLTd/e7i8bnlbLBS0UTD4v0smiAG9/orF+ksciDpQ
ISXFMYZqQeQ600j5TmpkGffi8dvk+uMwLSVlWEf5dEzv2771I1duFUaiuX1fzF2pRRew3ItNC7wP
UNtoQogh6pnk3UuqjHCyjW4nKe2pLStp1Ql6+TBhe3koqapTI9WfDdlst9+Pll/AyzJctIDIZZaX
LE8u7/t+vNztBs/KjGKnTNRcNQb8/2YwXn63GJYXq+nPw+XeclMimRrKDhsULc3/y8+ttFWFZ+lf
v9L77GKSn7TKS0NxOjGUHMSY2iG06IKSvD7GVBmIcR1UtNSzK30xugtqR1aXNLzliVYR56tuf363
3FvcuObigl/eoCykluVXy0250F3UOsntHGG7u7xoeRPV62Zyfnzt337574/6efb78fKG5a3Lh0YL
22W5+/N5369cnvx5+897vj/+7y8H65+tqmoOivg/Vv+flyC0rrDiUdP++Zif1/19y/7y+N9u2c/n
llqcEPkW0Xme6QHLR/5l6//y333fXd75TRpY7v7lL33fXZ79/gfJ+AbTkFC1XZ5ctuQ/7pPlL397
q5dX/+Uv//yff/tn/v0W/PyJ6X1q1Btturd6UZzNg/8iU1pu/vbc3x7+u5f8BXL28zHSYvX+efly
b3F2/jz3bff8efzz63/33N//zLJlf/vY79cYynRFJJojbKVpYy5SHcIw8nVZRw8/3uzlt397aCwd
zh87t/kN/Zwvz993l9fn1JpkU2vX/+4jllcsNz8f8/1XfrbmP75v4cD9/PY/fswPL+7no3+eG+Yu
2P8XHf130ZGm6P81/fI5rODahf/L/618v+mfwiND+4dkIDjC/S0vwEUkRP8UHpnKP3TDUA2VWAlA
idZs8v6n/1ux/gE3kchgFEa6LkN0/BEeEaWp6IopGrphyjLqpP8n4RFRmgiLoIL7eTbndGq4y5Ho
GsxXFTZDRIf0v4VHZqfneDx8adNM5UW3kP+rcYbHl7p+yPSXBBsysrO1UZInPxk71iekEUprPdXA
2aXzVG2c52W9NCoAbY45hGFJHphHDswHc7wqG4SJnjWr79NCuNVV6NHLv01Sy/yqJTLcYrauJMOc
pUfQL6YqabgaMFH9lpaiWD/q8m0yaRrVGZkfBgUe5OOeERzjP9NUveD3e70bBcVWC0Hu6A/vfX0O
nyutpgfQ46vsBFpgxTs09M8FoTp7mrhSXZEi7s26llxTV7xO2I5/QuqgqqHfVz72JRQ9pKhtSCx1
QkIHZ9kzq2OZrs490095ZsgPda4qGxOZdoyZkWYOmR2Utc3tpHJ11hF70ikFEGwR0C5k2R8jxS+a
8uayslhCAHl0x7b8iAbKOl0cXSvxObF+KxpVqLA7RKF1GySF+tasr1yklXx91/DegXea55ILMnYx
3xGSJWpD6lUwrWgnku2DRt508mBiUSxmI1yQOMAaO+N7B+tBVw3amlWmvkYC2PQJg1Yz3VUHmT2v
VxTdI3L17XvIXEYWIdMOSoUHO7ZIjGH63QoK9by5t1tkN0zrKPD9oXb0QAIXr/q7Lhww3s1ppNVg
SttqEHgfU6Ac61YwkgnuS+/tHZLTfbZgpLX8rIXoKfS5qx8OlbUd9E1osL/NRPTdFJD5GCVfWm89
9YG0hkH9ezKFzwCR1qqXUU6L99FE3u1FCeAjwkIJL1DWmZntq1k6L5OMtwoD88FknRBOuODTsWKX
Z/E1lyRlFfsd/bo0xUVIBJDYq/kWLMIurlSK+FUi4VBPH4spqle5NH4OA2anBQlstd3e17t4bczH
NgyrnoRRSts/lM4qHVp3Ekx4/LMwQR9r2Y34fLubCWnNfKNSEE/7SNsskuIheQsr600V0/290gS7
sWw1bX7Fprn2G0L+oiojrURlGptWQ22T6DV5kGj+LHLb5RgJa3/P+Ryyo/PfiZG+VKmIHD4hgr2s
vaGcnUO5IW57SOv6LKBYbu5CskVrhK9qZqEtEGRoJRPxl8McqIehU3OiQBDsuDOHjYW4Wpl3jJCW
hyitbjGGuKjCYCbGWu3NJl+wCBHKEVicXj+LgfLQr3e5WF+qVo/XU6QfTR1pdQPTriw1RBP0y4Qi
OhtlBSdao9ZBGjyDj48qRsn7B8yZXtIk07Yhnqvxxbmv256C2RxayCqNn4Ia9dgTupH0lVfVhHoY
rUBRoVZLvOroj6POVFYVio+y7CM71IEU4gjZfG9nqD2GiGBWXc7aBVA6rNq8W99LkDdBH3yYQd2u
MK4/SrNBoErjcdOHVPJ/i7E1PMjzzX1SbBNBVU+fqG/nRkRDnjbeAYTSR+x+7FraZHEepdshURzs
yiNEfCCVpYAFM73XdBWJxrH6yl8bAq03IfvoUyVdtaN0JqWvoMcYUuHJ6s/RkMNVkUORrVtZ41gq
L5rEqW11uB+LET8xahQubPjpsX18TvP4Zs5GtynVxIeWvMzBbHL6EfpXLyj7XFBbxyLJLy1V6TgW
mv9oCCoNG59vQR/ndPDhHh6s2kyOGDMqhyXYsIkmg1TkPiS9nBD3x4C8qzKQTrFV6+44TJIr65Zw
Wm4oD7aascvC8hfbmlBgnSAr3JW0Qjs+FVt0p65Y+JnTKtn9YtQypfPBUMivmOaHYbmfI8bq6k4k
StNjNGnLLTCzvRCEKab/Vr+RCp6swiPs1gAGh9wdMQARNUuY7xZ8NgFDMKHAbqj+JQ0ZwH0ZY3kl
atUuH0mHNAkZxtCShGuDRZYTQPi+tIJGa7ysf0tpidBcuyeuKhXpk5xTMS/h090i4WAlMV15Rr1t
Ooqip0sFBlyp/6XHlLBixaSoGHXJIyu543s9+dpneNe3tU7cTYnrqp+iXUVGMwnpgEUnFTOrGWzN
Oz70OJodg2EuYQjE/683j6SR+r+nNHwGRyVfmjjwSM7qzsUY3MyEjFsZdkhaYwaLGmuFuNUib6jW
9iQlfqZFom+auqVImaXmuVUuZdC1NF/E6VWRAsrDqXAUu7A59WKDEiQLjB3XFy5VYl4dOiVsgBtq
otclsrQScylhh43mydIYBcCDKivV6jPiYxJ1j+82voVKtM7EMHvLw25YF7r+KEuEn+YEuzzdJ8JU
46HTGZoEJ+/K8WPKTf5UFRL5O/q/Rr2/o/ArVMSatb5j6KTH+Pe7fR7pu+VGKsenKaEN/vPU8mLc
tP98RWDNn7A8Xn5DONbvUJI/WmWa9hKJa2t1OuJlj54DqqWq8StuFZo3GaZgQwuo3BNqToi1oBx0
FYGQkMePhBUdKKvVJ6E0H6SiiV589FDaolLO9H4O3CvJNTKi6qzoyKlkFDsMJ/JO+9eN7Kfyrosl
xzKk7JS3uWFPuiRvhqJVV4QMhPQuhOGaImGDSHrV82q8hkpwXxt+2zjLQ6MdU7fmrC4HJEtila4s
La5cc6oEx7hLukPuEaALynt4A9vLYNSTw4VG3ECCXteqXjuBblTo+VrDzlS2JjcbNC6KK+USg4JZ
Q2cbO6Q09Db0BPe52GGUk0Vs4Tgji1WjJJvaoJ/WaNE7NGrZS6VsRPvVo7jycfnXqjvCnom1iNw3
MQ7d5C6oHmwrYU4FHfdZmVCcteb88NrQHSsOnvUqKfd+gupKDlRshxipis8+9ofLMIETmLrutwQX
OshbdR3F2kbpgX2MofoFc4Vg6kFGLJL+ajP9U5oaZAVanrnyRN/nXuACxKlkSwjdq7kua2wE9UQV
kQhe+VWt8W/n4c5kznbJJoQaVQerjbhSUUIjEHejFzTHkozgl7s/adupbGk5lGp6TRVza+X+uBWM
aN917bPEPAeFjaVstSA/abUAioQkdbuq0JRNjWmiLKKzb8lbX6ubX9wAx44ZPAvjMYgUsnhJJ+7R
/RhGlRPGg9O1QsQ2FLF/CkPmD2o3EunBnE4X6nWsssNGRkXnrldvuoGIIohV0k4UFVJHNF0zIXwc
ush0xkq4r9vXsY5ANlQYBCoJkbBwjzxmsegTs2IlCqtER73mxzRc/aagewZByBMoBwcy/RpAI5kL
gGF0AC2ZLt8CNVadoaaTPjD35t5ZNoaXrqc/ZAw58g7yeYgdFB2+0fEYB2Ys2GQHd5SHG3QGLZl6
dW7udBFfgiyYIFs0hFBVEb7JQbdVUj15T0ffUw1BstuwDA44ygnowtXO5bMk4L5E/1BVzLiIKapP
ksg8y+RfcnXi/PAS0nyoCBhVq5ElipBG2y5qiDmalHMNM8YpTQAIg8L0RrTqdjNF/MN6SMLRoI3g
IzIp2FQcTWXOpcMg5lEpvlKfq7vkl4iOSKYrWbmcVR/4SI8xcyM0UJpEK9QOeElI+xhbw2tMehqT
ZVelf0iyZFiPXe0pegAaZFTFk4wiBAF9vovg0tXAXDAedJzMerhqW/UxBOmDJkfeVWi5Okt7ygnr
coko4ngZc6ydgZ69l0aTXrSUgxKgiu4Xq6QfiPrsLKrItXSyBNcA/RGhWUb3OQL9QY84+geZ9kQ6
oh5qdLp7NVHyQPE573SLSyPXNycXOKryIvycg8c1q3yRWvVYtuPHEMrvld+uq7sGzKTKTlWvtG4x
MfRYNLmTTrmxd6FM9O1Jk4u34Y7FbWDxmNJnTAGhGAYNMuKmCBdH6EowK2qLITVvlWadCxMpi4yN
3gb+BzVWr/+ooR4CJkUTKQJTSO6iyHAunwadKYesrZkA7FgHMvXh6LMzIDKcxDe/Hw+YbW9BovrI
bYRblnSo4kogXnKM6HQKAk6z9k0ZlVkwdjDCrGeSCkAoUXRt1Vkhja8ofellQpx9EMCautYFysqE
fK7Lsdu3GWIKiYQNuF7Tmxyeg2CA8ZW8ciy+q6lI/5AwtFWh129NgBiLcMxnELG/4iFW17Eg7oqx
7Tf3gNh78BmyKtlCDYYKmgQQ10i6aiMTMjnmkNSH3o0Tgkvng1YN4kssXA0JZabWK8yqKphc5Pyi
F8oKNxuQlFSpvAaZZtm+Gd3UvN7KCSo+VojVDJeZXJUd6UrC4LUYaZ18hONV8fWJWfTWMv+3Y1W/
21On4N7gn23S6U8imPvYn2jxIHOBbGUWe9304PDzxagFGrWaJinrk8/WHD4NOoRFRo88LiD6j6O4
qVJB22ETrSVfJzO9tpyS1WI1lF96eH+f9Jo4YkJ63Tw5ohzGWToQE97jbKweDKvcSMQcyGpK03GK
960vIyBg8sL81TjnccT0vlJZwDf9xuxxzU95/X6PzYshxZ0tTuV9JVn1joRJh8bWRrUeYCagHpDM
be6raDAiEgvrcFcVxS/fQNA7heGqKgFFScYOMsenmKSCW/tMq8QIpWUffvpqX29js3eYn58jcZS2
PWZ7u7tHrtoyNpmGsoe4NV/8fQgxueLERf0F4ag/TQgZU8n/1eNWedVNHwWTkR20EB/svX82mIE7
qgCIQbxPkZ2Tl7GpigHYTtGW7/EdhUcrGPGpAVNklwJga5P/bSa92I3Gina0OAP44jpXLqotvS2i
LCNa7L0P1khU5aMPMR3sX7USlPYZFMeD3m2Nsk3fRdAnbir8ESK5fWgnjrhkUPytpihYNDBkiw1q
5AiuyWqC3WGPBuYSrWtvAZC3dVnUZ8uAtUaLad8ogolNlYkTWeftIWk4EEpVKZ+0PNgOksDVIhth
m/AetcslJ6671gmDAnuaWr6I9YTOBJ2/Nw6dgNZ3UlxNQD8/3JHBpgK6iKIbyJ+LCZ2y0uZgkg5i
ZcXF8lHat2dhuluuLPTlWjJIv6tFuEylZY62HpTbOvBZWCDHyorxqg+NspqQICiVL7ssMC466ed5
nj6JU0XbHIAh1y3aP0FvCp4ssIIuc+Gs5EepDq6BXMA6b/PT1CfXSWwKL+rj2ImOaYWGZPYfugFp
4pBCgpNf+sz6u+n9LoufrUxPthrobAccWww3MIrzNcnZaNjqTx9P+aoLDmHXzhfyblwZvpY7RGEX
XlKXvlfeFYLr9cBY1xx/UeIn+wxSxTZjToBHgHij/iUY4SElte917RRtlZ42d5NVHO5ZRy/r/uce
Tn/GWFUvcEuIL42GS9yyCghjLgqGUm9UHWSdETIGiFOmulolPBnl+wAjydEm/zXQQETUCOrK4SKN
ZunVsvxB3Ku2S0PhnMXkEA959AC8o3FVAE7SvVSOBM9/ckSkEhUV5mIHMGaYS0QpPmQWswiWUAj4
pubWd3RaxnZq9kpSbPvGcvvGFAhlLycAHdVzZDVXvUTFYZZUuVIsJlR6kLDpyUeWxIhBWgQJOVqu
YSphBYWkIHbVqO+NokEVadzqUpTs+J43ni7m9aYK5Z0iRmuuddlaARln5Wn/mojvOTP/Fcme9WYs
s3ZV4gDZTFMXMDTVUFe2rd47SdGv5Nh4Mfv8CRxV7t2tenjp+8ghxwzYTYj8Qn7vYU9gVwpuUgeU
KZKEeFMZRr0iid5/lyrT04c0PRkwVqjzEW1em+5YBZssfO2YSh4iREqjoI3upCe7OmHBezer/QQ1
rJCY1VkzxeiutF6pCOQnm3f+gnwFbRGv0lJ6iu53rkcFEVp3HbJCiY3FGtCooDwvVf5S0Y46ton8
K9NUVAj6bzhUpLoXCMPzWMhdaVDdqExpsLLHGrhPvkx9DpF5Sq1o0+YIBTUCmsVuQrV1LwSqM+21
kcX3kY0jUwZzgGr0v1M9gHeSiuMF0O2lqxm3yqFcqZXGRUxv52JHT4dYMlD37sRAbi+jnJ/GFsRF
xOuqmMSrYNqombm9T9rk6r289qmtOb2fjlutLlZF1KUPqBxewMWbtop2se5GGxzYUzflN7lpH2EN
oAuuN36sb/y0T7d+J8bnohPic8R0EOqm9QiDSEQM1h7iQO+OGsNqruhgRzaMSIcUZve+a7jIika4
NQIBcRcrux0F/uw1g09fgNJRSaw/D2l5Znpdun2gbE3Bl45CLMbrsOBaxQo+1hR5n7aWV2l38cw5
zMR3do9xoXFqkJYlUztb0cFLNgRN4FloGM5TlKKiqLtacTSz/tSzqLG5sI7FsNWT8tIpIiwDtXxt
f4Wp2OEf0981eGwsxAGLiW3yOMoa+y1EwhQjhRU6Ir5bmSt5Tui3pFMXnpD0UnwvR8h7JrBNO40g
MGujfKmkcBVlIVHPXWw6akpWj8DXU2/0u/UUqwOKwwQ1WtWKq/5+t40qwYMVC5LXKlwTIit4QK0P
1adwkwLBbhmoN6KbqRi0jBmxsosMpl4iEi9ii+wyQsPMTM6lyJhQTWGoC7R5oWHF1WHEQFz7l6aZ
x/YwmNbiUB4mS0amOSJHJayHMhyy74wDM2g+I4BprhFkSEJ6EQU5I3Qu1XCErM+u8ClUTuOTnnOg
+Erf212bsXPkr2RkGhtPlB8DQX/Woj9tpHz1U7UvDF31hiQsPBNODv9Mlzp4zViXRoNd9pJxMXxj
O/p0RSYEo1b5nFUclo3SPBuF1D0MmnYKpQJxf5gqJ3LePaW//44NGYZXpgnbUjCIIe7jjzaNc6/U
rpLEOFr395s5mdfhji0Mcqy8L8xhK+u9ymK3S1ypyn9NbcSyYYoBNWFVdzK5WRe9wrfBdLe2MECF
7fDRSeQXdUXqFsbHYLSaUycfloRlTGstOzHYxwbFLYyYeEvacCKMqZUUR1FQ4OUCcuMUU4NcTwQs
nEzxfmEPEthzP4PPKddd3Gy69g6AcKKy50tAHIFbuf7QnXurzN1MM0cm1QXepBiKX4Xxb1KO45gb
a8Nsv4T4pcQekxlmsap05TjFQ+jB0EGFG4ag1y6FFLzibKrvBgvKmnLmEAqulej8Ve2cmU3wOkwV
DLKuwOmRIDsTWdKvq6xnlTj1WA2LYzRMvwVsm9QB+9/8Q4AwQX0iiL/mYna1LtPk97fOalaabhYH
vdGOmoIbItY6x1RZxBJjdY1Tw/QyVroq4xDSrxLVU1xiSkMKWVYnqrGle2+CqxT6B7PET4XIpXAU
zQCwQ2spjSJPhiIDsLV+IU/eUzu1X4ctX9DEnMSlwbFuujnDOYMVFODyyu9IInUMc2ZCJWo0fBb7
g25HKaNrntT/w96Z7TaOpVv6VRp9zwK5OW02cG40yxpseYhw+oZwDMl5Hjefvj8ystoZUVmVOOe6
kYBSsiWHJJJ7+P+1vrU1HIwDFHNA+Thy1Vb1cNCw7iglqvu+CF8HGlPbKHorEg+UYu7ep759qwwB
Yc987KqERaaVXuyANoUhKOoQnvXsjV8Jr4woKAr6LoAzjZQdoKP3cCw9Jwfcx/WWMx2BeO1as3xN
QoXwmGYha1cEJF0z9PjUZpmmgivFGbGvdb3Dh9CVm9AdyHGRKfua0PE3rgvMtEUOBo+62FEokSBx
IzxqoXptZHsp8iE9kcwGFqnFvomaN4jQKhpsu6xxpMWUojBy2mbXRTUaXcO6dpmHLypH5j7GsCTD
vHnrQjZPIdLfOnVfakqwo0+jD3vtrpY4g4bRWyGrep9/Gw3jxard+0rzTmy8tloarQLjU8w7d0y4
KA6ViGE2KNVrOxxuY9t80oWxnULtuWgx1aSleNYPTYImPawvhllQoku8/NjFzRpEyqOHrfbZT/Fg
hUm8oZtIkmcV7gKZ9SjzC/xDQY8CvSeLVmsNDbEib9BV5WXCH7ydl8DCJcDV76MNW3N13zshquXg
HTdvtDZVB5SBOltny1079k+jwSIp8Cx9a+lphYrXwYzS2NAcktjD7UKPsEmojFM5ng+bbm0NCvrY
GprpIQm6izvkPVBuqI9CPNm0daD6M60Vfn7xwybcj1SEjxHLrsxAlkgrJu/pOA5JAQIU/OPI9n4I
0uks/PGUcEzWthx2Mgizs5kP74PScB5YFGEaORbHXhbHqRMb6uZb0/RKULcVmSzECjRpwnVWHzSZ
IN/ypnIb/OYn4+fOT5OtGVsaa6LWWztEcIadwyx3CnJ5CZU3sruiZjpftWucrrT8Rj2Hu+jft7n9
rjccBhuR9DRvGlTVx+va3hU9riyl986xxjxRd1fHOIe1nh0jWb+PBrwK9uvpNrHImxOIJLs4w5Tk
p98tNcU7Sx+/hSXXNVs1M+5xKAbskc2y724o70qaoKDQlL+NjfQQj8g4i7pbEyC3jtzUXyeaOWAv
0ukqqjVccfdRt+x9xIprE3ZRzLOBJOrSiNaT3d6jDoiOwo9YfEsCBamfm9TDuPKfhDmXbsL8YLbt
qTPlvkk7OHoj1Gn2H9amyNN4Gxe8M7yjCV266Sn2m2rvVC/dlCvwmS7iMsL3EtVc9Ea9eJn9AhGr
xOcH0lGlm96laJTieics9t0rRHjov7TKeVUDgRWRRXtuiIzHNIudra2oi3iR8yWUqbGJoqrYdgUt
qHQ9ata4SfPR3EDDnVYVuxG3yF6akUk2viDSraSBKQgL+qHzCASPnG1OZ46VVj7Z70k8IvpmkriL
0zynPjsiRQzyS5bjbi24nsjPy18TZOVlHn/LCZqoh4DOhqM2sAOcw8h01VD7BHWbHAuWi59UdWlq
1b/ZoY25KdHRLRxZi3nc7+H+2MWFMvYZfz57Ae8JUu3N7ERzFnjM/ZoPYAUFrvXAZPPpjSC0XVce
io7TiWUXNWdVFu+1hlq7qMXWZvQ6apG373C4yhhL11eSoIONTuPpaJcoIZwMInCUpR2DAL3aREy7
gKSlc1glLGWM3yOachsj6p4NGIr7wYFCZ3X7KHOMB0PrjAeqc7jGAorBZme/ZoE1rXH4W3tK5tDY
hrRdj739qkf9Dowucl+23GHOJDXYv2VGNNyn4jZ616jNxWfmCT53jFI7wmil7KmjpiLFNnDplibA
KLZWW+GLUfukmCmjCTVYo+nYLRGBO+M1cL/F5qe2f/O7sjhNep3u1djdIqfL9sMYblzU3KlWszh1
5yJtxQ9KfN2Ts5U1QOuK/d0qqaPPODINrc1e6jG7b6kP7/IBViTTzDasA1QdTruNVHzhEFRPqZQP
YI8rnJghq9P0UTny0lf5b60rCYf3oODaolm3yZij/mVJLPDm2QqJSVumatWY5sYvaXtnPj5ot/7a
xCnEZ9CeNFftxrYZGEIqqZN260fssUHpvdQTKtWxMAHmZ8PaIoF7LYp5Z4Cwcg8QlwVWNmK3r1zm
VKimtGtYCmEoIHNyyjLjoFuYHFqaWltNZ9xT9kG52XTMQp/FqrApKneMqT1dsXXrQp1gwr+bJCYG
zQO9HFPetUT+OWFcpKbt35sBtrRBD9WBqkFTZ4c0rPLDwndMHOoZjkc0Wh4fjUK7C732Xm+4Jswp
pzlY2d7N87Nd4jtfshBfZyLw09VZz7jM123WlJsEG/X15GqAiUMs2W4Yu1egDTs54exJyhIrhCyr
tQq5BJVnXfK4PBauZ2/QWzAS2NqlqbLv/qysZyc96r/V4XSBnY2Nv360O9Wfarduj1qKO57OGb68
yVkztm0jE+M3/FjrkPZ0myngxn2xKYhM29hwcHsnBrUK8BQ9hz8xpbKBy2m7c9qt0pHTMmvTbd90
7MYABILscFdqjB/LfM7davwX0bwbM51xEdikqSpXZKm6mybqq01osVihR47bwK2Iypp7+jlk0MhK
OxywxvdJ4b8LzFn7M6eqKepUFU3No1a29jGr4Q3P2WE/UG21Xj+nnkh3iIcFDWnOl1rXxF2PQCAY
/eROr8ZN0vsVM0gb7dK0Co+216KSRuU8dT1ekori3Bh+sqIn1zCmY1f6jyaguN0i4circp36jTjY
cqzYHhLstogpmAnurYkEBU8mBNCIfk+9G2REHV0oPVNcacvnBQbXq9Y4hHoDSm+4dx2wTb5PAXzV
tIN+V9uKMrofHJe348+R9xUPN0n8NNQouOndWBuybtvVDznVNOvBor59pNhd7WA4ETIp8P/qPSDL
vp+AmOJfzlCiTD6mebu7dX6J34pFgIrddVURcKF786WZcVQdFUZrx/Aoic+y/IAMvp3UqnurC9Dp
6NHXUhaHYeDicDQg2WkYYfiCsQx89lvfYK5S9MAdAChDHFGYbEAQJ5yITZY9dszDEJBm0UgxY+w0
N38v9ExsyQTBndADoJ5kH28DX/029WTZVq37POmdJPUOtcbagC+4d+3i0IVZtm0m7c2gAkF7Jb85
iY3L0ICeyGV7QdiF7j0Ub4TO6Xf0ibiphuIYVQKQRNFsrIA1jCcmg7TZhIWXLTeOeEQeL7exBaKB
ZuGPmyqBL1CW4x4gjbobkujVye2n0FFXzYlOg6Ku3QXjXRwZu9HO6c+ZuLP50daMxvtahi+T+27K
AF/sLAlKPWtv2oAXSngViSF+D7TeY5pV/TrxfGNtpZgA0SQRmFFW1rZKLZC67M9X4JXarZIkJVg2
siy0EJ9MYcC0YJDzCF84xtTd7/zEl3cZn2XKURRJ0zDW1KRmrUyonC+pENbWB260DhWnRBtgGxNt
+c4W97McDfyKmXthAiReUe8UgHb8KbKIrV3VVo9IowbSAt1Hj+2AzY4kG9o9xXl/neZUNZXCVVkC
2rYpM9YaW5snJMKfphAK+VBor04DKKSLfPRE6fuiDCIAARnTrGVSFFH3Vuzd2DiweFLvdjKr7dop
2RdWd695XgBTYZd3oNBIRl5RxKzwDhb3QUAAQknu+pouswWWllwrjls+iR1wOVI6mKJpbxkbDWD2
qiT2cFebqEbmi9zwqYYMImy2pR6eNMt/MPnb2+W0XFRNy81UF7To/ftgRFfYaje3QrhJRVxHflll
2J3Up9Tw+h2Ljs+Da2HpqxJCl+3Q5wqE1Op3+n5oMuOuAytAw+bMsI3waH63dYFVvJrPFN3X45Ol
IC7oMbXx0SHlMOEKWJCQWhXwJ2w0pAtnZyGRDX51b09sV6rCf0VPcfGdODqYjElOnz2mgteTQQD8
Mw01Pl8ffPfygXmOwMcVoHWuXifb9ZC6rVhoh7aaz+7YuvugobUhIVpCsdl3aP4QrkzBLPD3FVKa
QgFH9VhPUZjDjO93LC/JYUBdODNm6278RoGced/OaTEyoS8XICakbqUJyI5So1gdBQRh9PMgJ5Kn
zui2SELSJrl2ht2tGzV6O2pijz0JJWuvT4ONqHZuM2IOLhsuN6sAk+4m7FH/vwb7bzTYcsYu/nvw
4+f3JkS1xS7pJ/wj4W287J/4R8P5h2eYtoP9yjNRVsN4/Cf+UVj/mMXPYmE4/lOAbYGLRJgjXQOL
HqIQ+acALvsftmWjvDUN4VqWwT/z3wnkmrmOH/JrC923Q5fOgPvI/lsgD/5Zfo2YqOq0pnNuCdIa
GFGJOjZtcETjOKyDLsu3mQnNQwrWpZ6R7B0SsHJdBzY/WzaaUlY7r/YOcdrpFy1Nfv/TN/nw4238
r7zLHgrS2Zv/+t/iZyrl8u48z/BcXfcsBEi2+PndBahaUzds6Y4BJaimwrqkHpVvmjL2MUqNW2H5
j7ZREBlZxN1GFYyprBOMA7Mw4JlMRtskoOnjE5ISSjs++xPFRvaXZDEYQ3jf+dGOqFhc7aBszML/
8jdvf/7yfvlyPc9ERS+l4zoc/5/ffo1olpAuw7pN3lj+Vk9FfK0myvCJW7IonSyxCYzQewj1VWcO
v1FdbR9aQ5wouYVnk7b9mQyiu6qV+dVFTiK1BEVHa7x4tFejQpMbaPbZLhJVfez75lG4ojlR/aRs
l8Ubs9TdM8uZ2998pvkr//kzuShaDV16ks9m/PqZhBkFuRen5o0TPd/XDYZGfDbBTh+CYydYvLuh
YZ8Tzo9dySR98ItKu7ONUJ1Hy6fcKKsXOarq5Gbmzosr42rJZxFFaHBIBXt0UiaTIDdWoxe0P/wj
X8f/E3wv/uJsmi+af33rXDsWVxRXlfnL2ZSXud+xURI3o0Ro7Wjxo0LOnVU1uqDIX7tBH54QR9I1
UMml79LxrWSnQ9HIhi5+YPUCLatusW0G07gzu4KEoWSI9kjS1xUf4UT7+gIiPwLw1Xg0O/PwXmrm
ti0G/RRaaNjovCnyZRIP35ybIoKa6TVWSLFGQjUxDWoPbSa8bRVNwAUGRCJYR6O9NpToic17Oyj0
dWoVwWFCanorfX9T+S3SXM0zjpUKrlHoeJflhvKe2zsZqt+QXKdEv6ixio6Um+YkTZhKPsQNhOzq
zSscEkOG6HNPoNMl1qx0y1Ax7hvdR1EcG3NRqaXkPt8biGJBlgZvwdSaR1OI4qpX/rEwvL2sxMYb
Bmc1OMmzM1GgRFJhbDWDhBAV1xVLXL0GsFh+U87oHbOoecXLMKymUVq30CgPdtbUh//BqbrYShwB
XNe0ZuvJn6IG5SDNbnRDcSMB5dy7rJBTWdd7n0kf4LV1lK644mamN62alzCyIRxlkqp3QETKJHzj
EhblvgNTQSjadE474zZomyCBGGfOpoqp9i6enXuf/+Zt/+yImQc9F50TA7MLLVjw/5/ftqPp5G/Z
tXGbQAYxcIePdA3vTXdR+1J6r5D5c+ADbyVdmV8scsEjLXlqvHc45gJBW/S7BON/GKRlHhsAU5oV
Yiiu8mmjKOTt//PbNf5iQDANaUoqgx7Dwq9jdO95eVKx0rhlvqwedDVDkpK3aEjPIXQmaG15tYlz
7A+5dTamPDkbQfwSJbI9/uc3Ys5OoV9GJhM9pIuAiHdjL5f/nw63r9yWqYmj1OX9U5UY1rmG2hA7
5yIyV6GudZ+y/rekyFG2TcklEKOHxEiI++WrVE27i9SQXrE4WJtJdesAF3EsjmWFjKhuDBLmY+3M
wRnoj+SHfsxIV4x6VmBWcc0rtj2+4e3IvkFa5Fb6WdOQo2px+honofZjFfZvRzLxF6eIaeoEuM/4
Z/NfRjJhaQVRvL5+a8boq9UN8WmQUAnBbLqbNLYfVZP87hTyhjU73mJRIj/YMS+GooYuInOiYd12
exIi6mPoipNoadoSHs4K18s1VMaI1P/zsXH+dSJ3XRYXzBn8hyHtF5eXUcZ6pBFLcqubVm5EBjWR
QXo/ud3XUrUu5neL/XtK3aJzE3vbuagSszq2jo0pNl1iPxghCC6rGL/aspdn+hfJxpbFm6UbQK50
DoopzeQYipjmNCtl4fQ0v63PThvIgx6aNYjIsISgGIWHrjGpN9F0zsom3CEhhwJiuBk5Dio766DU
vKA4uWJkpyvkuU2IvJIxjERtdIma6NHPy/5ayf7IrCDvaey1iNfEQ94ENgqmbp1HpXHTOvfOjLvg
jjiGJ4Oy7Es2asDPRGFRv8PgMacc+Y6p3WVhvbXmDyVqMAT/+Xu35rHil2vCFVwSOio1IlflL0Mg
7X2/k8ozbiRuULVyp/5RhRNFUFzLB0dzxkfNo70Wsb44KzV16I0UcgcFr0XL6kNGug4WVosyn7FH
TnPtOhNGnUU9J9bZr8coBwJZqFMZvHR9s/ZN6bGXXvpVACv9lrVhrqynIIcQ08fxfaLlzrNEU5Pm
4jRRwL7IAjZOhWjoIhJrNw3JgdJJ+tRXk7n2WmuXheDuRubB1RC75TazE+8o6Fv8zRlq2H/xTcFl
l5Zu8X3hUfl51NVG0fWObxk3BCufLQwcYPLC12SWxzaVYWHT09QKCGkF3C3LTjaFpZA9KnLFsTzR
p4S0UyL6NPHF/Odj6Py6bHF0mzGNjYNugJDHlPnzO8vaQMQ6vZDbUJpodYcEvZvN1tFLXvwKaWTt
ameaGfmK+CykCA6JTn5Fg1iSfkWBmdO3JESN4nINRk5gJaglfYyo6/Wz8r3LRJGYpBiac+S6aTur
TSJibaZk03ah2ubmIegs/XEwPw8O8yL9XYNUQgdRrdu+a3lKL91fkekQ7bPUrraFRaNtTMu9qhAe
hxWaVauhfd3MJ79JvVLvSxMdSrkZ/ZByQeSFO8MtamCwCQGLAZ03E/nqZrDNDaUZhNvJO3aU7owG
uUwZmll7EP9QiE9JZoBdkGAy+rLEfhAM9Tr0rGDdBBTW7cJC4BARpI3cN/278dezfo4xtiTbJZ0L
ymRUE5gyf7WtTjLxqHOo4KYlQ3HNNJgmtJ+Be+BfQbx8tu3qW+SP8BYnJY8t9E7PzMPndtKg5GDt
X4fuFznWydUm+RvNrTuhjC0rlo2GfkR8D9JraBVygAB5fExdqgnY25CuRYD6APKnQaPdJsmDbvzW
tpXxmPjjS9s7+qUrHmIvuddJh9zwhen7MK6/Rh0QnNWILFjadvg49MJ5ylrtLiHtDL2v6GltEcoB
xVNySeM+i2B3KT5SbxmsVWPCWL1A3yxFGFg0MLhSPLJpClWFVVLveAfUpATdUWItEdqvHKnyvV7D
RMmo+66b3B3OBCOP5x/3BIaQzLpz/dHcBpHvn42o2epok+/tathmBVZDU6sRZ6T0+3EOYsmjc4rw
xEBAJR69afBvak1q8hnDi79pq/izMbg1ZDsIIrVXbKeEUlI9wd7MSInbh3lG0cmN7oNQwsCLy37v
xg0qRhunXNDEwFwG8oQ50ekc2GO80Qt6iyOLXurlr6o2yEBmA7ueGj1AMUeJvNKIkC0NTK/NtvFY
D9T+MN58iYzEIKv3qqgJrkbfc6AMZwhksOzldcjntK0rIumzBp77Pl1nXVDfU62vaPJhBe7NJcEN
mWmmt8V2NOQ6s/vv0KwhaQ7NNetTfe9InxZFBzSUxK+bNXD2cHjTfZm534wYm0UdKu0yDeRW+np/
pQ1sPvRt/AYM+R1TariLk9S5qZw0XfZKNL6dB6v2X+s4JK2hGHZWkUUb7CL4WS2NQnlTHCr6NTty
dL5ZlEePo4s6uO6l/owmjd6lPp04bBEpnnM8lTIOWNQDwlmSa6Sh64pLxJZ6kpZk6DkPJZcKPiOv
vYAMqgt/T6LjWRbdd1jdklpCE2OwBvomHLMhuLpprkTLNde0puqddfVRGjI7CU9tKWdUtBeYb73K
o0rWDNnFL5tLF7n6SrfkiHfPwRggNCS/fCwnatW9TAW4KhmWCCBnYZZdoDMasno1KFr3vc8ujDww
F2XodUh/x+OQPIyp6x0MvZp7SxefJVcRNONFmbQaOvLWNxGpcPWKiEBYckktN5rpnFqn7/ZDPVfP
k7q+D6egubdStEmTSXU5DvX0hEqNuiuAF3o6DqeaPn6yeBXKGJ0gbky7n8c5uLufDtTz2hWCY/0B
NbP+oCY1PMRHOwcoTL5bs2viknJvZoJs9kr6QWEUXIkbuGsLyz5nofPe+Um0td3pELWjc4+cBjNE
0QDTsoEpB3KiIuqa5VbU3lcVWmscFG+jL7V9HzdIeceWyDiXM38L2AiS5BQw1obtd7eNx6s337gl
1OxKUhRib+ee/NBP9v2YfqOZGTxMmCaPmvAfCqrgGsXR5yJvLvTvgkvkmOhZvLo/GGH9KasS8eQE
4hRqarpGoOSoPSC+Qm+vcdp+iabpm/I1d19MMz2u9frzVJJ0NTFSGkY9nkr7JSzZCyW0QdcZjgZi
Ot2HZS0TxNF9M2rR1XfraxD64SEoM5+IMTcH1WayvuuRvjMQkJ7b9MXdAHOpcnz3oSvGt8rB/16N
4ZOV0BkA7E7G+/Rqhwh4sgoHmoGQaVP1bvE8WPdl7AKoq4x7xqlw05XxoRFAFkncJn03IWPSgZ7c
OuRuG/1IoFGvfQ9bwzx2NbV1yvCrxuusF8MQL1o4oUSQPm2DyKZ1CB2pvvvTXXbvPN6PApj7Et+0
JI4sMSPLQ0FrYdnnVncyhogmkwmrJL0qGw+Svl3aYT8e67MAKmpmOS9NsWpOmVtu4AkgySZ/b9T4
Wjsa93+6qb07CMj20V3SBUdG2S2KkG+E2JEfZ7IuclwfHaPtKore3LjBpO78EmGRI/pDhYhk6TCE
Q9/vhciOMUnL20z17z9+HEbn0BHJnqjt7q6ebxbUQxdlgooJgMy0Ip6BwMGNy5b+EI2jQrk9xyAu
Nz+6AjrE+jYNvzrZUO/A3aS4ehq1Fag9d6ScvqBOeKmdrt7LPmE5RQN2G8952qlCrmSGobcxeyM6
uTkXy4R3ewVO4YluiLGBfZiyFLrLu9E+9jPmf6nsLze/PJyGGASlVtkr12vA51nYf/om/4RNIGdx
4P8R9DLN1u6Ph0D/rQNaIAwiJOBp8w1zMQbt/3cvGEzCeJbHMZyZ2tAAEbrYoUbjKcZ2dNRapmQX
o+t+YLCn0aeIyBDglh1Ah4VTPBuAGJBodM2mT9SDHsWw+zBh1hgNtq7xXS+dC3Jy0MS6jfPbJeM3
kc6waqupWltB5W9GaB/bthr0TToMEETj4pp6z21b4xB0/WSrifR98Jr9NEQ2UisEHF2fOHPW/Q7M
hbYKS3/dhbQ4GnzQQOQjSPEVSAmXesUdTdzfNU979zDvRprL5Rmyw03a9FjHw7YmXnhsEotmPpol
ljhnmaj8OLs8ZMXcn9LkPUT5OwZEAj7zbtNODY1jO6ARWvRnMabLXn1WF2pPjh0RCOAjwq8DQuRw
9vRgu5sTpaHDEpiSLkgelCR/BJkwfR29gAyG5UdLOMnyvOXe8rOP5/547b/99cdfsEOKg22vhetf
/83sR9LXnIay/KqsdIiDaiRcfSCHZPnZjxAXMZO+SA4mrWHOmvn44+W8KvLD6nvdlAJY9fxRCoYn
BDQIK330xYcf/8rym4/XLX97eZgEpWDNj3UrUNrGruMOyOG4i2OuEDzUSL80NkiyaL+hcNtrI+pV
1mmYtjyUUCvHj7q75WYS6AC6WDfXdtwy4CtjJxT2ztyA2zt6KBGknbC9tF39pDuJJI2xZ8dhCYph
pfhKPqNzjPTQvsth090lgz1zOAlz2ZEM/ETDnSt5+fVy07EPokUNClRU4LW93CSIcPkNs6ANOQYP
fBxP++V5y4+Wm+VhZhOOp9Ewb+Y/svzcTuUf98qUxmSvE8Hw8QJW8mAf2S2vs1LJg+1ngEy19pgl
7URyBpMn2ZeNWKeTtpYZMYHxazD4T5gnCUOexxA/sIGdLXdz4hCmdbO0M5cfLDeDo5dwLGeiYwER
BCCqCed6TvJYbrwZnvfxcOFAurbFKfLxwyWd5ePhx+uWZ388XO6NAThzr5GMPgM55pvOFRQRxMyN
SCxTTvOa/Tloh2gnFtbWEhDzcZNXDnjjj8eKUPa7f/tw+UU7A6o+nhKoUCqwueMfr/vlLyy/YDnQ
r1wDgULYUev48ewsK7w/7k7myLv4eGUTJS2yjuxoA+43Q+EffBlBxV/+2MfTPv7RBa/58fCvnrd0
wz5e+6cPvvzml5egSde2k3nxzPKBLHIKjj/+8bFzTQN8zPw1Icpq2id9vutnSZaBUOCbKZM+zw6T
7qJCce3Dcsw+jujy8Ed87Y882z9F2X489eNAk+weTBRZBDu2vjcQVOfovfYmffJeF6z7h8krt6Ab
NhUb8QX3WSvS0rbLGTBOIm5el5wabxmgnJrdkTHjTUZg9HaO6GmJx81ngtByQyYLGMiPx74daGut
CQFhGw7ysslmh8HJtfzRhUBqCyOgLuGfUg0aga3Vu0jHerZ8q8txqVn47kRVPJfs6o5I5oAczgd4
aoGqt9vlC/zl619+9qdDVC6n6Y9v/eOun5ScNlHXvcku+OpqEV0sm5BxVeA2mjqJqrRy81s3+qfR
17C8Tfb4WCRJgsGCHZeOy0jDahTFpbvHqNAhWaCHaSVkB7iQX7YlNhKET12OVJbNZiym+kIL4jJW
ovpsP2iOb55lfvMN0lwSTx0Dnbg7wtsDtN3Gl8losEMX+rONZ+0o2muX6PXJy6xbJWtxoNDyJdpF
ja2ulpukW4shmDmPLlFT1dtCVA75HOEzsAaXJYL1HA9VjP5WfikYrFZdGkMqGvCbaRFz/Rh5b1Wd
G9eiG1x0XKZ/1BWJ6D5iysbR37xQIikT8XRoJeRgnLpbhbWwExmMDYz898mE1r3LoQTo/ohokg29
Zqn3aBrfcq0vTlFMBUrX2TzRYRKsDTxnVzdQpk3cKavRLMYjdMmvEw3g3ZBp3t4PmuBBb7Yhsrjc
qm9xoD7ZToH7JXe/5X6mdmgJPfyb+Gpc3Xus8iB6hEBR7cs+fukzq93SHMa8ospgY6oCPVM22O+i
p2BmGlOwb4LoOHAx3AcF1aoIV/muigr49/pnWyGKNnIfj102okPS62uuJCbSOv+q5eSJ9ASXMzXG
B+qgDwxI1cmaHMAwUXqNYxyvqZPcLE/Pnrs+MFkWWV9GofRPdXrQTbs4FRqB8oS0FhtJtGFHJitr
lz4++jLYEj3LVBhX3l1jUjPgeHydoLvgbLFPEZas3Ae4TXfod8yKdJl1SP16QySCXeEKusvoA+H8
kvknmbAXM5/HppbvaYAGPRCdOBhFkMJZW5ft2J0Th0HBNprqQTSqW6HmRbtveOeqkCsJHIR1tj/h
Se3veyhiB9cYQYSE9cHu9JVGjO1NtCMlFFPRo8xkcgpmg4abxmz0mOg06RIuhngPcbFPdwgaUpju
uxZ6bJxsut6SZ9LiPwUIvY9WER2r3k9BEVFD1O1Sbmo/wfvUo54cB+2tO6SEtpH75Z3TMCMUAcXo
KTK+aBg6SNSgnaCaAG3qhErfdyoykBwbNn7vIa0h5kfgzvEoYm99qCPfMi+IrrFnfKJ/wwqWHfrO
MIYtV3dxHStOLChPa9hB+cmoQWaUs5nufaLl/Kn1vgicvSqCImRE1ptZWeMDOkr7rlDqQgsvu9pu
zCDm6f2xLkZ9rYrmUz3W9pOokksq6vjc6ONXzLJ457vQuUCNGDYdkch3HlyBieb6s9TS7aDHIzYg
0ljypvg0mBLydEXgotT0fWSO595S9C+i/ljSN3GKvD71xuRthYh5d3zBJF9Y2iFV00tcppCzx1Xs
i/EhMXfk5zQ3iZejLpw7LbJTSsV0RY0U2FKXkmowqXFfI7Df07QBRITuCJdagGKLhOt9kdI/qMDo
nNDbr3HGAhZgXq2T1t6gw7NO7eR9Hntc2lZDOGMvOlz/EzVCRVL6xvQt88TCayQMV5DyU5lY9Fw4
QnmH9DZG2887Z7cPVb5uX7ViIAWmT/0L8sjviONew9Ld8ZR8Zwqfs1vvylM1dt0j0oMnUQvqCTzc
+FNp0m0hDsF1v3jpZODGltcuxDesXOKAEIleQY8AvgEpVZpOdJekU4afXn4VeoE5qXluAyV3Qeke
CnsCP1a+Flp9dex63Os+vVZv/E1vEwOoQaK2sVf78B/AcZnf9fg4EP/+brwKP58uWqht6/pYYnN7
jtRb5Jrmseitt0F0zgG14SNgm9/tJK4P2BHuYaJQzc3CTc9e9rmhQ72i01BDfnqUUQUdaXQcJN/5
9DT0VBjNnANgOoTEsWtNnVh7MYR+cN2zSGPxHJpypozUZ5voNtLcPNJBNNIllMSAqgL9WIT1DunZ
58kC2oZVsb3aPUzGoqi8rec+wairz0HeUugnO2oEbbbXfHaASnPJn6IetSKbdZVHw+wO1y52t7Ha
rnwSjaSkZZL/1Q3ZRkZGd86mL8Wg6pukXNeJ4YmlnLMd6B6MMFtezSa5mGZ6bsw4fPIChwxFTG93
VVOXwOeG8EUz/f7mYuqMJg/5z+R0t159jYRVf9EaBztThfaxTThpqUbm/5ey81puXduu7a+4/I5j
5FB1rx9IgDlIVFpaLyitJQnARJjI6etvA/e+3uecsl32i0qkKEYQc8wxem+dbTQkHMcZp3XdRwM9
oLR8nFrWNDeD2tfdJyUZ3YRufuxbIsbu14RGVB+NsfjCtJTtbGBlORZvrJ/FyTUtZTc31FD6nBBm
FfKFKaXAasvjmKIvz5EYYd1YA98LXJW0hlPxMrX2qo5kvJ7cXFzbsIMPNedMPLyaH2NxHXMrI+49
IxoI5EZj68euYWFw7BKpezt92lZ7mSQ0oWhKPhS1dvZRsZy2c3rRU0FESE1RSelVe5usHWndT4ge
unY3U0M9OHa7PRiqtPajqziB2lctS6+pPGXk+Lim+V0ABnktLXFI4cAgFMmSW5NFhIEkEQFpYn6I
vfTDiCd5bvoCdAtz6kP7qDgMAe3K3AhO9FvGLmzlTQczcRHR785Zw+iK6va+l/bwQmuFw1dp51Vt
GWtpRObBJQWZWmn4oDmvbjPBFt5FtntG8Yp4aNZJmkjHSz08RuU7DznvB96FzaSR9WvXqEZVVP6p
0kMzmgzMSyYt05B3BvON89JiJicNz6qhFobOCh/uW5S1IRM9HdzaoDeYPidac/hsNmVIiI3axOuZ
SvWHaWYv/SKa1WmxemHV+lMy2NQD43NqFTriMjPdDEN0HWu6n8LmSQiFrJ3EzXaDMZGCgE+0h85+
UO0PhnfaRXUwyUSkJOfDu1E0GhrQ6CuqmcxJ5kyP46hQVrbxyfEeRnwKvl5kTzLiUO4Tl4BZjdM/
JQxHxTRf8bCKg8deeWid5jprsA/taHxN2DXTQZ6TZ1hu5ygCAFBZ07ydJw+nGJw34X0m1Zht1Z6v
a4uAKBBOg0m8JYdtMgLRmERimN9UddnO0wfHL6yCw6UDQDSaOCN09dNQEhrJnv3G6lUG6eT4momu
qsTDGM/5/BFH8Bs6MRPbYGA3GXFukyZow1LTK2ULdSxeKdhN9010YAlVX9Wq+OWUZeAlzXAIEw0P
qUm2Vq6H3WmOYu9U2vlVsx3qetQjQZKBq29SdhrADLoTW3GMvc6j0iyVV0gAXNil21RzH+eqqNHu
0i5RZwJWdK2Ui4+h3GBj9dHvdrSFiTSL8wEBhCDtJUyF/e5FGfGPwKyszK5Og9aT7DZGpNhN8SpN
B3UHa4Zou8h4cBeknVUM29Chg5ENyZGR4I5WNn0Vc36vvFweK04GDeMYX+tow0kD6xratvAAxOsm
0MyssZ+1u0ppqJbtlIjDAgpgOjKwyyj244yYStXTT4gS6BebKHzFS+lARWvB5QWtoyJE8tyHcvSm
Q6qr72Oe4XTXWFDAqxUAR06UCjCqWPh2pTN+VpZ2HadNOdicq3MnPFZgVVGBXnWNZotWQdCfnXTd
EneY5JbzgCP+vdTSY9KVylbVdLKOZwfQA9O3bTPwdCirBJqItt/HWn4Tk9LvPbfDiaS43xQ8xlGp
gT3VnjkDYBn2NmvbAmbc1yAIt13vFrRwxw+7YQBjEkPwYqnpNTebwziGlE3QeTZJXaVB2jp0lwyL
L73ZEllnX4qYsHE3/WmVk/NVNOGHKd8TQx1vtlCvWWe8S6SlV8cr33DcaYdWN/NAL5uJenMImQJa
BAFp3VGm4E1i4Ay4dbUcJzU7YBYW5JZ9fkGLdYiX+8ytNiM5ya487bnPyp2hhDi849nFW20x+lLd
W8r5N5ugCmSyrdcCCAW7lSrfqiDtt5o5Evsh529647c4LnizJIAuB3+eXdrECkfauxzCM+VRc3AN
e4sOfb6oCWqDenzo05MT5e+VOWgPOmkbK62qSoKp5Hwd+SRWpVGHQDbp4xvdSmqtsQ2n9mFqCSAA
HnmQ5pONTQJsYGutx0iTZxBnjxkWi1TaydkLs2ldopraZBpeFg9nmeOSf3qXZ0ZJpgemAuGS8+ua
fknDkGPx8I3gMwCVgHFbivFUGS+/eggdxw4B/V1ekoPudFWVZLap+a1hnzEZUJ96d9iBSsMsBPh5
zbtA9lgyF9xz4t+PcWSyfhrl8FeS4RsZ4jbWCBRj+MK0n2HNatQZVycjNaVqHqsu+6oiIpWQ4WDj
YXR8IKGBdmOu3fBAvcaucmJKIy+AmZUSoaZLE/IBQTT25wplxP1Hitj1XOXT25A63Y7KLwdxQuqZ
W7E/w8+JBQAlUkY6Y2xO+Y7tzXMDGq1NfzS1iVTSAx8T2mWIMRtIzjCwB7mPnaTeH8QQGmcRVq9/
tgYyxdhHqXKUXDmmJ27XbybkprNVeqeC/chKsHH2UxabXeq5n0z8wZfZ3bFq0scqTbVjJGxzE4rp
OBkOH7iKkQ0EJvbKSoewMCo3QnC/2F83O2WyfuljQY6PUsS7IZZQvhQ27pb1gwGfu3fT2EOQq37K
GSyQgx9mg+O3OXZdDNTGK3dlT9JV3EASYKoS+qpOxrIwsSIUJn0hSQ/erDGomgOm0MzLqz0tYH2P
Eyalt48h1pATwcQO7kBJDnnQFOTH4qYYgF6yFuR8uda0bbJjIVURTPn8YC+0q0Vo09XMbkC2yhVm
VsRIQYH6Kmh6iFROb7xZ8hNOUuBMcgD5lNd76vA3jpnm2Bi3lq7GY5p6F6WkS9OqKmaSWB0fJh13
I27/NYcpvvpoYRB5ypH+wqoxRQEsytgUUU4mkAo9gC1hvJlLjxIhBE6h03k96ELp1n3WUM8j6yIs
JV9wyMkbOQDp2arJuLRA9C0NLnDBseNt4wkwCjrMYas41JlQc7MjdzaZIV+xqZp2dmOjdqv1cKUs
DZKsbT7LpA/PYxk96FF/jZPQex1bDYlyoWpH1t2WWCpIgwm7RRVh4KEwNUpSPFA7D6FgYDgZOjmr
C5j6Vpc8kzBhU0OslanMA8UQoy/BUSmtfjMn8SUHZqz448ZtGlrdyctTb2cxKFsXrfatNKpxdhry
cbq6ug7D0Ph2khxmjtL1CLtgV9iMz9NluB2HGZiZfJc2kqxLRl4IIVV4prY6HqTjDQ/xLAi43U9K
DD2msV/KUjnbBtgo0wHU1HnqHnHHdG6FZ67afDH/RxmA0xrO5LIhiQBHX/K5e5u7eONgX/wcege/
m0cSs9npLwOnRK+1k+e+bhn89s6lavTqp0cUTW1mv3Xdi9iP60+VpSTkYKKi0IE5go/v8sfOpiJp
+2gTEiwTSG9uqMxJ1EV88oD80tiH4IKdrIwDirFmJVobOj29hzVqHeGjpVy2DAMECEaejY6Azumx
1lWIoqQekKYe7mryUullMTgfamKuW3Vit74UJWJBrEQlewTGl0zay3pXxYgvZyLQg9IYng0AOMxm
W4OBQagHo8CL0WKZX7z0euj6pt6FW4E7iAkGFoamNRPmdypgFdL4qpr3OC1/9GmqHDpLFzfNYBgC
PwYm5fpuSXBdNi/YfgmSgoDs91H0C+tcz5jxFnG6uMRK8Z0vbBuDLbmbYk9rIFkA0Edw2XQF5/05
U6FCJ1DFhFA2UIwPkVhAwMUgTu50VXB1s28EJARka966zYsiCi9I3UTZM4I3UDMRJtSGOnxUycy+
yU3nkLaEtmYpIZWtTDQGTuaGb3SBUJIvas0sLwTtjLEq7YGuR0LtjmrqrqwYdVP2ELVjvC+X0+ww
keTbOnG5lX31BMPQRQR+Nhjh79B5E15XmJs/+mtqcxMeFXVdetN1mtku4M4TwObCt6msAT7oLtmL
WdmQ1/7AapSclMb5cW/BZM5gAuPQtV36bshMY4aLIEiuW75uszkyROxVv4nSbqvUX0ltwR1IBvOh
gCVr5TahtOEQNEJFqZ8NpJuO1pPVFMq6khayiYqMUVt6jz2gnH1agleJjDGkS1p+87IfjSp5yQv4
cQBsSYC2oFAWpUVx1NNFGRYJRxyqP1tNCN+NUhXZbZv7uUHYsh6TA6B36iGZzA3smmRbIuKGPljM
GyUOq53ugFFlBMcc3Cizm65lL26f3LwxIhI3SsbA7ClAoLLkG9WT5kbm1mVsnA6u5LpQL6YMp4NV
Gl8dEouTllv+qImWrAXUE9AIONw8EGYiJ744wmGMMsWFVJ/AD6w6DbCouxQYPRrHprTOkOjyo0jD
61CoG9eR1sdQnvU5dk9GTh8pF7hPLDF/pkodQY3GT93WM5C0JIED0Mmvuxg+HN1fBTjMtxW9KrGK
LTfcqrzIIOYLfwWb7Fv6Cw7F4Xs25BoDOtW0Yfa7XvtFwZVc21mn7wdk/my48qG3E5qNMoMSLpGn
pnybgVUN+D27+iwH92QBIbrRtyXHLrEdn2rqpRVVsmXcjHogsdwTgqN3syzrYxXhkegcCPN1Fuor
0WSYWKsGxYM7Mvqo7ZMd2utJzdEkCXkM+05lsu0x2/ci4oEZSSDVRR9SgDMUlW35qIq7XaNqpzkr
zXOILHrEqWJOT1MWEzoKq2BDW4lw2KX1KKKKlOL2QU9HuvTKlCIAFT8qNsMnYSuvfcj8xUXzeYzS
8toki3jRI5HPYHpKVk50GLxb6QjneP+RKSbHXIO90gkNlJvmV8weFeEw6rnVAFJ+EheqZHkqUnt8
SxMH3WkcgLrF3gCg4Lk0vaeML8IxarzAbrzlW53SjBszWlxp3F5RwjVXmKjk7akZ5/hABb1Co9cI
HC/7rrxeDZxyZiFryrOR5uqRIUu7n2ao/rGM24OF5l9LlVOVddlLMor0sf6lgx4pEpm+sDprpwJj
96qutqaiiycVZT1c6YmRjWZOZ0+r18qcNlvSwQBuNvW8vfcWtPrGFkXZqUMJdY9wtypm/qG6dbJT
P8dYiY8VUVrb1FCeipZLemf5WNu9M2b9vSITB8l9XR0wwP1Mqg6yaU5ur3Th7QwuXV7SLFYDRa1j
Ar7H40APK9aheuoVaCgz2U2C1FAr1sIdCpHFZQwqa8pdgtrsovDZjNi+ElZPakPk2aDFmzY2nFvh
TFsDe70hXe2SF+nPdl4UNH3Z3IoUJPcwSGSnnTiW2L73oqBRqCWyPVZKvJWjrl7jQr7yFkCbmSnB
J0N7MGJefsGEco24PSd1W9jrrnBM36Ai3qLRxTJOhyUeiQOtbP00ZcovZejJs3bLmfz3mljz5LWN
4IbH4QA/rwCDhzbjHBYpCZpZ354yFwZvOHb5pU6hJRZ+4ur5h+BsCu8G+vjgRucybYeg0A2xsTTB
2chOpG+NmDiUQTN+WEQz0+p4g88cQjdTnmEblJcm4rzlmBr23VrzY6j9jzWozodw/C4Yygd9zO6C
lg9h1HEoriPkKsipP+AMNAeJZQxpHpiCPpkB5IRFe+6KEuKNxf5BB9M7QPjFdGSdbS/9nUdVtpfu
pFwZ9j+BrsN+7pFQNw4QKQHf0gx6Ys3xgGDkzrHB9t/Aa1Zwae5670bfO31SlO9sasle1sE1m8tW
ZyjTE7gltJOgPImVTDjaAAuc7NS4ClPKq6c5+SVrXv64oPccF0iy10qCYM82C+eoGAhWlWIwg8Q0
eZPZnD0n+sBBokX9yWhJau47WBRDPTu7u+FCH6ig9IYdJaMiuXVV5I3Cdk/VAvfTI0Wehkm8dQOd
PFVTHyQDqwZAUpCNFYj4UqvpROm7+06Rl4DqVyiQfFs+X2iKR9dqEdjazlZP5m7tqFCL4oTm3SjG
BytixxmFj3WsjVeeARU6fLds0AEjhXIM0PxuJR/WmppG81GHOmd7rj7mHMLC2CHhqCINiladvkfL
+cRxQLRXGNejBgiT2k8jqaCO4lNGOjsgQwGb6sesgLLG3ECBJkDWR7WMHcuGZX/w0OyZJXGwS8Va
UBYjiRGrsmNxoNnlrhT8F6uC4AGzb+RRBb8BIRuWPxGSeuwAhAqbYwUEL2hKZHN9j9+M14QmsYV0
2NGQi0bttZdsy6rhNw3MdDeZU7wJh9xda2XtrMxkCQzRW+NUDtqxVGdxZZ9cshVIrDXMCGYRRQkE
Lyfzum4t7ZmGfo+Ynh7rznKG6dkUpngk5IOGMngX1ZmehsbiFmrioisjArBcyrOE4MNZP9FcwGgk
CEOd5OT6Yd2hy8FCM2mx/gyEA520OOemjr3GoM07uOWXbaTmXqEuvhRDuaYR56dKYv808Cg64BWc
zmg5MXXuUVtOnrmjdjuVz20BcNXE+1D8aalfi6Te6dKhf5cfe9R8uGhjC430Yp9MaBEyxDrIqBIP
Pf2MtT3S6m1a0R5K5BbMNO1L6bbEgLLhOtW2/hbaP8fIbl/5sOCuuQPzigXaYHSoC2xA05oam5vY
JHvWkL9MvRouobvVc2DOmcUGqAw96g87vwFfY85ZbwurK991RwmGPHnK9aEIlM5uH2aZ781qia6P
s/V9MpdmfNVLbXB3rQbpytQTsugrXbvopjg603NnIkBfwE+cILPpKuMRgZY9vFuuwYv0Ql+Xxk5h
p3TKzF8Kctxt1JFSNMmKZbMjmseDPjdldnxspcqZQ0vD1zxuAzfGPVJoJCgTDAOmok7ohkQomLMZ
SHkzGeW2yGnBtsMR+M3w8BwhVjpaJnw18UrpVPmImQULcq0GnT3v3NBgVKLYxl4v8hek0uPRM8fh
ODEpGhvLOHRDWp1rBCtbzyUP3oiKo0r0yfH+m7TK4jik2mtU1eUmNOR8iEx+3H8bZwNnqDLRS8qa
M4ifwAYeuiVQgcpcC6e1riMbcxPyrMdO3gbsQ0yS7wS4GFmi8NSVdAr8CumsPU+Eqq4rBxt7Hbnm
aizi8Vwzvr/bywrGq0+z+I0Q61qZof3esF+JPe29hFF5M6BtHp2B2Oh2gK5uKwC80sVUkNAMbMjh
0Pt2eDTET2SJ1lNrplsTfikCsw4++IL6gGsodUDx7bdM8h8xlf+W8QNdXdTrLMqzs6G2PTAyo/7K
k0MSjT8IX+I0F7sgSF2DTWQuPu76iDGaaE+T+3OeTVDRKKVRlw8FjUzXLbduTC6FJyArwl8OaEN9
dDwRgVZvhZriW2stuNAWX+NatRe9SnvsTfM1J+oMeR6pw0L+Fsmcb7VQ8WG1agdrts5m6Eq/aXHv
enDdRTKxMXTBIjEuOkJnOpVdlPpDiY3XlFTdRtth1/BIG7aMlwjf+4EyyfZbptx0T1kdWmde/SGR
rfVLUk7GJgEWdCgUt2QcCBIs66DZlfjoAvTd7qbJ6Z4kg6GQqBUzSy6fuwziMwkinFDBjq1RBSRr
UUAETkFHrpqRhnntabQVhzbElp4SL5F3PaM9aT0miZ2hT7X24owGMnwxmophPGf7tWejSAGBR2+0
mD6Qhlc71TpEimKfaWVR9utKkDSqTtaN85VX6KJYN7c5k5e8g+YC2QvqoaCnO1sW68AkdwirQIIg
QShISGmrnqgQVd0p+S+MLnLby+Qa05Al51lrdk1jB409bNNOOL+HXSPrYJiH7ib1+urGQ+2TxJX5
Q0f/E7CEDSm7N/w49TQqbV27Vn17Fia25Vz+yGmprbATOZxfSqJjS5Jch5BdnoNoYvKKKth5WYvv
xXbGzQjdB0Vfnp3Hovs9Co2+ZJjujcl5qTRGJJVDYMZoCtzi8MSCtrRoqDKupJLWfdv1tDMblMc6
1OpDadXvkaFedNnkD62lb4xkiM6Nqz3AhJxp1GYhYPx8OsQRhnq1UJmHMX9i/7doHoeLYhIJVs/N
7e4naE3tGYGn3LctdZFpiicBgGs3F/ZrazoZW2tnwqWifFoDK0UepySnT56H3WbApsfUaW1nZMgU
bfsR1VV7TPppEZBafxif/+0fXLjNna3xW5ZTTQJX+08X/30X3IL/s/zHf9ziH2//79svefnIv5r/
9kbnp83zP9/gH+6Uh/3zafkf7cc/XAiKFuPKY/dVT7evpsva/w8DWW75P/3jv3zd7+V5+m9RKPh3
Xczf/zUKZV98Jh/Fx99zUP78nz85KC6sE88EOKt7nqua9mLR/pOD4rp/w53umDhVsaD98ac/0yhN
7W8OnngmBY6lmTYWzX/9l0Z2bfx//9Vw/ubwB/oGBsZi3XLc/w0MxfDMf/SQW6arGRpcC+z3hm6T
b7l4Mf/OQ97pwF7meCSOMaR9020z+AIrIgjyazjF+No8AAxx51waQYvXFmO9Msn+syYtf8wABfnG
aG7NrBj8WGVZh+tuswxm27yzxbqpP9omB/iZ6r9sp5zg02uPlCLmoU+Tj8oB9zAMYMWkiQpfEqTo
Z3mHOCfHdjnYsXpqlIQRkkKxWjQL5/5H21npiUVuW3ZGf5yG6MB+CLZsTvcxd2BxGLk8eRmeL2IP
T/3kpSRoEUCUueoZ7oDuK3qRgjYTvyYdXBRAzGbdjCw64DgpmbqbAmePyV2zQk6EcD+3SDmgmm0N
w12HejetYtbbyXJ+SmWMN1Ou+VFJgnml0Ps33GorIzrfEd30rmfopDUoXuShFGbxadnWuwA5Tiol
A+S5/O7fPHU5wzV0yKUAxGvCcNWp8DymlNtJEYLIoaoG72zyFjO1XfeatQN0HmTeYGDM6Zfw6Hyv
9h9x532lPUW6DgElw4xUaFc1yvRtZUMMZFrxalWsVGW64/sUn0NtbC+m6E51t4RBJPED++8s0KVJ
1gZNBwxaeBJSu9rJSH1SnnLiAtBWmuxzwdXfzSlurAWTXngXLxzVx6r7Fu3V0/XobRhZQnPCGXzD
0X93pkOSp92tDWb8IE6S+WKyNc5nB9lYqbNrN+1rlT2m4KHxWwifeTDtQShWD3SFnD2WzZtiIOir
ZPqJkg0aHL35NSwJBPOEaW4TJ7/JHnFQDI5vFyfCWIkqbHza2I+Nm5DFxWzU78vsdyi97IChemsX
mcoWdVi6iEqzS1zlBQUbIeS18RjHWcdHh56SsXZB1c2TpngMmlc5Sptgl+nWYpHxDUkkSegsOxq7
PJG8img8ZOdjVB1aYMvXiZM5ThBiLgUjWUYTUxe0qv0Eq7d8w4oMrsB3iQlD4kQvMVTx0vURxNCi
zdC9oaqYnS7zXXMyV2ged62SvKalfGKmTSLUGA17vWk2uG8bxjR0d22PlrWWFhWxmwgGwcMVhtId
4tzMNrgc6Sn8pGs7LgJMVB0AZ+ZIn/ZCIbW9I4Bp0hUEoEPFlrQCc2sSXYRIDItdVa91NFSaTDcW
2/m1mmcDXPw8PiVqg5zVfusakrEUMhgcr/upM+gWGAVXboKLJm3Lm+JG1glevjMI95IK/M9CZPRZ
MRL4vfOVRgkasZwIWhqHTIzhsStt9EvJYgzZE/PYOf+tpOklNpRpW2Af0/m8A71jm8XgbUUDGKq4
u04g7AGe7VeuBsDW0HC1jcgpIBOjC7Q6+4H4mngnTUl4I82hDdZNFCTuaq7aH2KqjqJz4122MJnd
+TcGENNPOhspUxkS8FOinYjax87qvlIV6Kmit1gGk8l3LGVchw7JISzSaM4c81adCf49ma1c0k6R
Oc0QQVftSdebS6SpfhFNF2ojKGmptVHzGXcJI41YzrTboOStTSuiF+bOO9yrZ8WAR2vYTGGyvjtg
ziaiD3DomlwHhxTGk8bRsR+XZMioJGs2sgfG/NVjTJ9r3bsZRGxk6R36ajPj1J54MCJagZxOM25q
6bxbYReuInz9g/KW6R1YqC59U9jFgvFjajxhoYLQaD6SlcBmwJiiHykyLqhOJBu1BecI/FSx6v2I
h9GioclUfNaRxY119RFV+qVP4iHoU/nqTggHm95SqOAwDQ/JlyblAJ2hiMkXcp/zXmGMjHXriTSo
VZTkw9aQ0QPcqtuY5POCi5OBVrfDgahOrIewVdJRmAvub+W535GWMO3Xu5eyRQpuJV9uO4JMpq9Q
DpjzhTJaW2F2P2bELc1s//BKcWaTeFNG9daq1afpkoqb9Dm2dZrYYcaSl0wd+WUj+WYNeT+ANZlX
RWtdKfsA1R6ldreNZjXdCN3wS/UyNEl57TTnhcp3PrsagU5zGStbo3on2DQ5Ck05GeDgN6mcP0bU
Xih64i9jluNJON9or+195u2B6lbos4z9VGoBOXzdo2OQ3FnNVyMkVo6NGryoNAy6kfgOrRPTrp4L
+q5NIrfJYF2Z5uA4cyYQ3BnZNnPtYtO2CBBBvjeOzlME5ULHanu1wXIbo8XAPQNaoXQKiTukNp0a
d/4IzQIVXJm+2o46XNBY79kasGUox/KWj8wRUxdmgsnZwA5Vohgi61xXxSO8RNIPGyZknUc7tmCU
FDRq+VV6hXqqU52zf8K8V7c70NlQwydLMN3TxbmCULgKXb3bWh2e2wyQgmjDZmNbSNq00JOExQy/
ZsO6qKJSXg27DjqTLAknAhtVuRaedr3cWDkKwEIWD4plHzS2YQeY5Z9p3/0SkAaIXqSgr9piQnUv
DiIyWMdzsFeu9TQJNgRKqJa+2bFUdLNGQnRbPcOe4Fye231gGXNQ4mFfjbFToU2bnytoy0HXZvi6
WQsVci832CtDuGbPMaSttTdxOmtRxJ8XkjITBfD3BNj6sYhpz6V4pWZBM2zUvnWkt1sXz6HTEhLZ
OZB1NbA9Mw3BNGeBrnberE07iAXDmm4E1ZehOsw+WUgJlYsZnbtXcIvzWpuQZUQ5isN0JZKIwXwT
+2TAIG111IdoWrqWMyLZts+mvdPrH2FFnoftdM6ZUJYYXIWibS0I8gxG208NBt2pyofEt5DfroAD
nAVBeGRJaLL+pEkACk+TL7ZZ/WxLo2cCzjISmaRYt95hkm32lLQ1uYrmzaXl45dK/hYn6CSxe67U
KSs3cV/QlFBHztkleb+6Mv9KGpQzmigutcR56VktUNfEfNVhw210GB8rUpq8+rV8UENlK92cPWEb
s8iXmrlxocWtiH0NuiicV6qcf8eD0Fc6ld4qk91R6CSdlU7OGZ5gHvrGeCIQKZAZor0rHVEGU854
zkvZ1Ltk2a5IYVh7CbCBNoR8QmjjrJFIK5US90GPzIqAnEwa7oIg6Pa9xSDYZkAxdkz/I4UaRM7i
1TUq9Sryc6x4T3hzlL2RtL1vaxONiiHDun/MhTsf2inpfWKOYEaw1fSm15kTPdxzCiX8+27mbnpN
I6YDzNqmplu8IT0GGcVY7WlR6Ps2hNeVl5fUVH8i55KHiSp/ZWGRXAvTTiaM6Va1HRX1wEzySXcM
uRkL2g4rA4zBwZlw4nqLyiMoy4Ko6jz+zBVNHmyIdGto7c+JGT9D9CA+vK97P4uY5yOYrWXQyjhe
uf9hcLQgqh026HL/NDzeXY/U2No+rW/G4DGrq023PFSAdDHpx5B8HV4vcyBjXtA6WeCiNlzd/1wk
rbrBUnGtOsy/rCKon5ff/rOL/9l1qO0dok1pnN//l2gSIldzu1z/l/dyv11YaUhj7bEDOtih+vrr
1laa4zr+63JLDe+D1kdu8Ndf/u7Xv55UZBtQUN068//6b0XR8Z5EROCpLsXUH/f7P32VGjAPTsbo
cfkK/JwqWwv+erQ/XsH9rtKy4/AmXuuPB75fx6wJ6ZRDnlCDMOkAxY0BAG1VrAUcCrWBXeb+B7kc
AfffmqzK/WjJyf7rD4TYg1RajrKMKcwadR3huPSwidf0UsHHvFjp7z9CURwXcSfzXz705VT3dz/u
13kGIPqoSKE4FBhSgS7s7i67u+uOljFpqDCkqdEXB6ZakNqR5dmLvnygcc4R+pdx8m5v8xbL5D9d
B/xop4oe8JdD3XLUK/iNplcczIku2mAxAUMFwwG/fHd0PLg8Ts3uN4ZtzWPIdQ+lcaXLqP87Q+b9
ce7Wubsl737x/kMCfMI2Ym3vRlI816SAzb3C2CI9JYvJ/q/r+x6Y7ST1092Z2DkLJCDnMe//5MX2
LdYKufHuRtYI3zlAiOXuDIdQF3ynu/sTLpf3+v7bP13Up6nbzOaRI/pkLfyD5RlkDSp1BSMBkllR
H+6/YZ/582KMYBOZAGxze8mjr1nsDjVwnsP94h/Xcdz59MK26f5h2swHCKerB8GYOW8Pirl5U73V
NltQ5fGNdt6G2MOVc34bDwB/9yQ0+zDNt8T6Ng7KobWwNg/z4W3YbNsAq/SKZAmwSZM4eWEAVT18
IuDokDP8XG/DpzqwHpn2b07AMdad368JRtvOB7RZqzp4Xx7sxMkZ4dwDfP83QtpOCGX2b4Xjv2G/
sK/Tb67ofB4QHMKTRZtDfsKxASDIF3ubn97CpzajfZBwSkeIsZ4PyZ4q+JHnpm0pAR633DfH9nfj
Q/3wiXVfDz7DwcGHBSZrGsBP+YyEg/eCTjmvbvhBz9osrrwtNJjJdpHWb96eKQVCMe896wcUg/Hn
OF0LbwjmpCXtF4tH0KLFwm6lbBokd3mAMKdCH+jswygY572qL8zXC48dotuLgoxKfXgYNnwkWhgM
xOuKU5bueuBQ34W7pmfhYPeL18yV3OGN50GUp7vlaeABrqcVaAgIMSwKezHwssDFNgbIoxWeO37h
omduynk/k+VOKgaekjwwmYBv1eGIzThHCzoBXibW4eyyYf5tWCy4GB3ZDu+0nzCbuNaC+Dr4UGPq
9GkgrwJ/EyLnJNs4JELG9wcbL+Qy8CnIHzNGigXe8f/YO68lV5FtXT8RO/DmFiPkpfJVuiHKgkB4
z9PvD+baXb16r3Mizv2J6GYiUAmXZI4c4zcOR89rT0BmZqOHLkQ85eaKp4lx7YAotnXd0CwgiznZ
iIsE/dOsdu+ZD+ap3JgmdktnRiyPf9SX3JN9+jv5LsFFFp8otJsaP3keR+f6rJwUWyycADSmrd5n
B5ma3yGCAXa1t6pp94/MMPG/6s0P8ZOUq8a9Nv3oY1aksblh3XeJaMGFu5OOz8H9jHGz5OMtem+9
aRU9du41ccaPdf0orvBWses9GvPVoRE8K/2mMCkLG3Ls94lz+8jSQ4zBUZo8S8iQh4NNBUm8xybS
xQTUtn6CT4JFBCPoA4/FIZJ3zTF7uhV7YfOD/Ypd9m/dZrjdNfLaAJKEW0GC9LkDAYEW3cFVQi4V
QWPFJcSBY6P8DD8KZ27n+/idJtBqAGCNjSoBJ/bah+6YAsZ0qmcp3pjouCtOMXo0ivhZL+6sWUS0
eJSovpV3dfbGnzcVPMr5fqgn5F9D4Ag0RubYKVjpCyn8AsOkyuaRtc7LtBU/fXa2r+RKLlK87pyO
yTtFzdqjId2mdfZjAQlEcuoeSnianTh2jL4CScEfHn+BhzHvTYFswp1aHGhcKKNDh50bGk/WfIBh
Fj1zcfwkL0TEgzXq+2b0EMynTSUKZK0VDX+aDpmKY1Vr86MZNh39bhZ9SjDs+wH/bjftOy25rjay
5FrCPgoPNMob1haFAzOSjZCLOJmdiWz/cpeyZJuYT2XxaBWfrfJF0d8HMIhCcV5txNY2SGxVK37y
Gu+F6qMOGH0qWzMfsAhJ5T1lkxlfi8uvL/XjWmrfleBMARZDzU1aztr3Dn0FLiqiSLUoP8vFwXyY
pG0J6lPgifQYgPF+4wRPZmXTMRePJJ+fiPKvFxg8+XNde2FFIOby7pEL1OyKdzJZmcA5Ni220Y76
aUr2uEqqTTudrYt54gnL1Zr72jnvV8c8NTYyu/eaP37yBusgFueUIRMip4dpQtZ1nVonUBTvyp3i
4z+MHw0NBTw5vSdrPA7D77adN/fd9LFvNCWO4SN+/0m/CjWN58wfTdvsR+ODx6nss2fyTONKJhqj
FgPvy3ovMJJ+EL5B/dN6eGxU4z/FVeEVdl2tISXd8iM1kgf9ZOBENbeTa+ujlEdHr2xphJwJDN5X
JAyP3APybmQx/El9bSVXD73ghD6ObIeP9JzXPQ8uszvultE+cQoqX9YovXmA1l7NYQXwYuTg9D50
pRTzua7EZFgM1tIWzUhGDqrLAPYdoNipl0H/5XhM7tG6Z36G9BDXYPjmda+fzISRlFYvPKn48f4I
FxgvOqDSLQ+LNI58wrcFtwKk9aHs4b8aX97UB+HwPQSe+Mmta13OYkRGjYCMwjc/H7+QSaHb1a64
evDmO+ylq14Or6SAsp0cc1bn3bhAZbaFJ+MOnNqraVsX447hj+do+Nyg6L3/ZMXvXd5qRpHkaie3
FUBvxmEGduiwy0iIQAa6TlvhqYt4UrQNJTsXuFEgEmoAu15NdxNPlKbFuaJS4mBEBurI53mYPA6F
20Uoidsol+yIn++0PIYLKLB2sy33jF/miaeEMQ75UEbiegVNaG/cgX4fGA/8F+PCNGxf8MNR7/J1
OgXFF0/CAfYnmkY2/73Ez4PzyU3QHwY0fFxuk4Z9JnfV5fq5LBo/Q2i3nd9TbQcvBrkGW7pjeNFw
/8yfb8/yA48x3zM8Bw/GAYWFm6PQR0EWocviXoGw5WzueMvSPT8bv0fZTub5OXJImW7NESefocy0
8Y7VfNAzc3jCdSLEdqCrJM+6ohetX9/4Y2KUlCZtpTu6SsjiSJjtefB0PrdnukFpy5tHvWTPldEH
vDK4a4c3rkK5cDVg/BlDubOoXnq1sOJQxuWtqvdoDQoXFmQ8RxAQbvhIs083Y+gZd61AgwY6Mz8g
BfzHe6btasbJTeOpmJjMjZWaDydgIE4In9BV7uj/+athbqT6sKKZ3X44LQZ/DsFUfFq31boIzvUn
rzVWWTyVbNowZI8JYYPHoa1Dh9DChihK2POXI+Zg5sPcSlXvJvkA72gnIpKeG5LGA8GCuurPtx9y
8SbRXngPxXryx2l4IH8QkXhtnxg3sbYzyws2QlT9+zO3IN9fz6Dh6h7KlZNuOjsJvWwXtJs5p0+r
x+sYoUaltovYSQ28VNoDPu8kA9fYbjkAAgqr3pP86MiVRHXN96oWeUh9h7XNekIsKd00xoqiFkjY
oj5XFSpnjwXlgxtOajESBId384FJOg4jNl3DMHdysmRDoxuOofF0Hkvw1D5ioddLz4OHUzo6oaDY
+AA7wJiSptkYwbSfb76ULSHa6to/vNxSMosrwiaUYdGa7nbygyxB1z7RRRmkJfrPYSshBHOdkwCF
Q0XkjeG052d6HO3g6OLDso8GMF6r3IK8+zyD9BBf8UCTuRJ+Q6ssO1oz3HluBmZ+KBC34khPGH7b
k3mEKD2OZyJzsffl/IDOdkFErO5mnVIPzX5Q4MQg03140HIP7EuUfpvM9Z8ZWo2nmBklDTjEcNAX
Q5fSDzHN3MD26IBy8IdP2izDOXE2bTddD/hRn4GG1m8YgQVE/hooJf+mrcrXsd2Im2DFg24BoIHp
VleMgVm2i8wjIrrD3WAeJRFNebvDHUTxfN+nk2uqe+Gpqla0tPyV/ooWgCyBRk57WLXWISUcCt0r
ftlQszyMZnpnmj2AHV4PVAMleUNRkBkG0crgiF/m1VdErMMe+27HCTPjoG35ERAS5jsMr8RuQBJs
8zGLHfKOBOmMGHW7llB3tIkNbsQpBMI9A5SDDsq4loE17evPof5JcXQV7qjuZRo3s9G28qN0KV1e
SsMPIGUip1rtUEk0CY3pkNWtok6zvqF7E4dzSUa6gfgK4b+SmPBHbzClvPg97MCt2Ler9XCLt1rz
nPj8YcgUdXUF1lXtuBXmJr0UOYqXW1VzY3zeQD9gP+1cb7spOV3vEEpzBk+jccHSZ/5FA2zQ6kuv
e4y+Udqt3xpe9xSEq0PU2tzra0oWN2CxEJJtvJTt+pNXLodQwmBl2FSXcTlHNor3kTIDgZzlZhnM
sxVYH/hNTJpoLg4ueOVn88MwZeyszMOaVDjQmfBwIxW2zyGH3IbAg+Skh/5A8pFiZ30HlXBKEXa0
8e5aJ1RPopVIApHQBZmWKbTFzlORP3SwV9MpifWka3X4OhiO2gJ0Hwq1RxNZm7dSmJvQwKucggj9
Mq3IPsPpBSyXCqRjv8zo3IhO1j73VLq1bSy8JjSbyhmUg1Du2DIy837Ogdodxwzgl6vS88NnGl4H
vLZgmNWu2EKh+NZ1eqG3VgPk6MeAithD9SgGUrxCtVVt75roZInvFNS5FH1mMCAOC1LMNXJPF1eJ
Yz7eWw4iosclMJGZtdnhxTry4mDQpPnpd/g0nhnwrIkK3U4VdzGZXfRBZx9j8gKMuikoxzbbxwph
iA8K6SskSX/fgl/cZQyDdvYitCucXYPHYM2kGx5PC8jOzfXbVowNVG4wBqq7O+2+JjE8e5n7EMYs
Sp92XV4M+p/y0k0Jz5qZU+QS3sO0wxlQuw/u9NRWvjBiS5+DC+xLMiJ2ZdrxQ3ggv6vdWy0yQx/Q
23C1Kkq8jxzxAc6P0rl0Y9Il2Fv3TSk5eYOKS+VhXhGjkH7hMavd5uqb8j5o6F8G/GxtmgLMWkJV
/IWUdWnskReoKLRXu7G7u2rnsH+coMJjqhuNfhS9KZwAGV0bK8lUhR+iAzrYS6jen26fk+K2d9lb
fylvTOVdRmB6yd1gM3/djy4sIJRr9ozKcuZ0jQ32PnOi0+0kPzVnCjG15SSzVKytdyerOwJ7CFQc
IZ2B/iL2hEMqu0g6lWTaAB6802PUvY1Skd7bEESBLsDIR/h5X2x0f9xy7/oSFYDLtBr22j6id/Oa
fYi+N0T6jPDg3fQPOGk8Qi3umVuC+wu5I90Gr70QcKpZumXpXY3tOi6IlZnvOVP0XgvmWSRB6BYb
1ckv1gr1Op67w8TqOTRd86A/kWTxZFLD4kHVmGFAGrSblwYnW2mFXgL4e8BQmbVCtaJgfrVG/poY
JYD1aFe3wxUi5Qq1HAJ66yTsdmO6oYyh34U7fJ6f5HaN6x/U9tjVSMzBhLDVt+Qw7DTRVtY4/ylr
xU3vLfw+o31Ed+aCRBZ22klyyXjTKyR8bdjnoAbDdwWdPJqPU71mm4zijxu8lb4I6UD1oWrq28JX
9+1GIit7fgiOmosowUkgpWAbp9wDyDzaw8MVAKgXEYWigvMzML07YRk4PMJ+XMHvCadX/S28tE8N
UMxoi2nFk8odX3PGaFpPexE8AnaCg82w+iLdo5OaH8bkmMsICnpV/cCDxkyC3sNOQfkB0F1R2uoF
7BhBYhBs+fmhB3hMnwijgD7/WDS2vDG8+jV+oRcV36iQhb7EXVY215j+e5dDRjDssvPa8lJcH3Er
5i2W7kv1DLRdMkCJITD8Q9RlIrvCoASx9Aqficl/iqhwhabhG1Mnhj8iBKGbJzHozB0R7oBfGb7O
/8Lb4o7feJv3eHVvJy9MnXqDHQqEeLRtB+zG0CFx43CT6hiswPXTncZp9/2rAQSBmNZ8SfdoqWsm
TnCjX72AUchDTwU8LNqhVwg7ilnMqijpUGozAQbZY223dyoAv4OMCSmFmZl4aSOYPTSbrF2DE60M
8NW8rfET4SYz9PE1kVHK8Aj1UV2zzpN0R6pf3GTznB0kiYeaCfM0xn+yGQK+9++0Ahl9eUYBn7LN
GF+gZoHE86IjxOIvSn/MmjI7Maib2OETclnqA+z2FwvHbNuyr8+tAVt2rR5yO3ibe+/wqaE0ZCur
4TX5ub60H8g25qTfXelTI3viWusEtX30msaNWO+T8VL/3EA0wm5HQamxDgKXUzq8Fz96jQYAfGEO
A9OsRFQa/i28hD3pAJk0SuThDbuhzAQ+iPQBCCAiBHp5EB2F4MavxQNywbWPbbm2NjcE+Q9Tua2d
9P5Ky4hXQfGeQzSwDdhuyQ78E8kh64iBZW/jDX17MRmrYFxoGAzawVecSV6ySc0WzRptFg5zkR4d
tte31hXIFCnz7CV67iS/lV1tcuJ71D47ps9W+VY8k1L9bOI7Ii3BT9Vz27ihegROK9WkhAvKTNOa
riPZ4jAeCNgxb/qj9GK+tYLtlz7T+z2vpLLqHpoX/S2iF6UkvspDzWFU0oZ1GJ8TYMk3DWk8u/3m
DjAL/EnBbH6jawdoY6/cQwaxnoxZWOmQvMvMe0O4vzZFbGkFWdYJKo8iATyR7KX4KD7yT+ugIVQz
ZzjEE3AB0AJK+YAWld0OTmcPHqHKd4xQ2pVo+2wdlR2t4wrB2DF97TQUdyH5hW2zFaWfYN98XJ+K
F7iWRGWn4HH2HWhOYYmiAaSPxNWD77JWeVvmzoAh6XZdZQByoUN/N3B/nGkd7kgNGJ5seAJ6dzZT
9PmxMGX0uw/AxzYW57ObQUTRbTesm/UAFsGZ7yNsDz+8I7w9WMeytB+LVX5MjFd0NUz48NhEdjbg
jYd76xheqFdFoJjFN/GBHNvzOwUgfe5tn6MXQqiYp8xhDQQTn8wzErM5MQBKSPSzL8YRCSfy4icM
mumHEVIizkM306v99KC9DF8oI+YX5T5/Cjatahsv1+3wSEv8nhkN2FGW8bMabo37R1Xg2j5L5/oE
JewYgG6oHeGYbDHnYESmKQRnrAgnt/Q7u82d8JICWbRPCSbZsieLr9NOd1D3sieyG4l8h/L9Ouk3
jfVoYFvQCOE5nAtAsLCY+y+rvTLXgqqRGFI0kM3tc8URmw5i+6xOObaCAcCro/TRYwm3bLPKK7wx
rCmTWc0xmsVmgUiQkJErUpLx1I/O7550/s7vRzXswD2Ij8CEUcqeq3PL3y+L5auNGvNLY6JFoC1L
+oF///tErkAy99urSGGnEfTyzyKcPy7bgqInRIdi+o6FL2lzpsPoMf7tq//4y+U3tJxa0e+v5VUw
M5TrB03D2CiqIo9C7TooqRYti7Ccj7GsahTsYc7Mu0wDkX/PELPMr4do9/v17q/T/N1mhQII8d/P
y3fSW3VF1gGu+l+HWrb/fvyzFqWR6PxjT6Liz17WDE2/O0yl4SDL57wnLgM1jqDs/Nt/O/xy2SBC
wdYLI69VHRJA8k6nhdWh9MjIWc453Gs2rrrCIqFXIufdlWtNM6IVlX3I9kp5CBGU0VDDdKZJeYSD
STzaP6AouG4h0NtwbTdCh1BcC3yiwve6aRja9ci8v4bCh5k0h1qVLxYCQGMGjrKBDlohBJm2ygvm
Pj0QfcmxcDBlBkT+B/HsxAHLi9uIFaMfE5t+l0oSGeNOXXWdtBYrYAVJgLK/ogGTjZKXWx8Pjl5r
mwZVtT4VH+ErgvVJuoGfHJ4UWAWz6MND30+7NCA8E0sv69CSkdZybHmDSmxZJuc4fYUevVLJciCe
ikWRtUGViFAxTsnK3aqVVeHGGoH/r9OVKhn0XUp4nt5FEzuMdiYkxMJWTaun4iq8i/p0l2nJKgg/
+g7NJyVj3kyHY8mnqcpyB4yKSZVUkz29bQ4IyZEAnUjqBMZlAC7qDGZ2BmoWOnlVaEyOQEcyA6D6
yiiiWW9hCFgPc3ACjL4TDtHt2AcGWnqD7CaF/AWS5IDm6GuYAGFFq88fkk9J2ob97TPrKxjF2Szv
FNXgV9ufKDM/KCNnu1ZUOj8Xp8iPrtdVgT4aVhkkoZhONzIw3SZ7McaYWrm0rTDNAkyySVPqLFOw
H67yfV115xHNg2tfgY7KtmNCRajKAGU1q7RJnKrXicXo7oMKVCPsrNbyO/NRV1FDzg3Za7XJl3Rz
F5LzbLQLt+kDKtJBsm4nSY4/0B1xbgO+DJMUerKKwiBZj5R7puCdXcTtRx3CwRwwW7BFxvgKkAt3
bNSNfWNIlS1UWrRD8wdjIwnRMaCzqHUpulsMd2VYqJ9TQrko0O4x9n5Ni4o8qNWSTVVu4IyybynE
hiRqhV1f52in59k6KQ1/SEmDaS1zKnWuUxNYxrEwbqIy/spRnpEN0Q3T/qkwGV3HRsPDqquHTZfE
e2RBAO1qg1sL+Fin4q04wlJ5mwoU00uUZLATYT6Zys9DK+WbOp0uiT7RpcgSWJka83djQGwFITLm
+lSfcC65gbxEWGRlKeo3LcmTpOY56M33ZtRPAVXpyQCqMYnD0zB0O7QevErH+8DsUlTBxcNohA9G
lG1TCSPh0iL9ofTy/fCMbXvl3KxO3sTUMgu5kZ3wqj4prQndX5Pfy09RsX4g2nSbJOd2DWXHIDvu
oCEFKwThQ9caRwavLtg12rWDC4urSKRtpUg4TmKwAuEbHAG/7qy4+ZZ6S4aUWD/cCv0JNHkFEBP0
7ViGh6nT3vUM+MKQE0dTEZtSC+pIJVK1GPOveETYAqrnKRFz00mmI+Dnk1QmxB/VaK3UMPgJFFQt
+vZVk+jmSrRNEAjTPUmhuh2Nkgka3cqcW/pTGYHTWD2juGnCkEHGv0NVLut+EL58AO08q88wLQyC
6+DEebzT0SW4tswu4A3ixgiil4o1xQ7YTolXPN8QUID8Nh0LQXiOeDe5u9rrVccrSRLEt/KKeko4
UqvUr07bxpexl166CPiXjEy+LwrMmK+RBjlhVEgPjZET1P1GqfWDZko7/YqklzKKxzS6Ean24Tn/
7qriazaW1DQKkOlWmdnPpQpdPzKQHZBR7UfqxEN+k1ybJs8hIRUXfFqgh7WXfKL6qQmkPQX6njWi
BmTMhus5upUXraifyqw/cs+PEzrFJQHt0MZUTQXxJTRJeqECEPTlGWEHXyiK81VVyH1kDAyVMYl2
kF5/1OEBRWDVDhUdckQenWVVSYAGo117gy+GdqtuyyBMHUGDrybrIhq7CSKH3e1TyM0IcHXzo+qk
t8pbuUHA7yOh83YaJfowqyneAA0edjgTbUf671uZ53aRQJKkTxqN5qFurz/NVR7PUkPrn1AmQWsQ
s4t5FAT2kK9SZDJID7YxOnrlazIgrFQ32Uk543UyCUVih+m3lsIJ/NIxRFiV0dut+dARzcPpUe5t
BJMyR0onD6D+Vk7vhADDkqGsj6CrZ1QpCXUUs5jZBNU66G9Ua5r0WYjaD01WCteQ51LXnKtTK8Sw
4Mj2eSYwPPdPV32qiU6tE7BPJGUAzhXUPYsRALvsCbdii76SgcCjShkY3lefkzEvGpIgJtjeocjP
SkbtCyhuhiZk/yIiN2dfsc7EwidxskFG18PSXsQKxZBARDm3aBsSIVXyKE7yZ46UdI6ihRWhPkay
ttBmGT7AJRB7QRCMUHKh768Qp1WciIyYl6cxeKPg1m0yFVmLHmsLZSu0e4zjKTeJlBnCwAJrMtzW
EgJnh5CUo5UC+jSU8dO6kZ0Sa1JGaUqKtiOhn5jHtM0DN+pai7OlToIy3kikI5FoL7J7aHz1qlPF
ydZrUgCmvBWDiQ4RXxH3Ggi2XkkxCs94MtVt8Skl+h+r0v/PJftKr4gwwBG9fjZ/54UpBCmYYP+f
uWQvIzZTWfgf/uZ/PLVF9b9EDbYWXn38ljHbgf6LSyZJErsM+LGwwlTFwOrvf6hk2n+JdMdQXi1d
VJGkhM/2LyqZKv6XZaE8KYqmwjzGlOT/FyrZv3v2YdMnaqKkKpYmySrHUWa3wb/xyFAsrZPKgjSu
lK9UDAwNBVgQQQN90Rlo7N/uzH8wNlb+3eXxfx/tH46xZcgrMfQzRf0w/oBQ1eHnuLj/BHfkOoie
tJecnOJB8dF0IGX4WnjXb8hCG3L2lDRR6XOiff8s7QfX2Ig2oP4+orMi40Ce7/9+qpIu/rtzHieL
mznPTVYUFcze/zJaHKVaQuNFlZAWE0lilxNCb/MCFhc1FFUw6m0XYqJX4EtABf3RqKdhI2ANBEBn
9iBqpP5fRkRxaJHSHyrVjYgVGKEAHsHdSBBYYYHoNekbwMBlkQ1bIewpsUsTGj1xAZNg3pYFZM8k
fSzcMrYsN7nWyC2WZbeaTDJazey3sizMxd4gQ4XdUyUV6dp5xnkVcybIC515+dz95QJUiN05Q712
lcxGHQiYTE4uASRSKMdufxd/DJ2MWF+FEwmHmQm9LBCpBSqihevfTZV0Jccy0Vva3CQLlT8ApOIM
JQUtSUW9bQuswQeD4H4+JKIO8jorydbN9kIqEuigCpflsoH5Z0GNknEqwmoNVFcV+ErXrfIZ4ri4
DP3Db2j5WFf7nIBzo82QSKQdSK/VMzByWZTzGtqDeLqJV2pVM5RysYL6Yw/1+zlXbxYKIMELg+8s
zCr7HUPANq2aZjtp4kG8NgEwbzY1kyBSvpdB0uPP8WaKZb0Nm+TH7OKS+g6flk3L4vejVMav2jyT
FcDzYlvG9WvzIm7CYcbNcuXLUzGrcI+03dVfrvfXVSnoFIL6ZaNoJsUqneKH3yuUk3lOvnw2mnmG
LyrtF+yWmvk9+QFzKGikvxe7rEnq7bbmdfAWYypBRNdwWUPbsPM7RFHNoQxXlqE9L/tuV1Tx60Kx
O5l0ly4g0jJc23IbZTcObclNuIKj8/znI563TJF8eW4JZCIAFc9rS+uQNVFe93hHLtuXTTxxcw5L
Ufxb4Mnl4vQV3Fo4E1Ej2GbdMWcMBWPbWKVmq1qTuEJUkgdV2qHf9r3BapghiIJeZzjTF4kXcV7b
9qrh4Ks8rX/dx7r5nJcG3E3tXaoFzepv7RWXNFrtclJ1ju1fHVSH5Wzy5ZT+WmhzJurXlSyoFd64
HOecbqSFBCZdRZrTcpaPy2KYd/x+/MdXbioBWFXjX6TO+RxxxKwsRB0XFExGjly3cl+ieLJd9k7z
2j8+ZgFxoGXVVxfoAM5ANwWYiMKMCmtifhDwtwF0t339/fllbQZiwzWlwjp/q5qNnvqBWfDCA+iB
lm/HebGsLdvGYjZvy5DaR+QugoM7EwYmiaKfVlo378/uv32zEb8FVMDgMNJnJXO+bVmDvV9Ur8sq
/E0JL8Z5/7KAL/QeMWR4dSiQP//dsfx1+bvx99eW7whmKkFNMmMKBNz55K/br6NNy2sn37dR2W9K
xtnJ4R2BL6bNXZSUlhZ+MiBHl0szQtrHcr3LQla6xLdCcfdnr6pP9HcRnFggffOdkSNQJNdKecnH
IYN3rexx+/Zw86LDWr67fGv5nEvyv355+bjsWLb9+bm//U0mtKmP5fdOqmQD6AIgnnh+yf7Tz/xu
Q/bIRPC9ar6MOi9cxUJ+aG6mJjLvs1PC+/IpnjeJc3u9RWAmlm29BER9Wftd/HPbknWF8EWNnLsx
q/JzB+a/y6boZ5wv/j/+7fJnv3vy5e9+Py9r/zzUfIa/28JWhb/IbRjlzqlE+SenN/O6ecBVIDfD
GLitsTd5VYOr5sUaadll0c+jHnIywKsFeSj8Tma6hSAvsqA5fkLTteqAFo61i2VAS0fBwtTEeyVO
q5Uy98a/CxFK1N8+LjtQgP2GUAgMcj6OiLi+k0G9dxYLrKzHt9zDwh1EWNhWpA5p3Mvilznxz23z
qFclJZiz/DY3eyMQvUzlJmc9tn7tiORQrU3rmLTDSraYCtwgeCVVc+F2dBtBElHFi24+mn4D+POt
JqbdVhC7B/WkYv3z5+jd7NRkLG9QCTvQHRIUXUxITN5V4/ZUVeKNWmmssyvVbHj3iAfP42WX1lSp
ltUIn4jtsqhQl7YjPZxcE03MoR8DRHk/l3ujKUJGITQDl16Dtp4H/uUu6fN4lxg1JMgp9sO61jzM
bX7aWCl3LdyUcTDfyzoKV70Rri2IxWsrc8kQhVuqcvgr9Jt6jrAG9Ma3FnxeEslFcI9XVIlkCNvm
5oCN6W1dDTEnXAuTtellZNIZQurSqHHSS+50yXpuiHXHMUxIKuzySkq2XZ3qvhZGm1IL5a0kKCBE
5wVCCydL04HrNyPg1dxEqomUnwy9MA26FYmZbdcX91eJACeXjMrVyB5XQWbcxWpVgBkZJHdhvSyL
f7Be/uxAu4aSA2IHC8dkWfxpAcvqVU8IgpMe6Z4IHi0qTkcjMmAl1RPyK5G67wNYZIaM0Rg+ghsk
rMNTM2jk7fqEeBlnJRDUxons2uAXotYxoKbSTz2IsLP/4vosNJ+FgbJsyxTKgJNu+lmufhWDdM5u
CrATVMcx+WOtjNMBtEBUwYjmJUy5AoDEE0/mb58tkc4Obvm8ObGi+s8+k66j06qb/7tp+caf30AQ
B3ZprTcIl4W55tQLGW1e3G4m6eVyXm3RQ0B4Fm9AQ22JiMSFt7Z8tZh5a8uXlrVh7p+Xtd8dy/f+
/Mk0XL/wHIF+O/+sUZYWtXV1pRdYeprzQpwylds3r9LYJVuaMiD+U9Bsl22GgAkDYEPUKyRts2xa
dkZh386hXbPNhSR0uhL62K2tsFo1Ra9C/JTSt3YeArSyaSkM6TIWTJg0++jeJ0jWLtua6js0wwpV
eCLzZZOWSgLQPQvMxvyN3x2/H/tTQYSr2tIN1xV4L+iuuzQAMCmGL5nd8eaH8apRdggdaKbXv2RY
GwPEcnFyFWQfns7j7ci0417wAgtFavI09yN54cFvZg1sMju7UueVcMfqvu731fU4z5JmxMB27J5b
+b2jkB0l/s2kegf24lmNT1LsI5yUoioen4zYb2TeGfxzd2aHWn/A+73P4mM57NthT548sNyUVKqw
MS1HB6kr2j0KUNdNgl/bmDvVsAq4rpW+xeEEUjojttN8TiCEvfQHokfV+OQnDeECSkzj+h8QptBQ
5xCRzkXUO3mRwWjGduhGTzpAtQ9JwAvF6eRHTM8ioAlIiNj4NCiyM2eIkMVTfENc6emmpfh7RUsV
4OvJpDj6VMXnWvy4HQC223ttW7wDgDoONigPaspA5JWt5pDt3Ndu/DOulHckC0ApucJZoyfK7OFi
+QMQPvkLALPXb5JX0S2eyWi5A1xi4DPKulvPIO7r2fCA3+hnJp2APjammx6kdfGBUF3UHCWQeKC2
8RS9IhG9AXOk78FZFe1KIsJu3FywA/eDHOoJ/9HV9AjCgMLqnXAMv8ev6Ln4yfflfmDm71Re+gqA
UWea/dRkrnaUH+tX1f3GmmW3aS/BhrNCQNS/Opwwccg2P28VJD9h6OKH4eGuRzYSKPkEk93PUhg/
r028ho3QU8woXYCcaJQEKwtAEbjYFAALQHnwDOC7yX9+qTmCHs74FuawU6FPgwBxKcgDOOvbNYxT
quiDgbo44vpbMrExfueoUEsNwJdLtQNpDjLhLtvgLPSgD0h5epZ33cARF4IXBaJviMOIRw850Tie
KGUE+2ht3cludghXwwXvrfpL3iMAQR0QlfHwSvbOHbGdcWEKNhTkLa8PNpDTc/0eWGb2rhQ7cVq9
QfiJ5bssWRf5sV+Jn4XgFZPnRYyk8/94xo4fxhdGzh3CfdoO7VJD3AWEwhQFT6T3kudydHbaYyeA
y5FWhZu/aF8R4yBZ+ZqWtA/ucbY33kBCjYFzu1iNC+yYnYB4seC9jDBZ9rK6FvfEXne3i/QN9YTM
hPgx5/q33btIqywRBXGIfpA/dQvHCjc3YhTdiQakxO0rJBHky14yH9ZzCNrxWf/o7tKz+VpuhgPA
ogJ5hmzP6491hom880On2yn+KV+hU31bvD5oIOhOQNFIgtiBy4DPGfLzaMPgwiUdlK0CQh9hAzAF
a0xRrt/ioX8XPm9ncL0Ok7RH+TX8Sh4pL4KLb1tHtxsnOCYv5Qs4rpkQFq4ir91RXNKP+fp2tafX
20Y9Po/32oOwVs7xd1bapP7Jq2qu+EPKT98Oq9wDX0dHUz01fncnr9WduKH4Wj3jfN29MztONrU7
ALsTXkF6GasAmmDrto8IW9AXUo298dd2ByEYUgakCrpsJhB33SXdoGQtQ7TSgYPb4h6egh++qNKW
7PkDWVwuPfdAn3a2zOy3t4H7rHDqvbPeEtd6HoCAgjG7IKntgVi6micgtpgFAi70b264zWoIi7oK
rSLf87ph0nEEa4IKywvtcI/aMMhdj5QEAJ/QlmN/OsbQOYaV5g93n8E63DPzXGdrDHX8GxCTc7MW
Nz09T4W99swchGUCr1B2ywfu6QasCWIsaDY6GS01XAPwC2GPi27Ma322XoHLo1IB1LFUVoGOY8KM
XiqPBuaFjkk79APSO37oIdPkx2/9Ia+emHvFghPyi9ZKe5E6Bx+NAgbd3nTDTbkPVulWf1Y5Z1+w
pfWQOCcDnaUdkm7YljCmICHvorxMOpJCTux9j6dkb72r/83emWy5bUTZ9l9qDi8gAggEBjUo9k32
jZTKCZaUcqLve3z926Dskiy75PVqXBOaVMpikgACce89Z5+75Dm4DrD1LYGBNyPZwuvvtz+doxxY
9lzs/1g2sj5tDzSPTqbt1vtQ+jeWxlrbLpWKT7Y0Zghqo24Y0OE0qttGQr8olOKNc7AV1iJZlph3
6YCd+uV/uTy7aE0uzwZHtvnh21PPjEi8TftzYjckay1FS3qpbv7n//siV4H/T1HSkhRedAr7APxU
7b6HRe5SUIVed+r++yGuze5kyJSwjuXZ5QdNU74ahanoI+kKzmKNMnzGzJgk4tjQudKDYaFksFkp
L09Hk95j45TVxlV2g8cO4Bb6Ux/9je5HQo5cEDRZjtlfSXoQhILy2nf5EWCTzZQkREHUHttpVC+0
QjVB5pdncB34w++va5qO+wiWheptTA8pFj6x5P+ay4Mb+dm3Z9//zPL6YZ/V3Z1v4sO0OPnVxAGm
PKHSrXKADlNsGRiNbkHLmEhUUvYgRKgc45B8624pZS4PbeLcVJNh7Yalu/D9IVhKwe8vxRDyLQGG
uHTZxqVquzyrL0nG3//QVgxBmTUvoQpUgQoqimnPNpmZdILbpf93eQZxE48ssUZg/iB3K+sxNaW/
0x6tqXJEgjSV3Cb8rqygUlrWzpasx90HghqHJT5mZwD83n9vIJkkgeO7UcvFGCF+iCqSmbOZToxs
a1Z1D6lgCCRTdX1EQl4nv700h2gJjnHuvd5/coPGPIXZiLk7hC5a1rraMQPA/7M8eNYo9zLSh2Be
jnBtOx+zqdTbPh0L9H5Lv85OJHnF/sK8XGzs3nLkvj98/7O+N4HU+Fdg1rOT1dcuW6WuQEVtg2Rp
mhuXqkeSLwEWmhv2pUW3TEHWTt8vdj925XazdJG+NY+/N5OJz3lFmsPCapC6bhSjPEHQhPmKfztW
1ZepTTyuEcAqu6KRH3swjlRuPJgZyj9zQPBYw1q4tFUvB/jy8P2lJrSBD0lhuCAdLofXWkp7Y3It
CiNG13gcBw2nXNPeqZam87eHpYfslDV/GAQYsjxMx7KC42nMFh26S4c1vrj1L6+1OWbby3Di/6Zw
/9MUzmI+9cP8ZkFG/oGCXKCV//kf/1Unn/Pmc/PjFO7b//Mn0NH7TdlQR116IZ6w9DJq+2MI59m/
KYsxG/xClx6z4zGf+2MKJ9VvyxgI2KInpUMsDf/Xn0BHyYAOAiQ0R8kATwNg/BNo+ccg7BuCM/i9
+IfBmLAEn6cs0iko8uPX//wPx7L450zJNNCywEo6agE+/jCIq6JK2KXo7CPZ7Rpgn02pkzXnMHI+
pLYbHTuB/2pQ9psEQc/iKC11VF79CawMmGNaOYdATY9aZZ8aD+mcmnW9KooKUYgRPHuWvC5gAx3l
3I1bISNFfw+fZnDdmdO4jQXwo9inVuw792MwxePeM+JtaJPjiKqKTbYkl9ydryGoxOPOyKCFc1N1
dkLIZBv5GM4T64sGqxYjgjZzVqEwMzH3uegtUNkgYSjcd3Cw6rEBvDPA3BZdjKHC8eG3kXCYdynU
AW+yV/FoOntkBxg8bXRupiIoYQrv7NwTx5SCOclej3UZksszq7Ou9LTpqqEBL2jfZLqY7+IotjZJ
gw6kuQ/V0F4ZOkYG60LdLQq280WKrydBPVHE0d3sGGB7sakWIh5vnYU+r4tdG7PZ8MzMWgsGtCs7
88d1QDxH7ri/+9wF91VdvEDu4z45YFxDZzfNM+SRIjdxsff+6sbq0a0UHVZEHyl93ZBAiUZQxBSQ
8fRhyMRjBo4a0Hn40ZsrKNRtYsMzApipWN938/Dup+NtWyOQJU4Ep2JiMv8J0dP2pVrXhKwnXWSf
1aIFr8wlOo75ydwgbu9wWvS29dEvkmjb5ma99hMfXV5EdKSqdsAnd1llsDUngQKbnHPtWHqnKxL2
PH3qCyyKZcjtYCTYEtzQiCkhocIF46Lo64U4HR3CL0hZXFU1WZ3RUGBBKePDPOSvhZk8MDU4uuxI
at2xhc+8+cY3kGk37SX8r46O2FNuRIBqM07staJDiYMyf62Mg1eVwTMbJzefYfLnbzFxn104PoBj
zvUUH8jwYTfijK+hLhCHK7QWGXvuzLRuhw5UiSqtQ6v0i1k73S6te8aMnvXVIHjGY+jllU91qiHm
pJQr0nI/gy7/ZOspWquOo1s5xWe3T+kFDAmgRk1oYWQYOOQDcZ0VU4IY3/fPqKYTtChbQSbI2m2B
9YyV/ckso99nUWfsnJF8yRLTK2w2WIOoWspNTNwgxQPq7SELPvcicI6Jf2fEkNC8bHqJpTgIeo1Q
TTdDtajbm8B7cDM4zMbvzhyaD83ovPVRau+TPDjEefPVDzFNJ+kU4rkT982gH9Owl9sPoEjLXc5v
DQ0RO+MSrzCCUKwhKJCQYTVetDHcCnxQEoPUHtq1jIti44dvidV0qwW5w5HE5CLkqx078bYHUrwu
CDgH3b/IXwrwzpjwlmnlkD+Qjtrv1UwmRt9FH8Iu3uQKz8vIBR2K9ENp2p+KFBlW3Z4D+LJe2aIr
2w7FcM1nIhri2or0Q8wV12oyaCJx49duvEKdnVMsWHj9erbd6VDvRQJbUhvHPnXvbcPb2oAXpqrD
xmhXC7PTwjuBUjU0szfRU1JOWXZXua3Gths9BUZIISuG68CLcYnkltgw3aFb2QOHGPLh3ZDzuDLS
6hPoKqJU6RcbdXzShv2K/Bg/HrnHmI3UiMxgDNWJXiMbsKgj6QQzD7rNd/I79UowJz4HD7qkBCIP
z3i0xckV7ley1TW64pioiizl0mkzYubtkP5Ilaw9sz9mfnoSed1uRw9O47Ln4h7AaW5rvSp6km+i
2f1ErPbDOKK546IcjiRFQO5Yovq0kfNp6ga1HKqyfrwOROuwz/QiUn4L/+CGxOghGY1wqSEKEjbz
7iwaX4fJSOhCU/Ya7hc7uq6d+mviDME6IFZ0diGVFk2a7epQWHuOGhEjKeqL+JZqJd1NCf4mwreJ
qPWJwdAg4q3G9Mhdod3LpbIaYIOu6tGIrlpM64rV55CkFUi3r8VIWieafGpIfSciBc00Nc2Nl2AO
qlK3J9gRe7ny9LnDLC7awtg0JDnuiEtYm86GyPvryZyAdEdRuo7GCAeRpU5uRpdtUk26H4k1mqAz
Inq+DnUgtjNZu9Ba8UGPMjb27TRtLUDLnNChwSC5iOhLMF1oK6yLDolNQoxryphoK30sv2OvKKpm
UMkF3o0prNOdyITxebRScRjzglss4hpSCPLbfiw/RZGrr7yhJXu9qIgVGF+MLjUJo32BrdysARlj
tyQvK6T+WpchkjIHdRaM9NuagL8ziwGLci6x4ohh7/jY0hvFiuetinpM9vFUky1YE7CQSueDLoIP
FRXHtuprnEHOomp1cjotflHuokmTltndpErI/ZAC0RsUUnURJJ/LaHiOi3r+MOtDY3t600lMuiLZ
9nI45EGMBYucnl2bY3BT/UFPQJ3tsbrN+znFO3wKINHDgnavFebgoCNz3NfyUOc8JGV0oI6hGGGe
0qvwOQKLHzhU1crbm7bEQVb2VzWYQ5KuAo7sjK5doIUlNxbii89dtXfIXuvBaXEH6rewjyvN7UX5
BEmUM3+xnKFg9AlTXfIz8mR6THJAGy2/o8FCgqU6Mg5Rb2MaaOtrRccnTfzpfsrUKyguAkXG4ThH
lnd2gmEzFqg+axNzes2FDFh0b5UdgOVYXUVT1l6RKgL+vTiUuR9tiDL4PJFHFotzDjuYJrf97smS
M3/aQdRrnsMKsnxQsObSnBwHr9h0kWcy5sP4OPfptXVuclAHmYO12J/lwYJBSP+MrLyCLzTqvIM5
+7977ccsduw1iv8Sl35yCEnT82lvHK1kwMXnTnfObTdx4iVW9arMBMsOJGVrQLbuspht4rqcQZfQ
xumSaC844QYyu1lb7C81FyK9nO6lNwpSA8ktV11K9+nFNdvXqbCzK9PXdwW7t3OaTQ3BL3ZwdhLv
1YoXwL5w2QENyVNsGEyXlrs20EbATQDPTzFfoOvjuqXe9Dcya15mAwpEaJfXLiE4/M2nCmkA3Fys
XAmxhJNDzB0U5iH9bCcZpvsFe5cndPcNl8WqiZr44JrITWyassIb12iwxnVkTx+nSNK2aFommjNN
AaQ1BnUe3USusAnkP7rtGr+d31n+2g81zSwA2GuvGo/z4ETbuIXDR+DbUbszMI4ZOxLSCY8wBAMx
tz6OkqOeTAanqIR90Gdy4yEPuSobHMLE0WRM2LAjIug8dCj01pks+5Ulw89pEg7MaetdCmiB+9K4
dQuJ8tNVLWckJ2hKPp9AJDN3T/3YYxZsBvM6dbd+GLs7AusLuCbixXGrkv6pQ9B9Aw922XMRP7Oh
BOWrjhvOWv/UGHG5WXxuTtqR+6quSumCYlbcAicTH/UcsrOoQ1AoFmbymPk8JnUc3X65NXxs6AOe
JdnSyCOo7IHYtUPr1w9hJIO1M9ONjxvsWByEummPnSU/Nl07Ha0YlnKc++nWlHQkLIK2jb5ySXrw
+kPaOnvHQ7OtOJjIp5W3naASHpWN84XuLHuXfR8Tqccssb92Z/cVgcWXzg8YA+TBFzKTkGf7zcqK
dY5xg95jnI7nqYPYPFFyrDPRv1tN4KLnaYqtK1mUp8FVW5sBD9s2m+0mW03fHj/1xSBvhvdBlp+n
UO2qQuLDBlQbpZoYvU6+VBptS9Li1F7CdtKIvIhR79gi6lNVeOsWmEsdl5ClSheKFPbMvuvMDX2i
B7dCXpuSw7KTLrP0hlT1nr7gWJIf67R2vq1HLak6Kg9FAtNP5SYPTcHy7hjx4+wiwInbBbzWsgUH
oPs5AuhL7iTbTezdicuQKMWVOSp6rPnR/ardYOuYnYXfKec6gZOvB/Oo6C0W2dc5pNHu9FjhSS04
U7maT/SQECChj4SLFRXNG3sl0FPIh+kIFgUxuJ7SGycx3W09dQDrRpimIrBWhQhA9qiiWocwePHp
Vtte9cWO09rPelBLlC0bN5qugsk8wjZW1x090/Uw+G+zGordxD2nc3MJ+DhTa8jmoG2NjeXDtpK7
JOzdHSkGhMiGIZuvtL21ceE7c69Z4uheJ4VxTrgAj7UUt2HnOHjn2486ZPSW9PErIoOVGxvE42Gh
WWWkhqLyz4mW7wYyFlfefTcB26Y3CvSi5fTQwydS8Bbx4nyoS/meyvSxr1hKlXWtQ1BdvdcrTAyo
+hLzNmh2ZoRJy/abq1zBdgtqyQxUqGM/1Vd+5B+NhCQ8XckPgVtiHOuGYk+WE3Oc4XmmCgN7f1bi
FgEot0JToAdB9h7UZrSdsDQGjvEmi73ZspXNm542a0JiUcGJvLN9f1MbzT6JjC/xgO2dXgDCCkbn
K0eyJ6HYsbbdkrEgTJQOQDNCSFDhSUOcR7aA5YRNLfdzixE0KSX1OiHbRjdVRpMUC4id6XjN7fRd
a/cmbNxdbIXevgC5QzPL+xTZ4qNl+u2j5xoPJjHHm7g8pLZno1R5dnOOXBL5wy6gZM8napPqwSbm
d+3NSAVc4h0ZC9HINcvPVgLmXEWJt1MNu6x4zjfwuiGsF8mT5/ZXXuTVh6KznwwvxMNcTzsy6e3O
fIpB/TfjCCqmq4tdaIVnExHsKiM0d+3pCs4fWqRpYpIZRM4Xo3GeyzjmsIsXz8lieMw19z22URKG
ErxNUqzBX1ol1KoqUZs+VSdyi9DYkBNFeKa9k4kFqq341DaGvy4is9+J4XWIwuJcsBREudb7OBSP
ehzXqWmXT3a2700RbSOF7b2GPNJod9PPME6WqHikhlsvaEKcJG95EIKtrOA4FOn1bDBA434JINoz
6teg8wGBmGS3zdVe03nB6D1AW2CY7FvEPjpqwvbBNRxivrH4HVedWDz2mIppQfjHoLkj6nBop/RK
DA1exCG+cc3ha5e/iwEJcEHyzspkQubj/Fs7w0DAmFGtRyLyNrM/gCcGcpSrkbi6AHZQU9y4avDv
ffQooTsu+FAgaxUTb6PDPEdMKtWbsc0M3NaO1g+pX/sH2unrrKWq1JVJeToRaDB1Crk2wyfbYS4N
1HtDDNUOJcOTGCr3iCrjYwbQ0Eh81MssLoVvXScZlMOWHY+KCYroB4P7aKCRCuryhtDhhBsqdZNM
82vLMcDC6MliPTU/lL33XEuuNNV+UJWed1KJt6EI+IOYc9murgbNzqFrSMZQdLUcEVxnZfbUmyxR
kUfXou+4NrP4cUTot8pD2jLrOA0eU+YC1GKEOFe0hlp6vJxOpnjI5wjcgAkjLMyY6ufDZ6iwQxOX
R1fKFyXH9XXrtY/ErjzNCFo5oixgEbCmC4226TjW355eXsfZ16TTxZEg7PhQGfDIF+nw5QHf315x
ze0vry6CqMrKoTbZ/p1gaDuRLHf0w9xDJjuD+QGr3EcmbfWswx1nW0d/acU7k0awfXk6pHrf0nsj
gT5iJUu6w6WYRL8C2zYY8aoo6C6oKLGXDe+5bJJjaC3MCRHeNa740MEh35S6Z5ZFeWf1OP1bVuS3
wSBG0um+DGl5rFKsZH3j5OeGZ2uzUzUtjmEk044EDfJfFr8beOU2qN8QnQGHm2lYOB0rmuVs+aZx
6WUo2SyR3C6X6yr0kmlrPJpuaK9Mc7iTvnttDIo95JR0mygoj2bb0QSyIko68yCbdnrwmQKwOdn2
Zto+GE71xlIEqVaqa1tnp2RIX9UwwGMxBtQOiGeS4Ea4Z9Spz4PUCZGnHYFryFQzVO5ZqbNt6MGP
Ns3XCNETH6I3OUMILZ+0eEg9LTatW0I+LM6WCdouZuifxRi+CAa68ktw6MpI7H1dWh4YO4IyWvXJ
K8VL6WUPVUniAhvEt25kWDMU56hAoGYrErDjirCzpodZLtMFnVT6DLJw3A+Redd59bU1gdJwC9ei
Pwt+n9EX5gPGKJMJ9zklBc7YsiW7xzALCqBFzNa6/QtCdzhiPjmGWZYgge6OaRSjapG7GmhrArgb
jXo1+/sgTc60E25sSbDpZFQ7hzBW0nGxQo5d2G0u6kaxzEEuDxcFn1z+yuWlE/qY+OWYr/Wi3hvG
rN/i4Hwrs1Sc1BzcNpxK+8srv8qem0x/iXq6Jgxlm82cYmH+jm62TS1YZCCnpJ06FVEiF8TCIkMD
sEtXBgo9vvkXuUjF8SgvM5rlh33KXLexFSvV8msZ4zzso5naD9vBTCOEP2t7EgkpikK9jwK5D/rk
tbBJSo3Z8utFfn55yJKAqdP31xYHykQ1ebz8ipeHKV/gAt+uZ3QDtNOPBZVRK2NvV0HIXQTg8UWj
3o/KRcBVXweNINjrQo6m2gT5rj9eLsb/pkDby2j48k9aQfDnv768t0wiGqSBzrpzxZukBjyuyyd2
3EXZdvkevinyQq/euQLRg+y+YFc9dyHtk6Hh6DpdDWdskcLbixQegzDbKeoxpFO0lyjGAA7YXsvM
MWn3Fzr15Te9rCKXl0WNso6UIBQdC2P78qvXMn2puFtxi2Hc6zECJY3cPjBvaQ+5X2y1y/IbdgPb
RgHtqvHhuGEPpz+aZQEAz2UQa5Acsqty74FJRY7w3YZvga+APRhrQuZ55SGM52/iyCkbieFQDW75
KDbPZuQDxa47KrKRcBKvToaTGYDDaWuyFxiKwtkOl+Hu5X2IpaWWSWfEW8tw1l3mso4BnNhoBHAs
W5lrmotTeVh2GJf1N1kGqV7e3GAeXg5hSct/mf0FSQgkIebh8uzycDnjzMh4x1uMCTcPOc0EIGNf
m3gn/ioTFmpiwSxdd31Ru3aXwfJFD+zxP0PUgd9URnHHmS991MKA3uNOstGLtkhLj+Uy5hxL5/cs
6MQpS50bTadgZ05djx+AB+mC9HdaLnnXRRIgy0pzzsvRxVla0zfyGygcKasNo+OoYatOcUVYRurv
CWKJziM3tg0keLH6Jxh5GBn1oQ2QGNX5wmH2EE0EFXqJy8O8nBpvneq4yxJcLpeoFXnq1LOZxy3Q
UI73Rdn87YjQzdHCeDN6h1JQRV+qwZuuKPXmq8ZuG1Tscb0PzPl5FI6LKzS7nQwtr83loYrCXWeI
adc04QfToaQb9fTHz6za2Dux0kd3LJwrEslRdCEX01AzNhkdiSul6XSlkdpf/kI+kHEv1EK+5WdW
Nlw1yn8f7JY1AyycXRMhbCbAvsQQ9Jh2s7rfSy60VV3m2U1vo8FLvebQ0A1lxg0WzvCd8Lpy6EE4
I6G4Q7J8KsQkdK8e6S3Qwa3ZJInllzZrZlylQQhyxkbjOhwpS42el4Y9f/HImKpi2eHct899g9l+
zq47D70ZS39+7U/vRWeRkCwaekg03NCtTckR9/tBo4TYLckrq2GY7AXKJtBYjZW47mvyVYVmoGAn
6RXBg8A9KwOuQg8NlhIL8anxqQpcqim0S0ZBjLGfayRXtV+hV3DuTQ+GnTUCFZzo9jhm+tItWaxO
yclAPMhbVGd3WQJLfiKKeN9V7LFNcPkI3kIVXVmOKM+dh0RZTKWzUVYTU56EUHQk8YXrS7jq9wd3
FOiJ9Azxyb8Svat2ofbuadyaiJWmKj1nmL/gG7TsQQJwxBG3Omb34LWFOOnGEGyFeEaq3dawAJmb
JsG7ctbptweXwBuySdicde7v4+RGm9DJMAEXKPimRd5to+y+PKuWl5dn338QEsF5Gv2cbFQmpuvL
DwjcZfdXEsbz/e9d/pXLX7at6ENDf31XmYY69bZQJ1HEyDwvTzF2GuQih5vUcIZTjWZ9+QvfH+qh
cL+9zGs0p4WTJWurl2zRYDuSFGmu9LzkCdAnPwW+qU+jKZIdHJBD7U+blB3h1HByDhVi3L5uv9Bc
sfkHrGRNQpM3+OG5nLhivJK45uHEcWF5DKRxgoZhH0tW1WExJmUGHK8qHRT6m2Q4Wxi57XgA4JCx
mbT84QjuwUUWi4/cYRVYSQccVmhyecMHaNPf6a6sSRd5kQVAHqnbXVc0T1FCjZto7+OQaASMkgQj
rirard1N7odf09KGaOGmpGcNJaM31M7I8C89zJNM0DMO1zEucCehk9arWpMJmL6NJuw7yVeW1s2b
5zLz1u3WG+VT7L3YE43xyEHT29rTM7ds8ug9mA5QB5aL89HVDL60ipdoPOrszM1Whb2vwugpNOG2
08wg2qHT27HIPqYNFk0JoSyXS+oRK56D3wHxFd+CQ7stj+8wX54IolombOFTn71GGblagXkrJ8iw
2sxuC4KcNmXmP/vtcrEXW5PwPtbB8mjh8V55FZsFNKlWjPKrdnOom7S1rRp4gO/3Jy1SJHrsC5Zd
v5Tlu2uUDL/cg4K7JCewn8LlVjrj0ufOMOy0uE0NdD5GfDcW436Iw5dqYsbmpU8tg1NOLK4YGDhD
/lS7oEn9CHX6XHAGsFLuPW9UK0qHak2O1e3MP9bTXSTKje+IRIqmLOgYQ2uqt2Zjn10WxQCIiMDF
O5fTTZYIBvtPZFfg7pfibmYB5Ar2FxBBvxYVKhlzNkFU+p9aayGlVdsCFs+oR76f6HPJJIDgn12R
VzdpwTTHuDMEeRjMSZSX3lfoMzuIAijdb7BvrKzIPYaj97UnoKDyY0YKffQZ4cZ27LZdiUNBRfe+
1gnIern1CtKqSkueDeTEAIpWGRFGA6DvxZej+71Fy4/InpXtlVvHFlc0AgtKVXSqfr/vBrafoGOZ
QlzRPrfFeJO+G6I/RA1H1anfxpIosTzdJENwbkTwAf3Ro6WufNf5Wssb4i5phAkK0mHhmHfJsRq9
+DwZCK0dJYGG9dI6c7Vb58uzy0MnA3GeNGtpFsav5QzXYHKZFCb2TJClyD4KB5FqrFIwel4YMlkP
US6zBDBzIIJ46My9buL7jliqRaw3LlbCi2Lvm4zv8rpp3HkTFey6B4HbIhnBoqH8A6lqV9RwrLxD
kMhPIduOVdpOxF6wV5NLnUmvgoN5cTrXixlHhPD7whJIoyGaehsF7k0HRTCS2D8uPmLLo46NVK5p
KPypz3Nd9x7qS70r2yXQ5mJVnrQsZzI+v6jZjEGVUMRcTLJoxgj0dgF8lv4iJ4CLa/vYaC8/HG/j
JktPdFwxly4PZGizQ8vMHrIHreZ1VsVIT6J8HcdcK3koFni1xe0w5xpOFouooYj5dBjQ4bR0oKHM
GclMRGz1oTOQEjYviDg0lEx01YAlk4eMkudkvl50bXiBH3XOJ8mN5ZZ3+Ut1xsAgVABEF03YxZP7
gyt5JK2QpLGtlUAVbnTwEbAKHyeLapTf37VqHV8NFGJUGaRHyu48Bmz2RJfRil92qLLB69zbBfXM
99c5PhSiLCGxXyzA39/+Ik5jsMekm7XF5ITIEluvFbluP5uCL85gQxRXBZc++yNvPLFVcQ+jG279
dP4k7QbY0ZB/cHorOnMvAGqf0mRCvsqQrlhywbvuxSTuDuTrMixcjOYd4lVagd0pcIlamiJ4c42y
uBstD4TvnFRgjPuc3jBuQh6c0N1qSIKH9vIJm7nINylbHjoBMeYM8q8Jj4+jXVTKZzS3JPGNS3S9
5S4pL7XJOt31BicAe21qL8qNiOyApmFF5Sl/mOIxOg2t9/h/Kr1f5y4jYPtl7jKi/zr6+tfc5W//
z58yPfM3GrdamWwYHCW+i/S0+5si6NjxPJRz5jcl3p8iPRgaptSeVgI1GInMcBz+EOkJ+zdwMmyF
tKlcJQi4+v8S6S0SvB8kejbhzY4tbfR5kqcm4I2/SPQCLvxZl0V3cBLiXqusjm6NGCpSU1a47IiX
VYhG9lFmkBzlm1SgAtxvAXgqLu/scg7BPXQ3RssQVJcUt65T5zCMBRutIFx5XU5UstVfN06lDzXj
v70X9nrzgyzyH4SGPzEt8NLbSBUtKUwkkEr8HBtdVcHs9TNRmyaHas3obJcQYUUtg9MuR3C7nsGn
dh4+lYIgmF+/t2X+9fv79uYettklPptD8lNmdS1jcvEyp93XpILpvthXKdd/PRGVym12xVDwtlSl
QZZOzgiDWIv/xftz2DypXM4xog3/evxm8Jz0jW0gubq5k/aQbKyBwmWpvDN05rQLj1U0bMwoI3PB
YQz6L+//0/lz+fyST29zeqNtWELFf5R4jj23/NThy3ccbCRx3T8ENOdgWmHQNG2G01K25Gjo6K3u
NUikCT1kZu9RmeQZ1hBZ1sa/fCX//BtJ210uLgSzP30j7Rj6vizbpRUEideKx5BMWDrr//LBuW5/
vHD44PiFLfaf2kZ1ot2f3qYJtGSU6Hf7cbaKzaThyNfUwB9Kn7m5agP6Obl/MzfskwXQw24whju3
BlKcupVgxG2H+3RU6hwDctr/+nf7iX9z+dXgvFBtWoJT8pKz/oPs1ql6gU+47fZN9dX10bkqI3yD
l8MIaklSNE00TFQIv37Tv3/tjkC6IByUxbbFqvXXEwH+bEw7rqAVjOl3nfsepCkT2/Wv3+WfvnVh
Lwn2runZzs9oH1PTibSShI8WjBpG7FLoFFCIU0lE1q/f6p++xR/f6qcDzLA/qAIkCXskld4KgMQm
6OKvZZxAQnZt+uky3EThdP3rd5WAmP52XmkXQ4PUYJrUzwsyQfdKD7Rw9sAHgWOitDp4mXluSZve
QRekTvRuw5iEkLIcnmiv4Fut0DUxe1mVhpuwVXHkdkAbxtxBoFNzyYPtxI4hOIT0rh+woCdXlTOC
xUXrsPWN6L0GbLk3fEFfZuzXeR28N5aaD1NyV+sCfWzi0DeZBPEvlE/tvdUZr3blRId/+eTLF/rD
rWg5bSWWJdNSjnbF305b3QRK0Ptv96lok501Rvc4kRh4Bnwq5sP3rcl4D1jm1u29pybFmRzb092Q
9+5mHJ1+q/JHhNcV1gqP0aNrrUpdDExe4gaDrQTdyMkiMHasGgaYsJiLG0QzhyW3parMjTULeeUI
O4aP/hZlyNoYv4OVfUGIh4qThHpDxB9//ZEt6+/3Lj4z965lsaIcEstV9cOlGnupSmYnbfdFRZp4
183noYp/H4upgK//PMdFsp47bSy03/GQL+IEw3lfBMdmC+Bzjo2roPiaJ/zXND8tAsQNk5tP4Aet
bbRM3vEg7FTnFAhkQB3J1H3yOjzJ5pfY0OEz0b7glYl3Z8zVkf/AatYSOL+2fZrrZpudMw+XZmfw
MzvO7sde33tF+UypbyUM+aHREEbgXovWtAgHWdvjOZ4RuUjs+2gKIIF0/X1QDs8kcyQjtWmRddGm
sB9N03nWTvpYx45z8BRGQZUTSt/TQinyU5pQGNWwqHYoN+WmEAP3UTv6ADxCMzfSLUE/OqD5Ed11
bn9bqxJ3cB+v9DS8TaUo10ZJZJIVQF4EoJ26yUnoO3czqcw4IHF5sk2nXQ8GgOshOieNne3G8rmK
IEtPdioRqaYn21zclXML9dOpxSrtjQercGlAe29h7bwVbn3n2E+qaLACVM6rsNQTBqoXCvxgZXjj
MbPQ9KCrx+up+UfqvsOOrREmOHW0JydXItjGEIpM9jYNp385q/6+cDGrY9fKUsz2znV/2tKNTeB0
zsB11NntrszGve4TxKHR+OSPtJgC6MR+iijp1+fyP74rbhTlmI673Aj+eiaD3++1Ny8TGPNDI4f7
rkjfu1rdjLPxXNvJx8RTL79+x3/Ye+kFNOdanuV5yhY/3XKQlfe5kXbsvWx63DnxFdMYP9ZG22zr
z47bzzgezmaLUrR05rtfv/nfL1yGaGLZnnueKeXP1pagc/p46As+rlu8lPVi+idK0Z4Tg4ofgmF7
cI2vxkD/7dfva8m/rZK8sa00+1yJgefno5sRO521A9+z3bk3HlcYyUZZv06DaTwmefQ5o2ZYOz0e
A+A3N6jM4MLn6WfVf2Bwbf3bb/P3uz6/jcY0xBzDctkS/fWoI/iZLVV6zX4c2QWZy7IRgENDToKP
QU9cmaBdbhrXBABvF7cJQiFAF8Ahw+GpUCLfO7hxf/0N/T/Kzmu5bWXttk+EKuRwy0wxKEu2b1By
ELqR0WjEpz8DXFVn7e21arv+GxZF27LE0PjCnGPa//bSUA9bAFRB3Vnub2+LpmEvKvughXyNDDvP
8az7rrXrZf9WJ9MnPhYf0VEVrywUY1z38vfCqZ4maDTEFlhfsxE5LFpifSdCZKhZZ4GSxRAC+oDd
uZm8WKl90WgXrpQi/Z6mPNZxcWlgBAmXwE/WdvEfnuZbWfPfl0ZcWWAW6QiBXXu/17SJaxhIHZ2W
VJE52pcbnXRXK4iJ9Ou7xbYEQaVn4rjuHReVRz5mh7lFmJZ7ywe/oFtrTf/Dnild/B7ldgYSqK41
5v822s5oQoMhz3cmgvFNlsQOCPzwxbSrYJsAR4WWjBxWRecIUdrBq/iFE/eYOFxWR+hqCc9RJUXx
h+rL/c07RjXArxxZluNAl+Q4W/78P66MsaXQj4dDS/xui4RdHAQj5EAYE1Br69zrBvOBcI9iMHJS
iYA7VuIzlQYCKgr+vnMNwn8a9kfxiCa4wY/MczMzjZzs9ZBWX4oRq0W6NLMaYaXOvxvh8KpEHt7l
pdVuu2Gpf/AzQZJmL7IQ9tn/OGufMOAwAflQxy1qITl9zG0BfzcDV52DSNugtXkeKv/n/35P36q+
f7wB/uPZ+O1zNuh8cJNqavcJK2DEzpPCEAEUuwqKYVPjZ9pyLpCtxt7Yt/p0HdmtvQ4C77VP9f3/
/lm8fzvpKcC5SHMKWcHvR184YbWZvK4lWzTo9wOWo5NrZ+9dHAHFsKaz9EDZ1bJDDpWggDZz674Y
qwxHV32MQBfN/ODnGGvVyqsBeLXldAqiAmHabJAvsdQ4KZELI3Bgz+abwOr7YKLeH6PErXGiovvk
yXjh275gyUo3cwCWVvQVIp8wK7dFKD/zkgC7OLDvNW68nVf4X4qaPQ3OZUI65njcZ2gUJsc8Miyl
oHBCoDdmGO3GaPElm++OG38waXv14TnbVh1tA928dxoQLpuUs1zSg1XyM7TS/O4Pz+0/D3eM3pbr
UgP7JiON/37TezYpBXHKcRq62QeBwvBUcHysoO45f2ik/uWQ9Cm4oaO6Ad/VXF7k//h4tXnmlwrx
5h7zzWdaN+Qw1AeOzodwQF0haiC9BRgDt3Rf/vev+C8lL7MwO4xwrbp+YP7eODdx0tVB7HE8lx4m
T/RHsMjdY6bbH7YTQIeHwhHYncYIv6iNE+SnxUQnH1PXg5GqNnUQ/nQRYe3nGn0qLpZ0W0GH8Zl5
/+8f9V/e6IBqbR8pHMUFje1/P0c6wb+6uD/3pUgi1o+nqk0/kGk9jIbH6FV+tkH1p2HWrWj57ZPO
xM+OYOAymvN/v6JGPZEFZL23e6vvrphrN5z9m4AN7+wHZzSGOOVRp+6IWzgwZXiygS2RtdBvhijD
Bli5D6Oj9EYIQq/QfbBZl9OLtAaQQ38qgf7Zr/FCelw6A14XANm/XWdlp3tP9JxJQ1jpjVkHbNey
QKywcRBaKdLP//1q/Os7lhYpxLDqmUz6/vvV8LFXJkjy2r1TXgZtX1yX/9Uu/SuHM6wA3r+sMkYC
bP/0hv1nRx76FlNS3q68IG7o/vd/nLZWUlluTVTMrN8RJTxaAd1hLLB+iZHgtQxoeEL/mY3opv2E
LLXUA8TWG/ThcVKsw6L14Wb3O6Cmd/Ps13+4VFr/HIrwAwY0jyYf5tD7/dRAxYqtss34RBnuB6dK
TyOj011Wtxf6xl8CkhiL+nDno4QNg+m5Jt01dmfSp5Q9MyHLP5EnOn/48Lj/9npRIfNK0d0Civ7t
LNNJH9sObt09xod0ZxaTOBqld8zbOd2ME8VrqzGc4J4yd0lP1CWF47G2GSJ2aVg8TOQ22p58dsbx
F7bq4bmzkkeEeu01KU/EG8ynJiQ/mZOGvM6G7A3sbntJoXktuS5EqXXRIWtFGYnoMteLl7OnhJPm
RMyiH/XvbXMpazoEOTLhObZaf+Sj92XuctStThq82U3yc24kTCVL7IdSjJfc4rKGEr8+I4hpG2qA
//P7O8Sx73MYB9TS1m/vb2GEcvJKn+QgYqOcWZKC7s6YxkqAX1XnvUjRPfqG+kyHPw6x/6XWirjq
BJEJgjsMfx9iy9Ri3K+CZu+PeXBIzc49SCOO93YM3D+sfOs4KBiJfTHc5THzTcdpPJKBnP97T0Uv
5bmmv2wj/nFlqKEp6jp0G3wE071yCyz2mWlu5bDErQjrg0gV6zpVZEK6dvuHt+u/NZP850xzaWIC
Zvm/fcrtOU5StP3NXgcTQa6J2Nth9T2tk+RcJI29lQbIKTA0pOskGMqx6vzvl/9fTpnIZOSHXNa3
XC/67eWnUip1JLxmDxK4gBtwRECXhm27kinRi0BB//Qb0wr9Sy9JTWlCXkdGgkX8t49omLlVl8wW
/2dfRN8rm1TModb+w8jQZie1es5LCFHW2EQvhheavA3jnw42jlMwxgRpjXH0kBofZWoCWyrQHQxS
ossdCNXpbAyHVoPmrEKwrgMhN+x4jdcQqW09Ec5CnZydjWwMSIXXq9aM62db5O/tRLpugGfpQ4/R
zoHM+4hxl7gip/K4AhIG6JajfC11PWxlXSSHwh6d98x1v2PQ9LaDPZJPTE90SazlG7lW/JEFRKP2
a8s2zSemOcaLG1NGBoP3JlG5Hhl/xZdY5gtLwYVeZ/bqcbZR73eD88hio3nVn05FdJzEPfseolqa
rfRXz1xfDfZKdfIloIN4hDtgXAZFvmldlPTcoYijpzQgqCFJppPoADPMk/XWlpYUlJ7Rl7hNyz3W
K0ZEtuvel1H+RiXTHVWazNfRNgGCddad1tE3mqDsUuM7PIe4i1dcIcu3cUpfTJUQY4+KGOicnr4u
JqOCAKEPt/Jyzg6CaFjd40labPPT1FXPqQx+2KKef5gZjLswB+8mAVHhoiY+ppOXbtQ/6wlGFbpX
VO9hUXVbVOUz/R5iTHnDN+kcKqfMQB+lFs64rezhBuRwteeqpqrv8ndtpN3eWr66PRSIOSQxyC02
jhnIK1d2edVVpe8mxiS3h6yw9iA52fu8lMM5XW4q0+3/und7LM6QafWQ0iXmtjRzvDOjR/98u/f3
DTSCflsPzORCry52EzpcQN6VvMTDJC+Ji5p/SABoJ3FWEQYJgQdlgK5OTaC+jT4mKogI+k4iL0H1
zb25KPJtnsO5y/pkvjdwGd9jzrCruLm/PcLmb7qXeeoewjk7VMo/6zL2Hv6+aSAeSWqVa1C0YuO1
GQoAxu+HFg02NW7tvo6ZIw6aYMdBd/gMhhi9WEZLRc4gtiFegZ0IcM7llhc/u3A8LPhR74aoqhOQ
q5VjUCabdW086doynsaqecQnpy9VWhoPlmJ2HEmiZkfD2XiJF78kqCbvRNuiJl6+LCjxLxOEQoR4
R9WDQEGrlg0PlAkoR3NE+KnsHtpsE5jpyYbD/4hhAuWBMebHvm5ieEJ+tUtNP310qz59ZMDUb8dJ
Et43Ee1U+704OabsT/FMsLmGOfOWT2m+r6uafMrSjt/8FMR66WqAiXO4b/1xfptcMkPTpJ8vpRHP
b3ZW3BmuFT0WplJvxbd8edBtRY4NnWg/pw72De3LKw7W6dnH268Cq3klE43Y6ywpmZE7YL+qjhUd
LfG930rn/naP0pX0vhDVaCt31qCpkdLJUeegmYNd0GTfnDz07oJQ+3eE8wAFxarm6ri69mORrFmv
qb1nLUmddfC6zCiJvQmJhfUS3P2lYz2bRUkIT//QVTX4u5lfG4BV9NqL0t+YYwjsOeM/xoub4y8f
6osx2YT11u2utVGGgxxgex4/6r7vviWj+6XHIgidtbz3B9u5Vi3vk8pGW2aoQl9a9FyuX4ufwi+w
srmJxwzCbJYAymLbt+3i/NHF81x0j1M4+l/JhSu3bV8T7TAa7RdvfINJVbw50t06tcHguEz7fVw0
5FuKu8ae/G/sf8fdqGZ9aI0k++JhlGmXx32HKjevERz3I8eqg/v71XeBT9vKng6dIG+NXJ+3cpJE
vs75t9Ih3b3OnlO7Ug8htIA3gQE1kQU5WUP36ITyIqa32m2sl1BFFSjS8RW8dPxKkEN2TbXx4/ZV
7kp5KVsikIq4sjdDafBqMHt95CIDK9GPn6PlZiLCkLnQ7J5yVqCbOrUVinayPWeGS4fatqbXCEjt
BrKdw76tml5z18u2eWB+H7GBrBs0rs/dKKxL5Mon1fbts15urMVBMVYhWVoJ6UZV7zF2xuBxN5Tw
V5vly7TT6bMsCS4dzG/RIrxuwjE4DH70ZXTKjH7N57Nog6cw3OBgJZn83v7ihR4OvTF0XHxC9yH2
A/px0pfy1ruylkPGOGYhBk7NmmJQIGGT3j97Roi6SxN3Ospkuk/CZrq/3esFhUxF4o83G+luGh32
eWObPYxFLe79/C1qkmRX9F7EaAw9nrlo9GqbiU3QIJ3zDR/3C5pyRJzRfIgwcJ0c5mtZLbDtBNUp
sbL65NZQwNs2jfYDILcu88odK9r20ZZmhtPFhXxoh/Wp8F3epcEs7m8Xu8rlTwXIjw1D1/l6u/HY
G1hZZO5N3DZnl3CwMCHxAmvpxyz1yRe62KbNr8rof/gxDL2cORu/wCnCd9/lgnA/fMObKhi30tUJ
5qYk2XglXtSyKu7sCQMtbcTKcyWgz2iP2PSnzLKnLCPitMsnYkDkL2NSewVfGMK1uy1bl5+Cuq8f
220VhIfZnlm+xum5Fe27Jqo5ttXPtD+7XMdpYNajdr/20n8yjQk4oOweKec35YgkJcBXupp6D4ov
NaRRuCTR6nd70g8zrkbGIfd5AAJmcadVMd6rJlh5QfYeIjh1Z++HbYu928r9aN/FpL8DEPkse3md
7PDnrGHblk61NpKYojUgr1kRPT+aul6zCsWhmVRQDDoi4I0lV1JE6Z1VzW/d5D/gPp43Fi64TM1H
Z8ofiUkDN423vB6OY+riWgd56pTzvpXGdurtfZb4Gy9n5RhMC8jnsXbYr06BggtUu0wgiwnbdEvJ
6vFr1SW1skkSjO6Hs1+/ZlnTr/3Ue0pJelp3rUscdx9TFXjMa+MCtpUMf4RWTra5LEjAyfVjGcVP
/jQ3G2OcrH0LLmAN1m4ZMgbrgWlcU4X3eYqaeZ4HDWOnOOqWBDwHW7VbGvfkR33I2d95FTJ8U038
Qo71razNK6MSmILQv017E8z0nlE7/xSDNFj+2VileH9xTerXWByRLSsV7jCVXewMWhKKkCXAxnkw
lYHp18uhK0Oiye0vdhdepxbhT48Rc5sVeQ1VKW23jWiuQ2CUO3O01I5VFZYi8mA2SWUTLEYfUapa
7trejk6Tz5HgBr8M3YPKDZ1Po3RM3F0VRpc5umb9/Gi25Hh1mBGIEYMYYKPDzkpNXk2M/ZzBv7lO
RINMXhrddpFG1/58CUTf3Y1CgG12kn0zVCiA5aueySJGEHrHJPCzZJS8JCS2XfErTNNPB6s/IZqQ
Zzsqi1UAYDUreI3dvn3ze+dbY9UIDCDFek/uvTRYRicRDvwBPf2I+HIlbYMnuAYTTA7duk71CXZK
lWGrhmGYX/o42c22/4GKA8BzQ8ym8gG0NF3PZdfyN1YKo7CZ9NlJIW2m5vjFswxjHwzDvap7ZyPZ
fK6sZjh1Fdelug+OhS1xiS2WMmw3UEK7HyUXwLSe5COhovd9irC7kyLYEM0znrJhGk+3e600se7i
uMfDhYlFuYRRJ/WpHh3sjQFtLnNGz6rrUx66BlIQcYpKFM+NGagtfnDAQiYz4zAtNwQxqlPYJQqV
QYskvPIYwd8evNH/a52cnXHA1Jp0zckysDMNtdlszChrTjb9DRl2Q23v0ZACGeE/bNypPgV+wOlp
jSC2FAL/UTEYr9C13n52UYwl9Ib0B6sBeYK/JU8+vTtZ7W236VVvc1yBVyaYrz15i0q4KRbZhyLB
kTSaa5VlBztRxraNi+99UpfgTgCwFH1XnUjerE9ZynIhKkmlM2KjOwkvmA4VqBPBsr0Y7YGs7YRZ
DtdMUgJT+KXKJ5HFb41NGHUHXDIExg+xuXYCuz3dbtgLAvqzo4MyMHcTAXRUmoDAIwB5eM6C/X+j
wvIkPeNdGXj22+Wr20O04GdZBul2VgW+06Y8zYUoT+E4fws9iiWnQ1jGIKredkDhcIrNQL3S5Vlu
WhI/rZqcUX688jjHfOZ14RzTkAs/rogT7t78lC33rEHsZ0/oQ1Z2X8KemGG+islG4qaaAw3NyHor
c6LuTIXR/fZ4mkcclbe7A4gxxnTBoSmn5ARXVpxu9yIxHwzp0wUN7q51reEg634fKAIqeDWad1G3
4+6vL4E/5CfeUt3adcgodwRdHnlXuSFTzJPcTIaHz616z6uk+OvhULvhqvRTtRnmOi932nUI+23R
PRddZxD0mn1HxR5vWWaEd07Xk0yQ9FdnkT2LoMWOtg9LReA9dFE2nlzXrIC3T64d42Dxiq9wL2QH
iw5uay9ZQ3NubGRohpecidUlHxe2V2QC1DFqmw85aLOqDdQuEb/m0IpPDPkUdArYT6o8Qjg1d17s
0Vw7IUlM0bzGNwPAht2D0dCrgrH4MXTGQEQtB+tkRj+hyO3GUIzbDFDbMOhyrSJLoKJf8kaAEEQL
65S7s3ShDN+MmKSq8igZysjh+0WQf3v0FkbiNVYKCotRhYEjfzZNcbg97ogloOf290y/Cx0EJ/8/
z+T27W9fmoMDUyKCjnb78q//56/b2z+tDKtcF52h1n89ePtb9e3H/fvb1YvD015Ssv7+2cbbD3/7
O3/9JN6Uv3s2eUa37/v3XxSxIHl3dN8ru8cyc/vTzPAOBNFymU5qfVfao7673cuXe39/ebt3e+y3
v4eUI991Xfl6e/x2MyQKHfnf/xYMkrdrRnF/e2iW+bxVRfWdbE1a5RCrRhEF7ub25d83c0ojXc0N
r/btLmc6Evlo9OCXOXekAqmDaFpvHUFq3qiqOfem4V7QUBLpO3stWQRpsR8LC5fhGIB8X3aBYzqR
G+zqzzG1NHFZFji5wv/BhQjzCYfzPlPi6BTwFsk4ch40eXe7PC7Hix/SiROFtCsKhjOqjay9W+Py
GBBY2dnwKzdHcz8L6GQ4LJnfbwxcNmtpfg9pXe4Fow767Oci+ErFJjaKgxwU5Bys24K0BdPl7PGz
/Fc76qvy7EcEK8g+R2iksYjfKyb2K8OHemCCCoqCB88yd9XYfI/HJL+LIf9tA9ui+4/1a57S0nVq
WKW4SvdFJY9Czf7ejLznUiMuAhJ1oLV6mCdnJyOYBi2kCXzQ9t6x9DlXuV6H4E/XEWo/x4/7VeZC
MxhYAmOF2ai+VOs+KBbKQfNdPg998yjd2F7VQNrKKHkg2/XBTqtPWBjkdxpgwSb5q++teC80jUfo
6E3funcpqKq1l7JFGFFY0NgxLGLGwkRMUSEtBluj31qEi53hSX0du/vOLJ/irBn2UDLCDcPI6CHo
q+9gosQ2C5ufddK9GLqZtp1J4IUsx1OSio8iBcuqAl7ZRZbY4XJRghiHptsHVRmdEoU2QVIbWeVg
HDr7l1/G1kH0rwL51lNiUc7UMj4b6FNw+x2nvkKN5JjnKFoiJaKUqNiugiXVFJjIpbS4PF/T+idm
+JGk0TLdWV5CJq5X5UQpWfiezT4gJ0sBTMjM1YLBBUHZcLFXGWMtK7sahkoObTz/QuOYXQMXT7yr
wlPRj3hKvX54dBCeyaJ+J/K1PQW42dl1QB+x3Ka65LI+eL1rHqdMHhg9vRn8CCeP0ceqjnvWgHE4
bmc3d3dVkMaH1q4/6G77DTucap8Edn8v/ZXZUfKVBmt5ImATvG0BZjXWmwjSGzaKRUBDWNG7MwIr
torpAH8gX2hoJrjmoD5T9rKnuH9ExxRRmVAbIDU4+cp/7W0QEtlEunuOxAWCflcYR2KmFmxh6R4L
v6zPpay5EsGguE4ZI9vYaVczk0RUUeJrkOIWymfYXU6q1FkzH2pDlFmwfRSRtPjNwyH8Mlp1fhd+
J4la3TfxPo0VaeOefe0SJgwtBMZDZlZX00L90XsEMrZC4Oqa+mLney1h5LkXbUTmfhtysydbh6Bd
Ian3Oxa4tBXAMOW7A5h2J8mn2aQVjZOoKFJVUuZr0sd2hpHDXef32ATVMDDGKqd9VXcPnp2rreCb
RMy5jl0HZssEXkaiE1DOEo9xHpICZbMWzkyX0t73PSIjOJhz82PRgNWGohjh2aGvY6Kfz58lq2Sj
kl+Nqv7sQNPdddYM+U0nRKz7yLWKucZ+GBV8jPj3EfntGIHFDyHj3Vh6JGdrWZFsFgUXMWDsyh3Z
AEtCzukpdtLM/c7onMJNjWCbS6cbQ+0Zp4OqqnmfapltYnv4KWU1PXICIoQBC7ZSzYiZKEub3TRA
d1dz4R8NurmFJX0q6N0Tv4Ea0lOAOab95hoFaQf4Wo6V1S0mSSM6TMSEAzIdNsBJxbMenZ+xd6nq
a5uyx8Es7yyT4PRhrqzoIipnXYBM3Fiq4KO9fIoGZ0mvG637IFE0cVEPYIpgZJ/sbICGUXZplpth
nQqX0VypCUsEE7w3GnVuozq7/HVjczZqQs3jRlBgsYTYmrgAJf0ms9R90IhzVSJT8WRK9Li/DVgB
MhyE50mgVHdqEc6faCjHjR2yvyiSmKgdp4Q+UXBSLdWkvfdUcoTZkK9tCeyvNsoQRMywLQOcq1Np
7JTE9gqncDWWH66VWmtA+ZI1ubA3b21f+rscERajLSIgRCh2SQWqprI5rQ1MhoyIhoNrdh8TsXPH
IO75XsXaiGH+cl2xtzwKEEBCeujsZB0CwV2bgc5P0snIrxBy58uk/TEU/Q/bhDGYUeyUJsY7NZYW
deL0q7Id2MLOfspIlmeKsBqVUZ9ROe97KtgHyyZ+hl5m1SHdxI/noK5R8xdpk7edyvJ91ulFxCw1
kqFI9+xyDN5uGD3IeD4kTL12KK/U9NKSYb7Nhfa2rJu/MmzEeCzgc+Z2uYJvYrPNidSpJHlQ2ftS
25xRHZ/MiO/pcDzeY16FUHpPmTrs6g7nN26odF1kVrBr01dG3piPol1XOvfRHEYoa4OckTp29qAe
rkOCE95EZLHFRU6PFebTXZQbBCd144NoT3qK4GPrkLh5cUhyQz0qp/4B+Ys3ndtnlzFrv2RNKoEY
23h2u37nMTXbUifjvq4QxilyBYBzWRfh0oVUiVwPEIBPAcv0bc6hvQGAOu8G1d/1YiR+lEn92kP9
fN9GXFyc/smaE/RzaSO4xFI99LW0ttPXBSDw1LNA2qRZ6a6DsiwJGAEYW7kI2PCcn0c04sc+yX4O
VlKvHcsHNBRlLHhy53ueR/beHRRnLLOug6XmeKuDAZgGCGvmMtPR61R2ahXMUY1F0yDoHVXU+N2A
E39qdBqdxyhKdjmaStRYNss2gvNWAbq/K6MA8wz1dm11cfrQuPSwxHHeW1E1hgC3qvThEeTWvMpY
rx4SL+0X9DCR3p4/glwzQwUL6alXTvFc50TKwAx5QKNQPqONz3YhEICN1X1VXVy/EGfVXUYhv/Jx
a140Bl/y1LCyRvGn3afFF9n1zcmsjXFtLl+ijCs22rezO6evxiNUPBKFAwL2xsH6NGR+Cmu9VdG4
6Rsv+AIIFCIZq0FCjulVYeveh3jysDcQurQY4704TQ+23QybwBrme4eneeWlbnEkdpP4Cr4RGHmY
wY345hFKmKdh/1j7IrmyM73qEVYX+fMHRlCEqYX5p/Z0v3Y6BSOvMD8zfZ8i4j83w3cGEu0F8DDr
vxxp5QLGSgtYc/jw7W0qx6MJwppPl4l9w+j6U8oya0ABsy8Q9bDbouycGpN0kn5gSULzUiaxPIAW
42inTLnRI0z7hwy7rTf1Diq8hJxUGdPgxvqb7VRX3y6qq2cxLowLPRItPB+HtNyNErMSuaM7oxb+
Q596e3dyfNAt6tDr4clzPX2dUmVyBbH6HdArG64IV9fYC45o9wRZnmZ0zhtq2KH8omwxUiFJdntW
dChq+3ugTecYpVBPHMYIzuhs/QHAzw3/krNvWjmtoIkP3XMxJr+w1jEQDYJhm6Wzv83LYZ+blX/U
Qpa7JNcdEn+/g+jgcsGNp5x5wugenGoX9Pj/2aOk9z2nriUt71FKz1uZcRGAykrdnV0yEYFH5CI0
mba+dIkOGtruMKsc97KguhG5vcnDHFkVJ8Wg/J3DqGrjVWZ9VJk3rfx4ehON5Z0cHAuY4JEyi7GI
dmWo8vVIdOazlRfb1mekXKFu2dc+IR4sqiQZwAXnFuPxld200yZg8WaZ7ZETaUT64fcMPnrxFLow
z5FVt170y3Lj/tg7TIZbx1vpSVL0DdBubLrsdQ1/aQdkyd2YhWtsbbe7WJkxgbhuzNXSf55m2lnk
rjFLAk9+sxmxHt0w+pZAAACWvbVEKh6SEbNI3oXUSb5ZUFwETFRqujs6WnUwEWvDYSnPw3SHcJrG
L22h5ApPEbki94gwUZz74zHOFO7PNph2QxllmyF7SNMmuKoG7oZljq9mS6KCMt6tka1MoB7TqYl3
0Ld+TNSK57Ki8WS4dg7TeN6Sm1LteWHig3LB/3sQg2VswEP7GQel/26lP+qpiLeRN05nNwR3q5YQ
ciTMXNQzcRElDhjLLV+Lcmwvsc6sp354qeHhUZx1xkVgmL8WmpOEUf4+Q3DyWIiO8RCAnUufX72Q
Xi4hiZpVeNJS2bb6MaaC+ZxyFVwNOTHB9hCv+g6q0SU7Mq8ZL8B8VqAeZtxEy03rJnqngMSuKBuj
a2Q+svY6F5N5SFSVHdQ8v9RCp2dWFNOTcmcSVwx6jS5l/eS5X5p2Dh9vN4ztDmlm/6orh+WdCYne
VQEx4u2EGSiZXuY4HS9cD/ontyckxxbfBsbETK17NjQCVVpgRO1l7uKCvsBQG9RAPK1O+ViBalwb
QTcwGu7Ysc85aKkc7TPYIWLBiGhnKherB3vedN4OLi7E+tKZtoFvlrtOFOnZEe1WZ+F8KhkUkzdl
OqvRJPHUNHrWOR7r5sYTe2uKh8cM3cjAkrJJx/CMd3S8ixLE27IefslmaNgZze72FhDv0bBWUrab
XjTYagtiaTphJzsL9O1gnbI8qZ9LT/IsrR1MS+eJjIfJKcVOeTWIOelRv8cEF2kjTsD4lA+ZcORB
sGBgAgrG3am/sHznFHFLaOppWmx8qad7p5oA9E1+urPzuNuWXarWYmIZZHnf0aIaR0/U4X605B16
A3W63RhqiNb1yBNTV7J4hHu+9RHevMBULe7SHiRL1pk9IR3h1zJOfhmYNx9yx0EqCSgFMVW1mmJn
oGQs6+2cFQV8ZKfbVIrkzqjxk2NBgDoRGURaBDPQC6+GvRn7TO4IJWb2KpYdP3kBnkfOR9zu9UB1
CAL4y9zOFzJ0kb07gzqNgaxZipRfMMZq3hKR3ArD+j65JvXvlA93mp54n1phs0n94tGeO3Utejne
x3F1miaCBqbC8XYlp9C+HDJz04N8Qj0k3qcWRLWj83brGAj44jClFEqHYEVGVn7vJR+R/dkEvfMe
VQO6Pj//Whn4Q8clsYK5er2OeYsNrn+ksfY5vTH8DcJpkAw4aieK4aWwUnWpKCk8UuM7X/ugxuLo
iAWG6cA+07084LF/KQV0fII9iYcIlhwRHfo7oHDdMYXzv9KR2Vy7k1kEv8LORrzZxABmvOnF9Qv3
2GnAOWaLWAEyOLkKJa+o1vQdITqBDsEbUhvtkaHhJ6xr55++iwq3YjlO9wi82oZWsa8MvWY/gfAd
M4hOINeD8VAYFgIk63RFmSaNTiPCY641AykrYwh5qis3mbQ+GlgZlk2lT2ioq+ton9eweeIIYrs7
VQgNRLeu0Znu83g+9GVdQ1JD9J7VmyEkwz6Ef+5W7idUZfwj8E7Igo6l82BYVn9HgMMBIvw2WxgS
9sj8x4+7iyqMr2Mx/khsZiFFl3TrcgajXc/gOAmQvp/7ILrURqYIWNThBjVVwUKTJWpD2lfpAJTl
er98dMt1Ni6Z0uOXtLIpU4K7RkNPDlyA2H7TcKknPNiNwPI6lFNyGrbVUI4H7eCQ92MbySUjGWoJ
9HX1sNYV29yC7I9VtgB+OoNJLTN+mlT0PJBNUWKF11zN011tZnuA+MEp8XaWBWB8NtpyE5QMv2wv
0gcjkvZKV6Wzh/1KZiHXqLvK0z+Zh0OQcZp2hVF62A4s2fKs+mBNRmxJ4jDWMrDWUAUtNNGF908a
uJeRG+F08VPDcGka2dd2uBdORq/J0Sj1E4QkKANZghyiM9xnXX78P/bOYzl2Zduuv6JQH1dIJGxD
nfKerKLd7CC2ORsJ703i6zXA+57iRSjUUF+Ny4h73CZZVciVc805pkdPMzVD7PsAs4pNrSrn0C/3
eir0VkMXw4ki3rs2YlILDlI4mdsEGb1mcsy9D2UEVPblVbGvTTVt6moG8hFO3o6n4ZkXi07EvOFu
YtbyaSjEifgdtZq2CSNEYxJviNeAfprtNTR/ebFx5RzzMX8OvK68FMCtEUGb5uZ5zJxuN114CM+r
KUyDpyxGB4nR1uKkdlb0i70yQTW8WSVmGdUepW8lG5ssP8vPaBt1TbCfTep7mHL8ugTektfNrffm
V8GmbFGkvJOwsnzz3Z9m+fziRqjNV+XSSNOFApL+DJyLwLytaaFGOfrZj5aAZkMhQyuR99TWDgO6
6mrGt6gUvxSEUbYcxZ+WS/t+os9gbdBklLbqgsXO33lO8md0FqnLirJDQuTeWVoXLFKEO9sPf1lW
8RQm37otQjaV60DSFeHfnnc1bBgXdJVy1lPA/iUvs3YddZVxbp2EQZZo4XqOCvokkvwf9rxcsnLG
l3AGj2kMiEW+kSAsVNNVdl9oGOuEQeTDG4+6a7xTKjqxFk7Cq+PXbEVVXgMaNU/BLH82XmLuYlOl
p6lyO4z8YmvB2T/WRUIlTMOjhDnyXoR/BYjEu2k7GjeE32wLSNJ7N+KT6QXTCs2Ryj1uG1VAbCSS
y8GaB8c0G390lIaco07fq4L+yaauLhnJgnXilmwIZ+7DfosNa6TeIiqZB+IMMUin9u9QINHYacer
PDqH0oOI6ToTpTBDIE+Ob/zKCBKbZFp3SI6cB4P2z5PkxwNE75IfqTtqVexmE7FyfAq0OkgPSxcK
bbSx65D2KJYtKT00EVVXgNpEefQNF8Qjst9uoIoIcOK5njoKCKniOHr2rURkkQZPHMO4R3QGrEcr
4B1gwaIes+aDVr6RSsOo3Fcz1OSS9dNkU61ky7rCRVLx3Le74Pz9JRudPxXaGtpfXO8QL6AvzcUz
9YD2RTXyFzOl+Ttr7LsTmuqmdO3vhIqvHqU8nK8DIOrUH2jy5P5D4owXuKVQoAnA9cVZ/JEE5W0e
l6oERLCkWtZjXfTaYWdlYMoSWnLyI+0R2Skyo+ZYTM5dFt60t2oeWnNas95bc2Qo8NkZPo/fHeNa
3/gfYUYxkxplSrWADQIvgCsEYPwt8YpD3rc/rbJNXyskoT3rMhweg6xved+8MlTp42RCop+L7L1g
RtK0cRyHoAHDNXXb0KNhI6sULNyYmqQBcisFugTs6xCwcWepU2NyivZTyN2wdgiYtylXAfBqGxEl
pxqgwQXL3G4xsm8LYE73VpXgIKfK3GkdfHkY19amGxEcn8geEN3qIat3h9oq5XnSkbMKuIt1CfJb
ChYBoWEUu0Zyp5lL8xrMlEKzJ9znEbsYnRpLw8pAbUuQ7tsy4KpDvpzXOHzcsjBzd0nQW1u75lMO
7BCFRhXhlfq2gznZAWC9CREFKh/Z8Ra/k5Xd4M8bhyna8X1wLzeShy69Ar+NVjdq0WiuJz9hRSLb
UzWG2GNP7XGubK7KxjWhqXHtmHaykWKujl3RQaoj4rXxzZAGD+5t9eR+ZnxWnqE+NowK6ljgoHrK
K+OW62Y49m7a3oIIrBW//+w68rlUchInJ6ddtp5CQAh44VR6U53dr9vMiS9pCO5ZD521b4qMp1UB
Uez7we8P3Cbh6GWrsrOsI2fHLdaMimZdPZcRlUcWou9sU4NrJMOZF5M+Ct6X26iqzEOV9ldU+Xrd
1I37ErosJ1RjvZQFMwoE9mAzpGyGhlj8KpKqeI49sNUlhWE+QsuaKBDfEvmObVHn8t2k33v4p6s6
+7WWZvfsJ91r0eKf4j4MeRIq2ruTqX9K1x3+KUv0PUcvFb74YR2Dq3A868tAo9yxtab06lv2fg6m
6gfHYIEH0Uq2NImqUy+h9wW9phcgxVMSRmW+nujZikSdHQ1W6WFMz3ccPFQ+8yYyuZ3rUlZrAtIa
y2Iub13D+REmnfM0VNBLFSCCEinvqV6+aJOSq7Rtpmd7ApVmjqb9NuMaX6nxnZxcsNxxwWqM2bOu
5HRop+pvXqX12k+82uXSj6HI1tPzGIjo1phmzrrhUYTcfJFuvLODzknNgA1gQCrarMxCbY0IyilX
a+dYt3TLYZcs47li7m/w0iYMtfjgaF2yOy511miQ443SL+GIJ9LJBohD5GSrweTG4/4LdrTDRF52
NAOO0QZyYbqdaXojQaXag03W6SXN578V7+8YUPqrHfTyUHOPXqV8lmeTJtlx4vGTeLQQmPNI/jFO
y2veLMYW26eTLpzDc95UbFnm+EKgMb1Z4hI1LLfLTuYYSIJ7l0Xl0+iW8PkH3nUkhtqz74bmdbDh
E1ttdjTr8kU6BvIzyZyj3zQMNLR+WR4Tlwgi+QbP74HY350GX21sIgIrXUbhCx7hd3v06QxI6/Rc
u2F2t1o+8KWkF86TMQoZat6VmjTEP4uA7qSs/MKOljtWNRzygK6jPumsezl9h4KdTU2B0GWiCuzW
m+ZV8MzYtH1pbbPlFDEypFs3inHe4W0aWWCBZC7RBfvuEVFXfA8UtLc9YavsN1xVeg8ns31uh+ey
y7ILTRcGF89UfGJMJMAtGgzmrBk+uC8O4zWsbP+HTLqS7Q+HokD+YTr02C5FEfTTqP9ZADjessu0
T7lov7gRmGer4UwIYrk1iYN7oy7PHX5yXhUeTmk2qOcRaGjpM+vBA0QhWb74LKhAbvT3hPP7mRjE
XUja1GCEgM5scRElMO8GTXd9V5M3ah1aBsJo5F3Ll6jjvm3M43jI+n4/DKk4QpVOHiHGONestx7P
RSqEhpmGZOrstBuNSDL5aTSIBVaBBB4ZI7tGeRteeNULEow1ArSdFl9ZyCACrCO+50Vv7Vu2o+/s
trHp3VH2KOJ5snIMdzl1A75XvedQpVfkDVHYDwaxoasdmW8hC82/9D1yBHrOswtJELi/yX819OWN
rdA9HRmG/C7UWw0lalP2+a2ch5j5iSs6fSLm1UTrp76mf+kwKPN7LeIPVSPv1D55sVFTMy605EZL
SzdD6ECjzBV8MHBmXJnsoQIewokTPje5+xOScblX7vBiGdFTozDc9mkx7UMXbG4a8sc0dnan8MA/
s6cHYp2MCTpJRr05pVbk9fRwH0mXjOQOPt0G4TNN47sgbciiBLgwn0lSHuGR9N/ObS33DzUAqRtu
6Wzybt9fEkd4NzuyzSs0pk20MdgHfWZ23ZzdjDe8SAvzs2uGHpOa8s9yxN7Xg3LcZ8aQX6F44912
nP5N8eZG7E3fMVMle+RDrlRz5B2rNhKrgKbRX7SbrHUszItKQB9UfuCcLAmZsitd/J0tq3qZy98+
VqG3FgmHacCp194CtjWrcXpo7ZZnowv/mZCDHnGYzLuqwKgQfOtVBR7TolKS3Q3yldu0+cXXfz3P
oL5ISpydQGXEGsJdv6+7JXUQJ/LNmUdF69wgT204yLda0IT4/X/divMOWpzeNdnQH8wSW3hWTPlR
j5qwQB596V7Gb1n1CKqgfB+sMHqMNMlZTZLcg1EZT4AP9pUKX1F19KWVgcKeF3j3FNzvu/jeRfQT
RNWwWAfkPl9VNl+6wPGQU1L9mpYobYTMzg3NSwyuQp5Hj0hUFDT15xyywiJcUJ3IZg77pkFzCHCz
ARYAkp72XKEdTNjFYi+nPG7at/noky/JipujyUEWkk2uxmq+HQAL7tju4qh0qEmxyvwvUoO/ry0T
B4M1yiMTOR8Jho3VlLPgD2kI4+jGyWt207wDc42qLxxNK543rqtyHJjvDHEIhN09URzDp5k68XfN
7qHr/f7BN/ZXN02wmbGHbHu6ww4FNrRV06XhBdt3t2WryYI1bNwnIOl7wLXd0IfnIWLgzdv+Ly8n
AmFEcYKOe7mjGHU5ioV85qZrP3Ot7In8OOecTvFtN5Xp1v7QMExf68hoXpnfopVpZGrvVMxHY8Ed
e5y7+eZMCGWd9j56afZvWGy54nq5vrPaETe6Hqi/8RLaUCuHDaT+atxOXL+/GINg2UMGEv2Cv8aa
7NDUwbCHU3zmtcpOuPXEI3ROcd+n96oN5TnMJ55pgmuN68nXWbx0gWF9iN9Z2998ujDflWFFTxBF
PiY3qDaZ45Xk29T41Dft+JT784UEbBicQN4kUHPRDXaFZkSdCb6yJqbLsaUY85tocDbTmVNZtvSN
V7H13NvZzyTAewl4VX7gk1KY7F66gRtJ4opoV8qhuaq2ePLswXjiwoAJSA1oPHPSnEVknNqKVx5o
yoc7i/5gDx4IRW/4wc1CHAmOyTOSXXSYJpHvgonMTEPdzDbAB4pwktou7cs4a7c0b9WbkuwcabPm
XaGKr1l2/8xsS73N/bPbqXxL8H/czm3/z1B1D10JfzPZFKhCqliaeh3gcdFbFNTmuc87e+Vog+62
svD3o2UP/w5c/v/C8f9b4bglXUHy93/8Z6f3/9E4fqOhXv239c+mzOLi53/tHf+Pf/U/iKae8y/i
3K5nQ6kD9QSq4n8Xj/v2v6TFksEkTuwSlZcwE/6TaUrxOKggCTDIBE5lufxbbdl36n/+dyn/xT8q
YELIAKdU4Mj/F6apFNYSXP0vEAWb5xCW6WDBgfrAWL0l+Ppf6BZeOkEyhW9+iME6kGqu3hxfh3sz
GRBM6PNISLHeo2Q8FTlXOtYnYiMrUz6KPq9WzMQ9V6+KJGvhPipOdd6xVrGjkGXZfoHGGGfbeUbm
9aNqYM6Idox0yUtpYNHO4pEZs6+qD9lcA1gtaWzOXyGEmg0BofpmdQXG6plsWJRQ8NjFwruTrwnW
zKr5i0dLUBq5PItFKB++xQ6vs4R1dso4YKbq+p1gzt1YqnZ21cQ2ESQMykDALsvHpp9iHTrbfFgP
8xTS+SX0+ElsbhO28fSDJgMwb4sfA5fgnna78kNrFOZaecNRZnSN0MrBrE1zG5Sd6tp3c7eU3TAZ
VZ1DldJSW2UK9VZE2San9yLL5/zcTuVNz3cdKvs4+PVPosa0pqXpXtQTbsvY8S+JO6t90xu7cWQ/
0omblPFHUOHp9Vy1qeecZrX8MvipPreYs0N+We9m12yyittfEsyvjBFyazhDs3Fd+x9j9Lmh8ceZ
7dxuUsT11besXQ+bAm7JoZjHR486tfWsl9HjahNBeCtYp+8Muy33RnlJ2j54N8/JHVtl8Rz102c4
5uMun2j10HmCmaLByxLsIZ6ziR2Z1wJR8PgbBNfA4VE0g0BRQQ90c86cgB/BculkzxxOxXpLyW+x
7hozp47Ft06tt9Aj7SZ5D3t/Y8foS4bf0BtXi0XZ/8PnqD7gtLcPmJHMpzgIcY2W8pWBMmy2XLBx
P7dPvpXD83FCCDp0iK0wmU57YAmIwLw4O4Lje9vUw84NzOaYTahvUZJiJ8uJIhlJ3R+6tFQro3IU
Hnfjb9mavyrD1Acd1fJuGidYDfIorCK4OD2UHio/0MTYHmw7BJuTtKij9OM6A3xPYNiAULOnlxzi
+HKHkBX2J6xa7HVl9tVIM4Vuyhdv7s5hymaGK3XFkZXxvldrSjjkKSeBe/ICyjo96+rHk3WVkuYJ
mI4p0Y7kJWWdHfPOOvmhBqqe6BM1YslzjOxHa5p7n6Rm96qgcLhtje00b7ANVEUG7y0Ot1Hdjit2
JtNzErFLy2lrPxmDycuf9yjFsbdRs9FvulKTS7SMzcCvfO3FlNol4fKaEr9LGEL3NNvh/NJs472+
2ooKIfZ1nApA5Y36JWHEH5t6LnG4kD3yk4wkCDZ6hN397LEv1/NjJLdW15X37BEGXedi+fE1UTAC
W81hMup5g3W/23fLm7Uiv0OZMmHEVgBQ00Pqn+Mx/aCXo3kOSuvFjdJTHEp5tSKfWYKVHE3Pm7Zl
LTC4EUCrUhApaKnI5Al85bPz4QCw4cmFYUpk832eLH0E1sGbmxhBEVZqR3ZTbVmSU4bSh+4e+xXl
7oliU20O88rUmb8JIVsdTUoBwKxWFFdkk3Vj3V9fE5weSVN82XbNoQ/99mTWODTf2Ott6WLoryV0
tBUzoX8M+mRrmHLhqcV6w6bjvZiKimEEqoMozXU7TsPJnINP+ExAfQr8jomT/xCw4koX52LtG+UP
pnraYL1dX8vqGuUdNQnBND2wTeUQdSt18fTsck1T3Rq7ogdQ0kF9NvL+qcMhe7fpx7Rqeq390bvP
JEXXTTlHPMDd4VYHlKf5tfcLa/e2Lp1jVCXv0RjNWx8v65aID2WvR90uCTuRxsfB81paQzxaNxuc
DzHBqiXvlBySyvjlJOX4Qr33U5k5O1vJ/uqaLpiTjGIjzqHy4jbyXuj+w9Q8+cU/VMVZTxXv/q0y
Y/PWcp1eFT4SXoSMtY+CmYxp3xQbWqDD0yK82LX3M4rD4J0YQ0ibuzg1qRzZBYbjoU+MxSXEJOpS
e7jTpkOVJUsluvem51n55VfijPbTAmLQpkS5cfs3zGytFVL+Ijy2ZiIBU9P1kNSCfmeYFpvrtlQX
h7zRyjDn+ABVX4NeST+zWLxE8WTQsqOQBbP0tdG/2X0+ccPz32hV/sy9/lxVHoSu1FW0M46s29SC
GXX41eLD56SdWRVZKj9FaDrpPOqv2Sy+tMs/OeSUZfQM3cfIYRULRKGl6bKLD0T12KGGQXMPjKO0
5Z+oVMF7HdXOgSTfc+xnFTlUX70kOgX1puPHhD60Lxr+VyTGNVdA3SYZEgkKhrPdWuoQ18VnCHqD
MEpenipaXteDPxM+IDe7H8KKC3aTWHtXWVQlOeVrn/XY5emN2buiDJ58ORxM4ZEabzwm8sHBYl7T
4M42GM/87I5bj3XvMSJgs/GVLfBcF9FtNAL7mpYugDHgs4NrvY2inE6wWJ7nmIR5Y7sO96qdHY3j
zi1Z4rIswzDqWA7b4wjnT2YEm7G2/lpa/8z7VLxrQYi3CN7Z5T8YjH7ONECsaw3jz07bt2gIVLXq
zL69zDVMxNT/qWw9nkpj/KzakyFksHFrlrDfLlrLFud/HySeTo7KJ1mqEw8LWd2wh2g5E/se8TnL
O7FJ2SZtld2yXcyyZjVbP63adFBbTHHM2E9erFTGu6TmpFY24US7LaDBdwgWDZX1r2WcQOrE/r3t
LWB7eYnVDKJEeW4smRxLjB/sVfWJbhb/wMcdPWr87WaPb/ERcTzZd4slpMGN+cAUQrhrQHDAMjKM
TXBCwGpOnnyKett8dFTZt1V0ps7o1OiSQrKUDX9PaS/p9Zndjkt2ta3aexuE54AH0KUMZb9Wac6S
oWndy1CoExmmjiYRxCUvy/6p55qpwIBY2493TCp0Ykbt9IhMJKTWcF4bgS2qo6GtEGSf/A7gpFd2
lzz5yqRZIEbpP7Q5lFuyrt1WsR9UsQ+CmFbHVdc2Fd8PFIO9RpdaseAN97zOqwEQ1hd2CTYSRGmr
kQ4qF1PTLc547wPeKA5KT+aOV1oSov7hk7rj0VhSkyw7IzqOM47kxTM7gDV5Gtye4TEZLwRRxCGE
WLVqG4dCab/mojdYtHQ55T99M4VkVoAJK1IzrW0XR+zlmDoN42NkX3+265fOM2CM7L/HCGz65N3E
I8kLsTNrCJR4q4vPod6yD4smWGTCSX8TZJDULrWb2q68K7zTeFNFVbNXM75YL/hROA9D2eOTHdo/
HVv1UCIOpl+3a1Mk7R2A2mrqOu/sk+upufxccAl3dlacs0H/lY5UF5rkvFURzRwKXizX0DDwNiMu
nDtR4d5HCKSJUjGtJd0zgHySVWCdoqR/ZmbNMWlNoNI9FuO2zSZZyTRdmwbcDfLyOOU89z238Mcb
6Wwe8pJ1MZI1G/PB7M4pe8lhATDbBPUOrNHebIoJ9tIKXz2jiQ9dTROzk4xPitkNDvB8LKoeb1nH
Z77jO3It45UWD+huzadXV/wXNtWQ1E8VxdwyGu+BhcU8pRGmT8qDmdrhBjWbVhG6vpYJu+bej1+l
nzckowq8QsP0yO3qXRGbTXunOvpDztlZzY8USJYZK30tY+zq0TSxJCrWaGDi2E62BBARbKnaHjbS
YAinyYuNT5uaO5UVf4qCIzc0JNsopAp8HfhgVMeKtvOHntPORejR+C58Q2KcVwCdW38u18lyorTp
8EH5uH38Hob4flcVTuLt0FUvbdzj4gl764kQ6joEcHOBSoIJJ8NE31jVC/ShaB2LGLeEyu7kkpMr
f/+UuT51FSlxHSPFRxM7MxU0I97Xwtb1+nsowxY0XRIVlfxKoJxUWJ7P5ph/JUtHVGMU2YX0Qn0c
ChMbCcaMizMW7DJJCQSeZmfpElECbCgPPYaxlTukLOEhvJEgcF4aiXHKLXWwpecCIoMOt4is5fiQ
gRY3Un+r778Zs8Tg26pWc17pfREaVBw5+SMKwHeWPI6Va3bHMgpKtntVv6L8CZe7g68xtuqMqTKA
T8bg28fM1EYj1z4RhMOU866sDTveK2kdvM6/FgFtHPyX240w6SrUAD/K/muwmLAc7gFs28xtYk9/
Pb/yNy3gZhKf6W8wiHwgZTWsvKrio5JCtCtsF4GylTP5UujVrJgob8/Q52qDFXUwHK0I9EPcgrkp
8T/Oq7JW4UEaFm8BZdWbLEo+k9SPtmG7FEAsjwFeum2bvSduPT+1s+UAKvKbY1cDrFFRwg2KDYPb
CFIhVgTjuCheRVV8krgAQjQEh4iBcWNNPOsB1quzPU0vuekOFMeaPu4o+Hc240o3cWExs8pjKx6/
ziyrCUNQz+145IP7gPoA76Vy235tVTNP0bTPOcDdhmk6bPaegXUxS/RHkNTiFnYe+aA2JA29vC1J
XK3ESAlXngJm0tVHrAKXtx9NsH4h4zOL9h9tTrs4In55RhN3gWJMuBbnkBc0Tj/7wMfyH7jxJu3n
djf47tWxDOqPx5IPSlh6u8xNMMRM6bmw7PooaueP8BF2Ke0DkR4h9RXx976ajHRSg50l3JbyIm2+
L9yxr9N1CPBFazIq4yD+lswv2yFRyRY7wW/tVLzcWYCRy8aEyeUTF6nNDwfx5dC7cXAhhcdgm7OH
GFGGdxApaHlLi2SVpnirSpVjQScQRjDEP1AYVxyIqdGGANnukFYWg51wr6mIy6thy5PrMa1gPTd3
woarBjThd0zxdMgGiEhxZO3xKzUHdx9QJb9XKcd9x3N7F9r1T3bCv/Gld9w7IRpPuNGwJcCILwKK
1oxjRU7j0EyJ3PSenB7CmlxeQz2eddVyLe94CFftEmSdw+sUDl/cXPkHsoFIt999+N6Ar91yuuem
fIY6tecU755CzqO9jZSD5YrfC6LVvpcbOePSn0cIgJ3LZ9FZtj8m2zw02ynYxO0MNYFdxFRPBOIr
LmGJxg1hGeLVjVyJ/XTO9rEHZjXlbsrpUTxU2BylYwGAzzC+DB3AOddPNwG0SHZmt6m0bGrSvewY
F2HLugTS+ZLM9letnpckEIdfSYCePACmTcPOJiZ1YC0gBAV+4AUQOm26XIXvCshrb1bpLsITsRGS
aacsltztfKGAeB+nFVlFfJt7+jlJgmYRfaOsnNedJpnnSszSYjkCp8YyL2GQvLkNdjFq+qZBg5nW
zTNth/pMbfZ6xnz66mqq2mQHsC9wrtw7iJsV/nM3mY8qMxY95z2dGLpM13ePfUTE3scdtw2UyDYQ
PuuPZYMk2PtxXM57HJqs41s2Y3FDJZ3HNTMv1Hg0MEWLvBXPpf+12GuJjZbPFfK0aLtgW845AV6O
g6Mg19r09tmeCxoqC1rRc8udIGMiUnm2AUMCT5EWV3In6hqn42fWGe07xewIBsWvzjDiFzuLP8Nk
yM9RqL6+T6wEo3HYFt5WiLrYlbPxNiyVBMJtXtRSHikbeU2tGfZF3w17HnLWkccKI/tdRh2UN4y/
UFM2owz42RrdVSxE93k8WE/YC8Z12YbRno6lotuNJj1otAwcYKKK1xkMNxcRVr4Gb2rOarbn/LQT
Vcjcmu2YVMXY0e/q1cdYUxDLvBeNQh/GEN+qHTHO1QCvD6mI/rqzp5+zDKOSNNrHxAho6Ufu9NWP
hGWf3yVoRzKNdv6UoU3Z5dkpkr+J3ZhXB8qek6t6ZSPxHhNBYXgwkRTqWhxSAEmC3sfuQi6ZsFYL
JBDQu3FsgTedY7hHdIkE3Y4KRu9akGvCbNC/UNHH99+k5nHImwMlQ8V+UEGIiJhgPNP4rbBpWfsq
o6YVyD3Z5sm2f/X0ide0ezpj+yla6o0FqibW1fnJzid1yJKQEZ82Yh+nMVvdPz4VRdNU63XTYmVV
ZvBDGfy2iBhVeOCQAiJOt+c2Fw9zTmNwEtxmmGzG5/rLt+dyN0qIYg0dhQCJygvZaOehlNokrfmh
hk5+RcZnuEAyYumcAuGGR9fyonPiZwTAghHumH1EyG32duKbhwyABZlCwL5w3RFjcvNuJA5Ltdgb
bqMYjkk2ouZS7/5S9HRmzURMW6eatkPIe7ZcxFo5tg8nbhAz/YEilIL9y5xYpMVw3K09s3hv0/vk
6iXL7sJVVuNpMLziCWguauT4Gkep92SPxwgN/RJwLltiDA9OC/SqdTVXm2+ohWtgms0ncP2+H6I3
9qhYhccfkmQAZUI4DdGYTmsjiqgqN5iti15HuyINCYUPIyb8ro12TkUW6luxGGbwQjl52L0RQ1ND
0O+2Q2Tku7pp0l1FQn3v8VFfqvAQgdQzHuRHKbmNZ65966d+eKfocT5yPt9A5P0eSAi8pIkIANqi
EExoE0CzRhf6mBBGsEjOya5dQqzEB9eGH9YvyulWBsPdle7Hjxb7zYnHJd5ndIY7+si6XFaL48w+
GPMijkDy32Wp5aFIx43BguCkxcKOkACK4jrf+6P1w0I1XyW9u+2zjgUaJAs/bd5r5/cwzDgb59rf
DKb51yVwjmSJ/OFHTM5qCo7eQgArq/rmuiODbVtk92QqX9y58/ZMX9Mx0/aNUSc6RmaqDhRh4jsa
yvYSUgiIdc5Cca0t9zgYVrDugUU6BEnRght7FQ5JczCwGPhewXzEWZFY7CLaov1F0tDFgQv8cNAC
FpjMd75R/PQNa6Vm8mUxbYacONjaDR7J35XX3QT4JSPWQ5tQdnQJclOzPO4TijA9s25PA9aansxH
myAbp9nDmOk3Wfgi8Lymk/lnipEG81QfLI/+yi52XkwklF0Xhl9GPRlbm9L0pBd0kjKKrUmbDxiQ
nZd/M2V6jDA57NGmHvHyYUliApG70W76k9faWK1IJ63b1igPTl9v3Y7jC34J3XOoV6s4CZj8XQAE
EVP1pPydkwQa2SjeTsCrqO+kMHiCnOTza0O7bUg0NeqZa8WG7TuN7bl9M6PA2ZmJe2ux6UEHqu8Q
E7jwZksxZR6V2+/vMx3cmZ/X4Y6NPXltSn7/Qfnm9eU1sbGLTLW7yQZ/OjBS83AtLQdDK87ayKT5
+XfHQ/vkLoWXiZ7Hfa5B4tRze/r+EjGup6UHGaD+JuqkLeC3LQtU0PZD+lE22Z+qBGSQtKBqWxfo
x1IAKZ3sr0fD9BZff8u12PfQaQrI4B2Mn1R7+3Gqf5Me4RTFpUa9X9IEP+bwUyUhvLTZsw8ljEFn
6Zr3li9RSidRpLS1+e6ENw14AEhg/cbOANR8f0Hy7VYB+5eNEejhZDtlusfockmXklANMGhbqvFX
RwH5LrLSF485aM24R5UWWCUx2uXRNv01GKqRS8PAjVAIXukifRS6Cal0L5wNuKYVrsQT6mC5o7G9
WSidF6CGcs+oKyc63On+SblkrSa4HtuYLf/OKIJfUZ1Bdpj3XeW9AmP8JzTBcZQDSLaZRQanpMt7
5agN1Z6EjDDRKfM9NL3hhHGMeM6gvxyFSFlhcRhB6MAieG4nn/V4tVAkLYFwkxsnbU79Kowm2GSa
F6Iu3kw52xvcZKT+Xbs/+TgJyTkT+Xau37wXl2Klnd2G53KE8yySat6jT/DmiaJ3/HLWWzl3tM+m
3sHhIXAEzdfvyJuEdIEBLyREtPnekcxt2ZxhtfFn3S4i1ubN8Pv0xwJmTwymD8drjVMlnFdlTNbO
NDx5Mgv9bo0gXM24I3/oOzZrjGifGiPPbFwXn9q1FLfHUyRCeyOxtK1QrLSJb51c+Di7/tpWAeze
vIq2gnz0ti/pmqvR6eOe7qfli8ZZAJrBfPz7fbkQaTQ6I8xD982OiR5q7zUP/jgdxjD1MLQKIUbU
P71AjCgXQb8qChcGpOlgg0j/Tqbe2HQ4bNwlQWEEpgvr0j8iCxurtu1cTOlhx16HBm5M7tbJ4F9W
VrEIjrzG7sIL+F/sncl25Np5pV+llufwAg6aczDwJBCIlmQEgz0nWJnJvOj7Hk9fH3hVtnVly1Xz
WpKozCtSmQwiTrP/vb/NZoyJseRQxEMJfQIDI/1Y3Nt/cUxxHdN329bYxpp1N2bWDcXRy/qshkDq
/lCi+gRmypu3OA8pB2DnaWqvSzh9Mo5mKZD4nJEb3rWiemt/ASenBKr3NZxubbL6w9dLtXhp9PaJ
EqWTNiLLzMOtUjB8xbSN2BI8Yg483f1WNwi/17n7kjaw8TT1EvGpJxDY/mgm6cF244rttxoP40IH
7PQQ1rV5ZLrRgyoVvMROQTkazkVj33PiXVDI6nofFSjaDJmJe8S0dd6NHdfB2qDDy57LR5VOhieY
JFGFIXJ3y4VV3+TpLlrgKI5plKK+h7dU1GvmHnMMhrcHHI1iYQuf46cQ+YnjS2jh2sJAZ47LNjIH
Rsdr1y2Shn6SICIqOrj8tp++EkpyTsWB4OMWvyeSgVbw3UfhtprN/Ngs1oGaLXdP9nJrON14AE+I
Bya0DkZRVKcsZI/SE5gZsNxQ0YR2kJrphXCMnMQtDsPIvl3VNdck0/3KI63Fm7JwZs7FyCUf6Qt9
wNOchEul697HjnznQBxugVpfFAvGqa8UwITJNshohvo+NuAbZ8H8wWSCK0ZCQtaeQ94b+B6BivUU
7xLD4aQ0Wie3qunpm/U7OuoJz+QGGl6v70Oz/BMjRhlPuJukhd95mt6wjg07U0E8Xb8sCFsgajU/
nVZ75ITQozAHF53153u7+/6AvQ2KUpwUfmKra61H50mQvhQBwIPGqupTa2ZPJGVYYgOTA3EZ0V5s
hT5rHTzYRXAvhOVcMqFe/7Y1bCQvgn3JaTS/4FqgB4R+qQ1Y8AcdLn/ghicsVRcAr+neSXmjp+X8
Q42VH8bM0bqi4dK8kt/Wv/n3r8bsxxBDFJItJu+p1N4ZYJYe5dyvE/GGzHN4YauqhTHCwbfiOIM8
C/ZNFO2ezDhJZoxNubyxX41+09U3tySqzaV0Odl6zxDAMGKUM3nvTsZE59HwJmT+ow8dSBe40Twt
4/ibC2FxQzZ/EvjjhOe7oNE9shUaVlN3q3E8PWHEU6dADsVxjW5aGPH2vTGCwWXPYDkvN0uQose7
aYPZiU6lvAIjkimFRRN2wTZzQUSm2YxJDZroKTPIN1r20bLRMafF3H/v2whYPQCVH6YOc5wYZbQ+
KcoMzmHoHGrDurX4cPaylQFJw3RBLVsLwYf50rcZPtFkN+kOw8nK2VsmMOghCXm8m4e0m84mitDZ
Ars+m411wwNfM5EIWIqd6Y6fZIcRYHwOB3xlTU2mmTOoshvQSXTteVZc/GEbLBDclbeuTnCeqvs3
xTup7quZo+N8P1rVoXtL9V4cl3aWXjHi8HTCofAt/Xc7UoswlTE5EUIk+J0R88YgeGq4Am5S1TYX
FNEmoB27bdUhIOWycbNqOpGE2WdZzSq4CnOQz8Md/r0EMAaxzUfWiQBZERnDZrKtULYrg5URS+AR
HBbRyNTaJB0cMMTb/FrmlJhqjrZvSHzsbUI0h9CIpYdiZ3lC03Z9butHXbW7ImyRC3L1AaonPeoG
hxg5XwZGIucmVqgJOG76eLx0ISYADiZZ0/8IkuKnzo8YFtg8e7bRt1v8GyB3h/qzcMSnBu/T7Gwg
FKa20ZOfhYGFhdgwbgGljcdpjQpyYW/JWTt8d5j4tOFGjeGRG4/BLrkC84adRYG8z/5YbF2yTGwG
cqDtx3x1R2s+GP2XbgBSMURwNCu8MAC3CprB1jB9tu1k2qw0J2gCdfIsGdiCFO8PKeDS02j/DspA
Y9IWHm3ukl7jAAVzyz+aMsje3QJ5pc2PZFDST3dfu1noJZwgDyNNP7vFtH+7Vev4SdvKDWVJqPfB
OY6wAjvLpLwhJq7cGqXPNxDudAeBDF7yBnEZxIKkD6VzsXdbk05u1XJeeQhwFSIIRWRwuB9hDIAX
CXLUYafLLzhXw4PobvqAdUdrCg/yFQc8C7o2qrMe/jA5sK7jlF+EfMBR8RuipRTahPM+62DxDEGP
1KgDZtBIFfLcH2kDHpkQGQEv5xiiND018PSPWLBmEp4Wvv5kuIay3QEBAFpnfCHf21fVy5yr1H23
wC4DhKntxxi5rqfhi5HaxeCCTYeUs23DcM8ClRwUjlGPq/R73h+rTP8KmhFtwpySfey6eJL0stqv
fSQBwhCrFacUDPLZcq+oKApcOfhymc/T1HAAAbCoNU1LFhrXlmlhGxMW+Y4mKLa2chavsyldE6b8
Pdwv/hSj/zU5oKDZsgyvdBKG5UDQfJ0BGllj61M0z6Y0m2M/4lGIp4RwpySxq+H+8PXWyTcGIldJ
LtBJi0fMFaQlsa8zUMbCkKtDamlsR6mP+MgNysbDzVSGazzFgQRmRuaNI+OuwjpP+npbw6FTkhiX
WQh4tHyXVK3lTu9uWAVlDd2DM3XErQO2D6580gsWw6Y2zX+6I/0B+voXsysXc/0834kioHSkrWsv
jsSXQg/GBIrbt/CB1j9nVW2c55Kkf61xv6MSblNrHJLZ5ugn22IHAxYE7StJmn5bhPWNWx6btE6S
CTqdb1jzNov7+UiPgb5rWsMH8bwhWF548UJeH6Fga8bDT9nYTwuWeA+Zf1tVyTG4OMrMEU0ZG6E7
ehmgWJ3UrbKm5lS2wndmPT10feHilKEDMhiZHtq0Hlpmu5tSXrvQGG9g4VyqgvCNp/aJwWjm1UG1
TyzN2AdGcaSLt/LwWcINk8TJw9b4xeiXrrlKmts2yUFriemqr4SC6cYNpzkBQ/fwmMTEWZdPgogD
vNO6Q/Sa3p3yPnRbABSV9TODp0U4Seo7QGUhYdbhA/MP7V6dpKMoc88MgrU9cUJf8SW7TE23pph6
TnoTNqT1/2WkH2tXg6atLVxOXZlJpKBjYmrVo5MX1yTr3BPzGwc63fxHSdbsYBbOPTWGeL17xhEj
TYOmiNh40xLiSgjPaaw3QdBZhx57Xp4NBI8V7ABrqDfwWLyqrsatrpUMmplbbEP4RA1CyqYacz/U
wo9GPBZdsbxU+X7hibJGjtajEMYuTkqQ15K9yM51tF456jAo3Dt8YxBJq2by18Q97K33Ipt7wq4w
nfTpKcwTLve2iFZeC9PdfH0aWskUPhOeHeC0I0Pp63ry3DvGm2J8lFsYkwNsosooI95zLxk+xB0W
Da7pPB+YyMz20QTrBR9ruh8xHm7qzIl3rjDW3NNb5JbBtu/k7k9er0UuKrejw6rid62DMaYPTS/h
/L/A6FgMJkb5PJasD1EKHXG41lV2CeTUEnjnsVFWE2Duq7VdncenvBmjh6aaP5KHqbd+mRlv17kq
XqoO+os+uJ8xRPNd5AL5jbIZG5yxypD5OVu4WhTgfTarG4y8Ope3E0EHv6rPHaP4WLAvu4zCOM/H
r4HtUDptAh/LQnRO3e7g3q/vxIkzNGsfoYJ4PaHXej9058p5UVJ2R309ucv1dP394c/fSi5ODuVu
WzLT5QlEeYrIAZUzz0NIzquw8P3B+Pdf/d/+sxwVY9Nx8VzczNpGCuE2KIfiNCS69HTCPywXvbFT
jXrSuRJS2UkWrIGj0aTjKUm68fT9q+jff/X92//qn31/yn98xX/1KZY1cVmI7X4L/BcsflyLTdI2
0QUcu/JDYwFlVZJ4o5592WogJdNoSfwial6s0foKQUpfSOOMfuCkcmPV6lyoCHVkxa/AiMYswGdZ
AzbTjigXZyU8RNWJ1nkEwZmxa9+hFo5DcseTR0VWLXbTGiwg5DFdRq3e4Mu3tgURkg2OUiaVyBw2
o9qN1RMY538nJtzv8LF4/ULctQk+P40Ufp9Fbdja/lLqLHN9O9u+U3d724K1J4wfYQLBZA7acFuM
qEhGwioJvWjkToj4bpzKQHwolo5j4MCUMD8rEVznMJCAhNCoGGJr/fhTVI5xDmICxh1DUEeiC5HT
4eW5EEUy0QxNzI8DjiLhqA1gdg7Igfba53/orZs/jcZHZ8y/EVej7aIHLyH5IET1eU9wojpBv04I
M+OrWRphkcjfp1Vv7YKRm/04lV/LnNxzdmEb1NtX/NDo0kRK/FllwA1YMbkRbSJDpn5s9Lc88BQd
0biIzC3f1MvYOHtu6TBZDL3xhIh/tQgUFIzEtGi4Q06eSD0XGmyJbhxn0GdxR+J3uJhL/qH68WmC
yLXR7ZgTTw4opSQd6FmUHaioNwH0LPYJagyRiV4R2yvVc6YZPWdebnTwPLpVLqJfZprVboLxQFZP
O9Wu7L2gd0YGw1+1zRu3W9sTiC5rpxKa7nEmTA/XXHbNGSiaYFa9YdHsgTez0WzjPKXCoHQLP5ry
x2Xun2D5tYzXxbBtBqqzNWOSJycHZaNmsAatDRQ0YdySxsipowt0mlWQvx1aep7PMAoAU7muOKoV
eD27Jfyg/Bt7OBMEIaRfDV0ApgCvhFvyWhhhLs6WXN64KBKOcQ0/JI11qILmVFUpnu+JKPb6/RvN
xXQkEsqkPzAtR8mc6W6x8zeZpld7Mq+Q5X9E0asV4AJSeqVjS0BYRpS+9QnnHYH89P1/5Np3psP3
pI1IzsAqdh2awRA1zgHfxkwkHy3WleBMmlkFp04T+3xyx0MdDcNhAJJu2vrM0EowVS/PaWyznD0k
RXIirsafO6DpzxsZSsfT7OAkayp6Fs7DeFy5/afk2YPho4m4C1oS3qwaB2+uOL5l6bRJ4ntlG2/d
ZBee6QY/2gp0beLsuww8cZG9T2t4NJ7KgxyDDxMCMVPspH8aSEzqi05mOqLi3WZkZpkWlmeASG0f
vBt1r++kmSDux/NHWlUzE3/0qCHRUj9IwIApPdKfSrv+DUFn30RpcusxMmx0yF500u3HlI6UImKy
1S/Zq1SwY7SM8zrXB18ykWI0rZJLniYHnS7jHRCi6D7pSPxORazTJYvqMlp35eTC8o0bJo6NiyQE
3clpo4tBCupo/3BElt4Vyw8qvvy5lrcJKSdk4lhh6ti1c/SYrbeoUZYAeRZ8C4rJA3PHZMtA7Vll
6BxZn0BtXqcOZeX+TEgf4ObqCx9Y33wSq8TQ2Uj1bsvLHhZLC2Mb8r0gTh+mqFs6J1Iv4JxB10D7
EIUOc6sqeUuqyiQLSQsAaYr6BCqeXYxGtIXVj+ph23ByLwnxAfcOU4d58jPCKx7UDUoAEvhYOp4Z
Zjvjx+DG08nsp/HPD261YBsR6AZV3NwXxjDsDSYRysQUlNXHIluSU9AJnTFC9TgY9rFbBxrfH+BX
swHoGsB/FbxO6eRsyB1UG2nHvW8O01eul9JTLlbnul/OHJnKdN1B0m5rifC5yDkokpwYSaIyanF6
Hdlp/bCUAxJhx2Sxb+MCtEv8ulR8bk68joO/6M8CnteSN18CsA3iKl+DA4CL1bqm0df4h6tU542x
9QqSdhPzaBzc2mTmSUhN4W/6qComeBVGM5Lyb806wS4V3CR9TL+wS0XHQVX6BbpttJW9hRgYa6/4
FfMliK+YjMGCa8AydZlau7F1WnbNiTmAnpRepYp+ixwXnRftjxm9npuEdXba2Lm4HSPtYjGa35Tp
ACq2h9CzRoNdxXwfewbFuo4Zyx5VfEmt+g79PNvjyCg4l/X3JJ6PjVuUt0DaP6fWfAqtaIHsW55d
OU6/czO+d68jjSkfTc5MewHhzwSnwp2sKNFmavcqotlLFnvcDQkK/kxkYIkYorqiiukVcT/M0W6+
5vZNRqWXFfo17CyH29JobyGx/RFIzKhJGWqbpFGJHwyCu2GBYcski7I1ojBC8w5+p4uFjxqQcjRj
AwzLpaD2DYtoYyzuk1wt4G7ZqE8DEFnVXjvdvoEY67fAbtNjq9RO5fULGhWDK8Lae0hGO5xxP+zk
ak1x9Fw0BjJ6bG9jhvq8M1jZZJ38EFkTnu0ANyUwrX63UhGPdoipJC3LpxKPXBUAPoxUS7ugU99G
bKN0Fg+/VEewXzHvhY5XgcYEJ2kXN2fuu7sA2mU9G8UpiQGTDxHGrrmuQhIwBqEofo5OJKtjqNBg
xfzbNbO7Ikz2JbVqf4g6OiqYlAcu7yRkR14omAf2pVeGcWQp7PcWDosnMl/cc8k0/bZDqg+06rBw
woUpv/TnMLJJzPTGtbGxak8NY0XpOHeiL/dzOdb3Q2QuV5iUsOhFhASM3HavHP2xwy6Nfbkt7sM6
ZbpKs6Q/NLpiTe+Nj1YsMagyIf/EGn+zjXPuhKf0bYy66r5IkwrwQuz4qkJd/fO3CPn7trNmz+Ss
MlvLeFVd9B7NZLxyxYSnr8QtUUDOTJfOyqCGCpdp9RoTceHnRJ0XaLZkvZtS3566xksDpzt2sn2X
cknvQnt9zcHW4B43rLs61V7sHsQdOkDhdxEgImfdIkFgLphlNjDgncHCLW0zDu4Dxk0cWSvoKykm
12w5tZEdPAz4AUxIc3E0p1f1NDpUkCw2kFtF9eZRuFNGTYThtyN2TMIbHImFhZZUEZopWYwPWl4o
XwVQx/9TzvH6ZzLwfxHeu5Zx0bX/9i/22lX8l8CgTZ5REBsUkvDgX6qe+yiAv97FycERLSGepRX3
Q6efYtG5j7xcux5t6pRCS+w26Da+Y81QLMAubJaCUApHKczs2RxnOFqS16FVHHDzTEDTjrUD9pWc
FmCHcoGxMv8WhTKzSHhE9bNtWLUHZ4qT08wRHsdA5sAIogKcUhoDsig+fLoSdIQEnYaKDm+LqIKP
rDBHcNd1cgTQfKmCJbz/jw8qL9pDFvbPUFCYa1mckwYccPosHVCAfQs6WjduvQSb9M9fRusvTcQM
uixlGut/SWXyUv6lRHWMCEQsgjqibpRf1RAaH31D92ZqAnMjdOOgcAzx+/JOyySeH3oj6b6bzBtu
R2hdGd27RJnNG/PX9iLhJ+NZIMBiweePEbufeOMSxunlsw5w8JhSM4S/JLxOaeJsee2p6XKcX5nR
tCfMwdGjIIaI5SL6BEKIp2ha8lcD/OEWSh7CqRVRUu+0wYM0+qOa5vqMJfTaCXJ6Vgtym7kz57PW
eFUW8/N//jqZfyncXV8g11QcAYVDTFbKvxSvFnDkyghfwKEXwXYq8sF34DZWIyAjJxEzR0k78XAc
dedBx8oa0SnIM7AfzT4+Ig8/BIULbYEJhSS0f/gOsCV2BxkytF0/Z97ofVGBSdzcr6dlfsmn+AHy
07QNUryMWpB/aEkyPGmjdcbD88+/N/7cf3wv8c0563+wC8OK/vvwLWgjPL7Dgu3dybIj9lLk091Y
mvFnVLVEIMOy5q3ED4LplbWDwgdyUIu1n6o22LtKDsFNVh2shBbTQjFsZX46bIhM6S+NC9RTNjlS
N4/Vpl1KzCtMbIEyyOw//Sq1owcpTEDFfQJtXKTdr4El0tHn4s3pgman9ph/phOpXDgAJcxA6nfl
R1Dlx9xiGldM+qveJR8gI+IXTjf9nm4idbBkL24ZRvANXiSMmCP89CXU3lB9nCeiEummT6hQpFR7
htrtGjAtTSzbmXMEpso7xziL6NooKAR1aKgnNr0T1nKABXUW3VWuEz1wmWVBCMhSNslEeU5dvA0t
fKSBYVdgdZ9lP0MSdLCCCvvWwZD+nUq73hh2Zz1VaPn7ikqok+JCvdUMgqTAqkpOSYPzXk/lBSC4
/ZulFcDSGJwdZyJQG1Mf0vUqfE4CC56IYTsPxOxIXGj5gdBlzD6BBhnt2Leb3aIRUaGVaanaD2Jv
GMfbI+9d8ruj292JhJSLBVsb2Gj1XkjH3biYFPBi0RgS2Tm8x2be2x1WzCEREmdVByyRY0YUlMbH
P38KzX9ciWwp6ScyXaED1PzrO4wBT6yZZHIPLoLpQce6bCJt3svhLRsE4KogxRLZOD5iojhnRkoT
RJyGByz03PjVCDJ8nTnGuviZ2+i8FrO7vdSZk+uUKoKbnYHeE+8QLUmBfnXVLx14xK7NvXxGg2wb
5ZslUMcuiD4wtmHaQB31rHy51zs+M1OjfciZVf4P3/a6T/39PoabgtSbY1rSNHTjLwuLZlNZ1wsZ
HRb4YrD/xUXMceg5dEc9hHZ/zguRH4qweC6Fi01+0PtnbjQXKie5YDZtf20tMpaDhPEy2+G9Bkpt
FStNbDJklqsB93eYDzgHVyPkMv0wSP9tTCAqQ5gkL7yJqq3LTCxt2gfHjE6itA/I0ekumwLm0xKi
SSZyuoTsfcv8a7swzvofXgLD+ccfPUQCy3apUjdQH42/NGnLQa9IBNfRYRDVcJmzUN33DUylXLw7
susel9CJTnUY/5IW3g0rrt7GGNCHBKnpSB1BLnerjyy9dIPxlM0pLuZcmM85jHEaNjJ033iiTq0Z
3tz4I8CmcB3G4Wc96fpB1DM5N83SX81EbnGkrCizhLzKXF46UF6EzE52VELfY/B2WeLmTQs7amiC
NDm1WtM/ufIUAAF+7lGEtrS1VYe+L69ZpY8XoF7T3RTOn2qF1MbY9toK3nlsO6/tnNiX72JN1ksI
P1TaOcLgMe3i7oZ/yLyDNfAgahhPXZgTDxm1+55UEShLy6ZefakuLaOabTeL+29vCWv2sc248g80
1WIPqZdbZRs31Vc0w9XNzTQ7dTdhiLrlXAYrd8FxjF9yz6z1rNF3i15XxHvV26Qp6PXtF/fc6TWj
glGPWfJAOhl9utecTveiLrT8UcOQSkwxrGChVbJSd8JuNUxL2F8mrGU79I8vObs6ZGjqm4iAFR41
gsE1y40LigO4yIGClkrhJG6LEAQ113dfh825nZTEfGdodL6ItLjqcX/Acop9L+ZeHiyI3Tblq5sl
GpMznu5242iI5nakAt+oDeoUupSl4JXDFee/DEVPiwg+tz9to0L5WmasXMvwoUuzpT4KEwrJSM5+
PQHHqoCkMCTcG1YacJ2JK77NewPL1mXMEUctEqYKY86m5tp1bbLe9R1pm/40I7jEs5EyWof6lEvc
FnOsP5MzLx+zaII+6PCVUeBwVl/UK06xjSm59+Ewde7yfmbAUwXayz9fWQzh/uPSIoW0HENZhkVP
/V+OyJGhIQwBF9wzTZ28NURIbWkQeDi6xWZerK+BS/QNHmmwpXYr8ytpFacxMj6HQq7wGIQ7LYEr
UbrudIXgFx17l20tj9xn21XxoQFZsBvkaBxM03nrChpVobvf26UN9QYQzL6rh3YDObN7cAPNc21V
csG7TlEaXddx3yMHUrIVFHT6cYHrN2A4r3SR7NXQQbik4BnEInLKJIuMXchMgRthfhjssd+ORKXv
bStnbF4aBpPh8gdjc5RqVd73QKVx9/M8xitQS2Rd7ZlO3O4i2q42s0F0m9r1t3wU8jqmsW+SNltz
ers8OuVa3/6Sc3ukat7DaHkV4ifyxXDQYFxjo94tHCJoigIPINqRXkA4FP7iUALDguyPA39KKOgS
0nOYz6YT0i2eYLnhCsZobgbyRpvadw7eppzXQdbLgmo55Cg2sPhH6rZNYJYzVema9VgseK44eJun
yHaJA3ayPhCfp7ggdE0fSE++WWrqVMCC7ReMSXf4MD1DqzhsEPRqMpwxI9Gks1OE+g4b+2pqW50Q
mKvxu9jPCckblC+Vb4cAL2aSlrQGq7R+iPGDLGArfCskjIdLMgmT/JebYgxwE0FJQyDOQpJV/H5i
/z/f57/j+3AS17lw/fd8n/3vsgnjvwP7/O1r/gb2UTocHt1wLakLzqPf9J7xd9v9279oyv5XR3ct
oUvqDBwJof4/wD5swP8H5KP/q8k92nFtm3XVVuL/heMj5Pe1+++OM9J1+JetO4ZlMUdet/r/xPFx
BeynoOQUh8n0d5nUPKI9Inb9B0aP06SJjiBf+hLn9Z1uhvt5rbhV0dCfssW4n7/rKUC6hIrOl3yi
GjdbS3KV0MPDqCUVVjfpB43LI7iW6raj8YiZ/EGN7cpANjG60sDbzHq15bD1e6GbV3c095yYQ7zL
IgpusKbR+UaVb2sxgjcm6n2ntei3iWr6Nan+zdYS4NGmDhgbVeSbNARzCBnpCyaaRj4mgfTllPa1
0qjxpTwbiiJvWC1ncNOs1cN85eDRh4NSGJjHbFjXp1R8gQoOt8mCOSA9RHpM53MqHorS+jTWkmOn
JIhGWcpuTvQfVhax7WAYYV865TQkYy/Ho5/QdFPRnjzAs45TRwLiKAiJjiNYPtugcgNyexJFTwAO
H8kjRhvloutjmPrl0tQs1spmfS1v7gCOb4aa6LOd2DfiW/x1qxdiT+MdiR8km+VojQN0RGLSy1oP
nVVQBnHq4RMN+5E9MHrUqKSyaJVGH9/GNj7uPKSbZdnHpM3HtYY6Wgup0eg3/FvMBH4d/Whz5Khz
Y9nyWl11Gq2ZIyGFY6B31rJrY629xj7IOJQsnFdTctM3nL8BDlGLSu3b3E0TDnH1RcHBQ0OjthiC
bccoTKd+ir5te7F/ufRvZ0XxhkGR58HZh739K5U4jbSuulCRtg1IDEmavAMavUmUeTGxRQLIiFUJ
NjjAvQ4FFv3jokHhSXJ1GzvrgywKvR3l3iTd1/Vf4DE2FBS8Uap0NwsKxguaxp3WJEZA93je0kHO
LZ1jDyrYzMpPHWNHW7mSSIsR/eWCHvOAPnOOsf5QE0sxaTovyxzJHZFjWjOyMyHa8+jOPnAud9ut
VelqaI+MTXHt0KJur23X+vwL79fcw1+amM/6JqMSI7R0uuN41bOUgmdpdPdtZVVH1GPap8fsvgL7
sgM3Z+zyAlp3a3PjU+V8I2eaw+8JovteT45WyrQwA3SLTeHAwpI/jrgKsIKfu3h6Jt6SHTgXeGYL
C38O7eBou8H70tHWpWZqrnE6ZDXNe4pz9VmJ6X4YTFo/NYYQBB62i6RxywxRCekKYcOPBLHoHogB
P8w6gGbZMqTy9Z7Hl2n0c6v66BhF9bwt+vHT8OYgLPy0q5WX1ODTI+wzpNs/Cy0kDDAbL8lkGswo
nF1jgrgel+Uu0eK7suTZneD1741h+YgGavqiobkr0GJ3bTB5jjbOXmdZlzIlQynHkTraqT8EAUXq
AavUrpft46Bi/WB8MVp2EUlCe7vGV+moxiFZRpTazKlzLrr1m66mqyqScWfMw0Dwuz6EQOcPmqP2
AJTd/cgNewvsQXkiGhlbpJzsQScuz5yVeIyinzEtfl411U8cvdMLZmwceW52aqRdgUIc8EhNVAYn
lHbQcMEQATMRN6H3VHONB7uiC5gyFJi69l1jh79acEX7oBSv9Iw5h3JNLEf9eooNaZ7mXYG/3qIq
RLWj2uV0eMx5SV/ugKDeharcToK7VS/hmmhWf84osWhK4S3TL47DMXfRFM9Lk/i4f3I6kTr9YE1O
7dsr0gfkzt1I5B0vosb3E6Z0J6RnTZ4Hkrq7fKEUCI9rbTiDDyOL2eIg+WqRbL5LOMhWeukAB7RJ
ndfOMuUWk8luqHFctSLdTV3U3MrQOJJQxE9XZS3zPAefqiNXGQamQBXVF6cxDm1YvNBRFeyA5O4Z
EZdnIGxHK4o/2UBpSF+CG8c4PBByetSh30eL6QKrnpq70cJVuSz0dGoLhuiuoCNCn+4TqBMXQ7Gh
KDf4lScaf36TblXRRDCIf2oJZYEDmovv2I3tMal4EW3ymtM/v2uL+ExUg0q5mI4tVx8zP9crIEeh
JxzMzQgxnmviY7fjAb/PUOA4tZW7EzND6Cmk9xcvFjR3vWJM+6EpIa4zLdHRjO3LHeqeGb3KudZN
HxFJpgdDEkqZsfu4sdxQX8SIOFGRZxsq3nZCu9lLC4gl1KmFq28RJiLPddrxnUT18mA18jaUdkHc
ir+qEQW4viQzPHLtC6bSeHkpNf2quPSepxTfPyHRfM/VclsmSwS7epjeo8rAdQK6WjRmfJqra1Eu
mU9JgXHQ6qA9O5BD4fmQhF5QUyFat1wOjyIoUlbS1AW2UD5kif2jh2d2zBVyl9k1HzbH+JU1qm/N
mZ8fIeE7rGvRhYrDBxFWi9/ZAMVbu/zJXuO8kYx6mcVz1g3TGf4TeAjhPg0F3YtCNW/pkv0aTDCe
FHXKLc/SYVELXratS1EXylJu7xtdfpHWwSfrOO9JJAghV8nD6OrVieKCbhlgOLhYby0yWWFrYf6Y
l3PFzHbERVwMaw1FBnQo4v5pupgKXYOqAMVmnAEBelCJdR/l3LVZqgUnkflBXxHl+Ha0Z503NCaj
7iPBq7uzar3YU0HVbXU1m7ywBD2sxYY5m0ndD7nNejI1qYEkteHbFRbH3GlwDyQRRbDdEc1B3E/N
uHdKbR/wVBHbYA8ctCx+QPc91ENzrJe1EYntRCjpnKc44HTy8V1kk5bVh+5m/YNYP8x6/UOB/TUo
N63KaouUCkADZbvKmZI6VhN5gjiipwctreAU+u2aMueVccXkLVUOitBIPlNtYCFxynVfytZAU+94
lYtBh+hSAwjVIYuzsFrqur7ne4jewua1j/5ou8/Z7UrabluYu7J+DqVwb0l3diOT6ohG5vuy5CAh
IiP0mxRHwDhn3aGCx0bUeD87ko6sAm3ImcxqE3AUIez10BNNQAmctJPIy3vDItfYrNYacnw/QFz0
nhGtP+MVilcnT3GTnYOQUmGLdDo8DR5NqVeG71QIvFzPkG1qehBSFWzShheDuzeb5iLeGlEMfmfa
HXgWrf/f7J3JcuPItmX/peZ4htYBDGoC9q16KaQJTAop0HeOzoGvfwvMrJvvXbMqq5rXhElSVIpB
AvDj5+y99rbrOFVsE+tUZ6662jkQR4XPqxn+mHaJQns/tGX8C4O0sRNFYtPPm6mxKkGaVDgQ6+4M
akNdGe4TmzrbRAu17U3U51nZ/k49K9pbtVPvTVLAxmJis+oG9JRG/NlXOnHTiWw972E5ZEBiOw9q
eBxBhGyaOZNrej2IZUmv3pDSd/Q52FbIy8TRNyUL85A/9pbAb0F1u5VRdFEupb6pwt1Yo5btDboO
U1Yhp/LcbT2V5b0s0zVegwedlut9YUr6a6S9z0ZPV3W2nj2rf87IQUWcU5PYYiArZt6j9nRf3MDx
F0gJ0tUNWSrWquO97YQgjRaDJ8IWt/4iuik7genFeJPwMgcIwmbRX9alad754qNAQbtmKpnv3YJW
VNyqX4Q9nafCfHeWFNZuBLyVDhlQM6JbmRN6K/LmIQ32s7HywtLeYIFx0acWR8NTd1VREqY1uR9w
11dGDWxqntM7WAHrwUBU4UhwY355UJQuWoEwMPEfs3L4BAxw0OIwXfVTeNHqEl2OvW+a18bwUTIT
a1H2ux6TfjZ6X+FY/cToL5zk3Qf6NCXTfh7YbrwyUhlW1eeQOAd6kTsVWbQU/Qu16Z2m24cwFKsh
7O6UGvcyRmfiwvjpMu1iUUT0FrnfUH7l1G4hGe+6xFs1WrvTZmzIACU6Mb86irZPlZprfK5oUH1/
bczz3racRws8QIA09Mth6+9F3Rk01xMvZLg7xFsoIg9eIZ5ZabsgSX4GCm8mrO1b2Fpb2TO8juFH
L5HiZufhVRizxX1uXOp17TSvy4tMcOOe4+9pvh67dHxs7PDsFU6yLm3jqTLkqV1E7onhE+rVsNJa
/imfxEM1eUeO7D89k7QoSkh0JtlmAWUT9LSiX44ZKQma2UY7Wj91VfQ2yofIJ6GhKZ676N4hxkcz
vM08R6fGsn+Efd9ayBSXP9hY7d4Y2Hf480nxc2cgDSS189fGzvbL32VDHWRGexld1nhtIhTYfpIT
YKDBKLejFpsbTwkSz8a6CFwrRNATboqRPG/CWZcT5CL8YgXjaC2m5OQmyYEpFBtigE5TnYAjNfGx
VIeICOyg0UGRz7ZPJ0ygL08uhd12v3HlJ57noC/wXwcsA11pvKu2/TXKluTZrTKaT5IpX8APtdmj
Gxrmtdbq7eSo3zh+D7P3wazzLYyR1xKEWvbowbL2o7XVFZ83BoOZVJ16hxp2X7fVlzXp94NpXoSk
YEHw7AkM7qY7PZXKeyZH2dppkfnLjWjUYcFPGdMWwxOsEWTQ9R0F/carHEw5FmIhw904Zf7sDFC6
7mrJ4jqHIFAKa1qMJTSwIK21hHJG4Baob+ssIKqcsyHttgQbamZx34YcKegMVlIHfNQtUzV4M3fF
cfFN4aPmdOq7E05uf0WokAOeAblnvZyQ5n3Tm0dhMKJfJNpVdoknKHAom8k4eoTJwofRQSjypmeg
gme3TY4i67dpZ2Kzda5j2S289zu9me4kZjaM/dq+85pr4zLYYxsmkoSJn3OmNfA2OG6gCZz6o0Oc
J2ydok3e+0x/YMzpTksIFK7j1LEfhdb/ajNiYwnyHob2h5nRCUrdBeYQQiN15V96tlmlaeIH9Mk/
Jte6apN3dezmJ1PP0ijwFhZ0DcxjNL90ertDWr6ivgtsz/uuI4IaLePeF9EL3vBDAuTRL/yl7w21
CtqDarZpEfIJsKbmRXEvlbePiPKJysxjkDm9D3F6u2SW5Nm3efveavqj8OJPvVuLsNinTv+bUOWN
LqynompPKOC/dLIHJ7itcmifPRNQUH7nE3yn42UgEwQ/Y3Hw7OShKpk2NTERAO0fwwkfRB9+YM70
PfWBKu814gIHj3JTdeJZ5uK7i4HGzRArh8J+ARL87XfaV9RNx9LFhhPqa9rV55QQVjGSk1eAkMYW
tRwskZO+V2n92XkUb7FNjigxEUX8ywmfy5ZoekuXOznYB9VEF7uqTwAxtJUaES3MDqf9VLQEb3pR
YEx/zJFTzm30t3JBEWTOUgETK+4avxgVvhSZs2k1/6ooJsra+bWYOrimraJ6uPaZtanzd/wrn7he
iD7MnvoqXuxZ5wmqAmajctdrKtCQRoF3eeKCAelEM4BZqI1fl0dNqHuRkQdYxLvWavZ6N+1SNhZW
agTEaj2Bgz2ktrGLzOnSOxzawN6d/l5h8Chn3uIcuClbIlNbLot7F75fnDX0ELT2pNkfCx/ChF1M
NUJzjFFLMqIiTl6TpvYgDfUdMLr4WxLq2Qw240oss2x41w5t7YDEtFOTD3vDIyPZ7rPHhqtrQQQr
0lVzNWkIGPP0tY5lik3YN8gKRHYYjg9TSZ4VYqVnybK5GDUukzSPjW5tK8NFqshRPeEeQXO6lVN8
qAxx7fyHOm0eMofEAmBW76TObd1Usmmb72fbDszMg4OlP44+TSer2SZCvvmqemhQaND4KtmZ2hP6
XtSV5OylgUYnHyIKHbmZHTEXDroToMeHQNUoCcmQ+zAq8QCPY0Z+AMjrruiKA3OnndGNd+WC6HcK
CODYlzO2RqpZOxlOgOqlFPUJfeu5R9A6kQqQtkDRpvk5LYwnu2ZS10yXesa+OwKoCCzyy4MiZUtU
OeSdYKZcCr0mnHcV20D0g1jLAsG0xiSnhHYOGogV4qhzU3S/YgtYDpltyn50rPFeuuWvuLjTkvKU
2qy47P50yB7TSH4t3Ize+mUgnasq+9RyjFi6YMAbMvOXv/QhfUa/Iu1dxDViUO6F1uN1TpbTvmpf
MTJuZNJ+eCK6UABTaY3MSZx1OYgHR0LEXP5fpT6dY7oU5YTLt0u0BxObmVt9y6jfpNbtwCfkfE/h
xLdCFsvo2D/INUla7v+0KOpK+GjZDGvMn94yY3xAobfrWSiMEu80bDy9+YkyAYXCxJ7mzG+yKUms
nDc5EvjeGu6FcPnctJrAZ/A40ANXrlLn5ftq+up9EMOrb3YfRZtfO+badZ7v+oqo7frRrNOCERQ9
NTGh3p2+czv6k6RZ0On5Z+guTmYJ8dq3+scwYytsz2kCq90clxpxZWBciktejSZ2AzuCit4K7yLN
fSrHEPhld/RS5NWpalDfI6bs5NMcEkszGQF8GBZSMrtM1eLpK/O9kSCP5jNpIzJbnX5Eu1nTnpSI
v3kCLWizpaGyhOn2l9AY9Y1fIi5lg/6EqRCG6h07VwqmHBW4Oz3k8wHM+xNBc1yuhvmXBHUZuJge
yTbaOKK80zXxToJOFqhuWE9W8Z2101H1P1GDAlcOr/mAa8/KYc40E8px9Ik0e+ibokS+ActPMqSv
0HslsFx29Sgv/bUtzGuPstfohuq+aodLxbF8zB026OD+V24yeEebuCKtSPQLXWequmrajI3YuzPd
7Yqw5SqlPrI870/elfTAEGRCPhw2vRbq55nrpzCojJyy3dpW7N93tk7fzudS10LkZUxrzpDDohBj
JBLMHogvV7XpwA4ggPGD9ZWdM9IOo22foLfJDbGsMUoQRF4CkUQbR8/sCL7m2M62TZvi0RxomUeE
LTPmNrEOQ7pCB4xkrbGfU+Hfh0Zj7kbbusffc9cS2hD4lvaKcsDha4yeZw2WSFhix3LJM+sWp53q
NfgujQ2JOlvM1gTA5KZB3Vz6oHDgD7nkaAoDTHk2tsQR5bhqJ/fNhHK7TUp1kKxb0ha/nAXY2bLV
Iy8ex6qMYPQ0j46m98Tbpt3a7AcJtIyU1khHsdmyn/JMGFVFLRkKQsyDvcAnlExb2uzdFQGn66/9
uDnIJY2nyn8zZPiU49Xu5xUGhxdZA5gvE29funyFJHrreLiXAEl2yKSLO+IMpopKaJnhkA7Ca32S
5nR4kW5MxFRUpZ9xXXAG48d1DAvxCvZHpqOGs0qLhnADDPARxtEurKZzOvUu3wY2bL9FY4y14cMZ
KU+jhEQ9DfbtLob22CsOJdSXZlAha6WGQnfgKJxGgyiIY8ie4IL8pMO8r9Fqbn3B25Pkdta5uI+l
+gMwi+Xujfw+dgDVjF/8RUvt1ypG+Zw42lO7HMn4fiHzeCiOJsOugrzycEl7KEwjQXOj1GcUM1ty
7UzyhEcnCFmeij5es1PFhLOEXeIGt56VUb3GJNXa93KuT25d3gHk32QGhywsajgg4fg+Gd73bO+E
V+xFjkK60sKJ6v8wV/kPAn28yXihDJ9PEDV6kKnytR6dKNCc6dCb9gn/4BdL3EUfJ7UydHa4thzx
R7TygjaVEvy3QayQfT979RdI3HXvac2axjKHBcrrLGwf2V9jtOjIwHKX1mFtzIEfE0plWN850FA+
H/AytWZtEooEZw8AYFMW7lqPtZ0NVKbjKyg4gQscQ4qhg63h0VbuM4Sc97BF8ABtYK6zA8zsA2Go
L2Ei6MdpxoElm1zJJrmOHh5mBoYYzoG/juqbbRWjqz7/xAm9ziqCgsbcKJAule9AOQ4eFCP41Y9j
mnzrY7GKpuYJT9uXKadLGmbUWqX6rStnn3njq5WwKXHdDd2hF31k9fHlb616swY7PoSsvG0HQtXm
TKYlrQUdDbstRyPSF/qyTmB47C4aJEAOqyJE5AXWpX25kX4EqPXoYIynCYIGVF0Zcr0JuoXBLNRP
HMuHhK7f6D0yQ1k3egjXRyYsF/IpUvmzCfsehDWVR/xQ9fnJ6cIa6It+oMM8sEtMGhbxogSN0q1q
TRynCrN1JiRwxfIbleQ+U8A/PIxk2NCkPwI0F+alGfLPiPp+ZYfOw5iNOwVXJNJx9erGQYnxJxfZ
uxN2v3QdTRKapk1c5IDiV5lIv6fyJ2Li75TUjXZHO911Tm5hXDRfbExLC8jzigI19Vdp4IyZ5oU6
hsbMhicAhkIPDOwItZ7Cohg8MMHxynbrT4IyuTLqM3VMzkE3q+XgvEQjQkSSCk++bhAxVdc/ZBrj
vCFSdDavdhU/JJ377g/+Syjy3ezkpCtXSR3oI8WIBAWtFfeeZsNtlB0OGUaK6bBrXqJC3aXugDVD
xnsx50seavUDdORgqPKeBGDsgB1TWfgubgfZiq6ixZQC3ZAt2ngd6hClbjfAbPGY/uuhtjz8t+f+
7eG//drtN/76HyTtLpssRk/FkhgtnvBCA90GbRPIBmJpaBTl0V/cryWzAkbM82O52GMRVuGP+xe9
6/bw//Y5dXPohrRF3DHJALQC3priWayRBUAWWby+N5LO7eb20HcxAbvzi7y5gtPFIJzfvMLeYht2
4sIM9LDOZ6IoMetqy9u1FbFYm9tdcOsoNm93584A0uqpbeglXJT9QhXH242WhP/rXhtysIZib+U+
1p26OXjY0UmAX97mX3ez5a/cHtdTtzTswsCtJQSLxpHHm8keHow83m5uz93u3X7gehFEiH9+3C4v
dMFTrlgv4HfaHqEWtx/X5autho6JJsAmJmjA72yThU0fURhksD0ZpzaQ1bj3z83tuUJr4FH1X2iF
7uEsfue5XkMRrdbYgrKzF9GOI+Hya2Z8cyVQGT9fR8haMhItae8zHw1YQfMt1xf3V0uvyhx/Mhw1
7FK58dj35G3VnGoDHavva5tp5jJpOeRdFjhGV1lmhBhoyjuAH9NR2vBIpM7FdRqumVT1xnVctQKn
9a6cmvBfFkF2y0GlnDd9mCBesgnAzVRdXbSwCJuGaTNX5PRGoBjz7I+OQ85Snn30e8RPnpofwc9n
gNbC7hRX0VGfmi+Zxs1+KMOMvTVe6bG8tk3dXzubQIhQiRNThiqgOb+pnOEAayLEv2/wZ0wCc7WM
L7MqinQbMbmkJkXVF3lae62mYi0KAgTt3NQPGDsfrNFor4MjL0aFamSuFh4wmZ7U4cELeaL5RSf+
NCo76zqYlnWduoiz31LHUEP5bdV/3ALBF7/SX8mHXxelfZFJInYc2PdJp7yDa1gh+DtwJDWp8pr6
MHCtrrza/GnNroCBSv0+M3yBV9i5/Df1VEi3YOJTzXzavzEsitFvP0eF1Gy0KpS67VyiHP1T9Q4C
TzmTqEp3MR30bNMJvhWnhfBl6TiVs6wor7HrFlf4Q0yX1MWZI7mO8aSuBO023G5qOxiYfNifuxdg
mO6FHukhSspHM2pcWlnNdBZouPQ/kFhWMyO2QDQ+PHW8lWs6ed0ahT+eP7+Y19h7KRlN+v1GzXYT
i+nVUAyES386J8s7YfakMZ2jvDF0IDGh6/U7tUStVr2CT1MXkpXIz6/ZYP5ivdP3tOmeKUA2+vIl
MlFCacJApWAmx6vikiMrawC23Z7768e3nxCRGK9VX/HBnOZkX9YWTsyxeLN877sX87kqiByN0upp
cR+mtryGhI+nWvii1KrV1KdorB+9T5+nIrpkBf5vqzmNynhOkM4GnW28VhYARc2vP1zg1XTo6Mqi
jx3nAXU1hhZb089OR6VoiPFcMYDZa+6qafJjDSe/Lanz0mbbxzmtZ0vC6YjSINEHZ1UhTbcrcz9k
XbvOdROAedhu/JjkSxFSpxJ/+dhEOX77JF5IfYtB0RiefdYqTXkPI1Qcmg3TfWO0sOXNI9vbwFIV
JVjnvI7hiLcye8cMRJnKxlMX7b1RIJ0x5DGHw9ZQlkD6Dx18qGPaEr1n1XdgtiDkordYD77JLCVL
nmqU0jl2gWBwG1Lqy6wLaH7/HhuKMLfQP/qahG638Df4PYD6gLzwgCGFs/XHYW8XNAZZXE6kHsOE
pWPCo4z7tV0RK4a9/z4kDhJdZ7LVzEqdxmz2VqoYfvXCerTnxznmsIlldN9rZn4G7AmbT0EOw3ZR
DwSIJsniI7nq2Ey5EJKMPjeEZw/aW1gzecU6xGw3q/bSmT/DkNMpG+SjZyA+Th8d54pL4NlHXRkQ
o/4ykbCuTda5aQyoho54ANxzqLv0t23cjwOo/cRjZlF53QfRAltCXKbtBHSfWuCnrCv/QOyldq+p
2F3XPSM13TRPBmmPIEL2cxRmEPZicBNuejfPOs7VkY8hn3bKMc96SkXZmoeeQZiCsxe0HRbhqqxX
hvL4QtnkWItm06pIt6xJ/4iT8VJFJ5cqDgy5jnW1IIOMBoW5sormB9H6l0voYtAzq9R7i55k6j8R
1K32MZy/QJaOcWqizyE2zLfeoeHitMfCdWEm9ZhIyFl/MzQgZII5LgoUWzbfOSieuIIhV+MBNLju
u3pFgZjfQxevB3NgZxyhFdMSg4R2Il6ABiCazlYYQali2/m4lJKtpZ/wg2e0KRKCkSQRrlLRiUim
9jP1AKhGRMAGocO2jLyFIPr2WlGe3LJEqsbmJwCqXt0p2gmBOXl7fG3Nnt1u+Sjb+gXF1Ndgpz9p
/23ZjrMdzClcg3jec9217ws+rMKhqVeayPXY8TMPUC9eTTRV7k8QKsKu237qTtlvG9rLnbCBPiDR
XnWdujNi1W8awfCxCdEFZpnlnJ1PdN/z1mFHydd9V0eG8x46xk8Tz3ciKcxDKTCDpDBBSyb0gYyR
sSOE59zGbxgg1D8omh7xVANPQX+IUhncZmzVgJ5jGwB/2CrMzRxdImoecraeG82ULL8h8xnpgk7X
2t/mUO4iLZ+ftTk9cEWKgXaSClvhS4l0A+wxNbNZwPpD2zOs3L7ZxwSlBGFe/igtGyH3wkXzubLR
0hWX1EGiUwGu9Gzyg+HPccWlM9ZKMCGL9gt1/MY15Uc/6f5O1PKBtqy/tzzjLmEoJZ34Mc9CkIJM
KjaAwh6ZWe/pDHnXyIXb2Xa1fkjjeoZC2xd7ggC7jeegMq7yCvr0Yn23+j9EQ7zCZxr4f4ujI8xz
H07pa97fkTP0HanhuUF7QKEm18OohxsZ6rs+De/psnhbwqDoPndgoO3C3g3UxjBZjS+pqTEojGW3
0Iifig4wAAd33CioJ6CCvvUOTebQ44jLMv132Gj8E8A526XtBUmHxrHIaU+EbKkT4FTbpjxk/MtW
siMcfII5dtKin7J1kdd5mbVmMGaeEtbdbUbwMcwSzSNnR/cuU44ne7TB0MyhvamKJNvrjgvVpLO0
ve62hNd7DUQK4qIwA9OrIYqBEuZiLjDlNBqudF8QsPfodPRRhhvCdb5uiA8osiJoIU+th7nO0Z9D
CyQNiXefaUS+ZVVEEnf1prCfn/56Znl6lssuIH4mgW+GutZDCVmQHEI2LFV4U9W2l83bXw/RnOyk
bYz7KRxBpQCS9uKl+JsiJhZZvARfoCmkibwno3gzOXF4TPKFJH67O0sazkUOYdQqjddydjsmh7zk
duMOgHrTsv/Fo26vj5gsYj0/tRHSiHi5l3hsXbrCOkz0UzkFy4Nez+WpbttqnWjSJxZqZmvfCdI9
TFfUG7Of7MAlPgng4PwxFXHJZaspT1zcT3HpkklXm+eaf/2JkLry1GhkacSO9nZ7KsMAskJZAg2j
c+zsMBK1cGg0GDet6e/BXW5RM7fI1rmBdL54FeCBuH6/J99ew6NIREe4kDHH3HZwe8G9IzqPVhVU
NIKMdxHfOHpAgPFeyQtge42EoEQ10UV9dUJbAkWDSyDHdfFlRFJj6crAYnhXgpgYLhbAWe0GVkCm
Z+0JuaO+7jEgBkXC4ePoKPGSSCUnK6oS3mP6m20rxwMq0tPI9mRVKgYXsAKC3FA0TITLeAqS0Ine
Qo1Tp0fRUZs7w7Igf81+1pyGWm/AcvEpE0XfnEw1eqStROcupTrqi0ieSodsOgI8lqtLxCDk9qQL
EINDiiZ4QuBCrbty45UgYlx4z7Da6e3c/iCpNS40mwok9wnfaH2KFAMD8BKXBhP0QeJnur33lPbT
6XavS1hb+5Qiqp3kXRkWyYMcONMM+duM9PngM/PNzUTuqsE9dJWutnoznmIb7kFTU89gkrvrCt5A
oqtfJiP4dePJc1222JT1QSzL9kcj6IC1jZOhSKGcm0zxyQe9nTEeYcdv6zVIhAqdUKQ5KKVgUtCf
jGDCRmR2jaNCKjGuE6kDaXuAJDxS603QwZJYfFhD+5oWCKE1vd0WNZLLYS45alsa5m6a/vn/Poj6
53/+j8//rQ/C9j33/+SDOFTjfzdB/PULf5sgfP0/8I0CAcD/4GI4+NsA4Yv/EMivDAEfwHcx3WAr
/DvZ2Lb+w8Gh4LkYJnzB7+HC+NsQYWOIEC5eJF14ng0RQfy/OCLoxy8O+v/iiNB9rsO2JUzL9nXT
tSzrvzsiyFrp8FNBLm2s7E2BBu8kiRztkgi1FCl6mL56WD7P7HfPiCrbU1wj8HEn81NLLRCMy7wl
rIEEpvNwrr0PpNCI62HHZ8kLLETUfvmfaepRi0z+t3I/OnR3sO7dVT8NYJazxHy2ABEovBGnWpdn
dKX6tR9fQqlnh6LM5LYf6T3quvUwufVZaxkT1rhFkyhJQHBr6AVL5JFokhhZeqjiFnNpVuxMWE/n
SLpMGwZ1IKAIUESv1UTG21jsJPm/FdoIhB7JocxgWxJeAkov1e8qk85RbuE3SyNqYhfvgwhp69e2
9dCU4scVub9q4+EnIbNnwxp0TvxOHWyvfcEbHxEH1BIeGyKdtytLO9k0O+C9vI+JpV2TfikvEIU4
Ywjwx1AvGY6n2rIvpt0XX5YvAGgle8Zn0wOwKf1g9N3BY9ywojEwE+OL+4wE2yMjK2DKA7UyS+DB
A+G3zpk5Ify8G2f0XHa6anyVrAc2KtbE8iyZrK9Jl2D6sKg/ZWbt7fxA+4GEIeJ8aDv7MQ5HKwGP
ldUJsZLTF65w8zz1VJfumIXs/cqrPfQGm+x8pSRJrbJFuAr8pw9t7O9xsTNC57spCcVtc9Eew5oi
cTQpgf0B0SPDXXGosntQlOaRLdi4MebHvjAgTMN/FROuGXhOuzzBeRZvTHPQCWYhw5H4ReDbtv3H
ssqTFY7dqdTkOVWafw6RhIvXrCuj3eyrS67YGc95/GWPAGCJFzraQ2aidXSuRAeQ2eywS0mqH9Ju
xKonA4NKqtBQYPTvJZr6dTJPxQZo4dooQ+dgmsZpRNJ6aN0oZy5M21zhFVzPDlqwBA8dI5zvsqIu
cW2sn3oUfhsiAS2eobHNIhTMWTIhYzZAsdWa++CU7LCHkV0uUAVIgWL4KBfAZW53lyyaq1PIrooM
ie5QaNXBYUJ5mk2xAQ3mVVX4Vk3sBNroQaR7a0D0FsvqmHGA7dgCr53aW2ZsM7UIk0MNxm+B3E0y
Rr0M1TigN/lDdyK/xDgZEDbFpF8Q+LsmvgN3rC1Zp8fyxBmn1qnUTwT79YfaByTckUDSC4iAdsYE
KXYLcdar35pq5Q7o3Hs0dfQRwGCtEVDHx9ZfmczVrroZnqVWp+soaUKOuund8gqC1DoDq4uj4Va1
XU7tLoAJOFGVIZ2m3BjsJ8Q75aUwCswZAu5u6YutqG2Wv6nMViQbEzwchSs/y3rCpFpnD6Fiq9z8
q2SitmN+RogfyLMdsU+/uhyoJuE3kXL61fSR5ImPuJ3ubuw9ypELF51KdGqNHphecqLJpaFk4KhJ
yw9jdpI9HFAF0JVoV9PMgZ23D7k5/7HR73gZ0U0JQ94l8S1x9B+0Bgc0y87KDOuQBLlmr7Aj8r6Z
EWbuIpmdgrJpl1LFwoIMxWmmMq6oPWCPtDEqx3clLKIGWm1Dyhtf4OxtlB6/4BJHBTyh+HTyiqFr
VzMTxKS9epSV3aBI69n5M8O8ao9R023ZzCYHwGJ3djsOW7oMv4c4ZlJopDAbBclSTk/wx5QB4W47
RohdzoBcpPfkkA4bP0chTVjlruxEsy4cD1Ow5u1T+074knjSzECsWEX0ofGWb4i12PoN6oCu+FUT
tQQ0l7TbImWwo6slLW8+E3APXbGa6bdP3w5cs7WCkx6YUbRl8ufR6ZMfQnH82Ip/ZcOAddXO7lvx
A/QOuN+SYCm7gnoUtQf5Cmc/IZS4T8rfAN3Oeuhm16zXyLs3OrwqA/PwsD8k7In2FbR+JjZ0TcoC
KERjOoiOtZ/ZNwE0LTSnSulybdG/diG1T4ohZZtY0StrLtPl5H6WfrLWO0OuUzDC6JW4JpXFly20
F00PT8aIGz1ygBNF5oDWd3hr2MJrur+SRhoec4l0sPTNU5y30ZNfDI/NUDrbWaH9pnmQbYa+sbYq
HtyAOcXTBKxq61Xggt0WZRNNjeF1suD/9bDJV4hNFFZisVCPjAlRvE3v1e2g9Jn0RO22ZXrtlmBq
7Pk+zGS38fvmbBCLuFFAHYI5daf7zCgqDnbJuZHO565CI0WGqU8AOvPcTNJvY6dhrZHNYyxq0MTb
PiqBmMEmIsI9drMDutECNbs3r5uWMX0Z93Llt2l3HLp5LQZnvlqibtbMsc11XZFYFY6sCZ6qt76W
v3gALsGVNy+4hAxkuW28cQdFa3cic7HXTY5wUwMZMvO5yRm9gAOxhXnaxMUXKwli1AvxnedCRPaJ
/qYklaE9i5bTxGFwezfmaK0j6zrX/ng0NXK0wW6cyoRAGzPZD6ELD1brDDIxqeBZ2ZujGssd4ibJ
il5pW49gEJWOghWZUFexjPHoJmPAZIarNc3J7egoNMkYqITUcU+6/g6Uwk6Df4GE2uDITWvmMeT7
5EkBVdcnOUp6NKRiE0pEbZt7+aQltbaPLdT8oDOeQzeu14tAZifCmm58TNNS9nSX4yzIHUJnnZAu
VJymzsWuB5uvftvUmjoXTg4SanBo5aG/EqMclndZ3LUJZYCfEVAHLyHKtSfm/9FB7xAxaxrEAPyL
+blvp92EQQ8pHIErjWpcLkBGcbyF8xB3C86xw+ZIsKK5j2bXIGoyZ4NBSraDLl206zDuUA8s06Ve
et8m/vn1YOJtYtJ0e/Z2D9lkc3TNfoULqdzk7fCkXCQ1Xj8p4oLZvpg+c+HaFKCQ4zTDqo/oSNTW
R5otwuVyUIEF91ByEdvrWLXYeE5/xTTMMM02oGA/gXqSQucMv7U5bLiGLQM4ndnhxsx1ZqIL9bcA
M74PHW0tFKG8dhzlaHl8enx9htzM9Opd13pmHjR2Rys/c1kHMmdAqoH/S4+0aWN03VdHDc5IrSIO
ZXmTqhwJhTJhVldhYqM8cgA8DxgsrPZFFuKvpA0wEC+kPGTbdIl48ZwldMBvz2k1Rbvbo2gBUcyD
tk0tDsRpCbS53TOl9ve928PbTUFYklUn/v7f5oK3hxPD7UMSbeQQJqfYW7Dp/qMVkh7ShGF2wEaP
HdEzVg5cN6IjRcRYC50i1GaxxTtyfwsGGV3LW+IxGTsDUb5loNxurLGDsPTPYxGRBReF4k1NMzPU
Zb471FFe7sPltFcJOkzJXoa1VQJdlER4tFrDCwfJc7e72JmZ1+vMGm7Hm268GYPBDHWZIw+DAZ3x
djd3cFg3S8DZ7Wu9TVT/Gq7+lxErwpb7WaASKk31HjWios7k5nbvn5vbbFQuPHlbZ0bHDA6fHB5K
0yUwDBlFfXSWm9tDOWU/et1iCvzXUxmT24DoQeqsf+XDOLeP5fZZtSZdWjMJt+Yz4tAZ/oG0j+Fs
i8Cb6VD0iRmfbjftcq/1/jQ9g4B4xN+W6TYRAxF7lAobzVHBO/Yodvb/TO7/GcvruVttM39+KYAm
HOs41o75uBxzCecnvohghgZxvN14A60QZjA/uU4reDWPzbyLWxcbWysZLup/33j/3CvtHjn1/J/s
ndlS5Mi6pV+l7dyrzDW5pIu+CcUMQQIJJOSNDDJB8zzr6ftzZe2kdnXtNjt9fcqsZAoRJIoIhcv9
/9f6FsEmk9a9rHlh6wbjNsMl8JU9E0fGvr6tGdU9cv9qXqmM+5ugacLDhKFHpVY29yAp5/36w0F9
2c16Iv+6pl1grRE5fYYETpQ5E3I1ekg1RDSUZ37t6ZivMkrYPB668CnGaEghjM9o/SzWD2pIQdPI
wvnamklOiZlG7rmW3t6JdRqjqu3/t+sX7gVrqjbBNvv7wnY8VlmDB9yuLhZ/vZB/KQ5ga7THhgkB
ZTPeEO7jf32/vKmiM58nGGVYTvx6C9ZXub5ekC/L+fOVM2wXmDiiUz4PNC6ahFRI82eZIdyKpsIC
k6Pf6ayIwQaqTKSGubfSKYrFekF+58PXhh7VJft5Lh81vA5+ouSKxoIAxXO7d8Gn4qLvmrJxfm7S
lAHWDalSFthH0sYztyR/pgRg/WszeY2ODT9GQgsXw8r6naT0RvuEmnA5+QaA4gGq/Lb3LrVW0wUN
bhvJ2k2LuNFb4NoT2noacYBWa92XXfm1Jjen1HrWYgtxPCmTd508Jzx6l2m4JEXxQ3f0JxHqA3JR
FRM8xt9y8ZSA06ReWT2T9vJsONh/EpOvgJ4nN02EkLS0cLU2vl3WyX6c8us4RPqTC8NkamF+wxZC
A4DZO5L8lg4XcnaxUEELs54Y0pmpjzM8JHh7rsKmu3TmiC0gix5JocJPxURVgJr0RRo7J11wfw1F
d+pdp6AUSXFxnm693H1IzFzgTIyv3DeNOsFuzvPj3Lvjvd27zL7c4dxa1iVrfkzGnQu4KMvifRBp
xabO0+vInt5YkBDZrWk3Wh/SgLJyRQNktQ6Mh0pEjiI2cEJqDhqfWPM1Ce0vRXaLc/pnMMckEcwR
A2gWvrY9kxWNxDdf9EgybPJRJmc42mi2CLNGqnmosZ76uitL3q7uNnVIcogQFm+sPNsFY36hwQ5A
MhkuYnoKkMfgkJaXmUlG12BJZQoZb1oa9syZt05VPUIoJtAKGYxImFe5aXyi4E0mBE7z9LW1h4dW
ut9Bgm+XCD92P6KaQpf4FXLL2c3FfQ24huoChoFm+ZEarKkHwrI2ydgSaIgOQcqI10V7J8ziJ9X8
mwbjcSbtlBZcS26n/d40ZrPtzRpNYORs5ra/zaG6EMS3WNNV5yUHvvAfbdyRftMRB13hEzUm+7rG
oY991i97Gtd6HTtEVyEAq0R7nyM825ALmSwhehL0LEZ6D8vH9KdUXoi/JFA7La6dQOVKQGbO56vU
6vfpQFF/sKYfGL5uorx5XBrnK0j6Fw+zB05RjE3lYp+EsuJVtQs/C72/yG6QqynRJT1Q2T8DSbjn
LDf6gBEz1BP3UEQsvDDF7CeC9LazQP0dcAZoOM+pE0Pm52MIx9spI9AKZCrm/WGhXjNIB5IsenuF
vrMt26Hx6t3GU/u8zJC9bZSWARaqJkSVMrZopegQ+OhDe39pQpxrEzYdI67jQ7FoLw3Oq22gl9wK
Tj2LHqdsHYROksVtPbwKo2fw0/qdDSqVOTjDASkGLTFh3S3+f6w16H9TYmWikLkyGhlgPfoD4XcD
2ZYo/OEybBPQ877ZAGnlXauZJ8d+kw/jVd+289ZFkjgrDUBrdZPfjKKm/w87Iyk+stqO/UFWz65l
VODZiVnW9fduJu+GbvBNxRSL2jkSEYLFkc/ivPXDod6OFmjjNL6f02imUzDEm3A4mEgLNxXkp6NI
aZQ4DkwgvKLXwgivI1FEhPGK5Lbq0TV5jXlobefei7BvlbSXtw5EBiubCNCY5Qczi3BngheguXpL
E1wHMf9Ee5uUELQeugWrwQOOrMn+w+y92vdqChKN+TrZjQodFi9kZZaY9ayr3gEGnKCDmNwIBav5
08qQFy2YpXZuONLqrWA9F4g23Atozc0U5HyRF2nsLWIxPJUzWolCo+VdPMbxfNsWVGPz1BwOAtEI
aQzZE3eNlkuKQuBcXLfhyFLNQSLSi3sMqW9SmMXFsHF+LI6GJyWzvwi0EAzO6J3j3N40HWD5lDTY
PFLumJymZuB+JEmGI0eidG411JGJE2d+buu7yK6eWyrW1wxr23ji07TD5oOyx7xHwQXRJq2OgtSu
mjHoXHj1R0SANwYDbp958x5RRdnU44dLX3irFdeuyDoUxtldHIG7IetUJSKJ667pv1gEa3KLuW4Z
yNCDc3uPu+d+cN+5pQ8kcs4Rkg64/DlN3+Rnaks0+Us/XksExFPCnKy3TDRihAnQd09autIZtzS+
SMRQadDuIaRExJ8SBOMNWnjOA3QX3q0+AMizNUYZZrX0acWIPcJylTMT6Wzf2CQJuqYvoGsaTXzf
pHZ+IwtMATKXgd8Tj+SrBLTMuQWXl/udW1VbsOEoXeB39pcSiAdEou8NsDDmmf14KHP7KJb3xuUr
Dxxr75Wg0U2d1A6XUyu7Yd4Y1M/9se3PdRm9EAhY+AsBa7XtR8NYEO3QzneBTYs2zIkkIqoUGUCM
xN0yv6CDj8HoOLxgNBml0DNEC/Ie+S96BBdifm0DRavHa5gfbypXXWMVtgWMW20K66FIl5hVAxGh
gCb57vRIBgfT75vqCNgQAR4JkXM4WBeTqzpexsNCI+3aMpGUa7PR7yMSaLDNTC1NVkYJctVQDekq
qW3B3hoDkwbzc0XBG1FGv7Fs/T7k0s90SM7O3nbGH6mZPpT9pS2wsQ10ElAIkaky4IqcY69Hw7NQ
gcO1CAX+EAdafDsPh0lfxJkyWbEZhFfB1bc9umXyLo6NW8RjSNKtbyn1bSJ/uabWjTNIv06L4KhD
SLQY2FBoO+gWnM6g4kVxqOpJ46UWHB8S+uJznHLzDz9ykjKv6FeLgxOgTsHkrQbD6aiZ2YXbHIDT
3ruJAUptsqn4mgxvcXcVGLW965gSIQoNbD8wzceG2B+nQnWGZ+nVg1OLmyJuoLsOLwjp3pg37fQw
+y5QU4xp5t4FkN7NgXlLE99hDSPBzhl/ThGpGOF0TSCdtcvJ3SMn7dW2Z4ShRSVZKJ8WwfIq7pDl
W8497WrCeIjps83kDfHKG3gD7qt4qxmLWGr2XHWuq12MeEh2HdgWH+Fb6POZMAynRU6BgNm71ks+
ToBBWlgCLwBqT8n03qzrxG/qnLwkc9fpyCqJJtgbGeq0ZVGlpDF/anSj3MGqIdCqM4HY5sDK7f5q
ngpJqKf1xdGjGtR4QoBw7pGPFpfVly5L9/A/0SoNVrdxhowZSpPW1xFwoFTk1ZaCSruPbTIchmIr
xI+aIOOtx+eYV5Gx76U+7SrhvY50vxMYc3XuU3Va0DSO9JFVwbzX52unviGmu9h5TfmALAPYkkaq
U6QT1NnNmSBjMqw6NHA8xoXbUWpi6fWUtdhjm7WOkMfkaK6PPzdxFTFc2Iz0GkaUadarQ6Qj1cWK
EW2xnrZnTfAPwj9kzeZyvUVQuxv1h4qpuKMnMu2Z8PAX1KHPzTASTIneMUG6xx9NJjtrj4NFqoJI
0MmS+EIpAxunRzywQzgnAvjhTMoVBu3CXbCwxITOOmUaUhEIiXfo6TqcEYOOrDHj60UPi8N6XMiX
xLDmU5zLP+MjXAXmWWZb347o285T3WLg6eiMrA/xCnu+VlZEVqrSRqyKHJGo8+pYMZ0J6zg50e4i
uFglOjuqPGKrDZWbv26yTsTbxVhwV6iFvaVUzsTg3OsdEd9pjCl7RGhlT8F4Xjd1VUznBVtyEkvt
GCjd+5qeFCWELn3mKK17pRhvO3Kh8cEQL1uoFXioknA9qXvZr8efB8HlbEs7048iGRUBDoRvKquj
ZrM4WqYq4u4e0Cxq7IRY2qbrzhDYVUQznvugTsglBA2D/4bulpbwe1KFXlcqhHvds9TDdU89o0bH
eiTCg5i0Do9AF926poOBo+sh4ZurNMfA35nIhmQhoRnnXBrGuVJ7A5GDJ4fO50qJx/dHuqg9etre
aVJSLSDHJyEj57qHghZVfC8pcBb9O3qMaVfYNbMJLdJRIg36Ka3f1gfrYasruhPcOfyFhTivm+b3
3t8eMuFtd2llIutUZ6UhvuCS3eotLxhalvlrsx6euy7AdXNHHqKdb1gmpJgckxvdgulM3YmTXc84
ZZIAYM3UfQgMnN686GepNuvDdSPrDuVcc59W3InzjI8JSef69/9yEup0pGs7+HTVeaw/mbkQ4oAp
czTihg7cB6tuvnjDXJEKXOGiSTYl9uk8ZLGyODUCrajBRTOx8IJ5T48DpAmaVbOprJsl9wB8lpS0
4cVQrg26a92Atj65yWs6ZW/MgXAjYdudjVxu9TJ+t+3isey4StIZ1kepkyhPNCqdHmw7S8rbNRUl
ERdIhXWN5uEQt4igKVTszdm66ljRdFNhH9KBf66BlPwhthPrzQPqL/jRpGNQ9G04gs5Ffyz14V0j
7HODwwXVeoKZd3YghTBTxDfpnMNOohEZxFeNSK1NLZv4Fz75f6iZ/1EtInUDPP9/pmZevRbta/tf
/+udBWg3n37+7//Sf/3Kv/Qi1h8gs+AiCtdGQGTogHP/1IzowvhD2EAzpQvd3bJs1Br/0oyIP4T6
z5GGZ3r8hHP4UzNiyj88T7i6S9VEIawt/b+lGREKAvo3zYhnCodgBmmbriHl34D89GVcQotxTWAH
O5lJJiCR9eLa6UZGYkaiUOBZKObqoM99PVzFqhxutROG03XU7x2XeMAFwwWU6Oy0HkvVc9a9Qd07
Ph8ix/CHrrGP6w+L4HscgAwcVSl6TfFb99YUv6bvTSiEMHmoUK+HP3+2HstYP+OG/f3jDr/xoTLT
q8Yx8AlFzOL2pMXu7BrqmRa/DDm2p8wjFhbvzMJK6ow6roPV28DgAdgGnl8lFhVA/YnPBJOwyLrC
wC4y4efioQgnAEGWth0jLbpCPTbtpJQfQ9fXB0cfIuu6yduj26OCXXJbnNdNGzCC0TL7xvoGt4M5
8fUUvN8n1Lzr+8h6cK91rnbQp+bP2yZ/j07Dvz+c6KosLUuCdpm+OBmmAGSQESlj/WWdn+htcK4k
0o/19rluMpvlaEGnfmNZ3XVG9hD6Q9vzEyMBd6U2Gnm2+DPULq2ZCoV0hN40pDs0xBQyf5/Gei6L
OqF1b91wHt2+FeOdp+7qtSrNf27WY11JN4F+3rFIoBFSbca5STsnoXwJhIt2gS/BE+4sjX6x6brM
ddfb57oRNIf1MhmOE22sTZeThaOIj/tliL5OKgILL1F8XsQ+1puJFSX1ZsoL8xjhngviZmPUlb7t
F1Q/06K8dfaQHgiCQD7PPSXOzT3NkvI44ZYnnZvON/R//Hu7ogf/ZJZIKURL4GgqIPzXka/nsYMd
hqR6qwIXWNbE3BWqbzTqqBGqWn/zSvcaANafIZKBMqcZfS6Owh389VFcllDK++iSUECmcIm/joos
m0CZ0ta9csaqpGf3NB6+OTMNOcm3Kl4iCrMwC92TKU9MAfeAvXGtOFyZXtLvPJXrnkjCOtf551h5
2HNLCwWjmolGLpSKzvA+vDonNDSmdZYv6o7769kkgMyqRs4zrfZ9al8CIDytMIlfsALe3f7OosK1
J7lZ7ABN/dBakww0LJdbUBk9olRmZDVakzNZT6D+kEcyR0+qbU7eMSgu3g45u3yXarVEW98GO9Wr
vaiq+7+99kI1L0l3RD0RNBpYLRYhneo60UnDhqc263fTzkdq3usuHUGmPoVNUKxPwJZ3smLtZzPU
JMflNJRhMwB+8lhvQ1SpI7hShLqxnJpFsVsgGPiZNrasvNHvyD6iK9pXD3JKZi4xR54dIEYZ4Nl9
2nvRPirqQ5pCIC9JZzTAz7TdiHJXtUfwhrailidD9ZUW1emQAH9pTYdQK925xYpq46caJ6vzV2lr
MAcNkZvUqGL4F9savPjRoafVKJOgpdx/5HeBOVEPkfHqlK/D1/z3qsFovGyvTeFbOHOBloMHhqKT
dMYxx6dDzBpLhUJqQ2sT9zcddNWJNNVmnb2ve+sxd9QHzLzJj/Xb76q2EjpxRgOW9IimJLmFUTVQ
PUHYyDXBrLU2dVpSugUQo0F+/uuUAIwD8uu26xi0HnI8s9uQXIwwLnvVfwfV0V4YzqjcrSRHRV61
hA+S9WAvBR/nei382rVUI7uXw9FTvURSN757RWzuUjPozql3O88h1hdjofiErMTaIrqvoK/8qXvH
uabtDdVjTkN9SyHu1tNJp1rfSosg0NkyrsYYBzEm9kdp3C0EvMUl7YyOSuNWZGROr2uXdXxDVHU1
WTjL1kduxJI6oGW/cUA6HoVeaYc0HO80RBdjhIPJqqpLXBLpThgMVvSArGCmBFBrAShuBZHkW0pF
gFqS5poeDCLHgARdunf9ed0DpzP7jtYd894DElPycegeXb6IUj4BnqrpZ/Q/YXJhl46qyp/Vn0Lk
zLDnmO9zauq7Ms6zqzES6VW1Lyl0nG2U2OcpUZPFdXfdOOrgrz0goeiIGDabkODsicXeJppj2ncW
M9yQIvYJYH5+tYgsv5r1Pr/qR1TzpYaZJ+/sEVpfB1JtZvCY6p4o7Jx2AgIDXLRBBAuXriV17rMQ
jLAhV9HeSvP7Avl53ZkskFz3jh78sVkygjFLVltm0pYnh5aJZ6h7wXoMqQz5mBl4pnxknKdeOR90
YZ+cQkxnux7AVXZ84w+BV9GDGZ1TLLPLMInpiMB6OffaAJeH8usQWAESVjIJA9MOd26qn1wDbWFg
gabnWVe0nIYrr0b9Pe1Sj7D6qQr2kiK5wFzHJ5U3pBSue+smYiJ0MJ2J1ayfd1TMUL3fT7Maia0b
UKQgPWorYjmOIuFMATyrca2sm8KtYOXi++0taPuxmvZkagKzbgq151Z5ciLyTJmjNCQk6hjKOYYF
1FnZezON+O6q8drQY8avLvRTw4BA0uj3STmCQ3aGV4PWWNPjmKmy4Vsclq9zy+SN1J3UH7Xe3IhZ
0PCl/zg7X/PK0w8UMcQWB/05DqpdMI1PmR3pm0D2eCjHb1AoW6BOqwhw2EBUIg6c15NqjC8RnpTG
rr/lg3xIg4nIWwyohE/MbzZo85ZCOOA9nRpDfOlwxhyMCCQ7HYJDVsV0CWPvKdfj627Eyi9Nc1/N
JkgeiROX/gyw6d00wARGc7k8NV6Il9Aa9uaCLstp6ic5QN+LiRLtcH3SMoPmpkEJwalvJyTn5otz
A6v5WsTlsI/D6LtT0uBaEuDVzJ92w5ICPSlgiTmYZOWENY4Z4zGraU9nTtdtyynblm2p7gOvpE2G
EH5rAjRLQ5nAd/pxSjvjto7kY07rib/sRHn1JYgprdmduvt43FqWQeI7magGWYgfma72Oycd2i3y
1Ijov/whNjw8VUSs7Cciap9a7knuID4o3QLAyLQfnTDlfsjqLR0/iU9SzugEmf1N8qdOpM4GrfID
jiVCmvshPIRgwLuCXPRkYZLhTYsk1TwGbdMdwqHlS6eHV1N1CpJGLczprMQi/z615vM8A7cfojzy
K7gsk1uh4spCCnnfa7uMrgybhuUMSN5z2hLNo/PFaM0CdPvM20vCrFvaZ6ujDu848IiwLMFFvqX5
nNynMY5Ew8zQ7OXOyXRntMa26HbKyydtIF9TcpkkHVbUxQD5bBtRVRc+GgBiNlwEmd8WtDdgqJ24
q+5JjyIUr5AmeUF44BZiVuOoeBloZsVxwi0viXaF0wAFcmzCrbAFYbcdvrt9B644Ek+jrYQP8n6k
Q3O0SvclhQjDIsa6KSJ8y+1FGkPvW7D5d85Ujpce7WSBlou6rr4RptvtdfJHyWaCSMGZDg99CG0e
yQ7RKz4jHU2YqAHVM0ePFt0FLNPiuLBsBFBZ3nYmFR8yVOeNNfL0acKeY8O2cvh/RHVGvtLOrqAT
o/N7ROoAqXJJrjs7Y0raVpR1kZabowm+3Rju5jBCYzjTnm0MezPZ3k+cUAyEBN77FtkhBzngeNOE
QsyPxymQX4akhFRKZ2OT5Vh8NBrxnUNXseohcPbEjwS6fchmWP6oMWFBox8IR8zIqC/HfPhKf+On
plWHSueFi9aluJ+QsVx+C6fiLYx6ThuEik97xSPfFyCW4URvpYMPyRn6F11Y2ZveydehJrZEEaZd
vX9uPGq5MD6omRfoJPA8banb4XTMTzrS+F/ohqqWrJlmtVwbpgS0C7cNllh2FQT7T7bDurc+6fNY
sf7mqov7px//fx7L4+biaVWsGlcd+DHFBSpJ4+WOq09Kw7Y+Xjex+snnwxFj+J8/lswZ94irL01Q
NOd0YbK37nUSjEMIcZDS5EWDjL5fD6+bXD3r86mfx9Y9KVtmb//xx5//TFICsFgfzl/TgWn35z8k
NDs8zRGeXHVWn09cH/76A+vuuhnSQE0XLQlzaT219WjJzPkQZB2IBDrAS1V/S9Q9Ll5n8EGLiL7B
p5+tq+314Lr5fM7nsZK0ezCc6hf/6Tn4AeNNgdQJ93/5l6f97bnoC5lh/u3fh79JOOzv8yr6Kln8
X8/8xzPrPRO9G6l5fz5p/dXMFd0+HZO7ymqAwZWjc6vTCN4XOmXyoaX88bmRata1PqznuVYW4mWL
mYC51lCpMsrnz389/uefkWT957+yPj9tIhqTU8la1toGzMk5Oyk28SBoDKxL4Yym30gSBavixXJY
VEw1iEnE4mdbKanWvc9NrLRXnw8F6vmMwfT4eWjdI/og9SU2XEwR//YL6+//0zG+MTEl19/P/nwO
uN+7qioXwESmfo7ygU1TvGskFe36SnMPa13uf2qX/7l2abkU8/4ftUuKlv2PdP736uX6S/+K/NH/
8ByPCrenzGnGp9/N9f6wHYyyum3aUpUuKVD+Wbs0vT+IyPV0ypemlIYuqHh+1i4x01HRtHVLB9vw
3/O7mSqu8C9uNwJ5BYY718b1Rk/HWKNG/5L/Q8xhRMc9CM8jYPJCLXXStfIjJ+1UVsEl8EJWSAsM
C8d6yKuMGZlbREcx3cVaBtVjnE5F1wxIXVEaCCfoNplXTrupY56AJBvPl5mzzKxQlGXYQ6I0+Zpq
xCejbMu2QrLwDQTVCi8OTmM9vjcGBal+wVz4+yO5/fVy/ho+bFji/36dvFMUkAVaaouq8d+y1SY0
f3ZquISWoakHL4whHWjKMVDr9kBpHIEisdzwQhiDShMKhphN6Vp4ALB7kzpwJMDgqQjM82IL7uIN
rZklTeKrBM9uJDHIQ5k8E7j2KDun9fW+/Fpo4o1FjHW7brKcZByixMQu8IK9JXGaYVeONTVZrmp1
Ay92uaTEup+XlJQ/snpnpKxHNA/1bnbQ58O5HK/Iegw5d+s1NREbN+ns4bVoHtYelVRdK/C69Zmg
ss8W1VpsAV7tnBbt7vOw58DoWHLiWZKOpCPgi0dTCTjXTQSNhQmNR/deFaLXzVqINoPgbmKhvg/s
jkKJztRzD93wpTxWjvE+lHAoZgvV39oAhOn2XIrY25HCQLO45z0rPCfYhlKIc0Wu3qGQSAPKlNXa
1Ls2swDUHKGdLT8gC8x03O+ydEqJNYzcPcvze5kNlGnLPDhb0iTBIGXsL9TDpROkH/7erMe0iohI
a3aOVV5Eh9hsbyf1hJbLT4mDjsYUaduEGRtgBBPNqMH80QFyWmyoaYSntIHs1XvWGUiufV73ZlX7
a79hhBj2HbUZalNYMkLCS7hdHatwodT4q4bq0URt+TpsRw3/jwuziFnx4m2Crn41UrT7a9N8bZ/P
pn4nOg4twtjj3u+vPelQgY0GLPZqU0mk6qvTfFBkgb4EGZBW/dN6aN3Ai4uvhnzR9p5t3i1A/YgU
6nvk0WpTuR+60hsDqaTjZX0nPGDAwXstbS6qWkwORr/FPgOMaLbWaEP6De2N0SxXsen1u6E2r5qy
uc647fkyNqC3vQhkqDtijKjM/27ak3SHTAd+JuhDgDGjTEi5t2hCxgYiwQLp/UIvf7haexChg6Km
HJQiv/WePEmc0WrmbylcdPkiT9hpoitgB1Ll4jyECTECmZ0hdbnFIRmfmzi9ZH0eH2oPUNJUu0fD
AyfJd+OIJR50eDYhZhDEm4GS0LxtOoFd1rrsOsNj7/daDTOuwZdL+6S3en2/BC7MGVXkZhra/Cr4
TQI9gF4bhV/Sm11775XCdEQgnXey/MbvO6e1OwsskFQWu592UU09rwM/0EVIshKPr2g+UAkQkJ7O
Rk0BO7H2lkfWsGxh65fx1qi6pybuXkHdaWcijKbF1U+BC36kdwYqRlF2iGLIiNU8XGFLwgDDKm8s
Hut8cbcVgJrN2iCXTGGs3N3Z4ehtZFa9mGMEoZ8aIGXC9hCEUeNDUQFqzVvEVewdDFNnxNPr4gkl
X76fUpizQ/ijJG/jXKtN5t1TpSUDkRqh72Vl668DJfe++mgRqB3Udn1YpvyudXqyfpCk0Cfpw11e
wP1uMTRFKDW7ciad3K0aJlqTTZANZg8TS95aCQfHaZ688DEiHuk8YUaRXfrhhenoz5Sr00Dbpcbw
npRiPy5hsneN5BoUHPXpzHuOHBhNug6GL8yekGqUp2iEpTAHNdgAx/wFxHBjbdkYiXztWhhePYr3
MyAmAxVi+jCG1catzcfCyM7LTP+INhSorFpJR4N3CjtWWHwPOgZfOk3rZT5nlJniplWUT6yqQu5q
FWEcehZ6ZQyziFdbkJKNfNbkwlmCPk4cq+N66EFzEve67SMmfGTlGYYkd7I1nsirao6ME/eO+dTq
yAOGTAN2WjKx5YK4H+BiGwYMx8WYa5+TISBDRDQkVmV+cfKa/oguSmw9TBLbpYZ2r+NltWCwYNwU
5ZZctIkPZ7RT+xijtfB7u99lmin9wltQTs3GsXaa7mRhPr8qzHuqAtO2kOKSR+aLhXEUyWEbV+9y
jm4sF6x52BIF30z1ydML+yJtKql5X/tt1wPrcamoV/yGOXfOjU5oMf5pDMJBuiz04RuYcUB5TIMO
BlY/jOipUR/E7L1NSbmPWU8THEyupggFciV7+FI54ZWJ6b2mQL2nRbNbJ904rIojZspjM+/HrpqP
SZ4jFfOCL1mQpeTB1d8MPaJX5lHdIXAItTzTF9LD3pyGUAszNOeNNmkVHc0EoF82LIhw5DEBHRWZ
IyFuMBOVp08/lsGi8nc8P60JWLHrbWsCezQhtuxYpDMeLTj9O7q2ALpin4xyyju9tR+WnNOYtUfA
SxSbCk27k636eUJZLjfOBlE1rgaFWf4IAriijCxoSw1W5JLn6x3pCM5AfAgdql0PKXaX2UbrOwoD
jrXYH+viJRbMzMb7iS8zrUAywICp3I7SqL/KKrtYTr/rEAnju7OaXWNqezWU7c0OoJMh88cCP7qR
fpMeEp9UIhSJDVvuhqa5Xcq53pbpOVoGQURFeFkwLZOVkfM97++EaLKD1quI4uG7DfQsztDah1ZK
4kvMZalbKdbTTs/8yoOBHjb4SPtxV3Z8/FWcgJ7tJMwn1McWcPNNTX7kdc2M7VtWfgFpBBZq/DKG
7ktdIMpvl7zfYYIDHLsHF/GceRR4LJzuCIhM6wCUaoEJ4jwnhoeovB91zMlSv6VhZNzmRKVYZfAc
xbisq2p8qEfkR8jlPjIcWOUct9doafaJx4yM5nq/nUsZ4Qu2523rFPKU0Nfbth+IxlAtF+Em6YJD
59pEl/XmrigwMCyxVb6WLUk8YwdwJpYJ4Ra0FDZ2GuA6zFq8fBpT4D6oEP0QveJ4NbeQB8vIjaOs
8mt9qi/k1APjTGrPX9oT/aSjTk/Gb0U4fp8VYNudn9ySzIWpt3Yd4OlGtlyn9oKztHLgEFMv8bKf
rUvOJszCZ3q0FAFTBERWeekyrJiF1tKri12QnKkJx4r0vVcHZGm1cYB1lYZFqx4DDeLBye+xFFcg
QA9M/6YN5Bf8CGy0qskvDvSEDkF/k7+5Hthwl7l70v7kQ/8KhA6sPwxrL8tvLY2GepYXUAhJqh88
S/EkHtt1nhcmxyzTyVUoOr4K89tC+Xijp9GhsM19jWgcP+udsxhflsLRCW4XOpAoyvcpGSFhUBzL
xcQqPEH5CQAHOQWEWPqj77Ay9TqUd8vkkqNeGBeN2qJL4MK+7JDhdxFRbEH/fcpc5lLp85xVG81J
XmXXjn5kIY/Qun3HKW/x86PszYH2lYRoAR4kSN2l1icq0R8C7VT0hOmUsYEtsoGk7GR4zUlF+tbN
QHd7DC6FvJlrrzkQAQdQs68fDWN6mibnuaiCr6WRGXg2hreO7vzeWfLm6E1PQD0PzmS5R3MOqMNq
aIz7yEeK7TvNqev5BsdmQX+O2BGzpcioyl+b0aLqy0Q/5uvU7e3ZSHajPiF5arsbbIjHkE95X7jg
qdKl3Ya1p3AU8Mvt9spcSMKpqxvHtHZBSNlTgBbd4UW8tooQ/2ZhFFc6StDIc9/L/nVsjUfuNwfT
Q1gl7f6DHg+JYxPXazwCwlqW5sSc88Pps3Ef5sAoCFfGCeBdPIB5WnqH3mK8h5zCtLCR2yJe7nUj
vqd2HmykAKcX2T+W4qXqsbXHAdMgJNlch+N1aFf3EYErWiYe8wCDHy2ck6CezqeRfKuFDXt2GCn6
uMupIICF4MlmE3Xg0nsMfBskmXNECsmgL1fc96s7IKe6farDNLlG1v026ul9I01xgCbJSs6OLyBE
5r2dylujswhhHmvG4dokBYb5E1pURO/haUqK+rhIBASjQ8bNUgOAh5hKFp5d9ptATxKfpgRKRZgD
KY2wGYyfH7hkiZiCdJM4HHZy8IAQhQlvtWAiGbrJY52Vd6Y9jqdGJ9ua+XjDa7Yb0zlYhXPjNWSM
ytK+gqT1cyH7NQhp9OH27c/EuNFfiqOD01J4D1lyY3za0trRd1XUPjtl+GUiOzQoAwS+TGKaiBc9
5dZelIyFnSDXz8u875ZZGRdaM5hBgVtha4T78qWY6icjJ/V8sDVMKqHNSE5pgDvme68dZ1N1XGDM
HHoSN4qq031PEMBReNp9FAiYf/XsHjSvyfeLk1U+xeaHtFZvKWOhdGO/DSoMeBNmn6JFspwqj10h
v5QaRcIpY07ct82N2+O/n3pw20ZsvIZYoXembnwh4IxpWwpSUbMfM2leROP+CGgkO0j5fZkxSsCe
zWCz/kh0x97S4XqxLaB4IsKb55WzH+oobQrmu5jsYprmxx7nbmiGfl2JZJNZstyzNkPKbQ03DI5L
yMwx1N2tG3c3WQGxkTxRX5s+/g97Z7YbN5J22ydigwwGyeC5zHmSUrNl3xCyLHNmcJ6e/iyq/v5R
pW5U4dwfoFtAV7XlTGaS8Q17r91NMQwbxOihsF78mhnI1Jy6aHgv26yEEXDwbUli5OAQKUeQwbZN
YpAmw1KUIGRbpUP2DuziQqrPu4bWYBPWtgbQRyRVd+wWx6ZvsMLxefwJyz57LIgt/XvImunJMKg5
TMGGvjnaYUvFTW7gvs70uxOwVk7d6c7A7MIEwNlaDbbYyCFTxZrdvTvODkECI8JPEW/KYB5YcxJT
t4RBbOIkZmEdE9Vo4jsPfNADDK2w46aU8MSwafjFwHjTOd23sJD3/YjEExjGPab658Immizx9bYh
M7csyg/b7T4EvYjMa7ElztybfvRjYwJC9Ljphx8wTknls1a9kd6KBFt/nS2Sdu0H2CN+eFTw5oCu
qRg9sDeB8Zo18wHvytXIvGINJfORX0zZBJJo26j01WyGbZkCXEFtMJK3SJHX6jTatS2qPN1+j7Oh
OKLWOVmTIdClQUuTPKvM8OKmcOWLYFroEuFtRy+H1aHsVkUGbTJC7JAkLlEINmnUFQFlxLijDqG5
RDJEEE04FLgTvY1D/PpKuCph69kROzKXT2bITgYGxDayEgcZLQbWLJhvl//mCJFi1jww/VZRUaa7
1vnOBJGv6xiv26mE7kZBMnXzMTKjV22AYfMNfc5UpQjgXWVlRnLUCK6fMoJNY+N2qzbDnATEm9t/
uZBpKb6pS1/OXAzPxZbI9tsRQYP3s0xoukceAXDwDV/8kDNyGwLl4fPrEnaoWS1S+d9ZlD6W8Y5g
tg+DWUA1ogHGiB9sIuncOSYyqaJvYWY6s7sSeI+o7V8S7WHsD559GxPS6KungiJybdcBzBId3BsV
B9kYpPgnFjVPl12rWf3Cr4LU4QFSPDY4i4hpTbkxFO7aTJAUA4IL2E5gUpaZ9FeQC0WvsWINI4fj
e2yBy9UC0Zn0sHo2qaCX55xAaThix+e6BQNioFTj3GuCAHOGnJi7VXTkJazKsXJBkXQ2CLnE9taD
E4VARYjUxAGLtbP86QvesBHF4OW4I1kB54Q6JecI/dF+CiLGJ4IDKXkpQ0nkipXuR7+6lIPxPgwN
Z2z7I8Y8HJfeAf/STe3AQZpueIb0nfHooE9ZmXH+NIXX0sV1nrcscXuf/9tAAmRwW48BA7thF+D7
/5Gm1K+7OZ2G35QWkVE9oLIHC+SMOB+q2V6zIyfiQKHSMmz6kHPNRnxa4q+o8p9Hq8Czi7FKcVBy
6kl2uHx2dWhnm5aHKGmuuBDoBLKKiBqlAZMMwW/qqv4WvPRDRez2AeJoesqRgVUG1Pa6OTS+vpB6
yddR9yN6o/kZq/sjK6prq6S5idzoA0rVnhDFFBGJ8+Bk1YuM5H3SrG2ne9GOvDZs/zo8LyM1hTdm
Z+mlj63N3dJT9QOsf8iJxgw8PEd5gGsz9M4+PvoaUGgBQFxkwfeA7sboYkZV49mB0RZH7QfEbboW
E8KAnR873R18o72ay71m64+qLr5pj15iZgHu9O37rA1rlVg4nOjK79quKbc9moC6EM+B9Wi4BA1I
bZBiOt0oIFZ8F9En8e0ZiYPFIhjW43uKm8ebPWhWFpa32ngbDRNnDrBr7gz7JwXbeohRcnRN+Fq5
8RH6m0cTjbq97eM7FD1u4v4WfXqLB4VZmRW+RTbpNHSci9/HLeRvw8gf9fKejaF9dnWyyTse5ArC
Bx5zATPS5RENZZFrgoy0UDfCX1ljNOywCP2y5HhEvapvS/NmDGOBQrk8ppSpa+Cnwa4ufGsHoAQh
jOHukJUMu7FmcMZ8nw6EpDB0oQg8milmhJio+TRRSWJjWznw4EVM/lCUtsYxNPzHmF7BrkxO6eTF
CKx5SZfIVzHWlboCi8tWqjuO9YxqAYgLvDHzGgJeBoaGMkPqDQEa1VrF03oUREBllMwKjdhqzPEa
BF1LTvlsfdcToUF9maIoJF4NZl10iEXKNN1szoE7FwBK+UDZ477nOFQJIEmXGMOCiSS9uZurmhEB
SpDGpKe7HWT1ku4spDQ03pbYmbF8UQ4VjdGbLsjR7LZKydy1jflnVo5g/PkasSAsJKlySDJUT6xz
DAfAn9NvJA6pjdE8VAGQcjePssfRPPEgcgG/ICVapk+HSusfus2fcVXpXTTpX5Jad23cZy75mCX6
D8LVYgzp/XhRUf2rjUJ/LWNp7fU0Et5kp95NQJFPrTW/jbk/okTJQAjPfBEqNd3ls5zP/hBuCE1M
bkqouG0Nq0hMnCE8QckmuEZRSovRIX32kLTvMSfF28wOh3UwW9OhPmQ5eULx3DJLs2yCxz0XzzI6
3AEkX5eiYM9+2xGmeFDecp1NDCrhI6a8b9S1TQubehGkBBPjZn+W6DY1qMIu2Mwyg7QC+GeV98nd
ZPgBHcj4NERo+rRFRgvT8W3A/mPLM06tqoI/Vw4DeYY4/Ge3Lzdj4oNpVs6jL/LoHIdk9CTJqSRn
6kyVzONr6qDuefXPOB9/lYxlsL44J6/M7rICJ0c/gy8tA9PZe6DUtkHi/UR2hWdQBS+Fsm/R9f0c
mf2cK1iDSNrtZjcOBglGmL0DRC087u1kpeomucG3tXbFyFNQw9JOp2DVi5HAYeZFl0blH8nkgB+w
mUoJRUcgA+UgfcruG8OSN8u2XzK+3qVEDO95K4d2zMqHoebmhnp2jPtqIE8gegkKI0bLNr61SVVd
anRvZP1gopWjQwplCwzHMM1rNEzHaVyGlbJbm9bKbkWzNUWESAXM48pOkNRMk32NKyAPhUh87lpv
PHReRbkf+RDOoBMliZweJn01+kivE7Ps7uPC3Jq1OHJMoLk0jxEM3WNR/yaoCo+sH/waqqTcJ3pm
mYGzKraMi2f2RKKqV5udyL5JKfE9o5pvusZ5HgQscb+8LWzyUWmckZ3sTZN1Qh6mqFng3II5bnC1
9TV36LVSWXsKsoDnN8FUjGabna1Ik0In/MvrpodwSh6ARNy0s/sK6ghNbPeaGqOzrwY+UY8eFP4k
FKz4owJBe1+K7pl2OThh5u5nFpTohlZOGYNxoaUf8ZOeQoNAuYn4VHLjuwepwztGR8OeR+HKwVvw
SGRgsHNm9UTcI0nZWg/3zRB/xGlxaOmRMFdyxA+pfhniiIEXtySco7cihSe0bAs38TA629j0X0lN
erIwkV2DEXgDwuNVZ0/haxjQcZipvJ8HHFB0dT1LMLxTQRx/K9kS7MLpWzin5zZkiDqX3vfOsjEv
RxtEV4T6ZFOwHTrHvqGC6BS1YVignI2L6j7B1EkPlC/nRH8QCvNiP+BLYY6ZOYmxLtUgV1HQnDzo
0ttaIMnBcnozDtPBcUK1VWCA1rGe023mBWpj5YinUmdXthV6XFKpBzFzT1a3zsnAl7hKggpMAz7Z
lfC8S3mTspZ4aCTAS48RuLt0k1E6buawlGsMaAqWVPMhDV5nhHhN92QluiYRHxbT0F7N7zliubRT
0cEO9BkP/SsGcpIiA+YrMKa0kTo8E5voIDv3zhkmzXIJzoiwEpdFnmVA6aMqj6AcoiWbEekiPp5g
qQS/A03ugMfOzurkxLwuvQ3m/J3mCip2DLLU9d/GEuSKKLVglIjtP8Ss6dUf2UCoM0kImFCETz6D
Ib1bB1BMbssLhvSHNKXBg4fO7Zn0V+V3P8IR5nkDZGwy1Lcq7990NESXlG33xk/YdhLit7O5Wj2x
Gew9yO00WrNnXq6vKW3ztmoC5KCuubFRC/U2BqrS0XrVAwHlwxufPOdHGs23cS6zHeu37mQ5GB45
SkRaVDvPn8gpMB33EOaspW2gMYjfh2M7l8UmK/VjZ8QvZTccfAnMm8EimSglD4Gc8UzSLXP7RQiJ
qEfu0oB1vTsW6ea7ZlT9Leolf7rptjUK5W0Mj/o2N8vh3LYSambRwXdyOekHEslTfckXTiAWp+YI
O8XaiHh4QNjqHtMn/MzzNgGJ4Q6opXEljLvWjDoeVIa4n1CbupP/nGayOYDWgkxuoq8yJr0XwmRz
Y8bvlA3zplWxXgvPvk9JUdkgZrRXsUUFQnIFLZyXP6QGMMfAASMBHWFB+6FFR1v+K8ToDhrFeGiz
FpQ1Zdydl2bDFiwHw8YERWKG0F0SRxOXYg1U/cHJOQ38eL6VNIQ8tLt1Lz3A9Z54LwYK9XFEchsI
EX5L22vd/Q6oze9nUfi3jQGMdpHiz4gephTFbCc6vm736Pwe7R5SZhswlhtCu7l2pvUzn6ZsG6fG
temQVVLxXwwCFG/7rI1uqjI9ALHcmHKoXmp3XmOOF/uhsBByp/taeJesJwKl8z/S6G3wYAeb3E2l
rOxtWIKw1fIQLuTdDlT+fhIF9GwFw08luYcq2dmSouhvWp2ojZSACxQBt923ZC5/F3VHiUyCRFbb
331HF79slxRncjymWt8kkbcE6XR7MiGrfU0cSlRCmJ9zawO0L9rNjkdTFFB6D9OKK6W4AYJVjoJm
bcymu+k1tsw6NlbZMDzogMdPOwarkJTz9dSgk4BM+dObYOW1vQVeMZlvUiIFaTD8dBdP/cWBzrZL
4CZ1XQrchsaB9QZJq1NoHLOy689Evu47knYv3fhaF01zNKmN4FbGSGoj85Lm+PvznLke6MZwU0rV
nofeiGhJYRZ5k/GDkTHGpXy+d4d02vTD/JNqwwB785Z1LkpMaJ1Bi38f0x+O2AzqpxjlHuMGh99k
5ff2Ut+4LXqOpo635ZB4ty7jcnwtNNi9nV3HYAao0rf7Sm5FSoxsV74ndau3CHMTPNZEj8a0H1YA
08dX4uQ18gh9gW2DmzS7ssge4oZcXVAmV4igCa0xH2dSzT9ZV96g600+Zs880uNxmIUkCfEuKHCa
h2mKLnDfNqXjeD+TBhFAp9Kja+qQ1OqOsw/wFi2jtU1Se2cyKrrh1Fixa2uvLhHpmOG4pdOKhCb+
TsGzojEVQbOtg9el03eC1IyVFxNBSFrkgqIsD2zdWRoLptoFuBfmPA2JNsV3Pymujs7h8QooiG1y
yUYrffRwBMZjdvn8Qcx4fnEISF8xNSZyie9Cg4aDIhYNspMiW/aZEMCe6U61ppknJiRmc6RgzXoQ
jDKv33ml+yMGl4XkeLbvfLPiqcleEdUAm4imMs/t6LyGbXFGUQsHNwqvhZPk3/KMzxoyEGtSPH5h
66AjWTadFvsqiGXiOcWKMV1rVoQnX1FwTb5KeTI3RBT7ujh3rrvy4+rJ7iYPfb9vbJjU4Vo5GQ1D
L+WIfeW49nrodQu911ijPkG/7KXjXSqANIykbjh6vLoq0/u0wdHn28O2ogykiPsYyZw6aOaYQ9f1
W9tne+BCSQYf7Ohtac3BNpooUJb8dmkNZ3Qp894vctKn++Q2NNQDAAmm1nNvUCb7DO5ayfALcfah
HHvMoMvmUAPNKlP0ha44+k1Q3X7+MMl7iEGZ9I4dHyVhBwz9I3NfwmKgE60lurCk/kaYDrZuslRM
+B7rCpNBV6jgtjMbG+xTJy7R4ouwGbnasHqJYGmHlfJmzKa2f7FzWoGiqO/AHi3F8olYoPB1bNmA
TOFBFYXYWegJpnA+A2wkU9BxLiKKUfWTq7tCy/6GvxicRlYCUFHhBJoYp4oYkm+axeaUpea26sVl
HHkwaSLtjJdEot0ojbzfMXceDnHD4S7sgJsMH+WebAc2byUy75HKOxx6uB9+Pz/YhNSurdm+hF3q
gbyd39XK74R8KW3K2tJYm0WJ+93t8kvSKtDffD526u9jN89PMvbuQnqEWqhq65MwtDaqzDg4Y0lG
WPzLq0ziVwAbbkuvllsnhibe5ZJbYCYdeObbpIXzM8t9hDZg+lYF8jPT8C5NjRSlCL2jSl2QTDHT
pda/wXYYPiYsHhNQJpTFPBmzZ/jnwy3iLwG3STjhlU0IHV2hjvT+nDI8+FnDgqYNizUHCcNCPe20
Jwj3ypNDKfjQCeEikqNnoRbX/JGOxBgxujviN+46FmSM76bG2DcV8sAC5wKn2G09YMyIuuYczgKY
HEdCZ+KeqyNmKGWLXJ1xd4b3em9MXgbSaOSVwpoV+QQOvmBZTXlgsNnd1fohjIN558exPJjwy8iZ
Kr676sm2WA2ZfXrREFZWQcF0g7m6j1XILvIfeSbotpkB+e30QMsfHNuEbYzlI3CoA7EugTw+eMqk
V2qOTFsAOSSElo7CIfHFZxTPOoIeGX5Cak7XOcIlnWT3uinolMboFCHn2/vSZsI9ND1bUJpeF72f
QvVP7sE6S8xpY2XtdzdVZNQ41A9dbFwrB3Bu4PDcnXPGZqZyt1qW0VPvgldS5Xwvxybe2naAClPD
MOmchtJt9s95FweHZeQ9lgkWj1b+8id6+8wvDv2grX0ha4zp2XRKCIpJrQRL5GJNJUtz4jnED7m4
AFs3wucymz0gqYCFqTU2m0/t8eePTzUG0oQepLY5soSO0BjVdgKTUqBSOtFxsPCJNQVrRD+FOqxo
qwVgAf9m+Vef//7zRzNW5EAZ6pmXzsr30wfsQ5jdBVZz92mD/fxHIeNoLGvDIVlUbRjTn6MFCCqz
mSUVz4wFE9juqDqXMMQND+WFBcoPNIUIQBLHpA8jdvmT/vIJg/n88QJ5ZzqpJUqmMJInr+6gZPUu
lN7lH/k+Ttf/L6L++7gQDIdwGf5Xsbt5a9/+B/Zw+5YTNAKCLW7itwJZ758YEH/8qX+rqNW/ADUI
n3vkj5QPBL7/zg2R/zLRMfMfBNPWHxLrf+uo7X8h9RWm7ypSRXz8IP+roxb8Qh+tGkkjwkdm7f8/
MiC+CIxRmtlS2NJyPITZHs05Qus/CanjqR46zZf8WDjY0+Ko8feqnp6qmUkPHm4GRi4ZQxGP+Yls
MWfMB1BQSDcwCZgRc5KIPLrJ47jxXViXSFH2RXUztp1zT0LRM3co1dpgbTQqLBa3JBi2rVIEjVSk
RY7RMbdY4khKRubdJ1fU3zNZ5TuSJfo1sO2K8CK2rPU3dW2iKt17dQOnKydNW79mbkxWfWL3KA6t
Y9KjbBodhA9G4F1mf+jw1dGsE/5NAiXoS9WZe1VoH8U3L6LK36pMdgdX1k911bTUh7xXbcI96iUT
K2kJjHMka1fMRq3C6D5a2CpHkpcOGSfz1sNMyYkILzeHzgn+9K3M+QU1oahjNeU7FBUaJH01ni1V
swk/lb4arvXU4CAmA3Zk/LGNe54I7ogQ5ntk1eXG9wySGxPXYJEhbMIDWVMCo3LXg2WHm5CmyJcu
yeoWQ5CC0fGKumc+ECEPhtDDgarkjyl17MOfvtH/RYNu/ecXREq058BKwBYJJld//YIkk6p73Zfl
Ecjtk9la/frzR6YaNnMuBLBw6lBWEMBmdrwoCdx8jr3/uZh//1pwD/xZ9M93FYyKbdpSwk3xLPOL
GJ7Ybqb98BaPg1HTJpfFd5hCsj4As70LRf5s+MVHLLN/ugJfKCnLX+uh7vMArzgYIuwvV2CGPDY3
kZsdASkyLME3zhd7aWKiBbLQino/GUm8SRB7rsrFIm8QS7sn4OTE23CPDGZf/v46LBiarxfCk75n
wm3h+WGamDP+fNMmpmiGvGiyo4y4EAiH5brxARFNQ7sftbZXRodG3mV2vXWT9DwU2Yz4FH1cMiNF
tsG2I7f96MfSX7vuTES7zvafv8oN0EfbQqB1SB7//kXby4v6k2Xj8zI6eD+UtJR0PfXl0wu5A3Dd
Jrxov553cTMd2kShle8NtF2Ja7HwdeKNPVTfXYtBUhVyH8YBmzYCjzQzvl+VOxWIelrqBUPfu3TI
KIyfs8DeQqmmbgdawFR3nVXJz1aThZ6JJj3BfGk4U6efALBvmZ1wIUT8azSAmAQOYRxOJB4oWdst
sqWnf3jHyxfjyzsmJoV3ykrCl+RG/fVjGlMQxnlqEkzUEqVkUPjVVUzTMjxHahYXgme3foFSxhQy
OSFgMtfAmwLYLi6R90vbXtp0rn2fM9hjzmTWDp2MDbSTmBox+k89Szn66luiPBDplDwE/BI9a5EF
b35JRKjTVekJ8oa5K5zurdLjfKgN9gIaFEYVeOs4lKiogn+6XzicvrxtxzSV50nT8/npfblfMqvx
ENfa6Ohr/0n73cAln691kP0ktabbV78L2KGFsIztSEFNhIKD2nPrNSHVb4OWGOVDy2ZwnTMRvP2H
j+S/vTbLcgTWIaWganwhHtWVn9ltjca/mg5mnXqnOdOvmvXIpmrcJ+J9SNsgzO/zOCC5yKENRcwR
0urYWUfIQ781aAdWZSd+NPhc5TwRr4yOj68lbNie6FndYmu15vq3I021KsTT7E8npyDv1rmrQqs+
GGIwtxo12YaR912DhmRjhDGKwzI/oWX5EcvAvfn7t2395yPMQS5hWb7lur7HLPqv30SGu8QAuyUR
oC6MG0Ypd7KZfSioLYlUM1Dcinziot0PLa1FwP+YJxRMVhU9LHF0h4LMjNU/vKQv54qEm2lKylCT
UsbBBvzlJQFtgUQS+fExCnzuVXO+mpEr93VeHAtMW8eoVekh7M2z8JWzab36NvYYKzS59U+vZLkN
/3Sbfr4Sx2KJIJVnQin98n1N2LcatcFt2sYBeNlfTYSJbDG07OJkGNYETTAZj8LTzNSRznGjdVQe
QBMRYDYAy7Zb7zlTghEFIpydI5ytBmn691fLXr6X//EagX75LicfT5Plav6pTOvcDH2+HnmUNM6t
31o+gJyUYZF+MYRqfqDWm0MzP3sENR3K6KfXzySkDcK8deL8loLyF/S/eKVKOLt+8jhaqFRA9fSJ
yu+EkYWbIGZ1rUnk3Ko5B4shjOeui6q1nkRDHhfVnoKDb3jlP179L8fCcvUtX3GmWy7heebXO7Kf
rDSu8GQdTQlLoYK/ANB6ItVThZu2IezFbtHoCZYILYhwpGbEtwT2xOS20UwUPYiXxcFLE+Mf7hnn
S7WxvDDBKeu6tqJBJ9L2r5e8p1vWc0Cs3JD4e69lINkkOuGsn54cE1XNiMd2Hafzgwpsa7mAERup
GOwzSkIYUBShIQcby9xNMyLEdUgj0qXtHaWYrMOcNbuZAb7rDdnVZIey83qsddB8rJVC1g8pv3uy
l/lMNyfGm85L+v2+YXPd/hpTScTTbBHIKjuIbQIBlJPfd9CFd5NmUoWCjPmbgK/t66G+RKr9FeCy
Oqddd1uIlEl7z+fYptCDy/aNqIubUZy41Ejeo+zgZyz9/dDfG+mM4lIjRvhkVQW8kPu//1p7/+Uh
gOSK9sijQ/LNrwA6ytVggGptHCTlx2EgXSSrCNybZ9541jnunZ3394EPmVkFfYHeWmU7fIXlzrVQ
51qh2LPntknNIa2UEMaNE+Vs6Ukhm3pdHmtdfGhbVjvEMN+CzG8O3M9qHfpQoAVlJv7NIT6qVjI1
SgOf+VR5Je9Bfi+DJ9x+6PXFBXBotqtn/zUJI5f9kIApXUDLm3pbn+ZGUnYQKJHB5qV2Wp4PSz65
CXF4+D00XrtxBmehl2Bzck2EUwOiC8G9/BY1jFtIgMDsQL9gE/0TNn54aFM6/dhgohMGNfvDqj1Y
CupyCV1qMyB8dUK2SwUhcrzidlXVMPYNnZzkPLJ0d/w/ev738f+EH/rujwfMnx2o1pfzkptAgbew
gQ461Kr/QQg0/QK4XsZVAmBJWFvRXFPiDJmqdgyIibJKSAbXA8OPSrHEBXj55GYM1z2l7yPHYmTu
CRYdOlvbKflvrC3a7d9/hT6fzn99MiqTc5x6Qyh+fm0KYkPwJTIahrdLLVwN/WMehOTkmJztKI1W
A7cZYhdMNwF+c8KQMgi2+scUUyZ7QIxWGvG5nMlZ9mYasH94dcwLvjy3lel5StA6ONifF1P2n5/b
k2qcRo4oVFUt5D5ml74OO1SkiZfuAlGGa+R802cm9bnIY5td2SGfEwFEZjn0ItbVf/+C7D86+i8X
zEYiAyOeVoqX9qUqzeoShxcJFIfRzsTGsZv0IR8Xwqs6Fn1hvPKvdqjBiwvBnNE+Lz/8TJRvtv7O
5NBkOm7X7x0DRcOI8sNA0sBZ6g/Kme4ceEOBIN7NdlFs34HBH7dDVKkdUc7c14QsoTND8dcz4u6g
EPTEe/fw/u9qL6al4q4+8lHeJGPzS5MpfwPeoTw0LYlogmV2E+Kg9biSu4jA8PXs9/YeyOnPOomi
y+ggC0l1TfxdQhXs+C5UKe+uo8I4RT6vs2eR1kj1bkL6Amkm6/Ik7dE/VEV47jJ+FRLgZucgxlwl
5JL77qyO7LsHlB6LOI0Y4VOZBMPa1vO4j/rmNx93s65Ye+1w9Pyya5jUWVbzpnI2aYu+rcCLdDBt
E8i6cs46jK2NF8nkSajvXOzoxi6Gh8CUwc4bkFqGbQpbgQaaQ05ZqP3x+gZZOJD+ke0IYJAEF9eb
mIQ0sVGirM8cqD9Av8739ogGyWMk4cwgdvIhckiAYnKB2CTeWzr77lnGeI4Br6+GJSyAtqmAsiy/
5wy7qfUAc/jepkRCd4MXhRRl5K2ritOXxCCXE4vYn5UfBdFe14H7OgsWgmJfR/10bHPxG8u3eOiy
5M2bp4E50GTsFdZllhzLGeKqPbtxuXnlIXibW4Z/g6L42AxtcJst63mIRfA2x4FPUvVQURKBYAIQ
eB0FYK89nwR2yBVryTT0rhQ5jgRJWJVAVkZ3I/at4K6eiw6mpwQ+aBOcSuKE9xJa7GOnsrhthhGN
j2ujyzXZw6Im+K5a0EJJWOjTQqDfuIN6jySKOGyQ6YUZ0OIszdCaMkR/om0msIhdCH8S4I5lQGUJ
oI+so0K3R7cefg0gbvah4VqoQkpMyBh/Nw3SR4YXN9JpIH16aA5HDPv+NDzLGYcHRVW4cedu01dW
u2romrc9Tkk0De5Z+iRHxkODU7Hx9kLWN2aSRahRIJmIJN3BeyYh3mpTVDZs4ySYwIMby3th90tq
5Eid2rEEmjWmq2REnJYFeUjuRXU3d8tf4XoXL9PmvVlZ56inbWzZlH0W3XURYCvrCAyyCM1VLi7H
tLD2tDjiqElJATNibUMDFVJZO9SIXie2tWePkPNTHO4y+xZYBWvBBpF02vvxXZaxPp0bji9bvWj2
Xve1RTpgl5IOEGizv/GtyXoh6YztiXgWRji+iGXbJRvETIKCCfVyBNSsD8VOu80+DcLgguaDfkwh
9rRh2aXjY19M7g01UJnkAWpZZ8YpIK9k04U3Zv7em7h9Zhk4JFb6bJCXFx03/pVwB7XgmrNVg9pm
7dIl71J7JhczCquNH+E6KvHI2FF4K6Z3FwXAhPTjJu1nYyUTna9ryR7PSArnYmLYpxm0wn08908S
k1yETeXSjziVQJuQ/2EilGtYlGBOvfTWeBO4Q7sVQAbvjbHbWMsbx5827K1e1VuZdOOLKtsUnd/8
nFriQv1I5GBe1FcleHEpO6JvUTu/oDnwEar51s2sKrY3Zg8eMXb2+TDbL0syBvz2qD/3Nl0up2Ec
EeTEbbUrG6e4uDYpkl6cym+FCN2NbSfFeRIoE7XRmN8rgpVXCaaiBiXkntad66SYT1isquKUDZ5l
iWWnot71YPcs5yS+9aRFHuh6DzUAikfXwChST4k4W07yA/gGq0xuV0rJ28mLtxQatP7V/CprHj0V
mC0cdowmgo+8Z2pA1/hL6KrZVY7dHe3G6K84YbmEuX/fp4R/KA9NKW02HU4BcM8frU0xScykxcHx
oqd8GOurCfpsI7Gh0Y9jlkqHGy+48lFmR2vAUevj6SZNozxi50CVa/T2LWOSV4tCJnfa5jREcXST
F9kZCsB+zqp7J+Ie1LXN1tt3Rp71Tb+uk6Y5ZQMSyhgoYD28FVq+tAi4b9IEfCGxedUO3copThPE
0c50+/lbxwZbohmrYJuOQ73F8hHtpPVDjjXPqsEBRpeZ2ERJFesLs7yZG3TPnywSfF0QJPNTKfwT
lgK+4hhTVorEX8wO5zlJ6nsMTHqlGlgfVmBhDO8f69xNdlloE+rq14DorAQZm3bRIdbWNWIc7nWq
W7OlyE7DDKk3tmvCqn1tHkJcAxhNhq0xZJTfLgaXzM3OwIswYzN0DTQMxK6opptB18+wQKih7f41
697anOENHQsBkCq9HSMkVUnNBxwDUxlyx8WJmNU7nhe4eLIE40iRXHXtXArXTS5DlNeUawPbVJsd
Pl4YTjUOwSrX9mPELllaZ8PHFGpW9TEx9HYocnVpejAntneQ1aLhm7MjCP/X2fesS+SZmiSPk+kt
7L6cEhBbIBlavm5pI7v24BeAM9WTH9E9+FN7yo2GGKGY49Y0XQcXjSIFvB29bV/CoLPzrj6b7iJ2
JAYsiIQFCbO0D/iVwKWlnoWkWj1j/kTxGRU3vozAQTPk6pKywyOIwyMNpvM8ELxsEM1hkjFCF+64
9DHdWrvheCU62cd+hZ2/R7xP2lE6Gw+ZrCMyhdmhEJdUbTLyj0qvT09146CHHWc8fMl8lDBs9h47
nBXblGinco3MxRzKIxKGFxUPPwbj25i7RCzFWGi6aV2pwHlMl4UHz/Ejd4FaxT6VoVMHz+WwrllC
F553aNB8rEUorYvIt0rFj3HHmJFbruHQjTEmo9VmrTNDmiz3btq+QV48jZzE45RfDebfKzo/xk6Y
W0HY7yaFSWaE6TA17ks4zEBBG7JUUHncexUJ8DnKfbc1DLwhEDmmMdz9X67Oa7lxZMuiX4QIePNK
byXKS/WCKJWBN4lMJMzXzwL7xsydfmhGy5REkUDmyXP2XrtX7YMTkHjbUTvtOstd5673QkmNHs8f
Lj1WzQTP9G7SM5zUvvyetnHdf7fExq+RtuBwc76SAAPRGJeH0C1eO1ojK/KyPvsBc45mGzgOSCtW
mmRNSuIFjDIRxmXElG02XHGTKHWwkvsigylhzrlgeauj1VgQw81UgBAe28yQoG7NEbeKNskN/BgQ
+7OfFhjWSrZmMFivw/xp4xrdFgkhRa7TaJzEhByNQaW2g5h+t4MDxqAE8ei27/nQkS8/ShTnRr4z
QsoJzAQ7gDjEz5lfGZwMUWAfKzuJ+NNjfUekAZS2Waf2CJ1xNIiPND5dtbBEpp+c7RF7CJJCJcft
cjyG8M5XaYHmCP8xKbqOfEs5wFFWkBJK2a610WyStP22fHx8PjhHUu40DZj0qmtadrm/zx38UFKk
1bbLowVWCnGFwd1MDFA+Go9EG0aoftcoGFdBUIFSQwayYtoNdbbC+B/ji9IKaZgqydGaLfzHdP5X
7F6PDsmUkBYm4jtHDk59iixwaQZFrf2TGOGrmIxyrdBndkb5y0ZLHyWXyV+45xNWecusqRT64gHh
sWK77sx1Gn+DIn72g+ql9bsDyvw3Rb8BqCZNDhFxSHdRcxQALGrw3VHCwhfRllnFJbcLqvFfQD83
FalE84wsWyEmopdobUjd42hiREd/QQ//kE1VP1VhdEhZCjZ+gcM2X7qBprb1vmvTl7YjDWKKve7K
CJBbQozGZpq7HxRHbNnaK4B/R29+ZrJ1WvUe4gsOqOVBL4T6EL/fOoMKhDKXD+9fuH/L/cN/Hu50
u4Dm6Urf/3eI9RYIwM/79/l3Kt79GyPGh//5nvvHkzCzZRU63z/65xuxehFoNZqXfz78r1+1/Oih
CBMY32kcHyyAuzig830rKt6K//+TbdXa8/a/f+wkF7ovqpL7J+/P8/5///zLf37Zf/2UJLJfsOag
E74T+u9Pw8TFTyGfY15ansv9n//r+f3Xj/zX9/zrhfv3S/PPz1l+bNLXb5GkGTUlVxwvzGeVWR09
KfUjU2Fw6agDhmD8GRFjSa3a70f8t6jT0/lkdAFyW01nH9Es2jdWtHuKGUZePdyckAI/r4bPKiVn
q8h+6qImmpI2qGw9uIpq17kFUaAqfR/U6HOp9+HWVKR8Z6QWba1RfyRpHV0DkAbCHGI8LGnN1kZ0
bVahCKyLVq4sR9/MuQC2HBvVsYvTkwzb+tIwe/eD9uKHVXVzouPohwXyXo5gHEDSLZx5a+Xb5l+Z
Rslzbn53A1o4uwA0XndE7sSRO+7C41xTnxvj/BPG31MxpluEZGvLBETro2gWdPs2TshqSgzdFc3+
cCwtMCHdYEIec566aZlDwLBfh+NFwWFos9Ik8n0O1mIicwz5ar8HJ7VPXR8FZ4lhehrXEENx6rpo
2ELjhgRZ0CKpN7VDtuvQBgzInUPiGcZzsu04sa2Txo3XwsAnKzCgb2VsMN3skbS7mGvMl4xW96ab
g1+h7gmJcyJk5lCK/eHoc+msAvt3Sc1mO7waCksa/FMBGKdMGLmpK8IJZx3YRrYf67670pig7tGY
OivjoRpF9GiER1ENV/oaP01L7xuz3yQFuqlKcg5KB8IQAvWWO3F4SaNql3W8ek40fbVWdEM0qPZd
btHJrYydHlRPnkK30ONzmL6qeGrxFayCJAoAvE43t2RBdaH2QunZab97GGqvBBE1MMdyPmyNicvX
FCIiKBqeLe10kNuXjhP1Y4hfMREPgRnDUpgcD3sYTrSxCcU+rtzxlJDZNs4TVO8gAg9A9zVrx3jt
TOYbgXTEPc9Gdphhv0HKZ5Ljk6hUlNPKovcAap/kzK7FBTV1xyUBwUmZZE44mAOSrFdVzx44GT2U
MRMuwb1e9A1fo5G3AGejroYSn2SH1sp+Q5OpdxUhvPGUp/txWpgjyg8fUsRTZG1yNs9L/BNBFuMQ
b2/8afJaMU2omSs/GDkO0yz4I0sELkaMAdDOejKfPK8/9Gm+RTNftwgqYwPxNOFnRysbMW1wYYUi
yV+C8bdrSvPIP0oBacLIqRbTTeP/0FieiBz5zucX5ILlAVMwDXxHXqdw3eqs286ocJEJzz89l0qy
zobHso5fi8T9zRTJ7QKIFcHCqTJOpLLzJKsyPuggNCB8wM1sExTlUew5iPejdstm9zn2AOHCxbKO
UBscnRKPTo4Ris4RzIeiuMRWs007JgKmF7ARw9ldTaI7226D+nn+Dk1aZ7W1dSpEDB1Gix3R1B+w
VFAEYphk33RfpSyelvHA1A8ju7af7ZxMvhYyuXjeN3bymK6pcetmdC1pBX0jWFAf5YS10DRHwESJ
fgSjNa1LIF68ta11EML7ARWMRcOFzWB54MkC9P1re0B67LTqE5zKWQUW2khn/m3mi2pwesFGt8/+
9nFiQUz2T7qPJMhg6y8X4LAexpIaInffrQC1HXU+0nUXJb8RTLvIsbGVwxWPHZsLEClKWpIy7tDg
55iMG3GyaM/ZZbUtv6kxRpVkZ6xPp9kv8eEqFHjL8DmxScSuIcyyYEBFhw1eZO+R6axam8AHXJj5
PsutKwaIvZ6BI7kRXVRXH70pezWgY62ZKSabQKB6Dw232ndgZ0DnN4S9IVOaN3VuN2ujcoJtX+nX
nLaFI/K/lRE+hbhIQOm7I3ALd5s9y0qIXSkk98hUPlVFdZ0829wyLHAC67dyHHsrlbpUifiIJsx7
+WJO64fqtSV1leRdnBCA1xBoxconFaVdOCDlLmhm6hkHL4lLM8FSW9/i1xSTbG4o1pKrYT5kJgbx
VjKdcIafMbIJXLqQrKd+YnQ9J+954f6xxRTv5NJ6mmcfVSYlBSSj4NlR6S4gZnPERuOJwLlI7oC0
M74l4MLVEHwaXc2BBb/uVSvo7J73Hljk3gkQQqZY49cn3xCRbCKNmyky0mYtZPTFYgMnx4vQPGZn
adz1e6MO39MFIyjM6sun0BMKHKFNBDMaFtplw+i/Agk5WDHYAMkdWsyAi3yQ2k3WuCBjBs6zFXPS
Jh8PZg4QvkQpnPXxz9TFsFM4hKv2ZXPNeu8HMcX5LlLg46dgT1P0U1sqOxMb8McHKoglLiVfmENi
Fkdr2ebEgS1ZhWHGlUk2J4guuxYrBHntobJJQue8EWYTkLhe1jsdnHARIxRHRLyhzBcEj66KrJgu
w4K7sIYGXJRQz7ZPT0O45avsd4ZvOCuH1ZOjKhL3UnfHMretc5cuRzwp7ZNq1Gsbca4PIXKt+9ZD
XO9rc5+5VPxsVSdTQrTKs4nzYEdeTl4HG8PU5cFTyd8YATtClWBPKcKyPDDZniXoi0Qtnk26iaul
QzW4cQWghI3TTKfzmFeHJtHHlnxKFw81C6ePvWRTFwjxwHC8Ic8u1rVNJjZmkJvtTrAWNE1hB/t2
Y9LNY/kecIWDqixIqXSQ9ab4x8bm0PmR2noVEu0ChbVeblIQ9OWW34gFBdRXlGT026qVGyaHIk8r
Xtgcp5KFyyGcsFFADSKy1KMDQrOiYwwDBIa8WZH8ITuA7KYuCLe53eK3CIvnHIH/vrfaaYPFaW6c
+jd98VJAqUNmQeILA9oPMGYfvYsZEnE1xZElzsbiAK8B7c/EWgvU+R7uk0dsTzhnjODMTfTba/An
Eh3inCbCLPAB2g/GUKXYigE5k6z9mVjZLjwleLcOnHZo1Mn2RyXHcWs37RJHmj+IwD92eUJSHgPM
nQzM+ugLZxfmB9Xq/LTh4Ib7uTLBDmCnntIqOkzm9DzGe9RzxlYSdO3nneY4g2Ez+4GnDSfTNmsn
Xh6rb1cYFJ8rFelN5/QtMHv3XUQDRlv5LlLG2UQffGCXtnfG/Ni7McQTW13NlJLErdQVCd/ZTJwb
7iZegSGANJY+gvrwSPv1H3JPk2roiRjaIf1OKT/i3h9Z2QIMwi6GtpGtUXAe4xrBpqDGeetJRGuB
VeuTlVyaUb0yJ8jXoRFVuLPz59m6qY68W9dC8SQg4a7cKd5gyWxWPe7W2egu6APdrR41JVeESdrz
xUNstumVUKHn3tL0Phv6kUzeLeMRe8FLJX11untwaN3SlK4zP9nmLd2Ufz7Za8brHeIgO2gYLMHs
XFWG0bLFts5bYjOj6hPDWEmZ20xk8Iupuak3vdtAfYUJkx/8NNg2S6zU/SFICNRwU0qnXOEiWR78
eG42aQCmzutNwhCXBxwsp2A2nQNkKlCvPWCzBr8mMC77NBBqROgI2VdqkNl58N/IiGFOYJTzF+pc
cnT64GAteTnt2KFAc5pLvOCC7w/GwhG+/x/bFbEVNITW988BCfJGkZ8KO+9OCsv7KVv+D3MLQ1Rr
SNS+gU/lykmcEtpSJwI5+Qv/72OnrwIMbMBlMXE6/dnrczznrXLo/MAiJ+oAotGdEe4MOF9WKkw+
7KKM0cFvp7zFy7D8ztpJJV/731+f0X2TcDUAKBJnSss6r1ZRPQPRmo0Xdwkekl8MmpHOL1+/f9NI
yMd2tMG8zU7MAq2kAfWnWGg4tbf2W84fSWC229IibAZONNmTLt2ITk8wF1MPV09Wr2tBbgMwsH5d
m5rQhpqygisAR4C5PBSywtb5AJS6OVUufIPVDGsma+PsGJGrsKcddPjni8v5nTeSQeH4PYcOWMUc
IPCJeJzkTpHtdgy7n8bl/Hl/yNkqNiNtq5W9BDpNGTT4ChgWat+H3K/QoLakZ1LFQSVKoMCOywPu
QiQzjMvVocsxO6vJJnWGanswQvsLNqo6hllxQMsNbKBIfgpfGFun5vpVqtr1E26w+wP97I3VB5TK
AxFNExQ7OhrAvO5fvP9fuXzYhS2TFBXhfeoZeqYG3E9n6a0FenyXZcsoR4CjWjo4dkrUR//W+M5E
Kw3EUTF9sQLiQV0hgEJEo0sMz4GNXABCI0CLv0nDp2c9PJXhuYjNd4g6TDNjTZfXfJ85166QrN7s
0fmwbOvd0+TjKLAd4N+e40zvpnmEfWT3R2riP01C3fwj8fpP8GIeqj5+NKE7j4ExPKHAfJcA2pDr
vI0+FQiROniE+d2WUBtDfAeu+xPx5dPY+Rw2W3Nco1k6VmF9Nmjyr8OBlrlt4wYGZ6A5UXL/umBS
dEXJyKrUgP2YLrieOdQtn/q/B0k/iqFDnx7rSa3uny8DIfZGzpl9+dq/vjUrl4vv/iPvXzZ7FWy7
0f341/fpaMkku3/y/n2z9EIwYe61KSqmQnUFQmxyyjWjhr+Ydq5uidpFRNknQJ9s09FtqtqFCEoF
sAqqSJ10Z25C41zlcXjuCFDa+iVwFgAYa+aCT4YMH2OgJ4gsgLsIAsGGhDekgkSX6fjZdZZJmGfs
kgL8v4Pz03P4kgwZbegM0tqo2uCFW84y//b4CB9bYEn1OGy9prtaLB4XH7vyQMhMWJC7HOn8GVoF
aacTxU3dFPkJoPF5lMSae1Ch193Su0tK0umMVn0LZJ77Bskn7iuCYRsb45V45dgfUNOJvecB1vKU
ubPRKG8qso23fm+9WLkY8eknFN0xe3FIjTGxXe8d/8HpgGemQt5GgKpCmpDCY/vYeSlYrRCiYh6O
h5QjC6UiiusUkfmeTiRnfWX9DQCjnwqgTrJgkpQ7+Sd5ELRo3HkbsOdPw4dphfoEWOenlZVqR3jn
L1mG18CXT7iRbr5KfrtebZ5hZm+SBHZTqt+Gwt6bhfRwvGHENCl+J7lXXqiPHGffqo5A47lhUGdV
0+9Ghu/CdpKdWAYBsgkeuDvesihFb2AlalU54S5UKX7a4ZPVnj+xObqOzVkiTV8hQd8CD5ET8/65
BOVUFdxnamh3uiGMPg3mfo/k64/xm3PWQECi/2r5CYTCDE493olXHCfq5LnTvAZuncLQDP62zQB/
Y8axJ5Gtdc6JOWYVGeiCOxgWxfziclipPJvQqurD8d1fQQ3idKFzr5mrTdtFC62Yxo4Bz8eJs0VL
Bd62Z4jU49ndZ111o9VLlcvh3Em3g2Efetlf6nFudp4BD8pw9do1sxuRFD8CJ70Nib7liAHI8evB
VxIVB/cWy3YkaF0XG88wt9jEOWluReGfpxarvcPwqkBJYpOaRQNpfE0shsAEUP82nJl8IGGca4G9
K+yvYzV+udhWV6kz3IDcP3U+vQrlPZuD/khL/VmnKa7n8ZDTs/fyFmPeVP0IA/RnIGFWjsFt4Q7N
panrn7z7pD65yRPksF/UWjPU8vRoT8WFhd5krvTbl82l94c/o+X+6RnJs0D/HEsEbdKDBJj1t7mu
OkyScolFtS9BNX1XMvyL35OC2MM005ncndbNkb/RwHxry/9hvwKdymnvsFDOovk1mT6vfvpnDAua
ZxD91iAkHtLK+SrmpRVgM7OQ+n2K7JEzUY5YIEy4RRUdCjhoCNy/uC6zbW4SnErB/TAl5rsK/XST
oxOmD2/uxPJz0ItAFLZwtE5jcXbC7sUKcT1Ipom0Tqq1F0PrQ6uzyAADaj0wfGZtM7vFL1Da88UJ
HIb0PPFCQjiBQvCaC9Xu67lm1C/Oaa++VGnWjP4/srAoMF+TCm2RoknwDHgyOF5F166U4T2moyP2
Vm3TBhX0KNCQW/UQbQZrfHA0tlAEBvnUF3vdiYs/MtjgcP2YJja7OoxobEOueOto8vqJd1ETvatg
WbNsD9h9nB7N1IXVFya01txfg4kMx87FZgqtdGMnPbWv2b+GMn8e5LCCsGmN7YJvJaOvNmj94uRh
teIChBBG+68SB6MjKBIUFjrhYz7Ip94xfsZR+MwrTOjCyN6ub1PC0lO1W2MCSpvGJ6NXj/DMT03i
HYg/48Bgb5tqeKfB5ATmX8TPdR8xIQiK56aZXrSaP9oBYFhklSfoLRfYjv3K4O3RHvpHiwaWlf1C
GFKUzpNTYFEJVPRteaZcZxqCbDo4O5mZKGo8vW7rTO5rp0HlKpGS/EzQ0q0iHf+YB1NviT2sSu7K
1Lh50HAIbEVQw7yyd75pTZxnD5+SG7e/4Ch+uPR18lb6nDL+tD0ytM6PmV0FHmR9+Z5m/htTC5po
PR1keIt/yK9lz7TCJ0AI+158xWaMSTgwH8zKuOYWtmjS60bSMkMmhQji4OV5M0VD/W507LZN1P5a
Qro0td/CIRY7HcbWTtLYX08Rx1NXfjJMctdDHrYHrArYvLRG12abVA/jdLRt/TtWnF+Kfr51Pki2
OK3MDbIZmuX1X5O2KJurfgKqw02JmmDKBT7Y9HWWv4wM21FfdFwtSp0t8g9XTO7pH1UvVWdhHBOI
2pqURAJs3+scrMuUBNk1i7qPpIYDDfsAbjHd1BWz5G+LocAB9xPM3gqic8pa4hoMIhAmVBsDp9tm
Nng9c5BpqEFpgc62c2lm+qxmAJFbp+ZDtMjozTY+JaH3EI6++yImkCEFSr0GeYWFGo8sipw5hb/l
r0T3s7SXwHf9iilqzmKWvMQDXpE+HvZzn4iDw0GMML0MgJ9DwmDcIl9vfM6XpNJYjJ/l38IaDmWE
7ImoFNZX2243AVrG1dwhrar7Sp0yUH+7MWwFZP/oNQ7L9kXlBS0UV+o95Wa2jXroX54qsnPtTU+C
ed4lclVw8TNh7/CWkOlOQt7FqqJ2k1j2NbLL70QH8yXGR3EcmYkNUSAu/fIQNpnajhZvL949/2Qv
vpNpLM/NSIvcbOcaDCAHxKJYOkuoJU9d2Ue7xYY5lZV1oH/26Oeo5+4PYQ/tya42lfCifeEF0ymT
Dpog2vqJP0DN6tlELRdu0VBI+mNsJQ/3B2tCuWdEKM3d+RYyuIfnMCyuRESfUOSiy4Ku2pX+uASz
wvfSqH5t0biXkc0QI3kP8qIZgdz10nyhVtUvAQ5pc34JPXJQS9Ozz37f2ESFMP3S5Ha+Kmusdrgi
qBLz3N6HOZdcojzjyWnekr4BGLB84CfWtLOWGT4RoyvteqCdbG6vjWuj6C6knB/SOWVf9almWhPG
QqR4eXy7di+prv9IV2V7x+78SznjrLK67OAzoVv7Qs5rM0X8E8TOQxSMyOZ6shn8AltESSd47QaD
uwUgrPY26P2VykGCDhrT/hQZDNcrxU/TDIbnhin/ZNJzUdHDGO4HpyVCzTY3dq7ACgsm3TlsIFdb
DTI8TbzK4PMz92CwrEsyscXBrUfMaBuEDRSjgTOv58iQwoeYevMQa+doRFiMUsqJMrfycz9qNiyg
6ZF4VrOT0gi0wO7RM8dExxBjNgD8e/0mTKnd/R7lHfIYteE2c1lS44Mx5jMXqZgQjG6VYGfKJP/Y
MZOdz0u2b30a8UZLX1FKFW4GjfoC8QAmSpdcagSV0pHUisGJNNgbeKujReOPCsoAVmC/hyZnj7uh
t2/dbG0mEjQRJz/oOfjz2EC3bphvLTeZSGvprskogmuaj+V+Vt1jO7uXWcJaH4Puq9DG78gdXLSk
UCaTRd7SwHOVFS8Eeh2OrnFxLmvMxxSB1SocWWHm/tudpodZ15AlNQyqCM4OKZ2ENFHDOQ3bZo2p
JQuMrdcl2TaspmSBOvwtYmJnFd08JE7jQ5DH5+W/2WP3zQM4giISHykiMcaaaTdADort13bKpsdw
MDh9sv47QK7GKf0CivDcSGM1WkmMkKVA4UX6LZsrCQHMzqA4sVS7DXQLBFBrOA5AYFW/oMGS7zIH
qBI5E62BqZmvefarrL2IyKSaBqovATd3RLa6NTLMLMZSbPjetajFggDDkp1ENMG64kTjFXKgk4Na
AXjMCmoyI/M/cMnkN5UMnyKm/Ej7/lAnHNjmIb9EOQxYXblEe/aLZRooYUTJ5FswUpLCSahmVHpw
Rk7WeUVOJ1isnS2G+OT4JXelWapnONaH3P0dF1FKDY7iemS0eo7z9NZ72jjGzKRVYhGqkdX4lFLr
LPMx3DRhggCr1NW2oke4XOPmtndoDc9RIc6TsnaiZsOYxvCY9m13NDFf5Z7LsEfPT6VV3lJR+Qci
gIASBUTG1l5rQNcPHtkP38yx/eIWAvRnoPUM5y46BkuCdUMnz7abd5sp1N7v1Xed56SVe9kzquLF
bTJephyoYZ+FnIKpL2Q9vHckwcz+gOqEmcfo05z1yVpJQeCu/ZwJyTz/ELrraSt6F2liH3BbTlRk
mqBLgs6DlTI/cX1l9PLamwftdSTYhGSGFvd57R77GSlN8lS32sU/7p1DiCoeomWmEt5HiSLC8XSI
w0Rj6K7db2u2jF1dhPTQmUhss7HdxJH6vlvj769YVSuSvLPHFGNSLLGFzm+tdzDhAq7aMDhLXtpN
3TVy07iUiKUFfrOgskJhjvszC5iHdzQpQpdwmsh70iSprO8WirvZzxyUd/a5wNexNy5Jqd588FD0
P7Tu8/27OtWh0IzwtIIpQOxdU4PoVKKASkXEm05Io6cQItjhPhj8aI8Ng6ogD8lXkc0mEkBQ3Dq/
BiZzE0HadlsQqhQhjrs2kXT4t+AFlNjdrZlmYnwnU/XKWZ+Z2ZwemL2cC6ug2MRN0xTf6ZCYB8un
GSxna1t42XftImJF0gKyfvHaW9rdDQMD3LpCwhRzB4BO5dw5q3qfbhfky7paUAIYwDFpItMzXA/P
wg+nHbB5IxvdNhPovJgBZ1hjnkuCr5Jm3JoT5iv4Gb2GyA/7UMTH0uEVRxd1qjBarSQO2N5HM5uV
r64Y+dUFVmN6Jge31bfeoeICEK4ZZaGWjDuCk6O4X92/MyBf9p8ltfBEtU7c+CvX8WuiJlY6ZkjI
1zjt9iTlDJHx19FgqCsBDkfPTGgKDNQd1hB0VgCDDXpXYGIEDh2ZFzerpRdnD7WzskJ+RyHyTZoi
hRhscP+5vmSe8zOwWI9AzT80KRW1CV0rsVnnU+bHyBm5F7xHY3B5k2zvWXCRTDyrUBqvMEGjdZtP
X6rnLEZiCLtVxpvtgm5Lp5zCyEBlJuVmeWUYRgIdDCnu5AjCbUThQYNzHyAudKoy3PRW+n3fT2ax
JFbVxym/adv7BZkNRW3EP7m370jh5ECYfo/UkmOtP9OZ985qDJhCTY0dGhEKNJcF1/7oWk6999ux
OucR/KAOA4Hs1birUg65oU05H5aD8eanajwNlnsQpvkwS19eO9Gra8PMHXZyeQyKejwuNbBfDuIG
l5qDw+R+9cng3jRlpDnaHYa/cms4tr4VapnwzBtmbfWGfPL8UPf+F7G95fn+YOj+R5oaCVnSrbcl
SOBiJL1JFPuEvNriEHKG3veRDmSSIxuxr9NoZod4xgnOOvrMsF3vZ9t8bj3l71hLvLPTx2fEKNRD
gG9ajvgHEYofUWnZayGtpxT+60ZNxnbw2SSXi8pcsA5p734aRERscrW8frTXTt6EM80lpc6lCcpf
eRkj8ixURIo9p9lRBSsETuZRhYdAlNGeJj9Rgej7oBSam3IwuyOwQNj2i+zW6rWztmzoCD3vHoUB
4YuUCcNyUrM7O9lKBjCqYfTHjZiAZc8+c40StAhwM1A/PnkFCSBjgqVs3nS4eyRp6IsFiGtpMB4a
KhkkDhRNpV+8uMqrkeH8wWEXbnxindkNR/xeaId4bu20bjoIlYP/rtqw4xhEuZSg7qmleO+ojNdi
ZA26L0S0V+A+RU4E+5ntOC4Nj5v9e66X02gfcPbPAIcL7v6AuQSze4pbsRIjLDmUEccqYOpPZ03D
d32sTJAlQzyJgwklYsmC2WjbRdEBAJDfxmrcS/1hGRiuY8oykjbpf3M8JFtprcruhOsFta1mU72/
Tr7/aQxo01xryWTEMXR/wqDzCTei2jKH5G2mENxQurLXw0CxQBxlDNF3KZcAwhTrD+i8ccM9uTEa
FzdWj1giHGKK1pFGJq46OgrcqxlgJ9isOT0DFizbYqkpkPsopXuqHoYOKYlPYXAkfpBMvjY9dUH6
vZj/lSy/q5qrCSEtYm/LAOm82M5D/ZJY6n3issKjBEnlP5eg2TH0zvF8QwV+tYivZMUqgHiva2jf
4oEIbfbH8JhZ6ScuermpB4xoUCEoS/imRgX7qfI4+sYd+OnC/GNiYKdbFm7MjiU/fqhm4rylP1xp
XU/rABwMURpq5SWITNAHyIVjzyuA1cWqnjnHPxgJBsEAkth9JddypxFFoNlnJZcTB76Cb3c7Sj4M
IrQq7fw7ktP13lLHRkIUPad4ZBINLbh82hiufwmWPiVL+7yL24VyUVS3NuivGYvMyqi+SWcU2Ij5
a1qz2s6wqoU7H6pYphuP9jkhQLyP/6yJ/XAyrGLYRUP+TdAMpEcHswxZRZmtnXOZI6Dwhoj4Uu72
cHrkTJI+CKZQq4q+7YfWqcAt0iS7MoDSW+E5NIdwaWf0fzIaOgdBXPstbMw/4/iSRI39g0YFiud6
ni+Z6+cHz5m7dYJZfWPQoGpMoKaNaI6ZZ/dXZ9THSnP4i4iLvQIhBt4/o7NuyAuKyLDAzQshpUa+
ibafy7kFebASAckpyVBuiKoDp27U315tAfAouR+XK6Sz+l8qmt5su77CFHgYGnAgcbfEWLHvmp17
pPfNIae3GOvRZx6Wq8czBYsUVaK5rARjVLDNsqg4ZMlxS3HHuUn4Y4YZFpT4nH23+FjWQ+4TVAcB
iTTZdxrEr00hnurZ/VRT+rss/UM61KxqOTw2uhpkI9DCBxn8IiivnYEOoZMtnf2SctddbiIx8otk
Q2Nv9hYrZNU+Ji00cxQ/BF5QduC7JaB2ovlmsiJHJSz1MjjcN+yYs61pnzHNkdVEwugmZ+DR52d9
trvwuzXDY+FGuAPtI6xo7Fmq/RXLkGuWi8vsvdcxZE5OoBV+5jqqphXZ6JAMMbPMNZsvyXeUsQxS
2Pzybx8z9SqZo8Ny79q5nHcVT2c0wtdRsdx1Zl6sDEOBPaRW7JdyYnSIhBW4lcPmMW65Gcwat7Sk
1e0l7kODDm91f+adxqWd+xOMbOOl167BOB77G1VEO0cP9uINnmY2AoDCcqUiFrkUr9UYgLHn8r+D
qO63SwKXEoPE1UA7TW+R9zfBhND3hBh5LcsSxN4tho13f/k098O40p0D8ZJdpcFfu6kAfzRWtJ4m
9wE+Ia+CG3QsYKCVM3eu98vnzQmpFaVruCk1UiEkQ10seCddJqYT8WZxTwY9v2v5XskCBx5p1SQw
du/HnTYw7bXtcCf12RVH1NKlZ9NJa9IkQkehoaIdUhtMS3wW27bnogjxNJV+x5tXsYf1VfltV86p
K0LsYwsnK8/qQxnQUYQ8j8DO58+eo3zaTtXZC+FTpcvZvjIgyjbeL6/lpBJX7M8pLeggbaN9aRD5
SOXzrqHXGx2HO65+As+wDNytuSFQdi6gpVNIal9MNp+QHMWrkhIhIJkjAH7EcAdDhjE4L8L2shXy
Np9dvFvaFaRzQDoXy7bJxdHgSZ/3WDSM7Sxwn4Hs55r70fDOwV+N3iTGGisznkC9JkjZI6amLnRO
dHfruHPNvQWlfkOsx4s79O9qOWWVXXBWmmCcLGGbDk3G5elwy/F2b8o5+x5sbvrO9ff9wnn1C8pa
gYsDA1J3SJD4o7GckZTMES3j5Xoc7nykRrs827/3tRsvHY0GCwX72Bw0YH7qRt6y0XFeQtHmD8Hk
/imrbzBm4ydjUHMCS+nVCPFLNL04mY8ALqeTsLoC97MbbTwyndbIGorHnN4DjMSWJowfLHlkETPw
JnxhnLOuh9Te8CN2GIWRB+G+s7iDjm5ebodofCv6Kd1EXYEIZ5KM+E2VrWkeAt8GG2oOVnw1ZlYs
O5heQwdNFDc/bg3SpkIRzQct5c3iOZ7zACHb5HVHNxvErpseJR2vGd1SmMfv0f+wdybLcStblv0i
PEPncMCsrAaB6DsySAYpcQKjRAp95+jx9bnA+yztvZtVmYOa1kAyiRIZEYDDm3P2XrswFFRutUWH
4+z6ENfgXMHTgBlhgArHauqpbWt1rLEhGyDMDSXA+2LejnX7CPYIU8uUZk+GhfKmZPrGSEMqpW12
yaXhBE9mZb4mTLp4HDktPs0IODv0JH8hff5/tvv/NdvdI4bmX1z//wVLePmIi69/RxJ+f8c/kYSO
8w9yjITtWCZMB0t4gE3+iSSUxj+IGnexmEvHdAAEAB77J5LQlv+whQtjQXo6WETwGP+JJLShFQop
IQzpBolpC63wf/+vf0NMNH/7+78hJ/5GzQLCI4G88YOgwniO4fyNu9LKRNfaUQNtN63EatkQGjQz
1kiczd/GUb13L4S2rGfm/gO+on+5UP8n3sXfyGq8OLhGIVwDJAlQxm+Q0r9wdspClDWgDiLFR7jH
eDfaE3EBCNwp6OLqx43uOl8I8/8fX3aB5PzLy6KiE72KeVn1g1TaKAeAvYNI5k+U05uTgHeS/w8v
+Xfo0d8/6N+gR3jKCU/reUXUWN18MySC0U2Ifj5et8nrf//xUDL8l5dzDahvqHZMXaLE+ztmssm0
CsFi/T0lB0dUETtwLYvYjr1Y4dbsf8lxsBaGuuOB8J84sl28fCBmTIp8Re8RpwuKjEQLYPKSAOsX
Ey3ZoYb5P6tcAK+wsGk2egejVX8LZG+sSsxk2ynHDEnRkpV8NXLj4djKgqro4q2x8nZHnBAZYjXw
pmR4CCiTsEVABuOQvBLPTbLGf1esnW83XE+WEIXGttQPdmk+EbhtY+0ZgcFP+E1mzh3w5K8E60bH
AFkgqNq3lNR7Dojj3XI5IIIAfh5lFjxfutjklFLF+2GY9U0gdfiOFJ0M6md7R30008jIs5i48V6X
xXQXOhTIoiNINhOLHkj6VNEuciA5QIgjob8Hmhi/CaG7mgHxpF5hfQH7v8RV/U4B4j5M1bppmosm
hrfJBMErW64skYtkx1HSSA0a6gMld6chTGlGI5w5vyCfVhytANDNvV2jHx7uY8OyVVXqXQ9rbgz6
9SLWttMEZD4vIWc48CPWVrmv0990xb/ImKgh6nMnTDyQjsmPMsO08l03941ivpVGuauGbNqobgg2
XLa9Vk8/Cu3oIE6CqzjTg66oHWRYbGNj4drHG9su3yX15CSmBdhNX+k83iMH526IUkiN94kgE9Lq
KtJMUZWmcv7CO30Pq88ibz66ps5ooC/bqqTR/E7zpzTJN3Ko3gN8j5p0tmZBX9By+ruo8i99KJes
0my9/JzcGu/6JB6m8tGp2VKnjc1RkhzcSlD5YttDH/0Ji1gFIQGLdaHxX8pyY5sN4HeygDBqDetO
q2j2Lh22zKK2kzdcNRer+ODgtkLvujoQwYAFvbS/NMgtO+Tlvk1C+SrVoKCQFSyT+E+zbAzzhlZP
pLXn1DKwi1mQGcxM/aDwiJy7bD69EtWlFsmRKGbiz1L+tzZbX3pGklEWMubM2fHJr0eOXgJzdXkj
tQ1maS7m3Nd75K56Yl4yHEYIA1M/qnnPsilunqGeYA2xqzGMc5l42O806lyWjvAz06ID0okNyl2q
rTXjp07hoEdEhhJ+xd4IlmOU1oohwzf0NRFr3GjPZdKpgw/gOY/8LChkLXN8wMUYIGtWtAt49XZt
RMOFTfYNgMBfw7dYckwCdCekpkCmdrMbyBPyksJmXrU2RHjssEssJ750zUDTPKcw/MSM98RJD8u4
IdL3Jc2H62QKsv6y9t2ondAHN7ApS1r1tvTgGngEr/Qmft4RzTgUxa9Mw84+Rfq+7xCYD/NJmjI5
kN9K1d0ijTpVj0jWQGd0zQWSw10rFCZyEhOJqeC+6eRsMO8WS2uBEzWPYRbX+S5Jgk2sgnAjlieu
RNHtyx3Vi63XYwbB8IQtzjaTfU8hpjMrDMSov2GZ8HSmIVEfmv6VG+0zTPgrUYL+wkPxjeU3C+eK
33TM8bZSW88Z7r3kGjdCvcvF4y69Di+eQ9SIN8HHDYmg1dCD9K9BT/5lJ9Bv56DuKG2Pts/8uaR1
zPiQ88MynNwSKtVkMpmFbYyqPr5n1quqTdJaXUK8RO7cRInt0eGBjAi9mcqJihuiokDnzlPmAN/C
lP89HaEjmJrFXoKGvBMdsfcZ3vg84EORPqs7vEgS2l9Id8l7mbgjUIhLfxwgSQZPMMX5Z26qPZtf
BPwwF3vefracp8iiCcoba0e+WHjlLbZhkfTDrlPFXTMJXKYIjG+AJLXl+8eZbGJZvnnmcK/76a68
pYIdPNCaw/gdI5MJk/G+NMeQTTx3c71hUkUXPmCFKXmfqGSZY1T+rmJxr4tNH1akCCkLQhKVC8Fo
ZC6jx2XdBju7GXp+y736jzfLdY+TPzSX55hstdU8crkaLd3aPRIanSamTxeAQjtKYlvLj8HcXDqd
S5GP3J2OHk7EZUWbKn0y4lcVAC4ua4RADhYFjH+iNGPWH19N40VlGqumh5SNuusXjVLmziR+ydoH
aDb1TF0uxczK/Kl5fLTQJaRs1KZD4yn6X9N9gg3Nm6RmgEdhleP3A/kyf39AQ0O6W3fR8XvAA5d7
x7aEL5xCrUfeKa/pTwbraFwSZ9a0P1mRCS0xSXBKuOEeUSIbvclv0m4uLO3vkRX+UCm29VjamEHn
9AxXedVJECReTCVpjIiBNK1Np7Jfs+FUfrLMajRDy9VgpIga1FxDUyWyJB7iDVGYfjkM6c0d1LQv
KyQCbRWgHpTNLZkKKgQekBtXOUuMDPZIEv6MSE2+MeQ3VfBQmOPwaJcR3JzmUhdCWy0y+GxZ+aI2
u9CMvdla2SFWjZ5Zo0/cwmCd9CUneRSd7nCv8PlvbWHOqzQpiW4ZvT9tWOxy7IprpC/V2iAQoHH5
COC3kP8LhFgz9SWNJ/boItZFYD3dSUP3EwziG2ZZbVdVOUSoOAI1hBFrak5qeJmRJukyfWhNHGiZ
U89rd3R/qBq2aWcSuhxhXKhlj9cD36wE9Om3YZNtdMGPYlH9bMS8qchfQLNhsACO55RfZYt2ewpa
khJ68w3d1doV+S7r2dYESXcakrY7JQ56mlpse7rX51mDAWV3EFVINCC8SPx0JEO5LgdeajTfBwOh
fokXKKoayvFzd+idGpZc6D3Marwh+cBf3aG3DkjnS+n++P3QwCDJCpo0Fh8qKlwuZ+bkkIvSl36m
7G5iKaDXDGi2TAnRcWbWCiTxBDRoOpP2ksJkQ4Eoyb8c59BeLBXgN4b2kNSF5Xv0kOns3UBq/7KJ
1fCJh3zXWqDWqCW5GlO/j6VfUlqirTa4Kya+J613D8qjWJ+YNJCQeCG/G7cS+hJjLazWucL+oXez
u9dsdTbn+sEanOLUzOlrqDH59IhCNqRfb0gWG0Wv713PADplVCRVx6gKYYGyLQvwCRlLGBqdrX3v
Dr9nSYZkYikKeAKAFEGdU9u/4Jm2KeQtgmDCKtpId1f8Ok4Wa7qyByoyzSez3XByyGkMLVql7Yir
yR06ZIJdSS08+MAcPq7+ehNxDWdgEnt7ejC1+eyN8Ttyp3jxm2OEtzIgQKQyQlLCxW3BDcFRF24T
TX/TwgBhQlvtHQiW+5lgaTSY1dKcixAxtqiwOYSu0sh+maz4yYrkEgzYh0dFLCuWd5BYlhcUa6Nk
+4NWV+3IW7raVBCLmLoYa29SU3WJE9oOQh4AjfwKXBu+FemROzBcxjx+9pKHKoiM6hJDnGYCZlPQ
Bi2SZlxuUVjp+9Ysn0icYpdUN78bHk3KQ5/I3HDS9tFvG3MsJUmogEmmL3iUee2x410nUxtsaMWn
Yvyc9d7YjEWGNw6RAIW9lKeFKbfWiJQDMxz/NaKYKGLpxjwvwSWmD7D2xm0gFc4rZo9wOhtDRRJx
V1AVt01QptS6lpOEsYrI6gRxgDV71ILHTHyGGTe7IUZ1g2PhgiY62+B3IZgcl9RYingzuUG9seL4
V9r2Gcm8MSeQBMWhB3DJEzNNJoKDfdtNA4JEWlDHNUB5SczMpjNQEGimfo8t8NqhSXAepy/fy2qg
J4P4yAnGZLN1wPbbP+bxxDQg0NqGwS5gCd8mS/vCGto/pKSycRvTX5yKEKWaVOOq2mYvnAO8sahT
VlXIio7wm2EMXdQizg0A9LbQzddFCum3Bo3fb/yyUV5hVGm+FVEYJhqFlkhERreOp3qp0cPWiHae
UXcrhSoQZliN+T1hPmpN3yOVAAMckXelsM52jEKgoOFQzwc6drnfLYX/0bavRNR/dhxY6QnSvqRh
vrT3WfRt+ZmH5p+CiOmjEmxt4RGSVGpyXx2bhITRqQ9ozFK/0ak8U+N8y5z+SVYUr41SLhrk6BC6
EJQzM2hvKiJuSxrDJpIJHaXuj1BjsBFVw8F2Su6WnkUQsofhwB71Kiigmxnsmdi1yq1h9vWpYWuB
TEbT65bDZpps2FMSLFs1mNibjsMGAVKR02Fa0NOtMyGbDWWwtdSILKFxf7SpIdbK1p7jSj6ZVe9w
msibXWYtajcg46hV2DXT2EMnxiZ2qppdkOy9XsQXSwTPwQWBknhqwCsiU8B3gRGP4E2U8qWg3t7z
vQm4lxLAHKai4sDffsm5jdYGqbyDh9glxF6xpvnPbNPvLPsNDVuL+Nx7xgHUHthZ0QEcnQAV00JY
9ci5YsSd2Qjnu37kufYG7wG2PidySgZRN4BabVRB+8R1t5h9X9A5QFsYf9kqw61Jk7vLwmuCNfJQ
UJINMmeAYjn+WgidTIo8Zwbqnc0QFJzdXRprXF2Ge0u+FJHpa2mH3qEdMFK7tqIZ4Yyc4pr2PEIO
3NiJGvYOflYgye7qu5nJaZPh6WH/GUOFt1pou35YRlpGmDTa5p1VmyiFxXaIODEqw6MEzWxJpRXF
KqliR8R+5GWz14eVOW25VVEZrqlA7AtXx5wmIfE01BuKdKMRxABqTeL+1+c98VyncqgubYaj2nOm
nUmzUcZAhyJ7hl4VbQl71tdOYf0sjGqjDHhRPc0FqUXvQ4Jy6LfS56PNrmZVifqjtKGfNqOBtsw+
1jq0PWBPszvCqaKFFqT5TZ/rr3SawExxDT2F7T8i/of5n/FLvXDvNMVPfQIJUBbGYSqrWxlrHxXW
P5rYHL5yfN39ZPtFb7Cmsc2hE+s9tdA01w8GkViMWPWpDynwEoBJK7OAfwPPmvBwSdZuR9R2WT51
gpNs0JZLmmn6K7HCZqUX9uBPNtp5Xua5sKkcpov7P9j0IODXDk3rcyCxKxU6OvRXbZTFbnZEREpP
fjVdSmAxWmWQk9kmL0gCQ8xP7su8tavui5ispz6PnmVB2u7SrnSymiN7VDj4iphUpXaydKGt88hW
tD7LN8Cd5hrYX7kN3I1JPWpFuCteMZn6NHTmUwUANQt5B1zd86isWxPbF8tR0Jt04NJJRVphZo0H
2+bdZI67t4V99mbUV3RQLlpAJSXhtrGrtR4r3J1bVJZLpywHSKXZO5sTylqm+TbP6jspUpU/Ig8L
FjkoPiN7HVb5o7OIIAyqSZup4njXAnNad2zsAZ8wCQYVCtm6f2ytUVEdWhp9uvPqsEmC2Kb5uVoy
KO3OwXmhH/DK0MvfT8hlQGZ2f5zIqdfJ7ruxXlRcLrMJ2SMtPWuAn0uqIPxsldOZrI3gmCGnWqGy
znLyaJ2ylD7V5zuSS2+7nO+QPanNVL8R3wwbld4EgahbhCCkx+gT/f1FaFpX107yOEZTFp2zhO3P
ZGvHUjefsqH5IYsWzsaEQ6jPp2sqlceEAurFip3dJNN5G2FL6Ayj8IemmdZTzBS2sGpTUrlosqd0
k8aeMJsRd1kc4TKgJLif8oV0apTjXrOUj5IT33pWWW9dIs8d6votjuNiZyMaPpXpiPKZxrelV9qh
F8kTVt/8UJriZtWWdSrYBAXLVJ8CK9aDcotut+GZgzpB19lAYkDl1wrD3K81HBiWjpxnmq1fUQOc
tKkeTInVzFrEDt40oaUf1NaU0uZx9i4IjtShG7JDb5oPWV2K0wjwwQ7rYfcdVZODwVF9RMEJzwv+
jr/WaqfzMn/gmJZEnJo8jwVbNBFb3UB6lNP0aD3M9Vs557u8g/HoItGDD8MR3lgEFqbjspOTwaNn
lXhFGsv/VrxUZoYThEomJJmHcRjeAgKYV46pYwacouO3kKuUljrUw/e8mNyBlasDCVbB0SF1rFFl
uMPu2fq9mWcbZVNqrcUbOGdrY0KjUY76rHLtZwYjCT/diA03ZVXIhIe6iAto0v4yMM+xoXS3FR3H
MJ1sVHOxtytkovyeudeIAgHHwnt1BcJe+IZUmJGebwQZiEv2OoCOYzapkwNoPSLDEaEeK+YwluxY
0nVCpY0rU2y/FVWMmpUxpbQgFyWjrWsOSTHTduq7Zm0v46vtrHhHNhQa3bym3cfIyTR6qFPz2wls
ynXCfMU3cYmzYtOEcbROVcjR6KejjOEcrjlxj7tRqUOZA8VoB4qPuOB4Vsg4/251p1HSbYVgWw4w
Dp2nwZhncI8nKr6fhIJQFMx4Z0qzL5mlPfQJ8dXjeC4KY1ELmumjXWm/yMuNw1SuTb368BTupQHB
Go3F0jiG7472x5xpLUNDwq2E1BSZbORhU4PtYvU0FSQ+LdCZGQKji6FgQiziKT4Ku6xuuMHlPGs2
BwhvNoRfe+lnMTK/T16d7Io7jOUN2q7A74WuVrWsQSksCooU7/FIB9G3FgVSIwnS9CLKc4LxBzMf
A+PSLDcL7eVbWhVbg/BhqUSbOQBbJUmWWCmHSpAHo06vw4EqLSrU5SfrrfvSuBMmDeC8qZn+HoYR
LvKU3+LpY268ZEcV5eJoeBQi1APLKhrDH/CJtlppSE6BGQmPXuxSBJypjZdD/TCY9Ec57LUgAMr7
0EJJDRXtABA9bwi5lr216cAydB4GjQJ0qx9w3Ph5n79onyJAmD630kc2I/0pEpA9421bWYioNHsr
+mhbk8jU2fVHLQ6TShGp1hzJGxH8coJ4G6CzZXO19WwgRB4yFRkbtJ4d980arRNZEnRqJ8JLW+MM
vHjVAFvNCaP1Bj6FW6qPVBFmAA8Yca8Iu1WzKVX/Se4Z8jEjuzpw7kUasnFPmmlTPo3O2XImRHrm
qG1akbNFlKx5Lb7NymnOYRXQNu6MF62Chu2CMQSSxIXUSPwR0S3EqShUaVAZAF2op9ZbgFzPrusP
15xo2nTajR3qR4VyEPLMWxK6Z/oEt8Zgshu0YxXTd55N9TGmU+UPVbl3Yj6aGssPCoNv8Wi9zJr9
MqSgq9rhotFzXKWWh86lghnNiP/ALvlsa8VPW/GFVFMnr+kIEBAg7TS4S45WPWUVFNKGxTKdBR4F
pCvUsX5863Oq2DvnjAWEU+Vvou3RMCqUEN8qwuk1N4x3oKxcFtskOYb17lvrIktmckIs/ZpgQQGj
6C8hhoo5A2dEnHO+0vER7ew6QbuVwykIx+iyyDcMjrXQlcZ1jmzLF/ZT6djeM9HMmDg5BKKzI3wU
yOLYuIQpV+y5BW0WJ1GO37cmlu7DxCNJYm3QE2Wv3NXg5hLBbjLcoDTvsSW/m6SZc9B+aKgvbRLb
hWfnEOIKWZ36OcrEnFqT6VzSBvvC1Mi3WRBn7/Tx2szZOkVROWxAKUaL9OJbKd4nnNz1sGPTCV3x
W6ARLRqW70NeFlJFsHu2dHqyjTR47uk0XhvBtB/jqV/lYcJ74Ow3Tyh6Wikr+HPls9FbLoJQKnoT
JlMEPhPweLMi6SFovduQ7/T8a+i9X4ULiASjEEj4+ufYM1u0mDd790VTI6+XoGHJPJI9RIjmh40R
URd65vr4lOkmJhM15eVg21p7EZAoafBYZZaBjjS/uUuWXZcwQY5ReSSdlNN+x7ZEGvKlN8InBMMU
UPsBn3p1/N6w1ChnoGb02QnTU1MkClW2fByTojyjSalujn7oLf01H+C/NEp3jmKM35KuDpH5kRZC
OPtWK/XoVNKrIwvKuYt6sPcYdCgLxDvo7MEpZ+9i02Kq68rcqzx9QpBRXx23O5ToR3czObA76OkE
omqIhayXaBo/Gw15NjD/6cRmT50EXi9tzD2EG7RgAk7z3TizmjQli27IjTADh5mKa+bKEm1RT4Ce
uOdaHB6QoYR77a0GiYKr5DAr94isHa7Zsk/9XgshiCPvNZ9QALAajM41FCzZsImuBMBzsymqbjJx
qS0XH6CAeqFV8uVb96jGCE4DXtM4aOiNjrQRdW7e90SPYqFYNUNwawWSthrN3vfQBfHEEV/PBBSn
JQGQLC4L+sWfDE3i2iaXV8/dRx2d+zpP+yvQUhxf6K8kAi8o4/37Ij9ze2R0388555U/luK+o5NT
sUFdua7+dGG0cQN+LNxEMKZVaZHNi553GQ09eWLe8h7LJRmwTud161K6qEuOFkxafp2U5bosSnpi
E4VQ9E9ORbsX4QZ58cievqVfEb5V3AQznnzX8WOCrY5m4n14A21StEabKnOnfZKyA0gkuSm6ge2v
BOe9DmzqHVkf3Dr72aKwCElgpkCXbZDaoSHLMBFSHY6Q4m68mVV5bjpa35CXtlyhpB+mowFnZF0U
8xoYPM+glc/sT3iTJucNE7DsvoVC4y1iI85eACV1beOO+p/YgIPjRZ489vJotM4n0Xne0WpCfYUq
wFpHsh2v339C62ysGagGDf0x3hJFAImWiEYUq8hydZaINiQi0SaFZTWwO/YrVHWk4lZ3bJnpwUj3
cryZGs9s0uYEHkRNRaTkBNnfZbYOjTczDk70K7Oj0Ws8yYTfLV4V4wEPIfryoSeFHFVklBB1E7A+
7pU2PhKHAv3Wy+OHVs++MptVZnQU6Ga2j05gZj/qxNop3dtZmf0TOPV4m8XEUTJ+jKjMbMM5+Sx0
SZvUdOnaGKRqdcE77ihJu98CC5i/T0PYUcrO2DXKSxGtMbR5K81pk6u3GGnqucfsEddvBfkuG5fD
FJAuWF54PpIfE++cZxL5p1Cc7arQW2NxhXXrwgEQVBbM2kJBWFfxTpbO74EGvDAzntkKJKfAS14M
CYkQZf04LAsa8kurUjoLXoJnykqIz4hJ2Dbi6U/XEgLV4jxEF/HYc45YiRisTlHvKP1/BlV80dpi
iTbWKb1FKAJzj75GHKIJlmHwFoJvfl+yyi3i1JP5payRio+y+fLoy681qJ829d6qRXxJgx4tetKz
Qaa1uraTGLGhFFCpzPmop+XMm+K4T5D1gxHX54rsd3qEfXOoq/SaVzWMPxMCvkgbwsppYBlB/wHv
rngZO0qxXgqaQzV3IN3lYYiRZrJjXTx7sOm8JVLD0o9BA86fwthVptOiaw6nHbubpQo+9me7siNo
eiAi7eBucjzDviUIGY1eDFsFaxY+l23gZB8CfpWquNIdPwaODjRYwkQOC/eCM7o9VbnxkbWIIUdg
97uB0Qjjkr0ccst5Q5q72uUazU+7SM9WOv0xaYisO7C1R5Pa0s5Oix8FGeOo/0aKQ3T5t9G47QkT
OKHKPjRhGewc0bI7Ms3dmGgMvnkmU9kheccIe9q7GkbTYYghn4eLdsJAlioplE7F8Fzp5PE5giWU
jQ1aSnp9rpzrJ2nD0q4RVpbe42BS6HQILKbrghtPs9Jtm/QPqT0Yx2rOyVNIzU0BTHkfcx4iwtzd
ErMA5iA0OHZ4UXP8/q1kFT9aBuhYtO3zf/7R1BlgBkZenfqw7Wzrorn+9a30D/mn7/9bt2q2fnz/
hFh/SQJzlSFW4GQBCbm1QTkr7iP1eH4skW7x1kqCux5WAlLt5aWIXfWQDQSpGkVo7TjZ5D4kKA8F
yuzdPJ4A36qMCX5F5e0Nb5tqRQhgMnzwgBZ+PDlzqfDKegEBBgyWwvxVtPIrvU2hZhzilpyQagoe
qmY4pZE3P/IZ4qNe4eRKBBLauFuh9fcedLOqcPCGmyk0ydyL6R6Ty5IigPkSgnks122JsC2lv8/r
PRss6DN66QAwUpp5ZwxXh0K05Tapqp9plLZUEoafCcH3+Rj0Fx1r725wgQ2SEoE53rMuobIBhmfc
Qwt34FgN3Za+foFGPk5PeT7uvJgrksNZWZm56C91CTAPwOa+Ill+b7JlypNiG3vWScVBys4aLlxe
qq2WlvfRRJiRBDkwE5sdpDVyB/PurS2h9KTV8wSAamOY7aOjgBYPDpmHQaNO1KRA8s34YdqsF0dt
YXJFRmofSNFDw435k7+WTAgtsPDyD6VFNukie/NKHO+x3A4iqLi9R/B9VEprMsCSk54vTzrkFny1
Y/wEM+LaD1KuIiqHG4NYrSNd/EOt013G4rZF3M7RZwjXSY7JNtQdJH3wDyMk0ETkDO5WSqu5djM7
qLBpr5ZuwhacPQjpI0FwDW01qg+iu6PSSTh4T6QdmdWBAiBWTN3bD3DJOZECJpu+JniYbwgqVpgG
j6SLEHfeoP2II7rNdYHdbRLU8ooeI6fjmd02LRjsqLVWdQaKpGsiWl9VGm7gVZirTuP5T6vqc44s
ua0i96mqBioTFV3ceqI1nSwypD4SyckeBcQH5RwnAiPwfg9/zGQgfgBfg0fvTs7ln8QSr2KYfpNH
g6wots9CihO9tzWFIYqRYGuWytIbsjzIzl3xwiAWV3sinrRVGT7qaLafnUdXi7tbFwNcMUMKlrqR
rME6FYTgBA7Aj0EeCtBQmsyBrdLdAhNmCR6VXl6gSA87ITOKZhzI96rN3RPGYyDCjeYde1grhxoc
83EQfAyGf34IPTj0pV42nEE88+x0wbwbU9O6JEHlEuDSi2sZ0GFPoktT28EVPRQhNWaiP0ojKDZE
XBb7mW4PChdE8y2W8SeDOuRaGKJ/ogLbrQdNaE8WPpFeYwPnhvn43Nq01pXWxi+1Tcqupmr9pfPq
CT+mzO9IdoAcypINMPnA2Ffb8WAEHKhsnjDfKQL1OnCMwVuaqlcYOoxwEVevIQxAf9S74rWtaSJV
pCW9Gi5WcdJb0lddVZlP+TJ5RXef+USBRK/fFlDDSMPXYKK/1LJJvY8FIoIs8dw7ExMF+aaSd+RV
pY/ZVT3i0t7gMDepcCOPchWKxO+/JtFsXgFv65sx/tFlxAhVA731wNNoLdbaI3nz4hA7zXANQru/
tm08wJOurHMX0cdcvt7WA+lMXt7Tp5Li0hjtCTve3ugc97VN3Xs7oIss5l9gEeM12FFqIviUNrkb
/kzmFvdcpGgfh41cOyPER6dIxm05gEtuOnj7bs+N0MaSuCy88fQrp22sFK7l3rE3dUlvVOnGdDHZ
l1AYSa1N2uYf2jSfgX+Uj4mTQAmprsNglbusTuXjzDvWEudchMnRS+rsKRdMx3SAc2qvHvNZX6CL
4v0HKT6DdDADFiI6gnaFUsLGbL6IHFuQKYoCuLZRceSgC5D9Rdg93ZMhcI+IdvCYqO6pDZNTq8p5
VzcD3RqRPkKb2ndqSI7jovkKZib5vqefTPTaOSjdwW/nY1BLB9dFzM6O7RSLQPte6OW8p8nWbPJJ
fbpBQsEN/+oya4fEjsPz6RSpDTBYKiXojS7nWrokPohWweTOJIKl/lwrlgYnqun6Obs5RIiFEKxC
IGBS5Yks/BjE+UBMwLTtZb3OqHLBIwnHuSRsNjk0wSCxpu5kQGhYFZSAH2SZnOl8nSCIQrYL3HJb
uTFOwUyNe4bfki72oPVjjYgVo2MfUzyX0BeKCYCjDRTMF1kk9p3jcKYfizVOCmOD/YGTQ0Jj0U7u
jWPUj+E0wheiKMa0TaZIWWOusNCOxq/z3M9PIWUEbHRoWwpLDy5NNES+hZm7I6zgiCQOEhyZY0GU
MZWEyk+7GgjlSE2ADzmDDCRRTs6GSaXu4upGem0IlJqGzj5nJLJvyDtxj3ZPAnMXRzlYkwljhLac
y8wHuoIIVS3rTUuqrylT9wghMyMLc11Fs3wUhrW4MnIcOT059cxa+ywUFC1LarW4Xs960FAUSCao
097wgNBilEzHHuCsI2t/sJmcqPAxV72VI/2RSfcwmXQF3JXRHk4wJa2dKR+g75brJqJh01VmftSi
XmfW784j8jIcSvALE7esz+zMruEc9NuO8UZrPQX/EZUvHOsM1EYkdYzeeGxHW1G77wGr2LC4p7bb
cjLJjkJqajNMKPHK8Keme8jeKRnvpq5+nMYliA2Dz5419IdpcgyKLHcp/uyVVFfPxKZsN1myLWo3
25EJVG+8YDFnOuGxc3MWz0rdGosTcM+GAJj6QA21IH1nHkd6sYF+ZmcDkUr2ZynbLaRvBdLPefg+
OHIlVyp3tF1Uz3uZwTDMBAqCXuzQpDo3zVFYnDuRbTo+zxYQ9UVI5LhZ0TubVOccXesmynAtvM65
WZ2bmeOFZk2wKRybsg5BA+x2KLkOObrxPklerTDIjukMYFc3nZPntHAjRLu3k+RRlBNVkiwkAbi2
uwNGX85CbZgZp7DsjNPc0x8EnkghdPna92/98qdg9pClCTVRrM4bsc4diGTKaYgukMR+EHCm+Zir
tnZQ5wdrnPRTvPzD95/MgjZ/4S1w4bGFoXtxMe/c+nYnTH8Gg8Q4PcbzCpWoe+t/DMjdX8J1fYjX
xmPxw33vf3tnglPtCJPxVqPwC0Vrbb9yXLBvNQPB3gw3PG7Bh4UDbrg19c5DS6itlrIKkEB7G3kr
42fYb6tdstf32a7YOL/5wkP57PCtyOgNzhvlKn81MXhd558ygULkI7ITj8TlkDis7vIcb+eLpm+1
/avCOYcFlA3+A5lM3gstQv2XPJjXxPKt5/SXI7d2uZ5hHezGdZ2ui8/qJaXQVl9k9QAE2rmFr8RT
N/WvvrowISyMENYRWpnFyWg2QFksc91hccUyeUEZnYODLCjYrT13F1ecGLJt8h+kncdy61iUZX+l
ouaIhjeDmtABtBKNREkThCy89/j6WnhVg0w+hRTdPcl4kY4kcO05e68N9shGCiOfircMFoWTxHvT
uAjCOz8dcd5KeYjqOdIeakzdR7FGWFLTinwFrtofVGRa5Tzf5HYRXZIzp24VSAEMDOSKrB1HPCTN
On0MH4UXpASUkrA9LDO70ZbKo/oWy1tZnClw3v3Peq88WBvQ1LHTJGiPHY9m4qzdQo5LgL/Pwpf2
NWlnytFfmPf8uGGuvvd2dyWEGuDBpXmUVuRRILXdk6WQQ+M6s6shIbK5cUpL5CLtQTVmYK9jVBiz
9IE4JtQkwiWEYoONs1229cKtD+Nd1S2AxaT0c2j4UK6cAdrvwjnMwnPnYH/JVjR7hHBJd2sLL413
M2zSXfIo3WmXtJur+rGRnRiF717dQJ5rG2h3K+ssHo2LPCxkBo6wJkKF4+VTs8EbMFIbDufCLtma
ewrHXCQv4TrupxHgceMYHO9Kw65dpZ/lvngWjj3ZZyvFTtbjUt0+IJxcEtTGj7kCfUVQQzX5veLI
+0qEyEE8SB895f4ZzGpsDnfQ4esX7BBXFuBEWWf5UgrsTrVRYtRsqgdr7SO+rubGekhmorIOH0xx
3nCT7TcGRWam6qK5FKv0wD0cLcEAJXnjP5JlZukL3khFi6VcVDt5Fm68c/8g2OFBs4O18VCm91qw
Jt/Z9RZX6Sjfu2vOphFkyGsNZuOz3CZzlsGKYgm11ZUHBgol6DPolqdy66LYvDYrUuJPE6AdHdus
dvwpNG7mH/rXeFPujfvcfu39ebVT7HyJKrdYYHa+Ri8YQs7GEY1L9jQlFQNjXqrRirRQnwiJr/AL
dA3iiaqYIUI8iMp97Uhbij7dC0uZ8kafbxLUowC3qX7HyPIOCg8GpaaTnq03LZpj7HwQ5rRMQBZd
6q3ZIXdwpLfqRZwAb3NrKeyLtdjMUYFa835uPhVr8yyBinqHxrco7eYuOU+OHqS4hIQ50TnuHOFC
rSiseaWUg8QLhJf36il8hZNTLA1bO47GrLzmMGDP3BPHLyiLdewkO/GsHK2jH64pg7nrkQLygSfE
ZR1+tTmr3gR1UdscN9IlbSJ942+yO/2pWxkv7q7cenbq5F/Vynfn4Ruu7KGZWaSp0z3hfz7L1Vkj
ztzMoU+3bYxTfISPF6xaYRY/ULd/EpU5Xk91oU127kXlYLNGjIy0rvvyxD1smbBhS5wZH+g4B0JT
zEOHtAYDOivQBc9CwV7DoAFSOYA1QZpHBBksdSK51jz5Wf7ovwoGXqN59c6NtV/WA+mcM5qx8YxU
OEe6J1sF7QjZUdtmF5S8bAYTAQnT1jRpH2bmXX7EYW5mIITo7WyFzgbfigAaeZ2+rDbuA5mXKjjm
8oQgsh/vhbNM3/EUPqDnFigFz+LExjkq7QcH453q0DOt56y6797B3OewDhfist4J5/7e2o13Ak1U
Tgx7a+dpe/ezAzS4I9yQCjAd0Qs7IsCK9Em7GPfGs3dmS3g21sqHsKsc5l/IpZ6CQYIfbe475WO5
QQwUoBSdi3fWEjPD3H/Wv7wtMnGP5utMJpd4DrqXjgQQRQYwyMFZYNPItTaVh06BGCAm88Kylua5
JPDnS/SWwiZ8gTzknqS1dFc0r+EuuQIYo2pH4tyUoD7n1oZMBiBOx9e5i1nKBtcpWA/FzlbXVbHw
1smwCr+smviMmbnQOrZMlRygOY1ewVp42oKZRXgwGJvnZF3lDi0lNBUG43wt7GnBorIeFgpiGRog
znj0U1uUZ+mS1Ptu7i8NpNlHZZjJq/rR2kuinW8xQWrGrLD7nW5bTBPpTniKlrXD0V2+Dz69fZgt
zA+xXeusqfeQLtAuNAsjsdEJcwhS31On3tLjTPiJxQNgu6Gby+m8307Jp8vskD5bT5zRpV0hwN+G
6rgQXqnzI8d1P7RDBAr2PiLX0x3Rs8zqN0tEp4fAeF+6LAsLQH5nrz3q/WbcxovKruYeBiC72JOq
95Ze5cvwlNA0eqP042/MLXgWdVk9+4/5sKzemXJgu+qt8iaceLoriUScBQ/M6O54EGMxh/ISXCLf
saxj2M0aaS3TRiOmVOAtMadnylUMNrq57NdatIOD7kj2iEjjqXZqlLvmDDiq/uECaesXkAHFLVHB
xr79qqHvUfuSqQXZ6WOFYHDePgjPI0+6XZJ2TUISbEb6Tct0OIGrTLfkzHL3nxU731HfVOvYQMtE
2TLMIQm9u2tFmFvg/0+h5ghEMzyQCol/sQbmg2eLh7fFoDgsiVLxcqe705qd7tu4MSDufhEsS+qU
BultT09eO8JqV4TzwHkjmGuP5bFDJv8Grh4PP06PeyjaSGpQ1hookyEzLpmYkP1s00ng5hE6AXrh
PsnXUrrwxTkNK+QPzTauYWfPhnQjn/j3DSKScBu0S8Ih2i2R5JO2MoJZPqOPpPsrJV2Bh+fOHuhH
Tgph9qCr+7peVOaFi6TQ7Dmw5Z/lqbbAZzoux9CXMFlLRxYo5E9y8EBRMD1Vd8Fdiqdy0xVL79xc
o8IGyciMoV0zIyNnTdzAKn+H1uuz6T9qd72CT2XFrRhlgO54GRSIDcU5jnOokIKD92q+yHsWifgz
PLYvBrU7h1yTl2xXrP1Ns62f1VMe2wMdYTSlZ5CAZNORzjL3R6J0F/myMBzrpU5sE0VRss2II0jv
CD7BAuhDJrnzxnP2kb9MHBvcm2geTI7mn2SHYPdIv/B2Jeon3rLhCe8iNqxYh4KEdh4L45wzI0nM
dyUwlQ1l0ktqB822OtPtdK8CFMH9+JXt9HP2FJpz1zEvHsevTfqIB3Wu1PMeb94+1xY5LwvriD4v
mKy8JQbbsZDmJQqUefzAOa5OXz0icCmN7nvqele+J+ZQzANsXxsQJxh0zBMdNze/au1RuE/OOGV6
mIpMM24dSEXfEHuOn2xsBcaILRhVapTuVryiWzlX3Do2ECI0eu0H0yEcisdHUrd21Pbo6MPHYeVy
Rn1j4AvgWTacWzH8EAQ8T1+CYlF+NjtQyEwZtidUdQjyHyF1E3LlcG5ZJEeozeVCW2WbeAXLZ2/u
crxgJqfgOZzIO04O3gtzJt622SbHAqPaZGPlZ30kgn01+W0jFOxLCCVkhqKmk7SNdjAgT2+pq1On
UOFpIuVfQQKh45mfaf96LxILFieqcIGxJN1Gph0/uhJBuB/Pwkvev4jZsSVH74mqswfIcMUJKrCR
KCCk5nhGFHivkkB0anJSWjjW1wDFOPuIM+uDl8GuGnGM50Kzhga1Ty79gxnM2heyjcsNZDCq7B+D
NtMuGFroTkokzdyXtPxWxZWUXcjWJ+KCuLUH1dbn4CcTXrQyCZJ+YIJmKMdXsOSOno3I1mT93JBt
u8teW3PmbeOLd8i5QlmclRoEO58UAk7qG/0ZLqIcWM0lNhlrh2IZ9B9i8U1wn5742tK9+AKn6kIx
g4/FHcUd4RmvDxhQzuLiNlvwcoVt/ELtjotC/Fm5WwQkU5f94n2wGhMchKKqPphXDLtv4VfphLT0
1vlSfXd3JmZNlzsfZ+RZtrdOeBmp6+W7bpNUc3iIS/8jCelhcR9yiDNkHpWbcMkexXhpCB6Y9uvm
idJHXcyJfebSsPDu1JPwnKzEd3FYwTGECSzcR6yHCD955PUraRvqewlVH0v4oh7nII+6td8uYDO/
u9vq6pXbEDHvWt4JC2OTYHPzFwXAD3MNVfzZIvSkZ4bysL+Q0Avwzjf4QAy0Egu3X2m2dSyP9QNi
zqsJHAT/I8JP5iqK0NWw80EoL8MvVj8pXuiQe94GCnze7LPN5xwRODahz2aXr6/N0Vd28Yf2xOg8
Ba+uTS68u+iDhbU1DhL+wg96C4gurPERFHa2NBSk8DP1RdiJToFRfmkBQVmw+utbWicLn0wChD7L
cF1tfCzw99J5WmwmkRh3OGMt3efTJdakw2BTz/MOw4P09FRItOUXlH1o2uI5Z2MsXmK07PN+pR4Y
OLwk/yhv/U/sr+YJ9mfwFV7adzYB4Syt0uf0MiQ2gZb60bX7tXFmjWJSGB903XbKbtjACDKeiZeD
LjOSpDPvn2tv0YAFIWxU4ZQ299eciN1PlONc19Hehp8qVwxORipo3pm/x14lnljlvVmP3WIf4oG5
ZIfsFTm6RQbdHGEAaXbuyTv7zKeZe40/GcPtE0foAQTVXDwGdyxHMksOlrMZ7a7qWl215+rK8uif
yJ+cBffFqrtyd1X36U5aGdt1dBSXxlPJbCsQlGYrFk8WS+2Zs/VD+9I5dGOu+QMCNeJa0ZFuWo7S
q+GJCzugy2qXo5MsFtVKpOVHs+/R2jCa3spjQQavNwcEyZLRXcynod9ai/bgvnf9NaxWQmJrop0R
K8OuP68d40BMO1e/yeHDJa7DxjgTn6cJ1IPu2uZfJCHIzqiuEk4ADUEejmfzL2a2th0O+R2rIJpD
azPwZUu7PGmb3uYJiDtlWdEQfMBj7M/IJKYkQdhfRl2IjZLm1mE6PuMlfEs5lvnLfil+kDkQVUsW
8KvAQj4JF2a5Y+zz1+oJO4XMxVM6Cg+BNve0umUqNaptIILurBhqPK2ZzZ8/waRtcaDm1qIi72Zh
lExpxPsYml6mHOyMvibxz3TdJDDbS3Dh0Tb48/cjRFhJVBcMFSvaVlJLMlfJPo7nyYVRiWFKGeMn
IVaqlVFr/G69EuSNqKX80TMB8qrUzooQd0nA2QuVMgrRrrmPxLCwY9IeF37eYnUemAzd9JcQ2c28
obOBx3tUkMFVO1XqOS712f/+pTfLfaPmuh3pfrzpCQJWa5UDZVzGxcb6tD6zymp3FnR0qPRZRhEW
fcIyyQVuKn/+oo+EpAueTXOBIiYCYyIdy4Djg29eEVmWjp9zMEf3iAWRwrOK9xQlByXagUxELbwI
0b1HxaLLPRPRgIT1uTx0qvwhR3DF03ACXptHl9+7CUC3oWVqFlnBnYtgp2Zu4e4uvOFTyd09aHmZ
I6zXYB57CnW5YqqI+I95EY0qO+iVE8LeRrbH/mhU5BeMWC2ozNA4c/NHtboOKurV6c+B2QMnDKoP
IQwvFgz1sq9OtTBGrJHqPOvj107PKaEO1yEXFLtWwZ62+koajPto8JxckA8KF0+g/qdUUs8GgXMz
QyYegMRQMmQU0onco0tzZ9nV5mPejNoq8lADuf340I3yHa+DAwwhr9SJ8g9TgKNktM0CvPO7KZOq
abk+jj6fIMhyV6V9tW5wWbHOxPGarDcWrd7pxME/lAKmE8wYg+0Wjd2KXjCfaGAwM4y9GVv9tk05
ZBIHvVLAgtEGGlXbsuR3AqcVQv0MdxYgzgAD7+IfvY6N9qV2pYJIhFkXNfFKizkuTBFeGNgPYeFz
G5bM+X/+x//5CZsDAijP4sHL0vXHf/2nppom4iVD0y0VdyYfegN00ftYTlvBLJ1OhTOQWWAKWvYL
mfypKiHPJSnsUg03uQJQkhTqh58//m++y/TplqSIpk6HSL2B9hi91tdaZpQAv7ovt1cXYuVROgip
YgiTQIlUIKpdIl7pnz9XAjv018+WZMWwTI3mlipPX+wf5ByxguYq91JJp4WAjxKnWKnbgdHdDzpe
+FFETZ+Ue2x4e91Cz0k7mZttpqxVq9v88lWm33j7BiSZZA0i7iy+0c0bkCJNHJCHlo4rgkUICwEs
hPDpA8B2hDsf5B/9yQkIw/Dt6Z61DyRXjKTirbLWG34ZDsY330UGvKUopqrJ1u130QJXkoUsoFcO
E5jlgQ1+wgrEQ/7q40VzBVP95U0o3w1AGYuHgcVE1FX95k1EdOzGPBfIVk8p9xld8mAoGjpJTlrN
CGRzevyGVL/kOVHnSWpXOFGLnqM9cgBcJvFGIX8AiXFIniAXGPj6PCWN/8iNVthucVyV5aOJBiQf
UKbWCa83J+8EaSVl3ZSYpGIZmPXx55f63TuVFcXAImtO1KubcT14KhEHkVc5ZsJGSBAblJyi+2Xy
/BmktyNHkZk7mgh/yzDkfw/iHqfzUFty6bSldoFNc2wTY9sZFL9rZkxOCdbo0uOYt+AYLP7Qmes+
1Pb4PwAcdvFR9xlRcZXfd8RPmKQA44M21U+rnpgl+UtclPtxAKCR64UtVu692PhfWZmUq58flvwX
PYs1SJF1TRYtU4LtOQ2Rf0xGS1MhhssK1wGLo6lnZNAKYBs2tFqGhHc6lkHiQAle99CexKmsbK7S
Mn70JGCufgRhRO8/SXv/NKMSUiDMBcWDVjB23r2bAOr9+et+u3YoKo27iTkm63/++T++rlJZemYE
fF1G1ryRoNpguJqPE3ZKStqHiJb65Ol/6bVtqFC79BDAUZOZxaZY//Zdvps9Cgu3qKKoRxh6MwQ8
hCWSYA6lE2l0T4wiGhYTbWTwqQkVcmF7GvOpbmmxe7QxOj/5+PlhfDt9FUuTVRHOm85AvHl3+E3+
Zwz2CIoWpSRTZG4DRKLDgwlfcyYr2ayaZh6+rAggyPRyWvkcmtSVJpxMj00OG3v/SfITbxqx/7wO
pc/aiCi4evs8zmH3xNyySXEl6PzS+u4bnIgtNkoKpmG7mShL9YSh+vmHSd8/WVM32I1l1fxrXUKD
ygASS6fKtlpDiV1XcAWiWlv1oGaIfYnWo2StYwrnIeSXnz/9u32RETYRz0SAe8rNnqD2rtqoCXvC
MHF6BEoT3QQ9b7vQljzjIdRSCiRd/ctv/m7VUkWISSp8H0h2Nzi5iJzwdoi70hl73iWCmxfdzF5+
/mW/fcbNL4ObLOMTZcAi8tuPemmrZvLL4vvtmGQySIrFvKDJfTsmrRBWi1wzKQpppXS0AAZWEatn
gGlZeiRIm8KXGiy1otnjlzliaqIZj344jnexW2yDst23Iv5QU5YIw4vpUhlUDPzBfwlyb1VPMFKy
4AZYYMMDHBIqoxMwyjNOeeC+TcAx00Wl8fODk6ap/O/VXhFFzVTgcooWkv2bPUXV8kYRgAU5HuL0
Wc02PlNJI5cRQYEiZ5oZVfyAu5uWA7gbTyjomuQcfXPw8T9/Feu7bwLClcOqJkvG7aJT6IZoDrlS
OEX6JXg0232Z+rVRS/RxB1Iua3erAKzwle3Pn/v36QTVpImwztCB6pt/ntA/Fl7Lk+qxjOKCNBd/
YcjMyYqHPc/yFj8ai+4UPPnzJ04j/uaZ8/tMzcA4rynq7enYqoJgJKMAd5gKmjdEmc1R9ikvw8f/
h89RZVHiBbOaq9Mv/8cvI/AAc1lpZI5J7WZ0CVwCwQ2f+pezpql893v+8Tk3hy1BiXVCN/kckBS1
YKkLNN/c8vWZ0CMLkDKVvuIpDrI1SXc963b+rIZrowgv/HxqDW3TrgRr0lwpyVJBjyUpvrgKOQnN
RuKiSd0kz0GlBEXaZuAUKoCbxqNmRPAj9vtcJERBRt4CIhxFL3SfxjIRVbje2QOyLMsu1/xQWWtF
5a3GdpUlfkJOOB068q+yueWpCOCzeuln4zs+c2HdcaHEM9khj6SXnzfvrSkiL4h8wpyLFNdOH712
xoLrKa22CYJsxeazZKCUAPuYY27q6kW2RoYkXfAxbkzPf+4SXUS4Cl1H69UjuO0vESbeInLpYBua
SQ1zlIxVqWlPJH6G4z2X5sJ2qbBmFg3wVsduE0aIB8zefwzG8eIFdz+PFOmbjYkDpaGxGIgow7Tb
01Icj4LCNS0jyBgggOx35zZOj0onn83SeqMa0c7EITpi57laSXhfWb4KpKnD6r/LAm0zpOoZ8/qT
JhVLyc8fRiF+kXRCMmWlJtw9lu1x8CnsFDoAf++xbHVyFX23mWNKtHsSg8oKf7URHbG10aVS/ces
pXUqAARVrLe4684acVdj3ZxlkNBVC+k7TGmIJNahLPylio2wVvkPwpgcjr5Z+B1ezvCYyOoOL8lR
rtszljmv/AiHdK0o0sfgSbYrwPRWKXQopfzapJKd97QeAx67S4yvGgQxpaYlCGnEFXgW5tP3lNUu
WlRGc/Z16ePPf9fquyqrjqhvF1ULoUJGzlfH1gYcuaPRFmxK8bUKW8ftWdMk9UmR0zU+i00cpPvR
l+89Tb3zItgQfvkgjNketwvMHd9/8LvouSQ6dlf7MHlcTzjVabVXG+OD8HKq+WZ5zbAj3kctGTcp
YOOxyU7cQRlTE9H+lxHyzUYhW9BSKT5pqDKNm8XETaCWyuWAOhoMWeaVw6aGXDrXLeqQSamtwGd/
BAjYkWSUyFlEXntU9TRBXaVzfvku03Z+s4AqsqGCm7BgeVi3VxSqLG3b5UnmgANBnk6+tBBMRjVS
ENHLNbrUEtRN7JWQd6+9Ub9LmXiuSpQ1vm+qy6zN6Saagrfu6v6XTUz6+9ahcEMTdV2WTKiYt2t7
6Q2t4Dc6UcZYBqh35SZSWRoviMu9rduXz24yQic05NipDDhbvtCtGwJWftnUJjjy7SOCb8t+ZpoE
AHJi+ffaXw8R2RlDA17WfIAIkNj4/xJh+Ycbgqlj1of9sE1jxIkKUb8TTaOePOdqayErjgGhi/q7
lmxj7ASU5ft7eH/jPnMF5E8YS2Q1mssWylm3rBejLtwrbcxvCWoZ4hxsLZWMFbfRZ1g24l82z+9W
Ku5HBL+KGrUNWb45h1VRnccRnioIrc2hli1a7+UrDKpZG5eXoksvcTMg/VFGYDHZ688j7+8TtDrt
ppIBEtqwNO3mnBm1Oe4mKcSOYtJuwq+06IfhQrVuFejFrpOT0yggHvr5Q78ZU5zawV0bBgcjRdRv
fnFeZVnjtU3sZBGST7SEeVS9jnoD9CO801x00ikeuf41CY0jKuqPnz/+zxHw37NNFRV+tiypkq5r
twczL4jzVI0L4u60WqW32DI6dBnpHWG+o3oXxvqxxRxAe1ujJy2AtuioThStOutF81o2yqWZ/jEJ
73dDhZc/700qJtnrMJyUZg/GbxNmWPSN8re39fcywRfn0sGhXdP4+tOS9o/zT6FRt9abhC+O6d5X
cAOP5keICR8E5S+3g+8GhkLRT+cxcRLSbj7KRyrsmrUVOVEE18DA4eEZdqI1ewOdN5YxbpS1df35
xfx9YObnQUxXgJxPi83tsUvNAWsKJukorHeRlb9mg3QBybAQc+nhzyOP3GSpysYv4/Hv46sqciVX
xOmwzgffTAKtoohRu0bkCE2zGeKWBLvoLtDF3c8/T/rumWoi5S6F4BYe680SxrGrDwL+346Xake9
5Q5PEvdUcGOrzJ4LQdlFqrwKRW1lwhZQK1bZUsFp1QzrAFEgkCryLBTSqgT3t5H1zSLEM5BEzu+m
LOrcCP89tHpB7knxw/Zb4gMaA/+saD1rgLurg3rbtM8SSYQzPYQRJf021LRpp72dj9PSZ2hAwthp
bj6bDYTkGb+OHEsDLqFi9KMCAmtBNDLW9axb1zDdZhg0wTVAIkkJX+YXoCpOCFacst261h1Jhwr2
f4C3poQR0GRSKxLe4z6JINawE5Atz7SnYCbJ5QJnHKKQvElXbpWeYhUTeT8RZP5Ax+opeNPDTYJP
LJ4cbZc/LAOhMJdaB7zoz78OEM+CnQT0CRM5pVZwcF33Ulfa5k8cy5iJkymegGlTKeawj0FyBG/U
9VC+9cD9hKx1AHFZc1kqXgE8r/LpGvDLgJsm6V8P1rSm0oxkWurtgBtDGK6+ykI3dMKLG6KX87Wl
PmySEjVaARDF1ZpNlkIiwTT1gTtnqeTV/c9f4tvJReQA7QtLhv9/s5AkasHhwctiB08nkip+thhJ
F9Oof7m0fVNvZARbOvdeFnWdWt+/RzBuNyXNizR2OoWmE9pEswHZwTpdFe2GI9QF5gF6cHAZtaIR
0ybvSrfddeb42xf5+6QyVegl2kQmxU+e/r+/yBiK2IhBszpSBfei4S+LvrQr7zVKhidtsnL+CbYp
tMNkhE/Mt//7B85TUNnQVVMUbytyTAO9jXxWsyFyP6bnXaIvS0r3l8Va/vuSTBGMlZE+A+V7+XbW
9lWUSmPGiqFHtBgsOP+zOI9RZxnHaCCzRGfNCpXaCVrdmnU1oxwgOVmnw0omw4izNEpziJyjxZF3
at8FqnVNYObILmEDPfLASkLg9Psy/N1qQwyFKtF2+KYsY+qlCcKvjVB2NhuBQG8hz195lHOy5neD
+Ouq/+1zkhVYd2AvzL86NzEPydCpfjlDfydIDUjkKH9tKJuChDRR1sTBWxO/qYBfOgFcVceJVC82
QYoA5ueBYUwz4HY54EXR5FUlhXCSm33OamQAT14ROZiMcekA+jcBP0CgJLUqCtB+YZLK6ure5zTB
keBomZUtms+GqV4StDXZZ+9hXQmS1qk4LoVskKCmCWcc+UtrEVXU9dpes9z9UMsXs6eYkTMYRCV/
Vevo0VLqc5Jnr1Yv7nJA9YSA4WUqn0tTWxYekVPYKF8pVVOCtC6jVJwUaE2kXk3g4c8go9num4my
zGR9h8f41CogYHKj3PqNAt6CpB8SI13DAHiqX9OAay7DXkRx2otgLeWdz3CYEV4Ka+flz58NPSGd
lqecF1RU/OwtFH/bVdVv371BhZX1D2/f7dG+dKuppJCwsxXlJgW2ZEbtpqPJuZgmRNl16IP8wdEk
4r97IsJ40qElXcIyfQ298r3xq/Uoqhch4JRZdyzYRVmcYXHcj2rZcSy15lHpv4dvkgVypPERJejD
PQ4vJ4NFFk2cKSPWUUYL+kfL4DJzrZq3CrrHaS1WDP6RCAEfvFSOW6fFSZB5p7qin2UIv2wD3x0w
JFHlGonB25qucf9eFWOj6cMAgIgj1NJM6tOT17sb4v4kr3jIyuFVzNHquPHRyoZf7jjyN1uQxGI4
HZpp1iq3531ZYlar2Led0ZU+wLU9Aft/NCR/WVjpOcxfGklxFGf41CdjmYZwx38SM2OXucqr2dbn
tACoZ+Z0/fKpUmVXPQIK2U1X1HuwVFn12S/j9c9z9bvVlZqWpHPe5zz217W7hbbal16WOV2Ios1I
10VDfSfpzmWUrsc82oidsVJ8HFqoNIeUL4eOZNaJzTmuUUcYPtYZ/440z/ewV58SU/wYYcGF5oOU
DK9RJf5yp/r29UoSbUl6MdzpbndfVbDCoDSrzMFOdyj0rkQ09OjV+VYUg6PHYSuN++UQevZgar/m
Cn1zsOazp8qzLGkWa/W/xxZLXldXasHYIjxlThA8A0zdMWtsLVtoQnjGWb/xR/Ejj8UP6tQriG12
2rkHTW7OWPNnUW0iYwY+rYjp/uc3+d1lly/HdUbhDMbN7WbVTQheAzjPmxzr7Anc2GoYtadQY7n0
fGPG/XQnptSWPE076J61UXvv8Zdv8M29ijcjWoqpc8Eyb4+BuaEGdZJSXSqG9jy9n063HK8CYl4/
qVZ7JtX6MUv0XR+ZBzJ7LXQeWag8EVH4URvekQTKpxTIvkBWLZ7iX2bnN9uxpKCqsRSVPemv7nwL
35LwxyJFCd1wr84+Na24xBUDKPCKo9mkvzWDvxssCjFbsibJMte9m8HCyHAzuRpTh+rAqiQZroRn
MoO8ush1/xz6A3+z/2U6T+/4ZuelXy9qikIHWpWtaYX6x8U9H7u+FF2KVziWryM6xh5vuFHv0R/9
Vvg2vnvb//ysm/FmCWEUqupUKLPgY1WBi8FUgtTFDUcKXos+A8BmImtUFdsXi8OYZwYmHHNrDhaT
Vl9gWb9MRN9ENVYe/bwyH9Zipl4B1Sd08kknAbcUj3Y+5eV2hriuhPyCJdYHoa/UFGuhSGyNbd6U
lz/kYySaCe1H2Hz5p5pKDrnLTqi1YFfCcV350rpIjWWatXdD8OHJxtKqUpR0xsbEg03JRSY2sM4G
WyysbV62BysB+iIMdjlWBD8XlwiATyNgNcUAGrf7pB3WSoNLrWi+wrC+tBXf0ksPfQrBJHHHsxbT
KZEtIo0yTNrzwABhExPqm7+Za39KnM1UC+aLKz4RZfMcVTrphc1MGJRhDkjb6hetSEiOApFmVeBH
+0O4tPgpKxWVJG48daOjCTJCr1glPUppMXnNkWZRWazIwaq3ozfEsFBT9hG9IMknYwSCF7BVhVxP
0/KCDTMYJyitFjv0OoSbdQebDlBUN4QERDTRqUk4JCqWChgkFmP+FxN1H1kirATt4PeGb0MWQjJO
BXtGCMMTAZs9MQ6KnRILZAr5EYweHh1G/WimR1DnCyXnPGaI/bpK2Qo1qHERfuGW7CAr+rSwBxlB
dTFdc4rE/GyD7OiV6VGoarQULponFUt79l6Z0lWO8S2mUfYY9mtYhjNDB3dL4+BqAEdyc0zeQIot
3/E1/l+RuxcJtWoAByi+tqqF9TQker04WoOxNfUBEylfcloHgKTb6FttJYJ76Pq7LmieMsPrF2kz
2D8vl9/OH8kwJBYHBdnKzYVVL6qiHnQWJLlyF6XOikwg5pCTeIFKSB30ZTNaW37iL+vgd4cU6h/c
XhFToFW6+VjNH2CoeKQt17R/JNE6pFFCPT/9ZSX6djvSOGEqdGxpI1o3n6MiDgJeb6VON1hO0zV4
oiDBJ7h1qaZkyOlmeeAfrVLeB8TiFNLvJ4XvVnw2VUPnGVOFvb04WnlSJHmn0VHAwxEXKE4b9O+d
oO/42weEAlz6zJnrjScW/6VPpvYCJOJOLAEkmxQfCaTd1XV5H8lEapn61k1kOlgasGSXIJoOcuYs
kVKmYOU6Xpx+ZF59anxvA1d8aw0tMAXSplqtxKGQUs33CArxMBAnXbMYMv2iNGDgIpbLZph6hLEw
l0topf4wOZ3E4VVJR4ecZkTfxlwiKTnxRYT8H3IVIcxpMeCT60U6eXAq8mNpZmjYVUwDYj2+Tm8z
gwyG/6uPFmaoP3KVihLCmfMBfFZ4LOEtQe7lJPLikgb7Px07n3VDgaO3kLyAQk0b7k0OqWQVhOAU
qEJViVEv5LAlprwE4yiBEI7JNSbygxQCBOp1nH9ipAJMKsLm7luw/AgjOk8l0qBWL3lPdOmA5t/I
aw+8g4VDW4JDQe/RaPVNJWKijEtv1vR4bNvwcYxy6BvJJBLH8xm4fMCEFfx5Dn63X+oKV3QLvRtD
dZqj/9gvA7HSkjRqU+iH9Jjkh0SPt0Mn2pFEXM3/10fdXtHa/L8ZO6/luJEsgf7KRr9jFt5EbM9D
VaF8Fa1IiS8ISqTgbSYS5uv3gD27261RtPaFIRqRZYDMm9ecA2+4Bvm4TzxIihV84YocO5jE9SC1
Xzytn0bJLucq+lJoR+M499fnpbdmU7d2x/PK9yLBphdXYTLW2yVuz4zpi4EqfWaSHdzwL57mz6Ie
sjSkpAi1OIf9EPW4HW0FVcHyMlL2hYBeloy8SHn1kuBkNLy/fP73L+zP/6JDJn8Rm/5btgE4Nd0t
cAz3XdYxANY9QpV5NaLpuS66d8keAtUp/Ps/+bF0/BhnLf2x5DrpVvZ+bP6ZRQPVH4PCPhuLZG0j
OVT0ODJsGSAa1bvVLN0HAZsJF9xQPPj+IwZsGmImYoRuWEp9NTPm8k5joxIMuzJnWkoi0nTeBROt
DY5WQ53APOKVzimn6Y1EV8RQ3HxwG89dz7iZ46iRa8/nfhuYSsM1QG77pODobrhXTmkKX4rirUBH
/NAVDMZJmHBlYO3r0vw0Bu1tpVXTKiITS0PzJpEJNOFAyzcm/gRyswNTx8v0eSuAJtEAiCSsXnP6
rNZw/L9kPtQJBzje37+qP71quWYtSkGUpulB/etVO4wRrrQkKPdD27wXE2ZjMinRfABfdzXtUPab
jHnH+VeJzJ9dQPCASGSS0LX/7WQglDYljemWewjV79nM2xfM4nUq5Gu59GCMXXMH9+fx75/sz3Z/
Kk90vOvLh4/o+k8rjx50OQ3JkA9ztpAaXM06oE9r2fq72jlmvnFT1O3jEp/8/d/92Yr3p7/74/k5
m+1C1Y5eMtg87nwc9XCGxHUwjeeuVn9Inf8iBf6Pqi9v67SS4vffgp9kqLEQuzSJcSxlVfghVS4H
H6EHUqa9VWX346iGTUrbekw21uwKical+e4gc6P6NO8mPWGW3YeZQd7Q4I2OIuGtHLG34reihn7k
uuNNFlt3sCrHMgJwahU0+WnGW+wyiyVsYHmR8yWjRzI0TdryRrR7AsZgkgHOceZPsgdpMucPrI2w
eyFPbZPqQEzLWDTTJoJpbcxtzx/DJa6f6WifGLsLrnnNNFKrcd4wwF+vOHmRMK6J9bXqEc2GYCSE
vHNk7GLl4LiTApseYkhaqcLKGb6o2R6QwHHsMaSzo93rGrkxJOcB+CVOE7ZgCWMiX8cmDOHcGu/s
IjkucXPbWc8+EfEouDZQKoRxMj7b8YwGSz5mdX9F99CEXq6dxtwJB/CzqZZ81+ZuCp1EHnHMyqvT
JdiiGH7F0PuLLeZnN02wCKgpPHC3/tjUWRSNoO+yIa/ecLqqrWcFjkLq9rPTOCcKvs8SRdkvVnrz
ZxdvQE8G0xAepeIfryfOlzHeQhYIt/CuJsB72m4jc2OIdQsJN13sUMZSghNpsHejDKVhGV3HNMv2
cVY+dD1lzcak7Fti7TCz71XUfKbfHrmVmhe0RH6CxQsvoQeoDjYrLBQjwIYDDeLv78GfTArYzFjQ
52Gy3JCr/OG+iLWpoKeygHkUlVv6p5hw18l4j51xtUueFf4trOwM9WkT/PVcS5DtBQGN2VNNhjxm
EFEL5E71rMKyesCqR/8Wo047rAVM4sJvR+lRPClrG7kW8PgG4qXUEFAU+qKG1vG+pirZ//2T+sgv
/bAnEu07xhJM+aR/livmTyta4E5+KU2r2I+47VuS6qDU/EdZu2rdmePWCKJmU5egw0vTeEzgK3CG
rxjvjXGDyCrfpTnHAKiVfuL/Yh36WSMGTduUjpYowfu3xGw8OnMTKRbbxk/OfVq8akV7l9QMRjs2
g8gSx0kHx1s44yPwx5tklBeH0tdKRZw8pfCehm2ZVO8y542CUk+bW/k+YSvwBn5FX/knpDV0+9ja
91+8pvpPVlB6I2gVoMGNws6PVU09i2KXtFFJf3aHSCln3q+fWDYi/Yj5mR4RXt1xrtPDkByDAfRA
neXzJdBhNwzJmz615g0FNKrbBcQgK1r8nH1L15sxvcYzt8tUfMUPWYVDJW+go8I9wawYNOQ4Kpe7
xUmVtsngquLt5GaboI47fnrPYgWgsqq9fZEHNrbdirOUbx1rE0OOlZAXXipfcFOSIwA1IH0FCQql
Fq5p9M6c4v2zaK2EXsNAC/W2ofNUs+59J32uaENaWb1trIaGWMnX/HMefPMGlmA3699iR99EDtFM
pfY0sm1a9wVi6Xscxccxhv0UZ84mtuq7ZT9R3ic0mC9LUCgL61l03aPR928mtT7F5yo1Dar//GJL
l48JMf8wqEPQSArkyQlqvdrE6fD9EunWNWA3iO0s35EtZCS9a1GmBN4dOmSOjxABWWIVzK9G7udi
4Y5O+ktVT99+cS387FKgIc3SaVrhUPtjVW2imFAIaZX7MasLsJDWCrzvfRmLccd5jtcnDe6UrSHx
XNYv5mzy0vhFZ8lPghYGBH36zJ1lR/8xwYvuum3LJUALat6+oWieXA/EsApaXhvaSffB1IYzc6Sr
FNbyr+7in6z+pEqo6ZDGJUL8MfteUWPvhzKt9nmPRLKpsr1dwzDzAN1vrJbxqpphpLPvPDjcA9sy
SoCHin3U1HifE+nvzCq7Rn1rHqxpUQCqAAghXi7dOah+jC7QMjcIkx5TH3EoscWOqIaYsOv+2MX+
8y9hkfgY+vxWN4hX40T+8Ok/9+F9+F/L//jfn/jrz/9z915fX8t38bc/dHnYPv74A3/5pfzZfz2s
zat8/csnYUVDzXTXv3fT/bvoC/k/U6rLT/5/v/kf7x+/5XFq3n//7fWN1x4MMfPO3+Rv//rWMtXK
3Mwyufi/c7DLX/jXt5fn+Ptvl/Rbksav1U/+0/urkL//pvnmP1j7uPCJNpbGoaVrc3j/+Fag/4P+
AIOpNJp36Wx0uWirupPJ77/Z/j8ohXCpuEQqdHwtW5ao+49vGf9wg6VHyl8O/yywzm//8wLc/rGp
/fGWxe/1vz7/c6BrLH/kz4l3k6ILlyUnbi5Nm+LHcu3+afNrR22UbSGMkxYZD7Jr6wuqS+dYA0qu
h+DraIzdUe9ht3mF1Kktp/NN107JCXXS9eOzHq3VsSyCO4ikNkfW8jPVwOH08ZkzFsZKM5JyazTx
N1Ty75Up7mpNo0e7Ahg4G4DU8ipKj+ZA2nBKylOcu5inW2y6WsndMjmlsbfaql2i8C+0gbonz1X3
ohPxDRuL9SnKQPhpoy6O9NaMhKflDa/1rZDaeM/YdLp13agWq0Dv6BXry+gks3HvJKa4sU3pXiN9
V5pxfGc4PSrxianl1BGgfeYheXVluy+J/akiKow8o1E9tDlNXlPkm2E6VvZBJlG0CjzLvqNkgew3
cm9VZGoPZea8WnTN3Y3K7uBnajzo9ptbx8ODVwKenjMowxnigbo1p5dY15lCh65LRs5RkNdAt9nm
eJImSY6iEC5lQZ1udphNcesHZ78fwSkkZD8jhW2Qt48xHlqUr9BXF/jJMtlqZMkZycFNYzvrrpLT
wZCauqIxZJeIq3faTyBfDyJ4QCyy7k2z3imVeyuRZ/pNjWOFzSIp16nKweGkQp1d8gKunkQ70waV
2bgGyCLg/rm3VMUkPmuR+udBQBNKLGfdO8rfIouJrhmT/VqMlB6d6WxANQsylJqmZok1z+6g+7F7
6868LYkTY8bW80vpqfs50r17Z5C7yTXl1W7jEUwqCgxtcGi6QGCAzC67JPiRC/R6oZRBe4omyFJF
+xSTkDgZap7Xid7cD23AWIfHUWJSuc+JA/CcOXrmQfnLVC3UGT+DTWtPusGEAzSjQWH4w7fILJZ1
0xvNL8e0rR9vOHuZsVxOHkAAyHL9cMP5Aj5y1M3daXA9LVRR7W5K2qwsSdKJgtEFaSPcKSt9wOVr
HCq0F5B3GU+1AY8ZDJn/IiNET+zyF/8U/5pshzrBr838uu8yEftDzk1LC6vRIO2egjgZDkVeZtjb
GlhPzXDf56V90BV9SRxacjC87gvWN42aCLh2+JltYC0zCa27jlp8zgVOG1y28zoto/hlsIczFPJV
aZfDF4/3bSWsLH4MvjX0MW6oiE8n1Wfkexzmmm0jd3dMikdhJhxOl0pbKxoh6IROLm7hbto6mLay
5z/GbkOME1CMi00xHBhOA3viwZOVTj/feFN2UT0R8zR5h1Ypf1M1N0Zhu6dEWWmoG+igMwqYV1s/
SCsqv2pqdjY6kyE7V0sunT1nj3G/dF0n3gkmhE9jvJJhnhtM7RuIpzQjhpCm0w7fgOHqm0ReaBd8
QEzzgrpwuvc7K3Q6/Sk3M/tcW+LoItq4nbtol0SwJ50Mxn8QqI3MGvMRiUGNqs/ORv1gxMP9iGhs
n3DqXcVZYcMfgehOrLdXw/cysuSuzfpPRudyc6fL4dFi0p/BnOtU4RHoPeqKcZydsVQGoVV+KUsZ
h+lQOaFdBHIjcYDQsSRWdTUDEun7Z88dsSUtOpsMcBEehuKgkRZffWS6ya1tMPWCCZzLky2YF/Dj
utt3oO7vKq8PBVMtPKR6T+K/C/18CrNsIci1w3hmMMUMIw/yQtO3/T7zjJVpqDcvGNB8ZzWjB8m8
NozYDqk1AH7UvDPigPpEV8fe9wQoqhyXonLw7DhcIL3saLKCQqi5OGpgHrs7/JugluSsrR0tHxja
4pdmyz3SOdqeVBj/nUyqSgAoqinbSgJMRtWmoD61dlCSnDCj9UT3YRE0QSipNIIltu2TOU+PPKeb
2YsebCKtMLPBiAvDvRZzS79qPxrXwk4XJtmCg/MReSeA17LATrdm1KU7w3xS7QTRlbuDedHI23oM
TLudxEZaB/KU6Pq+xgJ3diLvLnEz4AKDBS+toGjcRoEPszK96QzoR9L/1DpcA3/YrqzoFYRBuosp
F3aNkeyMISXvEj1ovYaWPvHaCycgCidA5Z1qnbiyhtSMIguLDKA2iNnrvvfVDpQYeDLxKKQx3vtA
hjyQ4Wvyl9NlQnZWAUY/aDZ9T2PjoG4y7Bv0W40xWwdhmd80clAc23ieeRo90m7yVDsUczWr2tGG
noaLVeoMcq0xRjTH7XhLJ7BYI6O8NlmnbSIm98OoSp84uVlr5TbcDgm1KeT2Y+ghzGBUUJHV6Jot
yukgTGh5wGKWoqIziQX8pmJmBR4DpQ9os+xS7dg5D4ghu32rCQ3B1B0xiQgrGq02NMaBZKNOE9J1
8ylW01ebkjtCp/g26wKIbK2e7lKizDGl1tzaxUugwdz8WHnauXtJdBJyKtFMxgK7JzS1n0TvaCsD
38xurGi6H5bXoe6ck55p+BprkurFTEdN9Oj1n7uA/mrHuJW6BmzNGL1V3MfodyyamANXhpBvKC7q
6blOmKFICs3ZDY39rUkL+2p9K4HeEDMA/G2Hre0Y3wdK1SyM0eJDfUtF6obBcjNWUXSbuAxBVwjC
LTWAjaNm8rHGNchxVp1NkCE869yMSp4mme6LEShUaTgt8oDuhRxmttdK3F8Chxvof0asQOj54NXm
Fj9spswdViKmcicHIPFy55r2tHg95rAZ0DYxdrZ1ynsnwgnS6+Q959G5yqECk7HckaWVrhl3RqXu
dcdGEFB1AkqL6sgCzkjnVAea0p67M97vaUVZuQ3ZOFy0m/K9RNZ4Lft+a3i9to/M5hp1hn8b6HFw
64MqWDfxIFZw5jmdW/156jctjw3LQWkdXQ7Y6cS5nQHq/J72vZPdTOJUxISwdZocZNBMa28p8bSa
MteEzY/YDyDXNUB2kF6eW5jObWpigdAg2cWVeYmmzF6JGc0lCqoEiF92KP1Zp9A9ONup974PA/cf
TfrzhmZ5HWiP9e6yGu9zHLchOCfwEgFDzuAJ5g1RCazEyKmORewvzoT4jTaN6o40GCmSuv6CfzE7
dlZ/V3u5PFUsJteucMxT2s/gChq6gDk9HAo65Q9Sx+snZMAAimy22uBe6+qa6ylcNpB5VlkcBR74
kAHY+iRpvtkypPmqzf1EQ4ZFZ/HsxbdeHFzIrxGQ4X4/K7DpU76SbEY3kIUmhAKmv5n0ltuktwFi
UOFdV+VUh7WB7EJP2gvnf9Ip8fDaS/R2reQmVHKZDYvt6QQX5eyypm19wAMkovJhrSvExSJCYlj6
CRuEDYmltTyem8bNaGt4Rb0OLbWWtRyZI0xYNHjcgZSBk7l8NuD3gVPepDu2GuB2bLEPhZnsnXkG
VueodEcxb6XKGEJJF+UbXbGWG7QtZb0Z3cWQAHXU6L4fPZeMw68n1ZZbSSMsw7LDas7MIJwd/7Xw
miKkNtWH3cSxRAnYflVsf5q6lyYKZFgvC2y6LLU9WojQnR2y79xKB6OfPlvlnJxNHwWCjVZ7ECa2
n0xASW57tviOsf8kuZfSfye7WZ9yUzMehTKOfUDUVBDSErd0bwYzMBRjjGtjGY88nGxf5Sltxrq8
Va5zsPKEd3B0y11Ml6hoDOBDtiSBNcIDHFoxb9TytqeDmV7nYXzKh77ZsBTp6RDGpRNgU9EOOK1u
bCv/jvSugexNJxHXqq3p3R3Ww6sSOZvBbHyLKTE7uU+LCfosjZuMm3DDA6VrcXlxpyzbFl6l3bN1
2e5kXKtOv9VZdvf2LKikj3CKu6TwDk5QfvFgwpyW/uM5aav7hpISk849g5pl3xJ3kkN2gvE+1U0k
ThmLhVVQJsg1MnI+lnuak6xPwjPDgB7fNKjlbTmS7VBkkrZJ3VYYpfnQV/pbnSEXZpSFAxhzmqdE
buIc5mrWBw67PwYyc1YHRp07pJMLTi3hmYCZH50dcAYg064DL/XjANml3nxf0VCQ4jqAqmUfmnQh
nePP26REgxu9isRq6iw7jJJy3CczZL7MN+M9udibokuqbTPArvUakppmQ2q+nFzybmXxHkVusNZI
C/KjuSIZmNiH1KP9fTTlKkj75svHVVnG8XSL0fOc684NesbmNmlxc4sRybTpjF8TTkjrDAHMtu50
czsERN6NPTXbxmufTU53FGMysSK6bo5+WhtrVbn2K4+MhyebYUNh1tn0bl7uMjXBY0SOvZ2t4egt
S7+kCZF5dtCwlZkfaAdwOYY2G0aOIvYtC9l4Zc0br2rkjvTVcqXP+0Arv0Z6IGCOrXrKp9fOP0x6
3oYY5ryDUO69paVZ6GvFKdaCb6jR9SMaq3c7rb9yxLXxboDKNUzODcqHwNfQejB2WbEZckSRQWLl
LwNy9WJyfKpQuscmx63M1106oRanXNQbq8oCods6PWUo8mdKGWfVm18NZsK12A7W1mSaYd/MOgy1
AVIlsjFauaJ2oxLbX2k6sZXjJylt4y4kbmUWYZvAubOBf9tDAJWcwfSz8+KzsuEpMu4tEhHQ1Zj0
iKp4q9f+oaBm/uTUKYTPaimwd551M6K5XerVd2hJfJTu/byrR/MadAuBAOS1ZneryShb3EOEH+wV
1vGbZ4z6tVAx0ISAmfqKcXrLBGyZ6gTXlOa+wIbrHnJpPjDWu+v7tjjH0+Ch8yO1wgHfpAUmBuCU
IXTx4swAqG5/511Jj5AC8W4tidG4O9izgVG+h3pgClEfnKS869vsKUprd20q2pAyd7kLAncmycAC
EJTt1ygX1tnpafoWtncy8my6ggWvKv9SDAXtjgnle73TxJmuj0vdRzmtKt4rHDLvzonQm/Wz5JBo
OvqFvgy1RSKFH9m+lXVObVB0Sei03N5WmdpPRLkP8EyVZ3aHsZJXYoCczCmtQKm4mcBIbBMnn27x
vK0MjznxJiXNlFSZseba5PxfXJyya06DE+SbErSe09rOBXQa2fElmsPZDAY6iy9F5Olbx+XkoHUk
DySxO34xvOneJFC3Aq4fKHWTsubDnIbdMhAZJYYedpk5h71EOe3VOiwyDrWZObzlJnfSoPgTJrHV
6CTa/QB74UReXi0Z6PqSNkviaw4KYgWSN1A8cN12xkGrJ3XqasZvIj8HADq6ySllUuD08a/WYKZD
pVCQbelumhpbSuKj3yFC8/eWYdykqZ7dk5+sbpy+5ITGQrCOM5AnJl/beGP/akVZfsu9kt+OetJt
rJ7DI8XGrRebzU2bD9E5MiWVPmWMxKKU9E6E+vmpgiYGIBfyrqHPEeJozOSDKQVmBz/7NruZDaK7
Ku9JgBp7Y+qN0JRQn+sBHkkJF6GKvtDWVi6oA+6syg02dp/5x97hGKG8dmTyxdQehxz6BEKbpcgG
Ib9s6Q8jMYWrPArxjE43Rjl3YUw/11rNbXnKyT3E1pjfazWQ2OIP0SazkVVgnPzELG+GJemljdZV
0apKCcyNYWTH6WM8Vs6xkjwWLdWTR1bp+TzV8RvgkNR70FvPe0gYRyKUr9xDMjnduvOkuWMbz6in
5OvUtNRJrwtOKh1r44SJDjLGSz2D86B3QJEzU/VOS0vztvejB8WJfcvcWLYvkl5bT2OtHfLcP3w8
6Qy9ZQ1pbT3RZGj5nXH5uFakYdBxU94NxMK3TbNIIJYkJB0g+QkHWLSxI/MtQoW9Ik4u9m2kbmak
Tno13HL6ohMmF0cjG+kbH/yJeBmpCMlAwmChX5L20+x187kjG3DpNPeead9h3VJKpFShb402sM8t
7HXaTJL6nA4sS7QZSZJ7JhtvV2a7jtBr49C/c6qxVa+n4ICUPr7glF6RJczPnpmN69zPo/XYj80m
9iV47JinZKSQu4IaJarwxWNFQLHvRiZ0RDdfXY8+nqSIhks599HaNtv0ivFerIvKGi6Wjk5AF367
qeahtFcpzoYZmmfZk4zMbRsqIws6u60+7pLZeK/KoDmJAQpYknJMKpSh7aIeeVoWwD3AaETadWJI
q5Dg75YPdm3K3bygSJTpndSgW4SUY7//CEB8rTvOMUoHIUYDq6jkj88GUkwnXotKBzXm1qwXJpmY
DJrpPLxDULofvfY0IDBds6K+xpZA8UBuPDTZobaB9Pt1Hu8FSY+VrSz/oDnkfvQMEpua0UvYltPu
o+zai1w8BUX7iaa1S8+U06eqvJgIOFcODSjXsjKMi6OlW3yW3p4tAzD4xAra5sK/nSWsh0n5d70X
gOf25vyMgnlFddSidaO56RKnPo2t+Gw1MN/9YLi4OO7X0RjbByyhR9upH6My334cJGtRcm7sy8+M
h8wYPTjcaoxR+LasaBvl6YuJTGrt1q+pmN/rBF9UIGD6MiDvulg3rPQSxTrtlT7hTkmX+TrL3Hk3
15q7npCT7uf6mMYiCHmT6ege1aHRdAbtNAUFPUkvTlx9TlJUB4UXvDrLEa+EYLyE0mMFTjxKSyoK
GQKiaBOxyx+rk2DcDL8LZ3W7Nck3RVy0JaYSjrwk8yjVbFloBMqmxSdsy/hkp6CkwTQgvvBbk8Hz
ghNgoYU9kfKnjBpqZrg00NWW/hg7Cxy8qQQZGgyHH+8/odu0ibQZdbXdPGtKVjvfnDkKFSrbGm5H
3Gw9TSVB2FQWV0UW9Bx4WLHj2DzPBeWFaUoX0bawLug8t0aPMEgLKptDBYnMLnfImRiiOWs2Pgz2
yptkCofczFe8jkBZgNHeInvfAMZsdlBQsY270/fBdNuLYGUSPbM+BpnOxTIXY2oYnGM5VuB2y2xP
Lgn41sBC2PW05FaWD9kGZBljwj45AuWiUCNR2aTWoztwnBmZwgIERUde3GMDjH1khmay45gAnKMr
ydTlWbdPJx4c7OVeD9RRRBWvQkwWk0gnPYZ02MFoUdZnP9fna2e791WZw5EDIOQADuWtDehk+kOg
KeO9LaK3PFMbzsPsWXrZgYQBoB04LdjOijTXimS7ts4zj33XJb3kkxn+7lVGe9aKWHvoKe64eNT+
SKb0UfuZssd9M+YqnBWYg3LGN1AidZvQRB7LJzchGx7zKq2sjtDKdus3q0uP02TiubM4XVSa5h2d
VpYbkEj7gNHEJQuq75MYIH1Z0zbcBnjDSp/wP7V3xcicr+eStnFt8jvk3/uwbBOx6RvmGjT3JR+E
hZ2ddWcwvepO0YkcN86RyMumaQxjtq7KAaIVqaDMsOmGaJlmqV8TqYaXQDqPNSvHXFGIyqKLNanq
TkfT1vtQmqy8DThmGs0X3xxQMwQV8sHCSOl2iAmmzEfZQCWMbZmexl60JHpmfK5l8hkolZaSBf3I
3Ftc1x7Q6Ksl03vhctAOZrruJMfcoDYRlaVR8KQC/9rlM2eHBUWgukE79bWgN2w5mvYWa7iXEW35
2YzjZcEGDtS/4vg5S5kt8XTg+r49kvGmYWvFFH26V7YVHQNF4MfyRY6LqaQqNvyVxXwAx5iYljur
Tx7EZDPKw1Bo6AA8OHnLByf1LoUeA8tfgpbEhDFdC20bLKwek0tHGv6syBrJchsbIuNx+y3SmhS9
iRngBQ7c/ODwqRaY5RmuXXmuXO3JrRkRkh1qcCMY9GuNurJPWKqlNO5yA86ZsL77mrT2laderLjz
yWYgb8ONubClQV0WIvZOpElvo8GujmPetGdhAlaamph2GfdF1+J2V9eojtx2jO7EkKKgmr/WrQwe
clYu6iVoJu2F5pXPtliTtSkeXVQJmszUes6qJX0UMANJ3XTVMBVJ9KKs52SW3/KlLZ+oyDiaGY3V
doeXecxRjgdjtQIR4K+YORfs40wD293UbrKxLh9nvTy2pl8epMb8sRx76r8RJda8wUZLCLRXnoAW
jkg3nGneumR9R37GTI/8Zmvhtc2Pwifoh9QaZoGn9oPj+bcyK1+6ZgAJoZsYb98ETKKNF3v67Zy1
52BIi21rpiVyDatGukQWzJrlJ9epoq3VNSQ7jME6GWb9Sfe5nANIIKxwEa6Kcf6MhlqElvOZIXuX
LXVoKNcyKQW5xuQoToACYHtXUgw86qJZZ+Q1mTvduHTI3M9Uac9zYN/GCM2pyOrj89BG36N85jhI
1u3sq3Grs5R+rhrzPs7I3eRVk4RwP5GoyEBbbH/iVtmKEMU5c3cYlyzV+k0UyZxmTqLaOQXcXvSQ
0SvMyiOyYbjkOvi63G+2gJsmoIHJZ01O8c5TyKWMosDcK6zFgOJ1JONYJQNJhOmiGt+OUdt8afrC
PwXRPGw+vsueSV1UX5PGrM6uVkNJp/i4bmbOEzbQeFyrN33JIS3r613rTLdRn6hDrCXmRRXYPdxp
uOU+THfc6mvKYoym+2ioo+S11Sa5No0ICb1P0oQzUUdjdtBcwCeTpw6I5fsqYTgiEtmzU79NSZxR
a4PAl0U2sqm0TU4xImj2/nI8oUrFkNn6dxzfFksgjj7az0O3nLEluHJbDPRHrvpM4270AMePXXme
JiOnZIPSMp0zApK2EzdMlVtn3fhuBuAklrJ2nhHhB3n/GMm0e/CHZ6aKb90+pbTJMrKZUv+bKpiR
6dLZX9EKJh8YtApOJHNuYcC/DX0l72MrJIEfbBwbO4Kc0XIpI/s+slBtutZ6rUz90Y3pqnX0IN9u
RjsuGRCjrXGKp3gtR+vGFrQPFom+S5G7Z07/YJvqkHH4CFUf0b/NZe662lsUC3uT4C2mJMxRonU4
k2viIjnb8loiqNL2gC284yi4fRLdOHG+wacBytat6Zfzq1LsvIHBPHXn5ZmkBSDjkajyzdANbCGE
O5RSXGMetkbFgJlR6i9SIzSn+O7jnaebucRGu+o0Wj2rhhZBDiRAoV60JjW5ZQhdwIFljROs3KE9
6yWDashog8vHv+JYO+diCA7SHXt9YxXMM9Lf8XmI/U9DTJbAsSJKYm0SU9rnw8e/Pj5os9CPytT2
FaPd17gCnj/K5K21rJzm5aJNrk000LSrMG18fK1fvjYIDKTSZp+g2poBcXaNcKi9BisOEfj144Nu
WvG2px/nj69F88Roq6RC4tljdtVjP7sS+s+HOC5vc0A/1//7+se/DL12iQkwWfreVk810il942dH
x63PNkPNl6Fu39nIWWJbb1piyHwttYoeRPAKW36/B0YNnpdFQhgbpAWVss/1YxDYL+a0MG4MlHW6
TkualkM2YmBoY85tFxoBwa+e4iDQfEaQdDMaHnJSk2eVNhuG4O5dl/HRyU4zbAWoTiX5PnLxt1Bl
krXGIij84ppWZMisyH0ZOHmtQJ1+oi39ezWkT9aAnqDPj+STMR4GE4fnllSOnKxdZwFD1Dr7ZIyU
VhgoWPm1PHp1SXl6eKuqL66rXg2Kf33cGQw+7EyjW2eF91wYDmW1RDAl7J7BFpkhZzuiNheEQ1LF
94I6au54PSzxNlvPZM5WBqc43Fp97dKnoQXMkjnJus7112pkUDWBP/DVo17ESco+1sPINGyrU7VR
MU6WLL9CSfHXtnL1FX5abWVm4IMCukMRi+5tux5v7M7QSUp/mY2CAW1me2ejpKXC9+4Kt6DE23RX
B1Aox9aekc5OJ7dmRyXl6AAdU4Sjpl8y0YnT30WkxAEpoQlKiv6q7cdiTJ4tp/HoWyE+yAgaNWmT
x5NIohN+IT0MXypmBvWpEiy7bcimsSZ17ID25nfqxXIqFPuczupVVX8tFF6yzLFqhBiV3GgoHTIv
5HE4G8vIIdhPt2PwFTIoopE6WQJpuu8ZpDLWQ5CTttlStSIeLr1iY/43ZWfW2zbSdetfRIDzcCuR
GijZloeMN0TSSTgPxSJZJH/9eagGDrqdFx18CGDYPUS0RFbV3nutZ42kEzLPo8ixfqwktnPOW3fm
5LwGnRfma/5jNpDHbs8FxsF9kWc5aCnvrzUXhHUSw3zMfPVSdeVjWyfPzI4BBwymvtPLWRzcPrmY
lrfF21Kc2T4BdJsCQAjnzWdMBMSXFk9mqL2XOT+D8kc5EgQ4y3Rr6FnNjt5xHjqte6pTixTCpDm6
HT72BW9ipI9DzH/9qiYh99ooLmaxYNNtSGtWlf2ambm5M1ypR11BRB3MfNpp/SfgDsfZAWHM3vHT
8fQTx/YD4SRksg7lmRWeZnx2MJuGT6BBN1yv4sXsHTzIxHr4CYMkS/OeA08xUUi9jv7vgJUwJSWl
yX4Ys3Ube7qPNuGYVpMNkU4K8yDyn0A1+CBz8n586R+8uQjxB6bhgHmYTbI/mk7zJGnwWO7sMqUn
vmMo9a8MJb/wvuYdIdxkSGYuNxUOc47zAwP6UYuYWrPHtLRROkkoV6o41Wt8PgmSiGjEQzKbpTwj
3yQarmuYsjkMYTqa9uVkwp5Tp1Zr8T0vxY2ACmrS0jH2nQiCkA4aG47ZgrC2ZP+6MS13knjbwh4i
bMvMDcF3NZKI77VGmFSxHSpSZanKyfWd2SpST1zTPi/J9iJu1KTZhPK9Fi6p3tzOOfKmqPC7vaGV
z61f2AC0qnW/akHk5Yx1llGzWQgbZmUN/S38xY+MQyG4G2RSKxdQvwr070NFRKQhONqXBAbjNG/2
WvdjITdjX3c07Vf3bkD/0AYYY2p6Kb1B+jID99fREM2uP9St/VedQgEE5YGy6VvJirbzHAFjDEFN
JXv3oBL9q1ho+dDB2InZ+jgqgBPeWz0aw2GFemb688mDQNDWjGoTl0acvdT7xoCXsZ03beUMZ0BS
O3PlEK/7qjxORMYjecEWmfm8PfJ1UTmJ0A1KyrZOYyfnQ3V1F3NPeaaw+1QU5XcjU+3OYTFusL8E
ucrgCQVvy3wRVvLFZCUKB8ZRB3+2X3Ta9ZlPc9km0cPOy8/tihE67cy/ujb9OPLUFeifd2CDOai3
69c6qH96k+yOXXtJJv+cdv2X2h3TcLWABNDrg61H6zQzaUaQzznWg0Om7HQzZJ1Rxif5A0jM73VC
Fm5lMzfvivZKv/QH6oCvaTupszv4v6Y1gLjPhisq7aB6X/+Dc+a9OcOEYe1Z/MEoDAEDD807fWpb
W35RdUm8oeTyxf/UufgH0YxW+0ylJNJbxG+OvUn03phEZYWvodQeSgr9cPTozNulKxFLknOZcjr6
h9j3f6ln3xm17xe3KcqhmJG8Ai3r3xdnJ2vmZcwS4kL61rnf2l9ukBPBCCqZFj39/Cp4CKwx3zpa
1X7yM++w5vvaZTCrGZzL1Io9WCJ3H0aUqOby8ocLfCe9v18gOCsgaygNTSA+/77AKWvdUQZpEtuU
eejMe04TTXYo11w7Ci58n0kF1iph4qhvDoCKyF6SFv4ggP9NY8xn6Om6wedoWJhB3n2Ghj1KLUV6
GKOmYUixQtvOXSw1ztfW5dBZbR9mB2w7aaHT/vc7sP3V/9Y2+oSB8MlgP8BB8x7fKtLA61AHu7G1
jaQl48IizzdKYUA+3PYbpy42PunB5v7vFza3z/7dKxsArQzuXGB3znu/ouG3RdtUtcMIKhdPyL7i
QWlAyqVxGmAkLapm2ZLzW7P6v1pv7UPfvi330149+nQM81/1XJXhEkz035rZYgZPFlhBpIDjtN9q
l0M8Woc/yVOtd5QF7hjeqc3aSY4Qt8x7eepS0/LBqGfH1tjTX9HWWG1tmpahQ1ha9nSzMGAjzTgh
0LNXyI2JuVZXBLiAT8hjOKBKLJTZXtOSmbtGWHg/yuVUmv1zN3SAMvUuGnv0e55F4pvVIiJff9TK
H49KFgwcGE3sagQX187M0MrhGaYVXaCeKMwjo+kHDt7G239/Ur/fnT6eKO4SHQctQ8Z3nra2sYXO
O+3GI33jneQB3umWiMQ0fpYWJ8G8pwFseMWn3i31w3+/9u/SW14bV0xATeKYSIL//XxWialQv0s3
NnQ3atZZHhBpjlFHPq23tU3/+9V+X65IIADoA8U4AGX8fi11B8sUqCXdODe1n6rtPqDxhkJId780
6l9zl/z879d7b1/bbqaNVounDmkxloV3b20pakHnA1twmSRelGukLyb90ZA2zuFxa3ZsI4K8pe0P
6rzrsP0nJsEFSbvliG3jUdF79tlKu5e7aLTuCHVvLKoqhdkRUMShZMFah9R5SqWACU4n9w+/we8L
qI9V1PN4w6Av8Vv8+wNq8ilZVOXacVaQgU7PojkWsr8Zo49zywvmk2FonzFise5zuQiqtuT2mR7b
JkcEnUluIVFTCZawygYnsrbuA3yZjyb5H29r8yFxxPp/o7Ns73mABd0AGw1G7rd1JzBVrq+dY8a0
GmjwO0w7yBsgX57hiZG0RthsRgda4Wmt/8GifTf1vVvzuJOxeNGAxh76fj/0aN7y2rUZA9qo96JZ
l53ho9yZ+vJiWEzzk35aHoyBmEi7GJh1bZrafiZpC43fn7gV713593cCmIEPWMr5HxTrSc8bKwtc
aB+uYL3a1EPrpvm5cf9lx7X7QFXOA8f5UPO09g9P9p2J/O/3IsClg83YxlK3JWv9+87ZZl2+3mR6
3On6F3qC5D5nFnhT/1hb1cuaM4K2HDLj6mQb4egFccZkyGkod796uXlKKs343hveCcS/8zRZMZ37
fW70Xdjjn4SAWUyHnMHl02wbtzXjiNEldpwGEPrKCZ6r48CBMSf9OGD83A3ZBnBCU/uY5mlk0WfZ
YRhxDrXo2f0WN4jytgpC8vJeJoikI9y/C0OJbWlwFnjwCSvYye5QzRpLmu3dzET6JTmmB73BXmY0
Xws9fTFBlYFRYlCoDMgyw54IGiPMoRBd08J0j2omSybttKthTQvpvtZJK1AlaXX50msc3DjUXuWk
VuZiuGxtSUVVjDrAY3/yr41XvQ5peRshYlGdNcYfFsf/sWGD/aBkxadnUkDcF7N/OKGanOpx0RIn
TpXtX9bSOaI0+F5k0gdCoV/8FBlGSR7cWBgUMpKch6Zo3jDgOWd97Rku04JNBbpic6yOpFTRJ0DL
yLCk68+jcD44a6PtcCiYf7hw5/cNbCPZYq8ka4lYn/ud+I8LT6sJ2QpnwPguE3XQmKza8mtMU+c7
4YNffW2Jq8rxHsp1JZ8iq5hJN+NtCGxCeTu2UyQ0Necv1qxcvyZwfeg+W6gH+3nPsNMiuqKlr1h8
TJlWRRNTvqOdbMlBHbMG0L21EXy2CoW83tBq+2JVTPLh9KWxMXe3+8lqoO6/1jfECiyMwWxGlZnT
Q2a2fLFr63nWmIVU/V844ttLOFc5k0KWzJOgg9cDYTpoX32L8G2nzq0QHRa/H6d7i3f4qYZevetx
g53aAZ2XY6ov/70BvIcms4jgG3Vwx7Gg8hCb7x5jXchsnXy2sMo/BTR7HqU3iAg5G/6iAFRyOtQk
8m6q0bK1yRQXnrGfM0QR4NnTY1/+YXU3thP7v5YV1+Ld30zVKHgg5b27HpFLBpf9ssZ8vOrsSSQV
nhfNrd4/Aj9C9v9cDtCGvA7d46x3h2xFqd54DN7yrJV4yI3sDyfd31d9LsnHOgiYPGC3fL/S+SvW
25TmYWxmuYXM1N3Ro2dgyLyhzAzaMybyOs/Vlwf6/cvZBaBR65N52QBcfwAUvCfIm/52LWiNjQ0L
yoa9ncr/8SzUuHM6mehL7KQGvkDcCWcJFS1nDLhTIx9aYppIX5l7hoOrGaE3cm2a6shjqRrCauob
c/2E/2e0Q0G1SzGZF5d1Xr/+4b76fXcCOk7UG6cx3juwk9sH/Y8rrawsn4HiqFjrzYAcX+xIdapf
UccG1Gmlf6IBC8gGzf9TkgQnLTiKlkc7IFEWcOeLtWJCUZ7zIUv7/txP+UhkrV9fq0U9ZIcZoe9L
J+aazA7zcSCJ8ZUVor4wscRwpLrIHFmG21J24WKXfbS2wZekGX7qK/LPdrGSg6YPNTqrriGsuEEQ
7hSQ9+/C6kzAfph8B2WhK48WSn1bwgh0BFFl/VJ70WAKcBWYhS5ORmsbZdrBHn3vOMpqU5F5zYlm
gYU8yA0Oa9vk4VisyxPPNCbdVcX0RhPkjZoPaNBpLrPFWPj+pSMh8DAtrX28FyAtAz3Ur9ZwXXFL
4g5p3Kd1QYIwRfXomR+MheN8UaYfarP7UklKXHItIs0ejDMOzl+9jh5kslaw1k3/kGYOOJNxDJ7u
i2hB0/Ci+9PrIsYvervijdAihdLqmhvaizQHjDgzWgrPTh/S7hMD/wLPQRDEbr+c7pV0nvS/ZsIl
sQZNvBvsBPtmTY1Ho8rZ4+rkJG3yA/77pvqt2AXtQKWP3zhw4Cm/L3ZzUrM61FwyzkuLaq3f38/Q
nYoIfISQKBggqOX//vQ7Bo+97dkMKbzfuLZDqpvDNGfEXpXlcNBa+6Eap+BSaE11LiYC6Vef7OUh
p0uDKqvGzPO3XsEZXf8PLn/zXYFDrhpHLXMDDfiGo//2TDVYPwzROzajae1NeH5z5SFiC3Zo2CL7
PWLfsM9uljxo9riEm19j9bgTSQ4OPhaldsh6xajMVw953nznIELjmES6DqHjrNWcnbbIsjV7JkxL
hC3K7P0KKNwhqbydZ/NPK71v/PbrsMZbrmvxu5jAsZ3NSvqPJcKumFSSgFbE2Sxykh0yI15rR49r
WdDXvv+MZdGI79+VTbWX3QJQw0vWuBhwQu/u3/okYtaEhtbVYbG0j/NcrvH9S84pHon7zMGzd8L7
P4LfRfOQ1sUuFcMam6CIhBiGk4UQjiGIsMKyxEDxROBGL1aGKYVrxblTkNmddfP//1ZHmaKlNJ5x
jltxkfmgfVz5qw4WLc7bdWZ/lyNYWZk4ZMuDDbSSCdlSBSPCdspToXXMtQtouhVy7cTv+LVncvOG
7dsFsxADibjZvty/I12PglJvdL7iTuawaunwMAfMMn3xOiSkhJDGmJ6oRWG8uPbR9HVkNnP2KkY2
LVYxFHPirR5qhMYau0BmrkePNK46dY6ewM7GLAG9uObmO7PP3u7OzL/tV+gFsdyl496Z8QONC2OZ
rrLFTcu/GUMfk/YGP9YmzAv2wHywsGntdNmmpzopq/2MlsRkuPFSGJPx1gAnl2hZiM8qGRWAPdkb
i91fQFTkx4pVer/Uvn/1aiuk95wcOuC89+PZorqbXaTVrktL/1DZQ3YaMIrdr5IZ+EPD7P085v0W
F9I4r7Bg8jAouRsoX5jMIxEK3UobrprVjtcC8RPFRYfk3rTXfU+q9rehmW5JIuA+pXpwTNEO93aQ
vOL535eCZ0jXhMW+JDstJFVhU/vZD5B9qidRIJhtSxRYrnLd892uw7al7VLF6EojBmRXDQ329gW7
PG6tE/dgupubDPGqpTXHDILZDkxIugucFI6j/Avv7GmwlPGm7NLalVDx8YDSkl9ap76ictnUTs7V
KVGepfgojgMi1yPOrY1vRf0UCLll8LlvCMbMqEBdc2xr/JDl2GK3zDXmP+lHekRPWK1oQxn2ya/g
75q1fUop9tGor2Y0JH285GrP6KNshPG5qZ2PdlN/9mWKsHSE5L3gij+bY3/QJs8BA2Zg5Uvbs6tj
8e8yXH39ZH5COMvZuansSPV2DuwwUrxoMfbzjcvcDS72+L87lHqJ7NDvX1oASwoj2cvdmLpsstxZ
BG8m+i6GMPQyHY5+12Yen1pjHfeNVjSRr5BXTVX+CSWsOE4+t9HdXZygsL3ZExMmLXfzv/rsm56u
7jGQRnVUGfq+Ra/MfVNkLbZWynVcBtyvq/m8oox5U2jECUTYKDnbjxX5pxh5DFZb3UU3QnfBGxWi
lsyab3nPqd+aCnmoc784SaFfA0drTtaE75kkKTR7GP4iG5YdLuzEekEvwMuv/etiVl6oO3pUaCVm
L7hTu4Kdd++Dhg7aM6TZ7hUyQ7rvejEyPLGrvbUyYW2qTX+E9TYcePJ1LKcICKqTnbYBoqF023qX
FLGtjgSyz640S7KzXbAKSZ0HorFG7dBbpQwHVCPhxADrwTUlzRyP85Py2fA9JtSAZFDo4Sy4qONS
/uxKpKJo+7qrnuebMgXDSYWw8kpeNpXKcKXVW0U0IIO98Arr4Le2t69IEzj7E7GZpZuKN861+9Zv
7GdOTFhWAvnQDKPxGFhagSfiBeNOvcMMxRoj5VqF0xDQULFndeH3z4Aqm/tc9+cbob5EHPiMdBss
V5PyxIF0Rf+mpdJ46niYBOXsPkWMGef44LcGroonoV1JaS+TlCHZqH9uu5meXKPeShOwmMJMHw5d
+oSA2H8ty7/YGJiwSsuPh5qqh0pSpCa2TcS89nHAZDElE0KoWzAbYJE9xzjoYrH2ZdZU8Vyll3qO
lzL3sJYM32Bu9se8JrMo7UqAdsiSLmB2X6RO8LUIvmVjeg7wyRB4hQhuQfx+yBlr79zKIDeyn+oP
dflhlNZ+xm0FQHKeQSx1MVNGWLEOW1wfOAkekA5do2dzrOxYUl60Mj10GvoPowXmPujeAQB5f0zK
4tluaPUNHQ9+2zV2qOl40kYU5ue8bvRzutQf2PJZqNCo8m7rNPoCOWJIQt+250wcYEGap7BiGHxM
t0S8tFX3aWrRoSKyfXnp8ODmuzE4aqLjadYdQE3WrzJ1w8XKmMeaTGkSZ3aiHNVUkzLvRjjbXpaa
47JIQrexvyZiIXNydMzD4BPinFclsXCIkUXR6aGE9MAEWOH80o4pQZ873GLrIyNJGm36GoQGbuJD
hm05whVTH5NV4JUIjPLS6w/mCDiKsgWtGnyaJ9VbOPmRtaJNMq3Ip2d/nIc+bEGaXhHQjVHrtNkB
6ZZ+5H09TUO1HFpRzmfHEnjOt7+aoXC+NzZaC9Idn4djflWsQpHHEuqzBkE2TAmjSscZ8cTNdizn
VbBU1p5sbuvSNkcF4ht4qIvhhOSeAymi/l4kuhHxThYRKGW8lIvcLCM5cVwKVd46F9/04KNbPtr5
6H1x4W1IR1T4tVp7V8xqekWltr9rf9syZ8ySOd9qz0VVWFTZOdCGSCSa/VA39hL1U3+jpPxh5uLk
T8F6Ngjw5ihFYTT/QM6B+7CWz7Cc5U5vDedEXudjVaaPJj3uJ1MuXxa7S8Iqra6m1IOT2df6frWQ
2qbYE/djqsitcFQ05qtLSLiTQBHWc3pxVB0ZOVvusiUyySmjanbPNVnUIYjc1/tYZhys8uxqvct1
N18tCO64P93r0IiLvYmt5xTdTlVeSQ3tz2ZJFPWQpBitp8FGmKfmk8WrGFClL27THvM0M67O5F5W
v/ohhiJ4TJAFWTR4jsPa38RsAZpOCUduk5U4IiMJs/XSLEH3iL4MSbENRI3JM5AXvQ+ikrcjB9JA
KwiCwFK8tKAlHxzsE8Zi+HDAyMVeLSfsE/Xt7iyH+7TzwXRF/Sqvwh/8HVE5j0UAaPI+DBk6S9uN
UxkKYRjhjLQVUC09opZGdMQ8H02rrs5l0UHBro3nju5IMf5FWJxAjGD3SXDO0ZTsCEQjv1vHcG83
WO/dDuu72iyMOETxCfcWg7rsO9Li+dQN1g1FKyHpRd8hAhiTmCIPnTzW6L0h/P6aYM885qbzLU8s
68FZ5WZUKs6mXn1OZmUfmIcau6zGvODh9ckJsrj0nvsaQAAt7UKLk1oINHtUoGWnXhtL6pfRTkOG
qMt+WOyGZrE8Gdh+TY7mL/T23urF1C/Vil5FJSWx8ZXDeHuaosUj1Qs5yUGt2JsBlHhXYxwwnqgp
j+k/GhGmjCqmLVhTMDs3V8s/soz3saJ59LSyGVvIW8+Wn7GADOXjuDrBE60TN0dAmTMRRGDJ2E/I
6Svdv+7Zfb4DTgg9nW/3cyii6UMVWNmV877FMo6kWxNDH2k8+aHWrzrqwhRN4cjNudqhbQ/jGZGH
BHznT89aoM46vuaHYdQkSngHypDjlscm854K3e6PWl1hmlkR3sEsQKgi8+/eVELDVyOO1aB+6Y2S
Da3WXvXU7o6FJQOW+wLxiaMwg+fJOZhF99KsgBIMzd12zhTGGq81T+WnyZKvop4/uoZKXugWoYfq
SvNpwmRNewjAzFJIxHwlYDVZUrXgbcKaN62XXOrrkzkCHugJHfi6WNUTTqTR1bxfSVbw25IFTD2s
hQTJX/Oe6ahY6YIOpXEmqIbzjc29UW2mKhxgssN0NLlSXS38oSdX+N+hA5g4xy5iYEq2Jksdl63o
ItsJLIwb0J3+FgFL4ASIRxmnYi7auWJRMRyfD8IxoyzoiKYn4ZzYHn9mFDA++1btfVM8YMGKLWis
ZBOniCNfOhfNDavJOU997MfzWGBQT7Y9g1JrrrO4sD+7QuM82EgkyZ3sjHBAshbLTuTnrF5uqVjb
g22vyWc3Q20zuzvVFtMtnWyeuUJaj97Krtwj/V7yzLwllv0UwCk9GMqqrgte6iCvgjffwuOIvO9h
FPalU0v/7MhOPk8TisipW+39Vj/c71uFJnyvehguckT5O3rW/DIrcKQwaoOP7D5B5Czo4TH6HJYO
IMGEPjbsPcJMArWcV406jwr7ox0o+6LVOgZL3WyOfDKf5r5xmNGx2iaFvu8C1KFNX6fPG1Km6xHH
L+VsA2iy5td6AFqgygm8K8Zu2ob+KwnhyeoAQDGCVwV+5W+uCI91v5drzra+jQtGE9sTdxvmxTZh
jNgAbpF2FxF03e9onKG5auZzrZPx4PdwuO1pmsEBTBFY5/ZSCQvARVXC3q4UdIOqta9sNQt8CBMB
Utf8opURRExVzL3sa8KrzHk56wauiGR2rEOBSO/Baq0DYp7yUjNsOg/ecDXnTMQzQxbf6W/8dYh/
iwUJc1l2xyFAqjHrg3bsl2Ugjkp/bZgBXBYa0vf21iqzv5qJGW6A83VXj0lxxWLN0my6b4zg31Sz
PPZkXsc2J7ilkQWORwejqMx6QtfwehpHrYL+PWwsI1k4H3PSz3dCVjJKNlcTVn351IlJHps0wGdl
+BcWkumIv9o/mDS/wnyU38xhBBgup5VpAsqd3ZRua1izaB905MupQ2XgLnpY+eYjw7L5S+VgQVkO
dVW5HG2Jsk0U8va0a6i3GiDTw1DGxpDE9VC1F1+U39NBaMcqnXF02EzBWot52B2RNKCfjZBtkUZW
btkpfvMIE+fQOLInSZ2DZFL035csWDhqo8vyc6ICkhrvp8ncxc3nKgSQMlymdLDiOndomLXOGHMc
zq9kM3fJmj7MIlMHTABQIBmVIAEHc+IyZHUy3sMGFdWevgV2s5mYaa93T3kyP6YILk+zaf7y+sV5
qHX/uhBWgl0bT4pYCnXKkGWGumZ9tVEcRy4VBUXTtO4JeTZOXv9R+SwNpsW2Pir1cgdBcTbSefCD
nQGZ7Y6ZQGpuPCZLvptE1j9ozvgmUC3uAS/WUee7CQV7PkZTalQPtJAT1c5X5cyxTw0RdyDARpR1
EYrfEqqW21+8wnwylC9fqM+5PTeDbJ0/Tn4dE75iP+HLvbRjNSO6tdMb/ftwKgIReWmqh4OHrHLR
MnHtRUdWQS+ejG5cPo0HNOW7Tk/7J4kQ3ca15k3k5Hijc0mnjE8ePMQBUutX1fMf3q2HjlqbcB6b
J+K9JRkTqC8Fropd6Q8fxWi9TdiQsRktwE7svVckYMJgEO1Z+b/XWoYHrTLFg+I1z4FyPmpt8JWz
yk7YfnXEVssxl6bGseobDDRV8SDAcN+rzL5Z/m6UVp1rnRvPOEiD0evqsHfpW9cymKpHYWYceMfq
NbF+GsC4sIeLhWOVc9JFa37yk29QFL+nM54Z21PE65gV/kiDsn82LT/CZmmEiRzSA862U4o7plwt
SSQ47JgsyB5wDv6wRw5yHo2BnWsIZ5cMOIIQTONWM99Ki5aYYYzuj3XvNl+11Uof2qyh2vGNt6By
dzJ1v1iTMz2ZeXXuda+6FKJ+SXsKL9uy4b4k87NabA0FllZGQ+n6e5l3/plY8Ysc0yWSynK+TUbu
RNrinN2ysZ6oRa/c8q1LAAGjMzPUcjzG9xNcy+pq5EwvclTH/EoBgjYgjN7UoCkZ0uOqe78yg34U
rkyM3iOyALXwrEoUq5lH/doqlp1AWp8l9/ouS5fhbK0gcikJmyjQl4hlIj/kA3noCyPQyRCPf4Mg
NwEZ8Kc5LODuYnCgKzETJxt6hHcckoV7cxrRGTctdpaSZmVdvAbuZq+UCAdR+x59YWsh+rdub2nJ
wMk5If8qKR5wjSnCZ2FkixGL0LrOPz0XON+qFwEdwTnbvILbgi5/dATMnWCJYD2f1u/aES4Pjp8A
Rv6oYleZipyhDKTsBjqAKgA7iWSTY2oOXaxMmrV30SSD4jJ2aV4SBQnQxUnno+31dGEp6/ymk0db
cewOKsoptiB3Qs/bYCzfDVMZmaR1xdNQfhsHN3/gKE9yhGuxd3FuOmft8KyGwDpb0mNLWfR705RO
3vbP9H65GrWRhpbTTIdUTV+U3Q8HNRDcUJYuvU/P66PAVxR682ZRGRRCm0zqp/uOPw6QJEhyPfRU
W8LCF8Y9iQ0VqN1c1eqzK81zbuN69vRHTLS6M3fnZmZktgAcArqyB24635B4emSSMynV+2geTeuc
sMiOvisvq64/r35pPKoeQMjYazi2leLZoRD1t2KnGpLvvYKa4Pcjd7MAsuE7siX8UBWxDfprv/ru
sdqGiTrePMoohZy+FUfmJ9a5wx5ENA4J98mKscpIxFf+HeYXc4yGPDeuUolHU83uWVswgNNLvwVx
+0RelOPSLeroTuF0ORelLkNpdH5ouvK1q0z5UvWFfa7tgVaiVt/6R1c59rNTpleCd/7S/cqPuskm
8wpxAo0KfzzQ8TXeBFvVuWHq0fbtrXJguakcNx8kcpBmxRlJ8/KSV+AtysXf9Bv5Q/FSCd+5uGNl
hCwfN89dwAUoke6BP8+7NVvcKyfRaXmihxxahDfuCminpKjqDOkEaHLHVZKnsVyeLFxuGIe7aocP
0nrWfBZb25T+KQEys+9GHI3Uyg6jiO3OFVsgTduNR+CnALqcJmUQLu19y5aLD1tlUT2b3qE0RvY1
zaRdHeTuF7X88DPcWVqXUGKac/Wo9/W3JGi+jg5Nk6V6k7VpfjCnFbcp+kewHt3FdKYf1PxZiGkK
/Dbq3yd2q9B2zeYqAZUcLFzbO9raMBVS+6V3nGhl4XxtWYyWzI8dDk2HbLa/d2LJP6I3+OwbxEp5
Qf/Tod+Zlh/8xreu46hnDzYLMqGl7dUk1x3rjWeenGb9qfI2w9pQMbmyJvtjknyhInqr6Ri9tGlp
hXlWPg1jpTPJIKhwzTIMpiovTxzor4rYg51WJMtr3+k8PsPi4PEW4y5JFNGXKz2pzE3lMx6vjyRH
wVforpqZ60ejAYwbL1k5Mg0SH0uHHHBR9uKLv1kREtXNT0K0+rMyms/46brb0spfzQiNzFRFdSyV
5n1aF3Mj1K3aY7vg/SjVah9MSq+THAM45JYmH9P5NkJBao9elYSWR/JUR4ttD4GEtQqOe4kxSZTX
HvV0nOQrDcDFjFcsMvh5kMmeUXLS6AoqcnDN5lUV86ek1eZDBkL3mhjqYm2tEXeZJk7bFHM1oaqP
6OiWR5OlLNTmma7uuHwox9S+TQt/8c7m0oRQnHYrePrzKKbXDMvmyZ10Ho7tx6VLxlc9ONtupRN8
kh1brzU+pJmKPFOvv/RMV44VmIpD3xrDB0/UZw7+4eTidt9FCV5l7kcINaAitW9Gt3xRQE8+ZgE2
cKIyo6kOnWoor/WKjIxcv7M3QJ+iivfd4dJmI/BhXhsHSLnbRtIFfgfwdaMbHV/48/PnbdpNO/zv
/GG/jtBaHuGFXJxH8+a/VZ/cH3SDzW4n1U5ZGPwhuTA2CgdOEHlIDDsWnShgFYYOsJzAG/dX5T/l
6hUdeweruA9RzR7tMIoeo8cvjzjLdt/8nbFPdnM0R+bBiUmKveW36aP/2foF9oZTL6lYuJI3qCoF
GGvAixiikRQQJyrrg/99Zlx10s9kWd3UzXyTX8hdYhhZ4onyYD/taVwnMsQJpg2HUZEldMK9ihIE
B4n+mC3ksTld9paN3UECRMMtxaBy7PzuBAhxOibFaGPF74N9YS3amcyaR2x37aM/Zl9UW888qG7E
3Nr6XnIQ2HGc1UCDlt4pbdprVU7qW9sBAxhnrX1YkNzdRqV/XNPmINVUfeKbAmVSm3LGzKtPdJL3
To8EoXQygbfctj9Zk0vHrOC4WTQXC8NHw0W8fuojd4fHZjncBhXiyIxvJeCq5PXmPeOrFJ1yQ0cu
Ir5/EXYnYgHu8+8fvS0kJu1w/RRm0cce1LY4EbKP7z/evyslt8ZY11eDcVrM5OuqZdeazu1BEB0Z
B53bMi/nu3c/9kxHTqszhYVvNXFbe5A8/h97Z9LcuNJm57/i8B7XmBNw2F6ABGeKEjVrg5BKqkzM
8/jr/bD6tv3119GL3vfiKm5UaSoSSGSe95znKFnz0WBetpky7/rnb5bIdVax06AQG3lxiBLrJBgQ
bv78ZVQOxQHEfXm4/QbjaGr/8OdVIRDhyOAUo5Ef/nyQSZRzc/Ph///Zn/8Da3Nb9nlmZ6SWjdvP
bAue19ES1cvqz6/uxBXnSma6K2lUxHD66hC1stzOXda0R70y+20J3m1xnL+/e9vGxb/8nH/6s6QG
4GQ02a2KIHteilptGkGl56pVcbfmgQYRSquLAyef4gCjHs5MsmzxMZosPaYiIcSg2sz0f/zw588k
rQNIeuWRAq3y8OcD81i009hP+Ti5E7gbDYuEpbPqD/RqoWl35SG9/aCR8f6/eAf/C+n/HyH9LQNr
2D+4av4d0v+xBLP/31afTZnFxec/gv3//tK/wf7C+8vhWwnXdfVbzoMcxd9cf8/6ywJWgL0L/q9n
eje/3N9cf8v5i1p4cNamZbm2yWf9P66/Zf6lg+BnVkFairCObf9nuP5YVv/JFWr7wmE2ii0HRgKx
m3925fWxmRZNEpc7+GVya0QDxYt1/5TbprcS02szDu11aOt61UzDAF7ccE4JPG5Y7JzDXW97EbmP
lOdR/CTqh0hoEWwPH1CdBuyopK7NBn4fRvPd3FSMW3X/V5JkItCWFEjFBOndsmHlg2S6Bfumci3v
cKBw6kn1UL+NgjjtelAhLW3DsDpaTzBxnTnFKqRLInaSWWjWeHJjg9IhHjiQsWNTBTyU9gwTr/Km
mvyNKKRzJPoUuIhjKf6k0OAXDehYKGFDVpRJUi3gTdO0bnT221Yj/W0BvSOdWZ+iTuISAJfa2gPe
gip7FEbWBDmki12dLrsYYMK6hs501NkZWPXo7fN4drammp59RR12QRrnxBihn7yYmZ4Jssgf23fN
gmfVNtZWguHeaFlsM0Yhfg8iF3/YWHzjIi7YsvKYHUizbOFrojEbN/w7fkbkuvYtK+PTPGjqhfPP
LiGZG1jxzWNR+3vcCeLYlwJX+2h9NW0MlJ3jBvDwPZ3dzhPeATCacb0vzMa+qR35iR75XR+ZGHLt
gXayMC+n+XMZ2lNuPTu+4x8tDWdYEo1XSweMtGQYZuBse2cxEIEVuEXc/IoVyaHQqbUvnNdzArUY
TlIVEfCUQj86vXZMGVQdVNrFd8ngT6HuV8+Dq7qNRU3oeuFEfsoqvCNKhRjEgMq1DVU/EYV9FnpW
U9jNw1Iar0W1ABRoxMtUim5lOUyE51sbwJgSQxw0Tros8Hu3dMHe9EMSziNBdwisqyWOnJeIZqnO
RIIxG3m159ja1NCuvBoYR50X93rkRkfLrWl6Nv8M/dwF6gqVVVPnPABmxIfexmsNr/sytuNTpZES
a+kkCrVMLQHEJne9VCSUUvYHKybI1kbeEK0DjDHhintGbng3rfcqN6rPeWUlpyyCuaMNxGxsvb3V
SQ3uq4odOuvZexeVXjBHzS6CnWyYTpXkuidR6tXzOVdCu28HaBJ6dVRTfvUKOif67pGo24IHSoUc
X9QR4OvJb8FDwsBydjU5yltb8a4yc7k3Crnr7bo5MREHWNTZ1h4I2j7BrRF2dJWtJoQ5UrF9e+y0
5aEuh3S3+CnDmW/gGstBxHrLBZQ/8lC6Q56cH0oZfRNOy9ckmaDX9QCiW9kXG1X7EZykmxYUW5zm
Ro78WDLXWkUSWQM5cTSjo6F9iNl/qmO0uDRa50ntbHmj1EjabU4g4vjtGJZGqxEOb/1D2qTPem6v
NMf3T3NWXBDH4ZZa/WXitHYpthKmtHsssa9hEfW0VSx1PbQT89BTrRL6GlxF7BjjBl3gEE2cD9Mh
UWE7mc1lxIHmd/XGJ8r91JgvBfNTvFV0JetGfCclFm6itLSBa+KefoYnliBxP479b9VabHwBva7i
Mi9hknCq1ekwy4fKCv2eKbeCYLlN6qbApVKyoXbru0nG4lSinG8zTxtXc8zhrWfKdba9/ppX9XhI
YpeR5TgXq1H2VqjBPF7PlR/z+pgfhrDtVVanPnpO/9266UZm0txqMsMoZ7W44uzmR/RzFk4jHM9O
13ASJV5+v55vjRdjoz1nSWRuYivFdw38AW/tjRUy0wKspEZ2JJnDZVJDqCzvN8aul8YivFNBaKeY
D7dc+TprfXw3e5KytjqK+L2nCy8t4JY5v9bFT551/XPDlrWcbMbWPuKjnfQhnih2ipSpeeOqk8mw
bwwzD7UIFX90dGrCB4SBkYeA8jqEsvknqpiigHzFRmyoZdO19WviGKAVwW6sdT7HL4o3IuE1DA5Z
rmp7ei4YE9DM0hGidaKTMlpzNerFr8WrDz0HrjUOll/IStig026PG3AIxawSOPHAVw3RgpwzIEGZ
HH7AxAKmBBtmdPSqyXljzjE3pdJfqnlqVyW92sBlUnoZCNFt+NV3k6/2tZeCAbO16d4zlBaMjCNx
KYAvwE1ULCwcVuOgJckRUizTotVi52ia2qsdy2cMC3HoVKhfxD5X1Tx+OVM+rVzLm7a+2+Yoj/W7
KZcvDwDiAyZvd7KHazujWqXOA20+8b2MGYSD/UHKc2kQm28h49aOHxr4hiuwHcWmwVezhhkeFql9
thj7BAMjgo2RymrVEOXUSGXhskQ58W2E/yXLu7Wun73BWS4dxxQ8OeDLvCL5WhZHrkfD0YLFDoGU
+NuS1HuAP/IgUV3ucptSdjzjC2XySR7mrmkeBDwOHtkJdAI1dweAVODQ7Hnnp/jQFqt5tbC57Ti6
3ios4yLETPY5qw55z0/2CxEcbHAIPdCNuUq4wLIaq3wpWh9nzr3rJvJ5ApebT3R3Kbns2sX+RihU
5yVRVpBZDotP9xvbJO7KdqeX+ZshxuqaD/K1rJdfhUXL7dJxzeTzjUbhtJca+ybSOpNEH8/Lweib
d89Nawzrclz71TjQ4oZnQ7QCr5xY8kfD7PZpxLAhZv3GHx8x0+QfYDWe8UBUjkmeFr/N9GtMdG17
polIKgwd+ukUwY6R3Ws62I9ePD20haHeBtNYFU5N71zSA9KItGeWpaDiJXkVhvxW9sBkP005QGJt
DX12MCvZgZlNQQ2uU3SfRzseyzXtqNBcdNY8HLv5ighT9Da5M6QZ+oyNGE+TT0mINO1P3HPeemQy
cOzgM0Pu0I9KcfRt3U58Osp7i6roU+l4n3Q7t5+KHpm4lBltHc1iPw2ieR1snfvFkAMWxVpe8fQz
4leIV8ucUQgTow9XYkoPvYPTKR+GszVgBzAXrdq5cieXSP3UGjAlx8Wrm0ZZj0kRKChYTudCkNhY
gcHAW9WYamfVal+lo/27hB8VMS8ezfkHoxugFVHt8fPW2DqMzVJj62RATIkmFhUGlUYBknnhzqfV
xS2uaU7mrVbVwZ/95gnmJj/ct4ZfE4Tjyq2vMCz0m7uo3VdzFGZl+chLBTeLwcQev02/cakYOFlU
fjMKTD6hhcBoqb2eN8VZl41Rr50pVk9ucn/bZw35sjGziMCzKpwVtORnnr3gU2S6F0zD1r3uXPuq
vTfHfVQ23ocX2Rb73cV/XERrhapcinPMdpW1Gvh8xuzbjqki5OG/srtSW1c37jYdBsYqBcYbpiV1
ghTGCG4763fSjg5mFRvOSqHfe4pdUvuKe7j5tnoCH2YVv1HS5K2GueIBl9jrFLMEdVczAa7yBUsz
LBAJVgSzTBy2eVKuKaRU79F9cQN3inH6oYT5qGy1vM+t9agJ56v1i/JaWMN+tvsz6xErCLjBLabo
kzt68cXgskRJG7utO745I/iR3GFXWsLND8vFaH6ijvdR0HBx8Qb7uKicpkXtNw2Q6lh7BbVZesKQ
nulmOLUQ3QyR2ptZg+SUmWPHLCKK7117nctYe/F6m0PzSOGfV1FrFWlqb4zpN6pium5Hg9aqaHqt
y5ZZucawbV7893RozhGTz30C0WDnQA6eoE5HnocHSTd/j3l3gwZ7cNx7vT9YcVpg8oUCWUx4OM3+
WLRIMXoFVAzY3ctwExg4eiwYw25a3u1r/nwh043+oOwc8nHO57JDf6xG7aZspX7AGYsikWOrq5dC
LwVko+nbc5icJmZZsQZ2mCq86MXVNT1g4zHcPD3jv3xgfd5Te/WgAephmrQQHYj3FCIyG0/ohTCG
YcsG7MxcQYZRBcHF7qfx8OfD6MfTAejXu8HkgSimIREhAHwR8BaAiMPBLfGUSOyN2WDmq0Wiyhez
XNa6oIGMex5JKhqTYp1WhM3whb8a85JuABNC7BXx1nAm3A2ptEElI+2PbX+UoqeIQdlgOh2Q5pZ+
s+N72XwY2VsCeyK2QHTqq6OkjkgPUVEf39Ot2/SpnqCitV7MmW6R9DJnJXZtMSBdqofaEe7GkT2w
+Rx0n7iWQx8K9cVoNz1132rwJeeH5IICRk1PPPqryGiPJbbUfaRRqzgNh7lA9U47FwBmZauzoUVq
U6QJ0pGXXDxBrUaiEgoUECU9GrLPw5K9lKqsgym142s63ia70FHBHAatSpOrkYtt5dQ/vq70RxT4
MhjxNIdZwewxBWdH7ml41xikrJjD6JtUem8FbsOg7KC9+rRh3fCqbdJiwClwFoxW97gkDPqharyD
Y9zNDa24epG99Zl4txN3C7zzJHCxKQfKTprbr1pzVvZErQruYZq6BsYyPLSGaLn03fyOV2Gz6Pj1
xgxba61ZYDGig3db2ZQ+IzIPew4mxxQIqp3dZYBNbnSsmtmr7ejzduRU3OBB24HrGne9RtAGe8Eh
4pkVgFdiu8sZEJhP4pIsrsAgudpGUrZhu5M4RM4JhumNN1F/Dgm+9T52rlpLUYivV8wxYA0fY/WS
jt6nO1n33Lv3RZ++RlblHvwuJ2Wq39mugMDUXP58I/Ilxg6mPQDshhB8xYOjsowwAr7viOXVlLl5
ZBo8wfij6roeumgFCyGlEYTLj76zkVMQ8gHpzmNEXm4fNVgM83zezrm1y+rMPTSjz1Qj1S7DOK3I
V9t7fyZGIPK6pJKMf1M7wCU1MhOsre+1a33uH1l4HuIez3iSs4nMI0IYQ8NxJLRgwAS0Fsbk8GAV
44rBpJ0Y+z++rr6W8tg4MqKX61vrOfQ2vuhXed9rHAKbO2+avU2MBW/NKLgDTs0LmWtGz6kHr03v
OQfbqmllZ/N28FVvbR2+X1UBk7clVAudxG4w39Y0vx8f7SV/z9wON1vcrbB5zGvcG1bAXubJqOG+
FdCxNrqsuiBS8he7IfR4KbGcKmerm87zOEWUUQ/ataDbxuivhmekYdqBmhpEHuIpvdOXbgnlQlMv
j9cXnaFYoLkKQ332nXvUPHgDYGONmi+dvbKZZmApM0x0wk4rwKFMogfmB7oePYsxZvBtzD9j8d4S
c3w0zR938V/yKZZQv6iRBZIZpD3NWtbsmduMqPA8Ar13xYhztNzjeVtHajKOmKC+jNrYFYot02KK
bWd694k0Pnpj3Ra9s7d7/b1DAzyUHq3V8yKwXVPgUlITg7q8Vol1yyJ/+igSAeTfbdfOTogb5RaG
hHwpzZ9Kq/3zHeEg/+MWTKAQq+7zHqZJHUhPHl0QfYHfzkNQm92mdGbmV7O013iMgj61xkt3Y86B
8WeiEnlbvBzJiT5tOtSAuQKQw4k7tNWhtEMC0oFNtpHWTON7nDIQ57gtNw3KCNele4w0KYI4ufnH
yMldRj4rcYClVjhpF7cK6txZ1u1UOiu8bBM+EV+Ql5TqIhiGotOMTK56E2xpSqguLcFxaTGjOZ8T
cM1lvWuyKazwQxOL2VNn+MOUE01byV0smNlr2XSpnpWgmGaqV7lqXvxbz0WmsvvWx9/Vxh+mguqp
Oziq8iXdOrl4Vh0LWokUsph33NcbMjsAqvOfquNyMC1szjjhmbMQetUGAjoQiCe8WMsATs+uik+9
kau6dh9rMMIg+zrSP5hFTBvkhGP3n3OBYx0Mf+Bb7Z3JsyTIOcYJF7tJt5yFcHgulOxZrCUoOX/E
9reXqG90Q18lj5PM+zC1LN6g5g2Twvvo3iRiHG28c0ZdYbnpaQNzHpTkH8xY+LNUxnmYgOIUxNah
2q9TQj6ig5WgF99eU++nEhJo1jmHCIi4nihI3OyUA4zfDC07fc+wpDpxqDri3b+vSlLWVXuRTfIU
D9UjUzlQZh2TF/Y3bI6u3COdrB6AmPy4JsG41nBf5TDdlS4vDhJFk1RXBKYbDuYL/7Ib2Jm9qciF
6F4PL5FlXgLZjvSwNahHYlHT8Hhb901H8NafWHEHW7FrfaV/+9cy2nQDtM85CbaFvs7EG19oaNv5
xfQrjtJ6bTTzGafOFw6lR2j9qyGJvwfduAoAtaDA99hi3ofMIOJSoh85abHu++xz0jB4Y1T/Nroy
oIeC24f3gYPKnW0im3JM2DPOB6EmjWfi4Pu5Son5MmrERtVU3XsJkBAYxRYXKuZkc5+V6a4dbLzO
FqYEbZvngtBaierq7BSMPYs3FM5eWhkJTlALk4APacZYgk7EMNC77AXiJ79j1F4pUdnqA5S6ztPq
NWaL9exVX8jA98SJ8u+yJn/eNGdI4TxY9ZRGtXHmprLnc9nVX51pHyNnprDWQVaZipeJiBsHKb8N
UvZlnY7uWWY/Mw5TDce9k91ON16+m+3tZHjfmObf7QH7ekKWg/oMD89ecamX6qhZlO6FjKdeCv7t
JTEvQM6h9FaweNZRTbJoGXlj04hKeDB2Es493REstwOgmDa2QlcIGkqoQAfa3rY4mNlbK0d7LBSn
oCixX1LrmaqKg09sCpMZKH806K7QDMTQ6XcFcG1Vpf5zo+GJpiHtXXk5vQSRtewtfLRJitrij+p3
W1h3nUP5Y42qjbUpxLSJc0kV+rkuf2Z0MBdMYGwpa1v0nrZz+2u93MpIiZqicaycHN6kjUPoxemv
VLfia/OGiGY3daaPRnEqzzbZEhHSiuNLPgBuvIk5BSHQTayx9Bq0LgPnG7fNgAPHUEODvXr6kqn6
KOoqaGJ1FIqMPadw8E9Q1qmcO2iIp0dqljIFDaUetoMeFZwV5TrJSRFoDbKUTfyg04AbmXqCX8vn
iee1nDEbRcgwniHpt1E5nzRuKxPPzDqG/pzATF1hi6Lw07DMYMp7Np55S39K8omPetxPep2ucj9e
aVz6gUP6akWqijhq7NC/m26tyQsWU4MzCVImzAXeUY89ENihfnCepcGrPN6RHv8ssl/0gljPnmJC
0LR9YEZ6cmxn40b1AiiRlIyzqckD/Zo1G6MfyHTFJnsMA12SbitF8ycEIRJsrRlfF1jRyOXYi2SN
+Al6lJO61EIVKdqWHcbuA+VdzmUhhlFZ2LaX0uMph1fWUQa9XJQ0gQh/wiAMVF67LhU8sVYgSYB5
V6FKmPwXBA1NA7dlVsogrtJpy3PR3plTr63tjpSe7wg8c1HxMqPCNVI+VT6RCMbir2mHRc8Z7cvA
ouUbtbmNXf9er+0nQxFRND0KJNyGcoxYEi3oBudatUmznxUE5T4dvholnzo34jDUStYdia5amk2o
t+2jl2Ge7ztfrMU6AznJYXLfzYVceShAQVLxhKgQ6jcNcdfA8338CbbOXgQe0T2O4o1jsFubJQ2m
XAenxl8GmBTmjvwmexTP+10QaFgVrFXuAqt0qN0dXr45jIGQzRpxX+kGRsNl2BUy7DPK9iiQD9VA
uaqv04BsNgBA8PHdrNzsQLJffamZQWk+k9ao9+To7BWcCetC5vOjdXKX6xro36AgZ1IqkkdgkSwH
p7czZxzyxopSj+iz6gkdjoapgsHyB1SpbGtmfNt04LxdDy+o/f167H+Sdj5MVv49dnTTgmUNFs19
t93iskgZumW1rQd868mwvBVtSp29XzxOgl9Kf6AyiZUHVb9xRvbDH6YYHwG5O2toOuBeHQQFmXIP
FAuRRpw5WR3k1eRSHAQzCNowcYtZr/BObmCcZztjIjojoEqkkB/tbjZo7sYI/0i/4mM8sXCLhAMc
+IIDiM8HLRKPrRVd2BYg/S/0hRVJGugJfWDc436LfdJaMFv4KYICc4jr3JAk8AVaeqtnn4pPTm35
O5+/nbk5Cx1eHrkdbGJxdTXj0PATNt/2Np+TuwoqTzN2XLHZu8N2152mUwyTH/13VWkM+R1XUFZr
Dffp7WxgQd2Zs3OXv7oTk0NFYJ2zUf2zZAPHlJxTCnKXtU31/sGcxlemi2GOm7sxxUHz+98LL8ng
2D/elDVrveK7jBLubr2OLbqf2tBM8++cPJX0KTJy8fpR8UpR78m8oUqbqAvzwX0AENAtGLN9mYbC
lWc4NB+tSMOmbF/Y5dmbuPfu+kmcNTehRoxTa6Ab2dPQd2+VEx1u36tx0nNR2kd2rNvOeqtpO2Ni
wWFrOhg8WyEdbKO4OMr8UovizTexAOnu1cdr1kVbdxneTFOceCf9EbbxXGydJFq3jmCfwupjhXNh
bE2WyFtshfSRE2YsUg2oRTSEBWfvwlGnmvG0sVTGufHozctT3BZvE0JHZyVrXMKn3K2O1lg+ZzYF
B9Wau5R6tYaqF1iNk39xxv5ye796DUE3Ty78yDt6oEGDP0Rd+zFWqFpLMlDh13PWnsYADu0SaNEu
GsedNccJ9RZY8JqcJyN5vVVlNTUyff3gZv0raTJe7pYngHkF/RNoHSxXd7l3kyZsrHLDOPsdMDTt
zUn90PoPheHe1bPaN96MezvbFmyLg7EmMdGbGxdKRNQX57rpqdNNNepwGroEx4ckQanSgATSytYk
2yxLXiZt+maquMpyupaqTt5bfXqlQMFFCx/grzdHO2Nu0MIRUmmExW6wLwQ2QXOp7zJj4KrqykMm
e0F7pjzJaIZAmJQ7ubp5ce8i+wNh65jNg7mG6h5C6d3pvtwWo7kDe8lGf01TIToU5QpT2HGNaMZ8
jm1jGydq3yfqyUzYeGvWZunmLcCaXRRpMDfATbpMXSoMRxXt8BFeXC+SQQZSn2DoptM40/oFNOWS
uY2vn8wyDvO4eLxd+J2WfJYZqgfPtHK4G+dyNViQji3xlqWKejOf/KYTgnN9ZtD+NqblOnEmQsvk
cNxafyWU4AT6/JtGHHAFZD9nbvnAwDtJReAI988oSOhFp3qw9yah4rwF5G9HTybqQ8X+pczNuymO
74qk+mR8/d5O3g4aLLNxyvDE+KuwC7qb/ZOtLaQjCc+xonqd9rUY7Xef28+z6T23Ct0dMeKbzrKn
OcW3ppkQeesX5pgfwJSdPvrQneiB8s3faa2eiyLdUBb0wMx5P+bLKsX67OGv8Ivkog/4wesnV/Vr
hlQbAn9fps4c2LXoVYnD2Ol/IcPslm499+lno+nXJmvfc+56rahOvUrezGp8Hzti09K21lRN7tI8
v18YwVols29pNpsabxQz05WX+wdF8xjPmL3nymfTMu5L3hPL8775XYOa6J1qG7gMzzqTNJfnJx13
98n0xHzpJ5q9O5Lmd6DnPjKQZVLcCtTkKV6mO8/Fc6IV58Wyj41V/cQ03TXpcHS0/s3ipnJdJlAz
fXkxM9NUf8ja+L2AVZgB92B6bSJCoppb7aujgZCI47WO2Eh3ZqDi6k4JH2IBwxS9Gy/WUl1Gszl0
i3UHFwb5meclQMg2Sk+9MT4hLj2SBoywOspraVBmCL+fNsOzxurpgKKfPW7PnCa4ivPTtXBG2r5X
MkeKdPvu6Ja301fThBnQP3EBwFezgGN+8YuZNA0XC6WJ95G8N6JmoyoyfTH6FeuMhlTSghyKKGZv
qL+NcuDqc0SZdtMUgbzYQ0ZJSPEEXCwcLKIvpUOyuKzDTq/oAJ3DXjxCcts7M7mmCoVfmm/OXFhb
6CtPhpgfhXtTY0ZA/k4DsMk+J7N5T7/FlzWpnaRhSuXLKWKK2i7LXZ62HzSxXWmL8WFqBZYQr7P3
EfnzfnKmX6VWMUkxoFO16TVaecv0PBr159hvhqY9jW37puz5XdAbmKf+i/K45fD3Znbb/cJKfLZR
wRmLbCsi17dgW4dOVe6nzlzHmtylQuSMxphs4Ish1nwcfbQ4gFZTWp4TtZDzZ4/EihG6Fm/TWOWB
mFwR4LmhDtQoNjXbrFVhPxraLNeDMJ6Zbp39gmJTKQ6ccXbQJl7sgdueuC3ffTnqyA8VYd3CaLj8
EJ4c+54978/M30cGjV7+vJmMi1vnT2XWbCXcuyV+bUcg7I6zudV3MB1ALocEXynOdVQ5awqB2vFD
17B/335uOrsPukUlSa3Oil7FoDGx6tx+YG4bjyJ3cO0q/zTJ/uqr4sCxYxep+NnMoQQM5YsgLrec
HYNgZjTZnEPUsM0c76gp5s+3T5ry+rW/ZXRV/GO2qgvgmDyVZvXQK5DWK2tcZ2Xx6GEpsftlneb+
l9lGNbta56ovC09yf73ccNxRmaAMTy1jxOXFWvpt4rSbSmu3beytXBtRRGsQudnsEH80EZjbVDtj
AS2DdOZxMFFcIoaLT/dBpFMqM9LsqYnzLK29VB0uZ2tvvw09Ivb8NCzxeornnef1BMLe5U3KHMsf
IlVfqK17t2AGqnQ6dcVX7T8zotnJiMZd2ztHKqIHz633nt5+4mG9RnkSjr3aewUKDkWy/AB686gu
nheWyCpPt0h4q34WHwXTNDyeyyXLyoORjryUKeXFC08takaFthaMVanizbEuYBtgAlWsbAsFYMrN
99uSCSjhzc3rYsX0x11p7cX1OpprEx2IbbnzTZZHXBNnZwblw37iQKT3j6fxv3yf/5Hv08SiCT7r
f/yf//Vr+p/yp/x3vs/7n4LMcjZ8FvG/cX3+/YX/6vq0/wIm4NLowkEcLqQPte9fbZ/6X47hGwZ/
bbrw1/7B9mmbf/FHrgc+0jJ8bge8mm3Jrfy//7vl/yWwe7oCMRywo+39p2yfhqn/MzMM7q5tWXgI
TFsYBojIf8sMy+AFLHmlz7spq8hAjEvIdf1oz+xxIkVYHOae1IxLkenMpXU0a8+0QfNgB2uLzNn5
tciuFfCjNimC5c/4aSHD78a2xNIhe5ZJIBNuNkynUrQPo0/pQ6511XpSEwhzZa/wlg9sX5sop661
5z9CMaH8E8ueSta514LQw5r8hhaUOPT4XhA9PEvDYqa6g31XZ050X34BOo9JyLN7c2jAWEZf7Tgi
uaGdEexKC5vxX51Wazvtve0s7GIFkeXVtxgiZBqJ2d7P4qAZ3eTYt91zogBI83giJbJV3FE7aYp3
KCKwqGntnFv5e2zdbWsZJCSJOmeYr052adwKLibG6Vl2IKHP8/LGHs2HDHuAa7Ub/DsMdgtWQBkD
38kSW0eQNFCfOaIxM58Y8ZvNFxv/3wzZIcZZ2rNLcJcuOX0I+plq0iHDVErV9Dp2zbOIMoTlBJAY
AaZzap3Hm7GJQ+W+UAN7m8If2fQuVDXYwttPKf16wu/BLJn6GDZ+ikdLzRjxwBCW7nCOIbkfDfer
VW16snhYW5olzq7IeAom1HQ0VZUSbBk5wLi1uR4mkW6sFgOqS7uNmGvqWCqyNNiLktWAdzkAl6Ft
LYQV20QxVxOtXzgxalQZGgvLBYkMywKtcxWNMyP135W3o5E09eAb61r3KzLKz2ZCtJoW99L7Iueo
fTtqurO4MXZoW2+785JlGiKtvGDbEzsBI+AOXm8wlfa7MPLuQrnfaaqocdWYp/ucvneotMgSi8dW
U5ufsAmQZyGEn6Sjf5wXtnRj2uwzUM+rqI+eGVDmYF9AprYkrMIbWmVTdAUM0FTRPsgxc+VJOFup
aw+73DOnXY8DBLFtdLa1+m6oJGOcgiKfs7k1RL5xCu2nTqncSyfIvo3kr6S0rp23UcSe9skycBBP
+lPRcjqIRkxCugvVji+p8SBynUQEFFeQ8vu1S4y5HySJLebz+6Ua6F0ZxEenVLrTJ2QBksAybGtc
P0unU8QYV6vBxM5tT/VZF/U3LHm+ZGqJlhJHlW30kWvjKdeLx0UZXHEF2yZP2kwbRVAQqwzB3epr
Y7De/CZ7bJkAr022quu+hSgaafxTMwKfiAJn+lsXMnrDdMMemI9zrBMXLsYHXyNNadS7HrfXup1z
uc3iCKCw9uPFnOpSAqaBhcptgO8XdfpI2LYO846AP/7C33mDOETcfaWWyOJ6IRYNh8kzZHNyvI6W
oMawVkXLugUp4Mgvaz3wKn/FyXgAG4pVigUJljCPdlFyYPDrC4Tkp8ZoToD0QAULByu6n3fHLn32
U9JLdGzY1cIEz13yh/TDmIbvlMhhsEw9ZxvCxyrWcfFVEH5Zv0mWQyYlcrskb8zMHZhZALogSS3V
Bg/IBCIPfLeLjg/EKGCKSuFUmv5f9s5juXFl27b/8vo4AW8ar0NPykslVx2ESrULLuE9vv6OTO6z
WVevzou4/RuhYIAgCVIkTOZac445buba/mG5YjkZ+EaKaaj3ozew+4Wd2Dlm8K1AXA3wPHHQFBik
iTFvBuBLrw8UTFIDF+oTiIJUd8iPR5ZsRcNtNaGoQganrQzb248LvDhEGtG8n1ZmUDzTfEASl9f7
KrjK+nofo1uBYxFT5dsDEjYPjblsklDK8vz6zfFHQHLCIlGyYMKlW6+lAPjXzX2y6wfGHFScGL4a
DoCKKXvBeAMBrCVY1C3ScTu0x7kuoMF1Tvuy2Jzoxu5b57jzmkFXdDAWThdLHl8NtREiZszvZtN+
8AZzN5a4d6uo8qhgzM+VwNeceJ3/+LYAfEMG0S/0iI+4OCX5yYEykW0QjiXr2aLGwoTJSoV+TTnY
sa3TOGbp7UJ8z6rvo/Imc8kT6ZzPWp6uAxKd6cdTm8u9Tw01qlnk4V4zc/bfBv5D29khUcgaAXjj
SSMZmML3Tzs3HjFn0HENMX01ngFoGnp9XSY/iNaW7NLitUPOxogwBTGrRwa9CqOhNOX6x/CAqOeH
PiTMpKx4ry1kKFWVcYhKoAZB2B81Yg/An6CYMeEpRdav2i2wUXLCmBtKMWTIrhejg4LihwbTUJQY
qA9uwiV7NMuZXaEDGxc21pPFxMchmQxQcd0fSFeXE1aDLoRL+HURbaqWQtbSzztnXuuzlW/KusOW
lxO4AtR3m3a33RA+1LBQ7NxEOxOwE1XuvgyM9zoWCFXbOd5FcZ+uNFKiOn2ciUg1MGa4SI6E/8Rc
Cw2xR2HbkQWWCV3IggVmZ1Uel2Jh9+twA4K2WqMxlARGgiQzBh5uGD0w9TgWZry14+phEsuxTNnl
sJXSlQ2T74PuODeRBuqvz/hXHLyIjfDEitb+Kgqs2zwoDlqbLWuZe0BThU6kEu4F4/hJMFm6bvy9
mYYf0ew9I+uTUbBEGzlg5vSFWUU9f2aaTyyXFdGlWca9Edi0RrPPMfCOvZuT0um8Ei706cRUQvvm
pfU1eC7dvWGPdEyXeZPW7Z2WXnNSCNeGFyCXTO9CPmBXpNoapZtm08rWXOumjjLwOYKLrDd024Jz
wbqnhcC1bYYcSWOJ0caePKNjMhydBn95pAHM9uf2x7Tyc5we5HPEJ5OIWKOqGY7YxLOZaXSdd9Zd
OQwv2Uw3DdjJDbNbmxqxdVOixtjTQbRpGJvHqCxfmx4MZ8PZjRm+t0+M9jkIGibgc/bTnGp/N2lQ
FIrheYEqRwMxM0hM7ph3eeZVRJGNnVu6CzREXMgtxp7xSi02lRCPRUIhqa5/aoO7y/Ji2jBH25M5
QBff/4bwG80OSidYaVs3RsBjxex9yFp2CVNjxlbUO/HXYOGBj4TbjfxiOs0FMQw6UQBc2aNtySyQ
hD9uxs4hWlCgssfmzQV3BHtBQLM4htE4nSiG/n6j1rlTOJ4fYAdgyOkOhGATEHkS/9z40pfX6Byy
WrSbW4x1qZORMO5BxeeH4T4HpzgO1PnyOm9PobRTLgMZgVRqYjph5XxMq6ec2R74z0ZbFRQeTi2S
mPNNhm72vKQecCqsm+ofQY/nZ2jL8UcG0hEZS5vj3AEnt412r9b78kG1pG7UM9q+/nRShtiXVWpJ
beO8zcvmjArRwFU1Z9UxrX+QGmydyuEpSnAIExGV7Sstu42jwiFELUxsGStsnbxlJorUD48EWYAi
oRpK2WApWDy/hbwf9mkP+5OWYCaNoI00czbKDaoW1crLzZd1aotf1hF4s6FB0dAdZFN/eqlPI4A0
2AXdfcmJPI4BWVY0XE+NvKFFW58qd/Tg08r7tue8iIrsl1H+gpefNY1MgPx6Kasp8mcWU9MsjPZ5
EvLRlzwT4ZaSNOt0/ASH1g42lxerpS8bbDKkAS5d4a0lzSiXG90bsHrKG7UuoacGY0oyDuRHUJvK
1D6mNnhejEL31cxIFZ3mpTj10k6qlrKF7FC4uAjKEBv/VBLSAAotIDei4lK3oGU+SwsrWcRHmVHt
0MeSkA31s+F65tXnZfXdpy5n89Lpwo0OuYATlvzOK2n3VUuu9Myqm7EDQZfrR3OxM7HSpVf4vBgh
Lif9INoDR5borO5VHUbqxvNSfoVKHlEAl6VvnEmNUQXOegk4dCxyaElHDziI5F21pMu7ICJqJNVy
kYZAxky024aF5yLVK9+1wO+vymSgts6amVT7e1avW61qvjkGKRecSsxu/t7W4Z6C0fRotNdwtbJH
PyGzownfGgB1WKHHZFszlN5lXd3siFRKt0l3Ggu7+laUlrOD5fZQWBVtNzp9+7icuVwiGJPnSyZz
Lu6PcpEjD1OjeO8IsYp7Bmi1L4DYLnCiDCM9DBAVLbBEK2PxrJOT6re1JGAEiQXIpsHEYEyMIsjC
OioGJoLl7GokKX5lDPgqTbPkCukujF08ptaV5WaIJmfyLKPqDkjJhjaOedVPw/tgFgSiVOiXsK+3
21SY1qaOZkgtY/GLI/ybzYX+COhU9tGT+NDrutihEiSlZQRT2bX3HXLiVei60XHWZvsm8EF0cVVA
Vj4kKJ8YERpNQ/xijLyFuC4UTEvKVBM4YkF7VJ6Q5T43Dw2XFrV4WfnlOerRQFq4L88rW/edeALp
OQlu1GOidl3OMvJp5Gv0u3LCOQE6+rT4SXUy5I26e75hWoL4F0c9apQKOWNsSC187SJ23rsgqxkk
9MGmdjkCtSG4n3TSXNWGqK9CD5dbazLs2FmzTPho7i+PhSSCbgjdRc4nn1XLKb4+u1fqhb189WUT
l7tF69Con5N80ybSvp2FMKvnqCWAEKN2JQifRLHA4uVGoKbfoxCTBjwAwcjzN5Pa/7G7nTC41XIK
ShtWrrs8cLnrNjQ+Vw16/H1fkPz8z/OibP4wIcJzIvn3SwHz2WuDcd6qkt+X+l7SyoMQEcLTg+XM
Hu3a10QMkVkqfwL1O7h+wgPqd43yMpjXatGU1yXdcl7JEJjWja6ZXEG5mXvQ7mZM23poCFEYAjLL
oImU6D4i8wR22jz4DJyUKZ9xeXlSS4o28GUdwQL+2hwJ6t6UdriJDP6NQl5+g1H9y+hia89N0m24
PFAwTY7aQm8yYRA5zjckunKiGvgv1dIghbpCG4FZmVwZ3GreO4N5YOIabRsODRJIE0SJ6hMs6oRY
ys+mPmAz2vSoCj3eqHfHMUNyZ2XdWo1Wn1Kh0bAavgNL609jP++rSjf3Cm9gugmtW99/oNVfnlp1
fSR3ortS90kILgEHhEG6TbECChTvOSbCaJnRUjfT0c/+UiwBdZOSypMfenlF0HMNakGUzuU+0MVp
lOvUDXBOhA4eX7fCD6jXqQd6B1H5SqjrB4kaXAf6rJk3MXD7M67g/Cy5ocs7qvdSD/zHdX4bs63L
+6gl9brLusvdy2YuH++yLq05WOGe1BC/0pfwsmX1ZI8WGIM29dkvr4mFHx8WgO2XVeenaCZiJNdB
T9lLG8Qy98OpGiJ3VzXZncIvlLOX0NVyYqb4HMoKuEDxKi4PNtWTk1qJXvwZwl+8s1ME6ssYrb0l
LE9lhFXSbixjpatd5gsnQ+0xk+ffNuij0PmkaNXHh9QCwuF7Yjgl+BjoDXkE6dIukNnOdOc6eR2u
Uo+LiYJxqA+hN8PTaLoFBqp5GyVkIAAPbfHOkdLs+3SmgNkmJ/6Fsum6E4kCyTG2G9wQ2himx1yO
QJPZuDdEhz6MSzYiwoxOp9wGV/EFq8XidPuG6OsKUOw+6fJfGOTr/+0ozNVf//f/fPzHjoLh+dTx
/3NH4aYsuo//jpAwz6/5u5lg6Pa/6Ai4nq0bhmnBavinmUDl/l+6Q56KbtlEkRk67/Q3Q8IO/gWd
LqCX4PpwvF2Z4vh3M8G2/2W5thN4FpQJ5uS28T9jSHwNINEdV3cNiz8LZAVJel+aCRV2JDMM5/jO
nduH0Ggswr/L4lCA117lmn5citLbpcK6whWebsWQfKfnyD46uehLMspPdUziJ0Q3Y6Hm3xe/fOIi
RNU576bfPdpVg5VyoHY6D4DMDXSWXsdEv6+9l9YpH/LRwWdsouMvT77+LZs7TKhiW3rpsjWSGIRm
Y73H2fRZQGx1barDAqzcQwxst6BnkGn4AASEtpXjLgdD2NMWQphFec9gzHZfL8uL5uSvkICSffkr
GkvCcZo9chpGZ72Nq72BrFqLqV/TMtxHvGxlxOCA0yR6E2LooXvOPyebjjjfHjwjOzowklnpdstc
kjSsaPiYGEA+5F257ZFF0hRv0mvP9Khdx/ahX1AKip72MtJplKFB8rPu/atiEHRJHFQiw8YwW32v
+9Q2J8w+iaRC2WiweAba94oilkOWpx6D94mp0q8IDds4Pv+5PfUkeSBeiBx350KgICU69zf9iPsU
WPsmRVsVi12BrOeuLrDzVxnyLpueZWIFT+hlaf00+j09Y+phGrns+J5hjFZPLfsAPGeiBU1bvBkN
9pXaFB/A9np0bnGEdMShewxGmN66v7PS9j1grLpyF6vcFr1+MoNyvK4oixq+vU0ND729aMpd4jY9
dYTkJ02bnmKo990Qw6O72DDCAMvTiI9mzCEmLYlloUHuz3foRJorTrK/yO3RaKz6EKXnY8z18zAP
bGPJmhevwoKewzHZxML8iEoH3rkzbKc0Ho50nSjjiTI8CAcxcOxOt5pVD2uKdDSUud5ZBeTwYvIR
Iskyv6vf5Evww4jSniBaesBLR/s2jjBUz12zgj5Vw7Afreoj72hOaR3CY71Nb2ujyTZutbi7yYLq
jNQyqkZiE1M6bwIQhTB/4QqrgCf3bzpjmm0z4VzxHYuSMGpDqyF4p3MjCk6w4ali4XhKCyz0bgwX
36a2fq3r9OZplDwEJaL5uBmKxzh+CaV/ya5bA4ubM/J54o2W5lQXWwMbGKXtKXnE1w6pNt3W9qdT
Q9qmB6E3d0ycih0EJZ8LyTrOOb6phoKyoRtGyz1G9Xic/ZJemySpOtkGTG2ILanINprtfeRN+LPj
BLbWF0NbNzPgAS5B7TxJa4rzl1dMN3CO2XY6Mtase8ygUNlpQgAgH1oDUVyS9jvDwcwUVNVBq2W4
CwoaKtV0A06xkb7Vjj8dvcpa7psRdEdfdJsGu8/Wzv1tk1BPDeOSSLMix10rDvxqCP8mL8IM3bRo
nvTvCRCn0qOT4Vs7zsDrkAIw33jBrNskPnO877oSWgGKk6Hzhp0WMVXF5DWxzzbRwSIMfoUx07zK
kvFDuOaubPvp4PTo+xZ8+wjf0LfCwctwSpaM9834rQriW51UW1gHnsTPscslGUkNtqBY7RfLJijt
mA5iuZ0JS6QlUEzU8vO11ofjLgCNsSrFW0RHkkivyQIFGt6RNBlr6bZvWvQ01JAFmAhDH7qdaWsf
AL4fMxF/OEVyV+RYqTWPXssI6lVOGx/Sfr6Jn5NkKwTtSqRnWO71HHFnRyp4W9KiSqinxqonEMJO
g29bgfPoyWwTzV2cmtmpc7uAyPUBg3+RzDLJZxkbwp2c5iQAczL3g3QVRPrVZZV6Bk0wnZH5+TXn
x+QLf7vPnAIY2lKxj/racMoWfKdqCUb4PVrin1YW7jH4I/eUhC01kHL+O3Ara1yynCL7VzcsI3Qw
r532cxvckRRLBSQrMbhPDseCP0Z37dIeXROZxhCiv6pj+3rhRL1xY5JifdPTbmOEMPqiD+uE4f1a
Mc58Vc5Ti+qmZcAJgGYewPMyS/5CE7usM+gRbYp4rOD0Lt6DwWV09KJ2E8szYbo0j1ZCcSYPQaCa
yzeyYFaoRvzbxVkOcZsww7T7O12zjJO6qeREC3vWsW9zd09ZJDvVzhX7VXaKHffejaLXLswfyE/q
mFTRGSmjG1IVgqPlYfTEHhPlhyZjWG3IX84xaimXfZpII9DXal1by1+zmcfj2D3nYopOfrHxM/K8
ozw5QL2MdtPkf3RMqLoUL5YYnV8lYU5bzXfTfeq1d44cScOZocwnK2G6d8t0bTna6PRK+jJM3Tzz
MxhcOihzuYtc7MR1F2NPkXNAdRPIEmyft3xgtWh0nB7xWRDQYc3eQWsI+8Cehy4B0yZBph6FwpIz
bqRRcO1l9ULNGijSZCf6UM70ZOv5cMrLU+xCGoG8Iqi/6uSVuwNO6eG7bujlLu8o4o+YnnRh4J0f
QESMrbHJbeb18GKpj6s9AMcyBlCb5vyf5jpf1pkR0PkWGC9T7C7Xt4n8RtBZTOulKlNJ46GumlQV
MtX6r/O0Vs1t5c2iCoz/3D0/mubNDgjY4yDN5OoGiSwupAQFbrrQDV/bddSt0sbgOxndqdrnwBkG
+T6JKnvLGyuErewZ5luRTULtDovG4RvZFoHFON7N2URnFfUhQof96M8JpmIRf2pT7GMqkd/vJHd5
X1YRLnfzbCjyg3pk8piEbNVDuar5LKqG5M0ZhSb1DPUYdqEdeAvgLO1skzLx7w0PBY1+tD10m+T7
WLIaoZbOmzm/hXzksqnz26j7+CyffSi0uy/PU5s5P+/yVpfnqHVl6GztmbbRHp/39y8P/se76oEv
2zx/1N8+1nmF+s5++zd+W1RbCf1+YQQyZdO1aDTS0eS/edn0b0//43/y58f/+NQvW1Z3vdxG7UNl
zhYMzGurja8miG5X5WxM0a7WCa1pFvJA5APhbFT00OQi4AWEbqVcVPcddLz9xCEfO09eK+pdtDBh
9UHvc1H/42JbMcTT6hTQqQEJ2wgoYVpTZ4mVV9Je0UzhgSmVL1X31Y1BRumhQQQ+GYPRHCoBoaFq
p35l11fFKP8JG8pX1UJFAC9HFMowBPVKuPlO1b6xgVIat7kQbaKkgnxXnzs0qhOlGjOqHTOpytnl
vlqpyT1fLamby0vKUWBX7BgWyS7KpRGilswshaCXMg4gLj4/qY0gj6bophYH1InE7Mi6a67WqsXf
1o6+9VaQLLt1JRkUazHRTGX97hoLJ+O4JcMr1cSxGyoCUFI/0LbIhZ6TIf7AB8w8SB5e6qaTSymD
YRx6VKjMWfwooOqSR8W5b5muMhsxWBv0h1ieLIzJpG0QrCGqUokuYUjIw9HqfuawC45qg0xM8/Om
AbXSovSObjL+RL91X+c4k9X/QcDhU1iP2a5QJwS1Tn0NnHu9I6+7fD5TXjHJfC3PvSn13VWq+aT6
RrmfOyB5kJo1sozHSOltMHQLF3JAKUw9xZZFucYSb9VkOKAHRft3DwiBFnFivkcarPU4YYZgSDBt
OgSZOYTPg2rGmD0h9sSuY80UnklhX/5YQdbdEhBn0UGgH6Y+Uugm07Ez7xar6Bi9WQ/nJ/7z06q7
Rd9/Ap5FAFWW2WouU/rZl+YPxGE2pgpiqhl07gMZ+aEqMylTarFAGblb0PzpivGm1z37oDqbqhEz
krR0Yl/4VcV5fv591S/Ryr7Slx8m8a2/xIAFhXrxxokhjtiQ49ap6pThoaw3MdfSiq9M/TJqt470
wVoTNBaH5Gep/0Y9pm5UN+pyVz163qHl/vunu+rJ6in//02RPDkx9ri59EbVh1F381Jwhb/cV0vn
lRhS55UOVeD8e0WAEw76Ik2BHKrqbZlrUupWi5M61M6L6vhWH46R378PwEy90eUjQ8QCQM84EXPV
N1sW+VV3MUZ/v2zVYULZhJJvNNvfiTSp9kEMWa9s4xg+nXz6eTGUBwop6E7PmEL14tSeqpYuN5d1
M+bX3UwVtDKIQJTHnfp3LjfdgFh9re4HanSiFs+fvlqmOye9mUokSAPLbTkvO3cKMILUoiWa0v7h
qw9iNyfTN/Xjpc2sltTNedOqJSzf3sOmsAbAqX3ta//ptWrd5We8bFT1mS+bv7w2KZ57eJOcw2S/
Wd70XtwUB3VfHXl84xnaLvnQ+cMvlUEhRRt1qAz//qV/2y+Xj0jTiqPaXROUtX/3UeO+ZyijdsQ/
L6pNnE9VUzm3B7+S/H4Gb5furrp7bh7LBy531TpXjoLV0uWBc3NaPlk98OV56u4YfuKmAmL6z2E0
qB30csyEqmNz3pnV2sAskFFdXqCWzs9Si1/vqxedt/rbs76+wddXkeiVrLEdGYuertVpRl1G1JJ6
7Z/WXZ6iHjXVKFAtXm7UT3O5q5bU6/7jVivD50C+vEQ98ctb/Wndl61+eadInvAnfdv0WKLUMQtb
7WBh9sfKwHXwcrP4VrWsVVv/slItXdYtuWwHqvs1CqS/1Qjn063a+OWp521cJAuhHQ0rLOGckuUe
7aoev1pUB8pv98+LX9deDqyLTiQE67GeiM3qs8WgpMfguP7U261r6va9WDKXyVOHrrUK9l1N8S0Y
n7OJ4AW97fVnTic4LKYKzmg4lytv6evnKsO1WIPVWAx3fse8RnAZUmfTCIP7gRyLjRkOT1laJfiQ
pmCrp1l8lHxC3XUeiyk1+QeReJatqK6XOSk2XtTR17CJqfMSyo3USdakO+KtHlA4jmj0jGFyd79J
an77Gs6nkwUbdS8nVUs+kQUom0rq8qourJeb4HK1/e2Sqxb/9PQv69SlW607v8OfXnd+hzELrt12
r9OBVy1VdeNfuq3qvmrBTpTO/27Bqvuqg35e+cfHL5s7d3ClBgMSLTEPnTypnRvwvofHTz1zyOp2
hwTsQT3wWzP//1nEEo8wQpSfRgIc1SBeixreuBZj13PZtCPEnvGnV1z3WsUPXb4Aj/MOSfEGLx0D
YdugDm6904g2m7BI5zT4nf3SVsm90bjX/hTcWsXwQRxw9d0HuWG2ufPu9M5jOOmflUm8njw9bxOG
/ofR8JF+LJ5EkhU06Ykb2/QGGYVaBC+tbiGI1U4u4Mli/ampM+47rb9qvpP+7OxgPWEf1PyOt7iP
hA7MZOzgbs1lA8yTbMsRvt6OnuwhCIH+GU52BbQMaXPFf+JKzWzpORtNA7bW9+9RPGnrSOTmxrFM
MDPEFvUJ7F8MWMhofVmBDzGEBR48Em+aLCoFM6b6iCqFix+s0PNyF2bEFSNP2QIq4QvGnWtH40Jy
aguLrQ3FtrDLn5oR3NmaTVTCACav0n7l2jRjs8BGXsV8coHeycVD7FGYqyWbdojTj3geooO3WGuK
A6iXw9ferR/8PN34KZg04fKtkgO9Nn9YQdFBI4ImGNQ6Pnpn5zWhuxV58ROAydHRhgpz8CTjyuHb
zFlxT7YHGbmz8ekFsXYCSecfcOqvF5P6tTEK+ygGcLCyq9kWQDCxQSCQSXdmWGDC8wVudU0Au4CG
47ZQRcrCPYjGPmkpMsJ80hukwRnDT5oIgS/ynVHF1QZTVTGgwgRUus8Nu9lYHRVPrbCexrL2r5y5
tjdeUWyaGnUj8vGN50XB1vaDp3TqQD/qbfKQOv1bHKf7LJ+0b2WAemcBBaqVRbAmiNlecYLCH2KE
N8XSFLs+gsZWWRB6UYFfFY2zbIsB1Xc/2ns/qD/m3Ck31ZKZm2rCDTG7eXtN5uu4d7XiHfd7Mbfz
2hRdu6IlQaHc8J6JEP9g9sms0hbGDjbgYQoR3xJ8RtG5oMzUA7TOjeGHi7p2HdjlaRCae11bQBg9
kGTy7B/T8aXwgrERfp4oenTaorhu+mgPs70/diMaS0KVdFvbalXybk/RtMsosNZ9c8jv7A47H1Av
CAZG80641888cNqtMNxvNtktS1v89Coj/oHI+kdaTcUTAbvpqXDKbuOWxoZdzrjtZmrl0pdrN+NV
sCT+04iDAWgonXwbc+kYXZOV2B5Gh+tKSYetN8toP/d/RV5S3GcQF31jPCSEbG0RnNKc61yg8fHa
dMcnE+H0QnT1DWeKjApCj0Rat98z4LUr8JRY3+v6TaSOvU2ChpZ3AzaN0EDAFAhs+vhj6eBWYftB
VinSbRPabwSWlyN2DLf97o60EtL5LRoRVS2dCYHS/K75fbAttQTx0QDL43GuPgHlxA+pnjerCl3p
Lmobik2xhim8aa49v+ngOI/vpkePvqdGPCcJXlzN+zTC2N0NxD7cuZB4Etdqtl5pQCPRvW8QvPIN
SrJyC2QSmspswpDgjGHC/G5S3VgNspcoqrxeV1XwM6fUlk/jvgrn5VrEBHbW2RXl2GnrwcZwmWsa
4jVIuBrCBy8adj+t0Z78iPcISE40paPDIUzDyh4gKLrga265/Ln45HGse8eI33E710+l3pifUYGH
v3wdizjc2MS97kYBF0PwRWqGuBpT0F8Nb7eJ5hfTGV5xzGg7Mc/bCULPigHmfU4UId6kbGuR5Ahm
K48PvvTjGjVHbW9bFh/aeRmcUj/V4euy0D4SHjzH9sVmvINjwRvJ7TCv/AZBoZ2GD2aYbMsmTHd+
32FNwEGEL4kiua7xJZTGjd8nB4IAplt7IoYAdxRXiFlCu4kbXdMAmK8Zz6zqoflll8BO6wHBdYym
Pqz8/WDBoE4MmzrtUhw7KXLLx7441jYzQte0exqa0ttRGgEI0Xncd/yocz2ONyE+EEK+GwvxINX/
gJiDpJ9iRMV4sTnzcwT2qJwFhV3ifTBCLZ50Fkx2t/GD94oQgpXZ0AqK9OiXFnWf0UJ+Vmc9DKPl
HS2AoBxQmG7tLCPULOf3i6MbazGfHb2qQWtm2VWvWSdr/qjbSrsVkJawvIubUdP6tZ0D1KYph7Rz
cPFz2XtBIiWFggLT7hCuhwEWXIeACIgj/Ejq/a+cH69ww4AM1tlRi5m8RYuTlWlo1dbyskeqy5su
L5G/8Y1tMgtgiQUMKTXK29Qnty5r6dh1Ddhwavk3pjbcL116FZBzuOlD9wczZuDd0pWFy4gW0dpJ
pWMo42qkhdENrslq3df+bajLbIhmiUETGXSr3OnBSZx4X0n7AOnRByS0wdXJqOgFTxyOVzoAc4Nv
N6JMj5vCBd6VvOrt6G/FRxjS1deWXuymlIE1vplDMr/gh8AZpT3UIktOGDwfptna05jLYoj9FI8s
TI/zNRAqbV3Dim/Rjq6xAH2nu80BGrKh0s61QyigD+fGcwZ/+SEK0a6bpbn34xF6IN9QwcmlCab0
ytCR8WshhrrrcWqDxyiB2NTYqzLJly3CnoTRwIDpqiw3IXzMVJ/J5t05Ajd5Gjn3s4sVAKYnhpW6
PoEw6dYjEajbwcm2UEBLXNL5tA0TAsNxOz/15lzDbHQZTdcaPcyCGCVDgwRoAsUlea5+Do17bxG3
2YgTx/tuBQvxeRYhhp1Zb614mba6i1fTiR2HXlRaIYbDNVhDRWSn7q+Qy5F2m13Z2ts8Zh5G9ZGj
XmgNivf2fQEOXTfW8m2atXuyPfgaCrST7CQ4CIW2L0wES+Ax3meUGlNeXY0aGGgxARu1plwcAMy+
oCeDyyMZgWkD79zLANGTtefVGp39uD8GLrLBIGLAnMSkPmn3cQ+xgXFTRfS2ZVTLI2QXKsMi1nCG
Rvot2STTbTgC9M9oPpkpw/1m/qDSFsJNiH9WxXI9WV64pV/LN5EYu/hYIsDjBxrullzfVNYTKglY
rYmjbcDzAdklCzLKGgaY1XLiqkQnuK85BJMZqEL7NqC+2ERO9e47wzHoPTRirY8dMQb/k72jNMHI
Rl3iuim6R3O2gl3sDM6BfL0fcZ59A9GVwchLdaByfrdrBdifyHCeYu8VEDlRlZ6vrHfulhij69y5
8YhOiOJ6n/SUg2ftShuX8RpP2Xd91txdWzJuiTqGYpxNyyLD6zq0V165eEdP5otlcbdNZk7KtYmN
YzY8ur7jsDZ6FKr5vWlZ6ZFsgxd/9n81tWusq9zFi05Q+hDPNwMyAIj78RqH+rxvIEPGuJiCrK+O
iXaPF5pgYJdrsW82R9R4FTW2XoNn7B6xpDnEuzrMGRT/7TTxUx2EX0INeYP+wkC9DMorE0tVkftH
rob2U8LZwfMRTTfP+eJvXMpUV3pzn016sMMm+bn09q+wCDHAIAFKUuRDuX3TgQjd4JY8pEh/d6Tt
btxe4xB2AE2MpPvpLT7+qD56sldIFjI+/Z5EcEIaNnqMqwSHBGgYfFsVsSt7qx3v+2lClp6ljKrE
fmlnaM9hxH4fjAzCM/CkU08gTKcfpjS3HyDYIHqhERofAi1+L+bmtnWi5haWF1KSuNHuRGRIfA+Y
nqq67ZhAG75e3GbJtLM7OTUhmiaFjJHnJg1CGdNQuX7N3u8/x269gWh/nMLqMfXmfWnYQFCJQuit
qaIY26YknI7XogCrSltyk7rmy1wbP70lwrHjpEwWcBXvKsfK4fvA+3Htt7rE3tKjORA6HEeUz97a
J0UbCXsNrbHZTz1KAsifE58fC0D/PCJaOBXpfa9bcoSO/9ov8g/MZ9dEhBByFsCmw3SFXcdwhivq
8CRXRUdCXtqrkYDr20DkT1OPucp3xrfSD15rkrVWrSV+JqnmkqEJHYfh7mEiLGEt7Nsmc8wX0Xiv
LcoeGqRg5CNXnJbCRMpuFWuta+HQTuiSwhrDYZG+VJ2dP7UdpLBcupuJn92kifZcyLDWVodXi7h/
q/tU0QtjeXVj0o31Sexgx+8110nZc0pi6BsoLeEE68JlPNDMZbXxEaZhQTnNRoxG3LodrRF0vCWq
fUWMIBRPjLtA10aTGInIC2ZwbcCOBSbZxsX6npC5uzJJX8E5qvsbr8FaOEQPRMdmO80b6cMILrkZ
mi8DnhDlTcQqBn5T4EqlE/ZczjA4TnXrryJUxas+Brg1Uu0UXP2BEM+HMQPGG3VgP2ciXLbCv850
LH3kxDivOdOlNKKVX6JKg5AquTBI2JahRgSjd/nBShx91dAWmxqAm27aDlDTUY8xDr7rZIaTYPLB
mUxk7QlOo7OLcwwzIp/DTbOMAnwmMmxSrpbN4Lf7POGsifj6MLfpQ+6C1IwDpPbQ+0kWSvgonXdX
hHm48ydLW7uuDqGuGR5SoB9QbUFLeTadkwZ1mo6PDCB2xwHHHrgzEs7+2JaMUxxYsczSfQHKxmme
ixZuBY0cBiDFrR+Hp6Z8nMb2xU8eY7t7STsCWPooK/Et7YYidY/8Gk3UuhjP1loQ8ePZPhiTdkJg
1eNT7jxgxyU+J6CfL3HVxlv63g+GGbl7FGXF3rPBKhlphkEQ7IqxGMYdiSbI6QgCBceHA3qMtrMX
/xJ8l+tam6HTJNlfyej+oH+/lx/xiB3nu0OVCyuGeG6A2Ovp3B0cErqCPEXqGxYNDL03M2x3gxdc
J9AaHADDWd05V79qDDinMAT+xyXi0WQKsrIiQDF2hEsyhGjqLPyklTPsmFdAqmnj214ytpxpSDcU
htHgNT2Xgf55Mfu33ACkVPLt3XVLc6sDM6AjAG7ecAp8DL0oYDlaT6kve7CuF20MHIy5Nt/1ddns
WvAYG/JSqlVh/Rd757HkOJNl6Vdpq/WgDMKhFr2h1sHQEbmBRaSA1hpPPx+cf1dk5VTXWO97AwMJ
ElQg4H7vOd/R/LXdRsnR0Zr/FRX/f0TFBk6KfycqvvzsPn78M6Dk9pT/0hRraIoJl7NhAtnCUn8D
lAAL+RIRkzanOoblCmE6CAQd7R8iYjLqVIS/3OsI4AGmZv1PRMSaOauYid0eyXre//jPv5koiG2S
mHTdNQCc6LZpsf37xwN+5Po//6b9n6ARQ0fyrHHGagT2sUJuUhkRjh3YHniNid1BcLhE5rkogo+2
naJlExMWVs2TyUmvnr0cwGZHEDVSVm+bNSA4RbQoFHSjhJYwo6pQBAHmBJeqDR+AXDeB19frFqXj
soe/B9Yg33fKRLcUsBOBrM9V6o1rl6RuiiLZ1atzc6s5GIT8+tyNFqN8015NVTGSJhFGnBCnQ20E
zq6KmkejHciUN8WTY/jarMNrNlpF2Lfadzb5DN1ebRSVyYuZb7R2qF8aH8+a0b5U+BBfDZe6TjZc
MF/VDBtRGxgzQV5VIjpYorxDcubB7maYAs74u805au0x3FmGva0dPV1gZmzTq+IAq9IC8mh09MJU
+dIFcOt7RTA7I9tklekqFCd02dpENl5CyIVfvOd5fQ3V8TzhY4W5WmpM5PuDE5CHHHJOXOOYuo/7
d9MLoQBr5GpACa5xDmgPrt8RDzs/g7YAylTLnZa6k4Ur28RyhXwKp3MN/LIZrASiNOm6Xnw1p7Bg
fJfWa2NDdvRWSxNkkqXgyy5+ta3GqZr876Cpi5mdsqFt7m1c8cOigrWssaYlgWEdKZt7F+Y/lnac
xtq867lqkWN0h9etna8NCCjc/pdd9++DmZY7ZplrPwptYqL6FRN1ezUn51FsgWQcZkm9nzyxMblA
Eo0C/Nqe5x1mTqGu1wnYEq27zFV4K1yG4JJiMHS6Q9cyZgptf744YAuCPNUyDtCuRdXHZ2OsorVT
uWfS26hM2tAEEx/nI7wm7+pHSngmMpYBHd9NPkXK02z9SGb3ep4WG0bg/A+cEdkzQ/ZiZetJci1K
FSZ03pzsR0ePScepc9Sk7S+z6siB1fLPjJCAbT0L6pnkWJiugx78ofrqixojudMLvh7vOKluvi+g
Gi4UYB9d12FhqokIT/3qaMA5zKfeeI0LoL6UpkOwnMdBQwxju8YR/wrcWU9MK03QQ5ljqlyLyYJb
Ghy2YOJWXqpeSECst0FNmpeHyfxc8SuiP3C3QQhUDS8dxkUGSTtKenuLqK8FUX/OlXe9cyyd/3yf
kAfV+ViV4uw1D6P65ORcqmvjyUiC9r1ss8fEz55VVelWeTdDicKBaJThOHQ9aQjUK2D0VvamD4mu
GbV+erHCEL6CXykfCsE0Wl9DKlOJsyo0ziGO1+00RdnHwlAv1Tz29yYFzEiYvup2mp9TnelWgbd+
gZvV3CZeYBBV6ZwCoae7+XSVQaunYuL7k/KOHvDcgEf/WdJfOkF5PU0OufOEtyIvoB54rFW+g1EP
8hXMm/wcKowxEU2862bhHf0yHKC70Msya2q0HtSvhTWCz52UIbnz3LjeQX6FDVCI5ExBtGeczuDN
rxibQVzo1mZdMwjucq7iVqCvoPxB6O+oLqjgrLdV53qQqGcHk+e9NOjQn1qQi9TLCSPRQ7GMU8s5
5KqyBUYzXfmczWjwTejjuAg76kt5lJ6CBKS0XCRRdM5Mb1/bgr8bP7liafVCwyt15xrDT5RD5mPs
h4TtRA0Og7E7tiABTLPBcaha3yDoUTj30yPn/nwZCa9a0thQCE/H2icX0h7cBrO28+u2XMsMC0kx
Arj6cNsurcLyttz+dfP2SHmnLR2SctNvq3LTAJ8EXpN2lbuQD5H3/7FH7L8oIlFKOR/67AZtSeU8
uJPUVM2BvbdVZbapBjLAd16TD5KLr+fEZEcnSJbY7NSz4fBrk7zzj4fLm3IDTRQBRApF/Wgn7bSU
d/7rd6DI9yUfcHs5uZffVm9Pk698W6WkB1o5TrZfb/63XX+9Mbn5tkXe+dvtP9643DxUJDIPdlUt
v/b79bgae9uIxXrz50vdPuDXR/96ilz78+Hyzt8+3X//zm7P/G338itAZ03L6+sdFgVEWrMmOYjI
db5puX+5EFZZq2u5/9/ehNwk75RrhSv2RWJWiIeHd5+i2e0Jt0cN9O5iyhRAO5AiQ/WeeBHPPEd5
psHMAr8Ne5z87aG4J60lP9gjApGomKVpQ+ZwuMh7vzY1lZ5sLU85/HG/vGnOT5Z7+Np620vtV+zr
tz162P4iIJWHoSTnE0EZYVpIvzsULQu5qpSoCW+3x5AiSpCFzuq3OzMv7vZx/np7iNwgn+cFo7YZ
1P6OaBCX84BigWkgP1ijzjxx6g/iVeK4x3L2YI+oQA9yrRLgOIzWqIkyS6KVnkI/nC6h66HWn73M
8i+KK55TQaFfYArP4Z75EVw6l6uY34wxcIaz3l3WdffTrn9yJheLLBu/JUpBd0qz0edhzM8O46xa
kgsLXtC/vPn1OPk0fo1igYp5Wdh2uxuG4jjUtb0nU2QRqsNnFrjVpqrqFFn6FBjgHft3L7Uec4/L
fGjRQZKMBakulQolebMcmqWgGbejzUCwgYUOtsXB5SpEGdlRvaT6QP7RP9K8yLBnjJZDyoQ3RndX
zG212eTqzg5TdV6TN8FoAgFy8r0yWMFRLuiouijQuJrnyMJIUK6c7EiPJ6d7xE8qZSdyQcd4ofee
vZNKBqlpkIs2VH4Vmtmvi7xAfel6Rri1ButaQYI6jrQpliP6yeVQUKZLPGWX4OtVSK/aC5Kpp2Wm
gJZtLZT43cTQEcB2tSp1DDw2qXZ4oBRAMH2EUGu2aUcVgWIqWqeF1ZXvSInPFSMSLmf8VNHwQPsX
ZxetD31txIKmTTlHNgWWt0fpaY6Thu4z0A6aONqix1qNJAhe8yzTkSKtea23zFVlGPlNxjroNIgS
dP7rjHnLIfVbnSsWnna55loBg6zcpPaJqVj+BhzZZbPz25LIJBwzVMf4/u150TeOti+TB2eWeKmz
Sp+KEPwMLzF2aklz+Esj9hsBRMq7EqK+tgSiEZiFRlOflYFm6RHxQUcPzWlowCWf1blSvvS18MdZ
eW+k4tIrmYYB4B/gFnN0yItX9ZFSaOCSE/hfaA95AMpD8Y/7RmRNq2CgFO7MZ0PXziE/+RsoUhzX
IAMx1c8f6bfbkn7C/CzE9TOfXP6Qtn3J4oiHioB79yR7z8JW+fHkAZdKd7fUScotwGdEYKv7LwnW
l5rr674mVvT1LHr+Q9F0UwF9ySFxeePkITp2JT+0PITk2tfiS1LJ1YThaiR25mwGN+aFP8NO5OLr
5pio773vJ8tsxBQZ9uZEzANnrtuqIQY4jo4p6AujwdUlLEAe1fPij5t5LTYAMT2UVVhrYEX/vhhn
44W8z9ep/3JYHJzeGGh09/rPRh1p2hlec5CLIKiL9QBod+74eDshCESu21/Um8Raan7lV/cl/P1D
B0yu+KHWK3I2cRhvyXvf0KjjDzwhbBl7uzpaEP1ov0XFKuppGyx8E07RyDVPfiDBX9okq3nVq129
yGomgQuqSXD56XPzz6qGg46fI0K20UGBdwh9JSzItjCqg1iYRjKkCGNJCG6OTn4YPfV9g0eVCPa1
VglKw/Mfoo0dHxvpfEJ3dPS7s1z29i9Q1BWuEMqNE3Y2zB3+sZ0zg/2Rlt0sTG2MNN4g6H+SKlH5
w8u1r4PBLg2S7B6zIYMzRml/NcxzI0HckAbUwq0y82jPC4XJoFI2ZMPlNbhveVVz+/CQwIb2wWxa
DK13oRpsuqB9aQuXWLsq8VdlAlSaJnRFCqRmnkIqwtsJINaxEfCI7bq4Bz9XLcVkE1sdJsoCnzc2
R8yQqwpwCyEvnEE6O0fHM+nxLlDDnVbUxOfgHWozFAiSKtIITmyCdipC9/nkoXm5SWeGS61rtd4h
y7CsCc0BM+kwjFbnUbckhNi0fIhgV15AeVIs6C5JKrq1XbtXJ8Ik6FTVU29tDaa9y9veRc7dSew5
K/k6hLgYy1I9pZm98u2KDI4hWGoNRgeLFNq0hksvWSuSmxJoubIJG+1UaKoKBmMGqsitRPQiM6ib
p6DlXDNN/rMH/nQTNX5+rMXnJJTxoNe+diS3ijZDcRjoMx7Csns2lZp+TprB/kuaCEf69Bd2JZsJ
K22sn+gr3VXUBdbg0xmFE9vNToOye9Nqf1w7Pawhv9c3Ha2MxYAPBM8Hf/p5kSnkapPn8VNATT04
FYa+Wn10vDLcVYcoh7+QzAu51o5gFjxXg7UgWorL3Z3tDEA+gqBdZpxLKLYmtB7kA/j3ouL4sInD
2eB8pZ2oeiswY85O9er+9tmCAkikOhAvX84cm3pedCnmr44iyyppOc2M02s+Vi8+4WRMtqc5swdI
rW3FL4gW0JTFJJUYdjieoyZzVlD5lk5DM1T+bOk4E0FEqNMzVXL3BneR8Jc/5YhfRBiCB474/IOt
fIgkwXwpDuXaTXb4JWWUt+UO4jCjpabxA0r58uySseTj5EOgG4DCt6xfv92Xgp4PM5BLmfk9VtGe
EdNdrvq88bF2C4Wwj+gxS+Pp7E5aTPyKN+2i/iGqcLcYOs30yp5LaMq4MTxiMvw54m10P/0+fZmK
kbZf0uOBHzrYMVNHivVEROdgFa8k2G+JiMZPSG5WFbQ0jzNfp80D9pJEq2OPRf27N9QT5AD3Wy5d
LCM1Ja8ryWat235BIRWdqhoPh76biDHSg+8adhLHEN9qw6HN6/fenQ256expCtjSOBw/7Co8TbTK
CEDIcD+Sn7TROrP7FitHub03kh7we58cOiRjj6XWPlvDNHyIoMbtTUQPOQhFfclqUIlzyeUj0Mnd
Jc3p5M9JSTCZzH0z9eZabqxVgCNkN9RunGxasv72kW9nz1UwXeRe+dY41EMTMFSY93cmdeGF3EC2
2XsQ0V3ri0o/wJ6M1+lIgi9ZmdM1J9IoHNzpvdQGe5NlZotxz51eemIN5IcYG9IwckLFTkVdkvOQ
0SHwGK9fHQs1RU3MKm7gyru3p1CDcxWMVNf4KIDUV5NrxW8gcKatPTSEtCdt8IZFibYUX0I7BgOK
aEs/9nbi3JuxQwNLfjsA4hdhExrXzh+1U2bM9P55lyCigQCZdEezqNnlY+5uYhqG7ym4YPnMIIdg
0dSGcSBTJn5su+GbvF+d005T3xvu9DE1zpPV9PB2eQ9akF+cRCXPWQ3yfT1UCBcVy/8w+9sPLEoO
p7CqrX3Xq+1TGE8Pcod9YRJ+B9/2EowFmbxIHm4/oAkKUVeDmmlhnKzrto0PmhnRJJzfv1ofQWH0
3yb68Bsi1LydrtomfZzkJPc6BTbs+fkQQ4vj3cnDTj5RlEhqzVx/EOoYHgMndlfy7Wdz7I1u5y8h
sddaqg5ongqxJwvPvY98CqzuaGTfMxKUMf3pr4ND5hITZf/gI9q49wmNuT2i9bO9aSnRG6rgaAOG
DTQfJ6T7WsFg7SN5/R4OYuuhMXmDoequA6OccK5QHdVy0gENDjT5SunYIoVKgndGW/o68g3noCHK
vY4Ylm/7MUNaib3SvSdIVNeKjQhtMLLgWlV+iKaJV/LTfIVRyXuvXbtYQ7PryTagS0eZGHP7/Hkq
kAeICppv/qjzc3s6F3onLe9UL6hu+7Dol6WN6ZChYrurodCiU5ZTh04C0NDyVVpasd001R9ObRqr
KBHNCdmGejFnCbF8lYFzABzvjyR3hlUGbfNU0/q/kM2Bzmx+o263s+h/n+QD1IKII7upwnPT2O6Z
S4R3exTtyiIa7U8gc6iqLBsmuEMq5WTBnu27Ovme/PWGctrTg+iNsyH6/AwgvVjFVa99Ute8vZ9S
dZYtcRIXT6m8E/iDdlUaIvlMlaN8PxrJa8uMS9sF6LR6AliqrrwJZkYnXuUD0FWPy0otxaXRxuIk
MJzDT23US97y8yA2W1K6r37Q0qEU2Tcq4YhBwbVtqmlpZ93D5Cg4jzWr/FEnyOysVnyQTK8sk5B9
lByfx4z3uCYTUnlRGv/htjc3eCyc3HwhgU9Z082Kj7amiAsHEwLewPE+HH4s+dDYID2HsJHywcwB
d+eE/+2MPDcfcouGhnxIlg/LjOLsB035aFXEZXXRNdEfY7NGgd4V5aualFf5UP49T61aNS+UVuJN
w1/iUE5OcNfnrmDkk9WfBtQXMX9ig0ntwmos5V4bR4hnVaVsJ8uIHm2fkjTC0uoHBs454FL5Fink
+vgrQGL+JbAHcWx8Z1iHKX8vMYmL/Hos3UG+VhGmVDflBi2vdtDDrLobakVd6qKYR0av8pFTSxYT
EjrtfvA6d9eP6DGbrjoObdk+4pLIb9/36EPMEe74TYkKjJUoA8696genoUVi1np28Da18Vl+Frdw
39SuNZ5tslQ3EynnhxiSx50GEQS9JQec1p3lF1Qyk8O9O1X3HaLAfRh047aJffMxJAn79nV7lr9x
aFd981TO1Y7u9mdbV/KTJwi0M8O6edNS7Sj3RqXuIyT3cdGkfX5Er5JuNWXAlJa5zj2kbnKRCFL5
3qbVWncr5Z1YX4DUTV6fUAUEFzOKQ8hzSfOZOvdjm5rfhzl2HiCdcmegqz0UpUA3QAr4K5qJs9xX
0Ki/lMiPnugvIFscWjjvE5duMIwE0M776EIXC6invbkm4XyTFQzHaMr8u7TOsaPM70cu5M3Wd5WL
o3IwafOpST5tfr58hOEfZMP3f7M7/lvSlgCO9e+a4ndBmP/tP35mTdiMc89Zvz3hr5a4oxLMIVwV
PrxNQgdA7H9gthzxd0fDtytcC8CV+k+ZHdrfXZtgDtfQaF7PgR5fHXLn74ZrqyCK4PVolJOc/0mH
XLCj3/vjwnZdzdFN09YMR9P/H8iW1yt+FyDeJuUhWdmOGGkEkZ3TmTVVP9/8NFrQ6s6n02kPhcvB
l7jkDna181a6TrYxhSA5ofeRn4puD9xlUchcQiOa8Cd31yRPTUwag3cg9GDaZeRQmG51X2iUAosO
wojWpzpKaT1eYTSAPxe4+ym65I2OajSh32Oq73GsBms7c1BIgk7dJuOEUgldDJMj/aDVrb7+7de7
3rQB/5HRqs5D0KP8Xv/iK9FVvnO+Ffholqb/s2TAbR28/D3VBhp1LmEdoYHvBgl0ESKBU5QthgEd
l3vhrQciuDid7fQp/qZoVPmiAvTuyCdtCjdetm7Gp/FPbsFkuI7cxUzc3TgdpW3ftd5Gm5Hwv3/v
wL5hs/3TD+rMuDRNWDChbMcSBoC23wUPXqAT1MC1CFS195aWnrEsjPQ+BaHMyMLNt1Qs77L+NYN+
T8QG2uHSLnsyh5zXPFJgk1coeQY/sZZ9n5QgvPW1hdar5fxuEQy/iLAk6TXRI2n52RVAAg1dKRe5
49NZCFAAm8nRSGbwVTRtNX26DzUUX5lS/UzNuF4UXnMskzChrjsc6cIS5jGd417MWi/nTe/8Zxs1
3TIPtb2KWGDRWXstjsKj5Vz9gAJDXbQtmK/4GZtCxwxM6fR9qjAwD51pjjJaUzX0F4Y7rOIwAAIl
iFGlXB9Y3feRok7piCX6dCyTwZ2Dj3Rdz6VgzcJGZTU/JE50tnU7kTfusaDVayLxdomwXst+4HF1
2QKWi7jEvBRlM3c1le8NNuFFYDfmXZC0O/hqsO871IiNFyCCatVT2XO09AGKVhO8wCispwxZ4rJC
nrxs2IlC/twybMW9SLPvvselXe+7rR1lCcM57SMen4YOKj3ReB9OsNcc8L1e2VxD0zkKtWA6zYht
Eaf1MU6djZ9E79NkrV2PKWJeCbGoCd8hcbI+4zgwNip+HnRaxGFk2ccUjwRimZgsmY2uCNslLJOC
CgHYBRnxA3S1nJKPcFZNBVmDZtQybfA8oaxHNZM4xp3uteVS01eGp518Ckj3MaYQw4nxV+koXBwq
sBoFuW44pHbz6ZEBaQYTgc+T2ARh9qFY6cAue3vlqR0yjHy69x3qgGMxvqfdc9XNYThl9lJgZa+a
+tNOynUk2jcKHQ5V1uxHHYX3ekCmpUbIchU3Kt9j92qVxftkLhXscEicx2Q5IU70nXbF/PFYTGqG
t1a82fCnhlw/l+pULUkM2yJDJzKkUpi9av4WWxJNAQYnCDAdkhjoAahBuZlIL4ub7g7I2zbQmxOo
Lxx/0dIZ+n0dV99t/Z502kPrps+1hp+OMsAHxLo1xbVDbJBzX/GzOARV5hOgZZTLgw/lziHVK2Ac
slLQn5sUXRZ5jt9JFa9ObD/NNgKyGE9RgYU/QPTL3BMtc0b4RZuOd12YP0RW/ZHr9XuQdFsgQeR8
MEvIgvZb42BowPWWEx5EJXNXa7Pw2iXnAdnPynY9TqzW05RTm7GTz5rsX4/3UiXjIRPGBzyIYqlT
6VuhsSH6z72GnfmGQ+egRcFd7IXHuIy2KKCeiRE9lJ1/tU3zu4d5d5GJDzH21dbW4hUiogfMlufI
xW+m+hHKEPMhEdUa3Wy00HQXAbmHrndKu23qaz8z/nkLJ6Di1IkEGz4Joyq8lsiyPf5DWKf0CQel
MXiLsFZpLtn5gw1ZQIthPk608jhrjEDXEiILMguqNtWWtLsfbecaDvE9vpCLayi7ggkWmDloiaAH
1nRTOF1jzerryxjGCCP8HKtHru9rEjSiKqiBOX7qZnpSsuDRBbq3tMaBHBFLX02eSU51r15vrxs3
08qzkIfRM/On6COJbQRB4n6sqZdX/JWqNNxTbVwbUJM1LJuT8N87ApZRxw4/gTeD+faIdFFgIDVo
Bgrtft4QufZb3DPjGAi+a7wHRMkrCprGIvTqJfmV35C2nnzn6MV7qqn+xqPiOO1HdXZXaJQZC2+b
J9gviCNdBmWLvEpRqV/OARzoPSnjVRiVArPctFbw5PWmtovCdo9Gj1CtxqLJqfkbZix3qlvts0Z7
RQQroipZxbZ9sez81XcrkHTm2yyIBwEvypX1odootVCdnKYwixaZSw+h9YFEBMiRM3Q7RUuKRNvY
T7TpcYJowRIWMIYAZN5Lm8sble/Q4/r1At5xBy0OOGOmo2ITxl1SVFAGh6s1h9v4mf2iUWWK4vpH
ENpgbVrjh1Fni7yZ4beswMmFaZl2GGTZNLrlQyFc8lyQ8BROs0gD45s++IupSLJVVPkwSCYq4YKp
x5CiFByJpLHiSaHj1P0ajPbeYhI4+OmnpQ7qAXwLDkPLwtRDU8oPh2qTG12x0Ufzzm+EtR7TdE9Y
7RMul55ywsj5hWvPqPGZY+17WoLMMrx8ZccQPG3DxIBIgnLk6R+F4r1SFDwbXovT18gzJmXq1hDW
XLo6p3aIyUs3FaJlRmXZjhmps6M4F3q87UfnkdjYleLYb6kzuos2dYPVN3zwWEmndWuZxofJQCQC
PVwpYB7xMrXgDyFHxpV9IbcnXWCvJ4WjsQCW8wFVw7eWbsGZhdzkIGyqqwitRaA2CAJDjzpkYTR3
AQ7DOWW1OOM8Uo/gBH9M0FPLoZsQlriYDzjglbomIhwTYqsyOTUhb/dW/pMyO0keGni80SDWbYy2
INj2jV/y8zSGt3bMJ/KU/VPn7e1ZHV6l9pVZDz+2APETGs2i1MctxLDnoKqhUyp+y8mlXKJGpKXA
FdR3DnrTXRCVEwND94QesUcOj8N5y5saWIrWtDU5JM64o6Jz77WvEwQhzsWpRSLNqW/EI8xSiiVx
8z5/dY0XERLA74HP5I0S6g8q29QBAvWtp3hiKhjGLWG/+lr6mNoU+9tGwxqtvdmVXmxsgUNOJD/o
JWEBYrQNKBPqg1se3US59m33TXBBXE4zMtbLni0EhzioSUwpy/yF3tSKEu0Fg8a+Ha0HRe/voqKa
wDo+Mfw8KO3wRPamuTAF6Sje5O6xF9Y8C8OS+Sw/HZfHpUCklyZjsp9fFrbvRo/dRyeyfoKF45gf
7Beo7fcdn9ASNXg7sXO8izWWd4pb8cYFcH+guR41laZywg2Y2OTadp9TB2Lcj9t6W9XQwy1jbRXY
PMy63zfpaO/RahrLrk/vjVmhxKleoz5eZgUc7PGdwhf5eb22GxQxLI2Ejp5ukuKT9aGN2DY8wDMv
6S4rEb52Rj4uQtzCEtXGmcI1ZtDmmLv9FVzSLImBQltmOnFIunHQKpIzKrz6ZtsVp1gkTxoiy02k
M4NBnPfdaSKNavtAuhERPVOYPiPMYayghDSphfMEN8Ja4P/nZ2zxfsTqo0anJQuztWdG2zb3+ftr
PektWYuRxf0Z+hUBHxPqXCfii4/7PjyN+qQj+a+wrBVYrVKvumA1VjE/DlwI/fC+TGN8lC7OkyJD
79+lAAYoAi7Qjw4+Ji8FgHtNFtOqcCxwY7o2rVWgxmnSq/vSVo6JIEpnRG68yHwxSyPSs52WjwHe
DWwTBDh0AUzkREeDZ/L3UErMUSRA5Et0h8mukWkCONfIoqiJGGjmflk3L9RZj/Z1U65po3WsZGDB
vLGfQwyUOc5Abrw9wbgmc+RBPQtvvnYh18Y5JMHulGvZ0ujPe5X4k5KKvm5sA3+y9kpro67uwgAY
2szSUOYQBimAkgspqpI7kjcL8huyKOo2N0CdpLvI1Vj1mF94BSQAB6EuXdwsMDx6PH2xtiNd2Re6
tk8rJcADZONxI8hoj3wPjDl2vwOXj0db4H2JRu9JmAVfC5IIuRu5Jl/ClxAYeWcyt44dAcirxhBI
uFJcprvRqsMFNW5+r7I/hbVv7zu7X5c0famwatnepe169NyW/PDAmS6RO8+YDLPYGgq4n1BMRw6Z
4K5StOAOn5e2UTBlcR6os3VSlBruPUi/AcbR9UAu9KqgN8y/cnrscUkuB6/RKSxhyKoizEWMYBjN
JWW39vvRXAkLnxFVTfPe1MG86ykuLl+UyGtQXiztVDPWoQ43JB8Vkp6cknE7avk6jtS7OFDWVpfT
p0DvK6AAncKgemmARTBKzNYlkutRS4kGbEDlKimDByfN1sE0uhsFhTqWcl6/Ngf/hBj5nfrC96ma
4n2aMkqtK49Mmk0ClGUfpiYxTqg5H6DvHtwRZi/htyFIE84PGXKydZMWjAIDM/k2cUFyIvLcEirJ
x3I+zwqnw3voV/cpGVlHXavsNbqHR6Hpw7knLxjD0VhvmjajHEipI7Aq/04byJHRM3PPHF/s686L
7hu3wavHX4ahRvbZNacpVgi6FFzAaiXNjlA4jEVU+vWzP4aE0iukEVO55EQRdMmbbfv3uWfYFACi
YTOHyzz1U/bLKDl/93WxxHLY7N3eM4g46d9LiBFbm4ChM4eIQ/USfkKPBATmaccY03aOPXz9Y4cl
0IwexqageJJkb1RhmO4V7ngnrO4ax5G7jVv/E0X3uC9y8ZkMdnBEFxivBwuFStGE0aXxmhDydI/q
08eV20KIHqdyfFIsRVvF0MDxzusPpus6TwBPsr2CJn2ZA0VnVm9dh7Eylk5MQ3PRRYxYs8jRT8W8
6ID5jL2JvN3V6LRODfg/27rGRZ/OLvZzjTz36tLY6CMt2Tk4wY/+0D8TuoaY0KX6P9lXB3NvGz1U
JNeewsTaBT7+TqYmDyM4ZLiieLL6QrxB77b4EeNu05sGTs4B6Ghv+fo6AzWxUMs3j9HIiouYsaeF
60ILyWE1V8WlKMEmiNQXeysZlqFpXP0+Vgl6awOmSNATk1ongOxJQ43FGN06WwC373Tdprub6Pl2
6PxDKDJQ7SnQ6S4uHrRBXUVZZ2/HADvEhJVpr2jTe1cNJHY3GDfVfN9m8dHo1PxocuTSn9uQIPqc
ht0hCEwDj9hQb+wge/XmJrOdtStS1jEyEr9Zqmm4KmwOiG4yYL+k/tGnKmMv+IbxkGVef8FpZRFr
P9yTyOBucpMEq1LEJvQ55vGaWYBZr3UEd0qgHIliaToiH1pAvEu/bX9GSRPctYODkNB46VxGMsNU
bRHyV/cVRy6A8fQAmIqAPxKwNRqFBbKTZTpiw2Msga6mCr8BEO4ekMSslSYmpSvz76OxuHhG2q2p
xWVMQFLSNpOVkSnHAvvBSjOIvRbTy6Qm7saN0mwbRsmBaimll8YeKCgsfBpmR9HH7RHHdFZh10+v
IUMaDci7GLZkA5RLpzVIfx8y9RhgEWM8HQF7ypy9Rzskbt07VS06rtX0cXx7vHjxRIoMNkYOG90l
ksK1LqaFdk9U2QgnyTuI1spQevRvUO3Uc4VlVAmf2gHdEFWOq0eXVx8YMKaq+aD6dPvxu2J+EHTx
9WERkxYzkwoqBtk9gHKDVNvB9AjrGZwfIIHG7dS35ZEYwpVtEoNMIMGKWumm8B1Ka5Z4xsza7OjG
Mz2iAjckkbsrVBJqqwbySvxMoOvZ7ma7SdN7wDdRWRTHNCeKbErqo57X6j01ywXKbwFqY+whi7sl
ciF7Xsi1MISCzyVZKRXYKtW8OoAaoaLG1RHGjt9FdHS6dBe5xbj2VGpJCuws7LFK1uJhBzucKoVy
SILyV6Zo47qe5YsR9eKFppITAACRlEhtjui5rYbFYFBRKJNDWpJw3qseASmJsZqcsWH8wX+tJX+y
H+LpIFwm8A1uxHWC7fMQ1LM5kxAxZhjOUt4lF2PtvgywCzdxk/fpLCyZDp2td3+txjk5JWpHuHBq
qgfYOepBrukm9txF1/R/3YZmE67wL0GcmEVMooJOLNcyGaIkRU7W4BvMd7Kb7ol0VGJYhwjIyTxw
kWIZPbLclTrrlOR9nhy6fG22uPajL5sTX6GGmLFr//ZcuQO5+HrCHzdVdRZE9hVUiwoXyE2gc3ue
zXgWly0C73+8GbkBizdP+W0VLz9+owBiy+2Js7zntwfJOx3FArZcIzP98xPIzX+8hOvAmhl8Otdy
Q1B61qLRB3v59QJ/PONf7eXrIdrAP5eG7KaYR4ucCP2FEEOy9vLQwIlgEUFT58QFyM3lrN3We5cP
GVUPOInUvTXjeeXCxkZ2oHgKo1feduYtA6g5VPEJaNFxZPJmoWleWd3/Ze88luRGsm37Lz1HG4RD
+KAnoXWkppjAkkkSwqE18PV3AaxXrCqzfmZ3fgeEhWBmhoA4fs7ea2OlL0ftOcm8F+gk+dqc9wCO
qw9Jy2drI9XQt+ziMCBnvRt+Ohb4fkWUuGcmz7KZTqk/lHuNNILxnJC5hqZHAhCf1VwEcn8dsulY
df33MM37HYm4TuBfW7M4YV9H6NX5XCBH2+SUQYQeexFwLep0u3sVCoBKpYrnKHJ/hnlxl3a5CSz5
kBvBO7rmHAqdYvbo/KzaTd1FDyUTVcII8J8VTnRk2f25i3DhMipAXmF9c2oUEzR8YMljU2qNWTqL
wi6e5oyD4UOlKc6wYkDWohEu6QYoWqpmvBJq/RPkCbwh4znrxWus+pewHItta3oPywQhI39oBdHh
w8L+HpA6v4a08qkSPzwUcyvb6+6p3h1M8Lw6HSC9YvgN0f6HyLR1aA1nN1RIvIK9aQRfzfk9a4wr
aihihncmP9mnQAz5a/2mof6L22E3tDkqhiB71lQGBUiuGxhrqpz5Q+Ju2u1bRDMspJmelG/daDOQ
rzHACbFvIu177Ql9I+vobpbDs2dM8AS74YDXLFxVMr8ArDlg7CRBQG6U8tWpaPzgkMrxqSDO89b5
P10wZLihiQUOexbIfl2v6iV1lRDwyGmoOxNLrFzidiuBK7s3WA3I5HWwvGBV9tPOO1cUW/BNPLmR
9CFkCTENKvy0FjHlf6CVT035Oqqx/2myNEVLiXQUK1OPKsc/Gq1/K+3+IDt5bbKS0yRSysi86V78
IgwJhT6Xz+6wicdriSA4a7pr6dkHJxo3svna9bWgval99LK8qM5Q+zwQbwX4AjP+BIYW5IjfWnuv
iM8aSP8t4bYx1Wv05JkmubpO8S1nnr2StdyCNQn2Vmy567G1ol1fOvaOvQejpok0N/DluEEbrM0j
r3VbMIRIrRyCXmGTgGJwFHqesRM5hTyBue7KyXN/U6bfKw036mRCNKgPiOHIeNegH6eq9gkD5AMs
+oz+E+DiNSv1kwcIenySWgQuZvK+u21yF5j41+bgK8gMKTsjZKdqDkvPYN3RUsQ064xb1/Zf4ert
M71+Y1F2ZC3hrNKO705gXFwFwn6ILN5wMZAnC2P8TIDnjzzaoWx9zhP50+v1ctvlBRxmEEFEVXM+
kObXWrccEHrDZlJFvBZ0VIGxZSgkHTwvuhg2Lv17k6jriqZk6tIISiImEjXUOX0oixWnFHVQRPeB
fFoNgtigYsIj4/K5yUB9HqV+bIdoTaOowMIZrwssDiDZviZc5GAqcqwVTsqi5VTYxm3+50OfWAPX
tWlwWlvVcH3V7ArFAVEoJh6DjaxABqrW22CGzeDw0mWoJi6OZJtTCCGqHXQLrV/skDMzzUk5+Sbq
0d41k4N01gxu2Jhp6tD+pUIILuRpj44k1GZEKp8EXLmTPqNR/KWm3XOuyWMiEtECjDxUwyZXuGYm
JLKVpz5XtEe2Voo6yarKZz9xUUWL5K7qiXaT9jkdAK7jGRVkn9Kwc76aCKJ4vXyQRtwx/7LTG6sV
plr+cyfGr7UtP+B30eSrja/eHg2luYX8QCbBQNRd9aNS6imCMO32gJTRibzOA2mmXWTCNWGz95xk
X/VltHXmNEFXoUzsS28gP52S3lBkZiD9itdjD58FG9UmS1OQ1M389hs32ngllXpl2XTy3H1S+qyY
BevBwXL4g4Tf1jYifk0jyNwpP8wyrPexOQZkHRxrBmkVicOrwBTM/MTPzmM1TKSG3Wn3YW7YN/MR
mbVHpFLBxmxBhWdkO4dS+zDD+KLAZVZzP93sYgzqtArPV0/i9cSWuSosYqaIM5UDQZ2+OX6UHEEV
bWfoY0Ss07ppxuiLP/wctLFYK9Ih67y69QbjXY3Wt2Kn02md6s5PRctgVxSMDujIrFHyY2qZMlgg
erVOWcxgWfTycT2BGtoJerBQnewvkcHUOFYfVmLiLk8mOoIEQpL40j9OlfcBYe5aaParq9DrThwN
pmHetbQbtq0h3pu6hWHVJhWGFF4TmJxNhtEWhKFzj1Xarp0M/7E3kMPjz+skNL1rKoi4XL4K8cJg
rVj7EoVkX47sED7Ix1RqTx6H5SotiBlq0I3lmS/3gyXVpsFOpP2okpJsj4DJTmtrAxfRgGNgKN9U
ck9yORER06P5DdaWVZjXtiXTaChcwBU3Xc/KbdGO2CXaq9TJ80LCWK3LieLATILDMvD/PznOf5fj
2A4Smv8efHevfmBa/7sgZ/mRPxkVzr+F40hOyJ6DwEMQK9f/qJv//EtD//Jv2yG7DnmN42BaBhbx
/3LvnH+bSCpsMBKs8G1L/kZWCLQ6UgrXtZBbLNSL/40gx5DOnGv3V2SFTXCWg/qHeF3qM4RDf1dw
qLqdVN/K6CHzv3rYuKBpTvXJYXiHgwHETcJwL2/f0LL6p0l6mPpYFXpD9D1Av7umYTjjNnGi/N5g
EidJO7Yug2Mbm2SwkA9Qzi4bsgTOTZknJObMOeS/MnOawt2R2XNNZnPassnnRdiUxuamYWUru6o8
OoaRb5uQU1/M7AR/3sTEPwjdXa06nHt1qg6t1Z191GpxovkPhBM3u8aSb1glMF3YrBR894GlU0Uv
8oF44+iRVOSj34ibMXjexazTq90qxo2d9Y2onFOBdf4ciN5ZlXNKWLk0Xpd8I2xPeC3n9m47d2gd
c3gr+g4vTO7crQ4Kvp3YN9XpCkluPEd91d/9wf9ADuGchoQ2CDZD1OSp05+ENxgQJzi7Vn67y4ze
PmPkt8+yYw1rJe8LyKCcbTuYhbJ1wLvR4l/xskviKqykP9Jml1tGlr0MqlGzBDA7ZYGjHWhsrEgM
C854Rxr6KSPj8o5kptmpsLwH6TgkT080oRcX0vLm9NmapFWYlLrFrpQnLz3+pXg2MqH9bMkp8xiV
VMo9eW1ob1qcTxEOKJq7tFqxRIHnN4klwCaVLo6pbjZPGZ2DjYqrJ75UrLjkDgUo5PcZjApc8Q3N
YXuxYvWYsvzZnuVS/fIlezszDdw9lkPjCNH3Lx/9P76J399OPpvDtKr9aeEW04vRn52GTD28odjS
2WhPy2YY0AWguv2hU2snxPHVp8CJq307O9ac+WBYbv3eDLNtzSRJby+ARC1huctmeUP/uEthR4g7
IA7qFwZiIYGs0xrWECOG5ebEFKFPFOoWw/yypKNOOPpoSTDf+H2XVfwciVQxDUuT9ZLlu6T4Lrd+
b5adYbk7jUO5Mey6YxnFYbkcjO4vlrqHO3h5cNk7+tj+bKWRta3nnXj56H5vfj9mzYZFOLnMyrNT
MB/Iv1J3rcWHNW+WZwg8o26fjZBL1tMSgbVslqyn5ThPFxdlPRsq7TlY3kQ+RVrJ3G4wGACc/nI/
UTtnbB5FXffTdskOCgXJOtsqeQ+U3hLMkosNvAkuqQggTogNJ/p4bJa7y8aUcQ1wugCrZn+JyRYx
DH9fdJmCeN0QREcwyUqaHhreYTY3UZ9wE9JKts+G5lz1/icvpyTIidFxo1Y7oYR7Gb2J6/oSOLG8
KLFt8LRBieZgWx4w5o982Vh/3lruSkaxe0Yv+8VwvbizqdpN4paiKxeIDcoj46hmQ5iTEuwADZa2
ppVjHwATetI1HGKy7KPdJIbPUVrJU6SF4UlMr3yyiqGMwJ/rW2y6ULb09YmB8kP7c1E3UERcED5z
yM3yEpcpUogJYjU4ZrpZJknLE10Up+VnV5flcWSRZdyMPn4ZYWdzROv1Rk2PtYS/k/eCNXJX3yhx
vzVEWa0tre9XendhBomrmSvdmjXcd8IJkyPllbEr0wYsfvWceJj7mNS+6QL6HnZP8N3yPcV5vZmY
z8odyaHJKUr1S59GRHaW/I8ywovMaHrT9iga6zG5FiDe994wfBl6yC2D+hKInJi3IaaKTL2Jwgja
H6PKUzoMd6siatFo9S+kNvnb3ED+ie38FgFt3uWxpwjSbumDQPvEUopspQkKfFGjE8xmQYZO2SUp
ppRTRBddBDrDyWVvCtLr3BfQzWI6RzNFU4noODbm1ZgX+uGMYrL9hHavK1dQmc3t2HJ9s73hwHr6
PMV9e0LqzwJoCHG6qPFtqEKibmKt2nhh9l0hOFkNXvuh6YE4kfMBTpgMqRWefBJMukff00LE4d1r
NJVqj2virsVecwzGvtsxUSQALYFe72jh3WLVfHZrO8WhhOwkthglkDfFIsLZ2j7Gb5tpLiPpBmt9
ftYqaVGYkgtqD3W5r1tYwlbtNyjYW3MT9Pc8iM2tDZFobQm1HirEMt4AwqqzCTJorRaLQ+zBP6YT
y5rKsnYWvAPkGerHaEz6PpDjS5uM94Qx7kuC3njLZGHX5Bb4xbxBLThOLOr0biMNsz2YsQ9eveCX
IsZ/aCY7W/HFD2czUxpj7JAfDr6HY+JgTNKSTekX7R7m3utQNMNWubGxM3IyaeIi2PWThpF4EWY2
wcOYFGer8fTdRD2tQZa+tY7SIfV4NQq3DruirYbnPq5q9MbtuAlS5pteC5i5YCSbYquckZblNxjS
KHiYuqwiCyavCVpp7XnWJxrHYYssQGcVk5nHPOw2uh59V+C/4OL68F9d7dqSsmeM5bjuuJ4fmoED
qMvCL3XaFRt9QqOIR8M4oukYCbuUW1M52pUX8x0KPoIzMMZbg9WdmL4bmfXgpv4jAdpXlfCZOnr+
tZH1F6+EOz3Ia5+nJ+Fy3CqzrDAjBYAd4XuZiXsAqUboqeLoDBnZgyZsL3VqYLRyfW035j5SiEDD
mVC8qjEmDlM7tbAKdo7QWpBDMO/jGMti2K/zVoRvuSM/EjPmcqIHxsbTbe02NVuYPPHeHR2OSYMA
nrDXWZLhhsVT1z7IyQQSKW1o2l0Pqltg/078+DAltlo3YFKNT32tw6DXxJfB4ULjShNF2ishjNMG
xcZPtEP2Y1ahQgkvTNABiAeNOlYKqC51qXnKwBU5QLcPtUXL07dVui28Q6WZw8MsPuGFPsA3b9e1
1pfXeG5AjMERv8+PeLQ+T0Vgrh3Mv5bue1uhd7imrGITheJGS7PZdY6JFAWsPdogXbumfo+4JInO
ulX+LHIaK1WHWzpPHA1kMPRii/HvlMIlrir3GyOae6xJbC96eWXAFG9zIOnrQRmXph1u1lhHa4Z3
j6arniodXHzdNS+i3ZA1d0+aqDqHDjlgLij0wM7JjaLFRmRtDYMZVdy68uiPcuoPcCCWzIkK3Nnd
UH/q1dRuintEyhZYShqRoxgN7FkJ9OtWu5IL+27bX2eY8LnyIdHZISoLnaO+KenTpEo9QGeTK10E
YOKpvHEHdS0uS3fS3qes3gEv/hwSiofBREQbwGb8L/kp9OhttFHN+kHQ6gr79tAW+lkbkCpKCBpb
pZXfs0k2Rz4IdHDxvbCblaQ5+jDBf0to3gKrwusVrZ2p4HKkRe4KsQM95nwYmUYH8rQ0miwAviZX
7DOgLNJx/fbGtRSWcvtQeWW7NvxI22Ce5YMdEWU7MDhSPcoPbhSzzNG7raLT7sezBoQxFouTuT5Z
7i+3AsUzy91+1qeOGiXZTML4jcP4fZdLYrbr6+xtEGS74myOt2wAn/Yxir+5iFo2/ZxP+Y+7eTvY
x2A4ZSb1nsXVZFNO47NlVTpjb4gsC5TEbV1vU5RRufqVEtchx4Dim9EgbivCEoLXIUterVwfdwTq
jluayBQ3RlHtWgItAwMsTjRvJpqvvzbxMFABe5RBaH39TVpioXcFdFLk9yYyM/MPGAN2/wavZqf2
URhdKsEgMBu7dxVoI87k9EjAcbdfHq7I7goYkh1S3YE1Wo4nIk/HE7qw8RTpKIcA9c67F/AbzzO/
jyAOtl4mCNk1osKmhf9PZkQzV+XEnLjzsu66MD6WzYKbSeekMrmMQ2asxUK0aIQ96ttgvi8Tf9yp
1L0vNItUBeQsLzetOVc3nqvy5a4xRw/5O8HC4tSrhn7vAoHg3BUS80xhCFItQRR2G2tUNJEwnm0r
f/Oh3x24iiAyHPTgGnTldRKpeBGBv0YggiAlZ+fODe0eu9H3NrTUvuxz9zzWLbOdApG438TDDVEY
bG8GFlPiJLtl8qj1pKcaAG1B0LYS1BuEGxhr5DqTUmQazkcUMCARI/qZNHJtQPTsIliISPvrU+du
dOPBz6gXstB5b3NhX0rGrkkYBbdMFixNU4t5EBYy6ra+3tWV+T6w5HL7On+6cGkongmlZvxafTKa
OHhxPDCsIHjtDatxbSXszH7tfEexBEZ0JLqfY+Ln18ZoyFFMimC7gC90yxRbYXcc0q5BonIbVPfe
sak/9bzdV7F9Zs/zOK9yynQiI+OozCeHCYeNF14Lh6spx8chqa9QyG58EfKQJ3b8IIwfVl2pmyiP
cQbYpwd3xagfDHTPJX5VTgRepqi1d7UcZ2FpNN5jwBQ7wyExQBkMsvJheExbS2e8Xl5RCLL+Z4dZ
2T1CmgKAOFpO+PH6lJ61IK2OA2IIPxPVTY5RDWwW7USBBxAvSRRfMb16O72vftgwywMJ9QT9YDk1
V2zWE+Y68VBHXo5ZhfFxTCDyNq156TbcG/yKxgFA6MmhvmccpU9nzgrogBCy4u2JV2hiTOaN9ffS
nBIUhCo/aL2/07qQCUtJU3iMOo5yY3zoEW1jqoIhPxjHkeaxhlb0MR7CcOfhq65k8FXLRuuhGcvu
lgnAHm6mXW3d8veyFd+jZkr2iIzEamSN9Wjp6FRGRL0pVcue8gHXZpacM7ujnvPWmd6Q4E1OyApS
tEWzmjNVDCpm3VpGeYfyDt3vjovtYo+tuMWmdtYR1x/EkH4wSUKlPI/eQy+Ob4R4BHSaEwQYZZAd
Oi7SPRtWzePFJYVTp6LYdrir1lNlGMcq+Tx6McuTnO81sQdmfC3qxbb3wQXWMUmcvCOEWbXLzlV0
+zDEtpuWvJqICj7jNLOvp5GML4WCaWQUt1Uk05k0HQ5tGX/KHRayk2ousBM05T+KQH+iJW8c+LUI
zQJUyh6ybaFVjHVyVYJo6reIYtTdjNCRRL5/8fzBQoUtTkTmPCowF8Dx3R5eNbdYophrpYGDcpwq
2yesqFcZZSrrnmCd9KPEyztdtRAJ3Zg80VwHRuzr8bkjX5x01XhusQvjlI8dQ62Inm8MBNtw3J7w
l60f9+S8lBLFiCNPgvzbZ0VyzJMRDKtPpbL3ssk/Epz8pGewxtGC+I5eZUCgcNWN7jUcfP1JJ+Cn
4fjCFLIj4kK/dU7ubzm7wqqovhk6Mh/hVIBDpe6Sa5NOaMrmWVDXUpP1RnKvkyC9e0Wobkn9Df9t
sh4aqzqisAleiik4aUnpHcuKX0EG/PfewFuFAD/IQnedMiXaJUGV33Rh7+NuNNBglc0ZDsm7C0/0
IlsyXmVbiU1s2HyriV9s6XW0BzvXvreFO+5a4QKuypw3VeXdwRbxc9vI6maENmooYbwsJ9p6qp8C
m76GFtj9zYhTlvej2g/oGE9NVq31PB1P5KezI7ThRLSrgfq8D66tbe6svE7BSWLltqsvtW+Q5+4N
j64njWtEMETYADNvC/QDNhbf7SjoQlQuyqIxGdBhu/KVE01yRIR8ZAn8gQcquY4BFrLGcYednzTu
/jhJmvqxC24s700yKsN2l3iM4lLdQ9THOZI95rMSLHarrrlGtWncIyWNfaw6a0PX2GHopyHcdEju
kCHo3cLEVY0O6Gnupg7AgWP3o3GIf6kdTEJGjZ0A7lGfM6uO6nwfZN9Er+scDt0hyMGNDcY3lPj9
QWVjPtOJ8NuFmA2ZfYDarstdplAOadGwz8r8IBP3R0zZ/iqo7lvkhetQ05yrYSOtBV07ZuN77CY2
0zAOJadDaS7qEg0TYWiv6kpk0zGOnOTWqdx+pLxmIlapeBv1gNDmgc8af/XPGqPjKnOahlKX8BvX
IY4p0Mjc9XMKbNjHL6UV4KNAkgo3FqbRYHq7JnXEdoiY2dcmBSzW9WKDVxZZDcaWXV+Zt6UUA4yL
oNlumlWb129N4jmbkGCeE7bZ15LztEC+ubHzlriOIgCRD3Z9w6Xs0s12Absf8KWMNGMo1hvMSkeI
76Q0TPZ1MtEQmr6GWXBK90GbfAzVKDfp2GEoIgTAMZuzpYmzjNuGeaYJbGiq4LSiSvUQJ+DSb1FM
9O+in8Jzn5Scn0aj4zQWpfduQlgbSJAmOMjhTuFYS0MyHxghonA8Z8iFrkYN8QDmee/43Q6txPgc
WO5e1ZgtaEUxyZNut81rH7lBlIS3xKb2dsWkdpLlawnWvjIIkWmL9GelYydfebJ/t6viKQI+sbVL
RVKFAz/dG/yXaVQWbU2NQA7GUVfpujQcJLCFaPK3uquFx4nyBx6UZNVqPrOS+tlN+nBxa+IaWDHW
+ODMn7IxaZuY1hH16pZJb7QJFOPP0AO1aDU0OlrTtraFiIZzi35XAsdYWQZkERTOwx3j/N1hnhfH
7ScBsn2fTyQxNF79AXEqNJCzNjetCelE4Uc+ZzUoHV10j2Wlo/y2QQrFhvD3Nh69jSgqmpy18ZRx
oQvKVF5wMX8aE0mNWNoRUhc2rp+X55TYw7oTGsi4ZNKvLI64Hg7IgEIzBNzdJtolsHXQ4JLYwNTo
D4Uh6HTNO6xVIdYn4SdziuEqZI0yPys+66VXXfKeLHKXVz9obr6GkEH+DG2zQzL572lQFK/A8DZg
KjnJ2nJ40kocBYUWPMc+o1Im1Js0Y/5hxAYL0NrL97ZXriIJGKNPe7FJWNpuUz2w1w0Xmm2I4IiR
BTIc1XfWoZdZdw4rRdKN1Wsbv7HMazT/lZrO7RwxwYU0p5ifp+2KoCa667bxYkVBCL6m7tcEdKF4
wAJ2imIIFVBRMv4oNpjaROZGhapK2DLBbUgq+1ypyl81ZUKat0oeDS3qd7LnC3AlqsU+0FgCtSC5
mbahwhy19gjhaR0GBEXRmNj3QmqHrjTrs9UTTS1qWJodFkZGQa5xbJz8w7QpiozOa/a+ZmMumTOB
k9IIDlRFO6sP+ESmOtpGk0frGE7G0c491mt5VW3oQXYbt9cscjm0bL980Eao1pZhjDet9FeO5etn
l3gKIzrjEhuBSkQ7EQNNa5z04kdu9Wjo5rovCk63ULFG56smZLnOvPxFT+LpYAeWBsYRH+JoNtc8
7b90yWRwlg1oXQyCjmLaTsjcaaNe+lp9FuWAgyidrIufpnJfjum3JlXVSh+li2pHT+hHZkxOrOwS
ORQXGKIqeDhVfM57iO1IKml9M7E8KrdAmaIzdMrjO9fk4Ow1fnJ1UrElWTy/NXozR/RF+2KIWBja
wZNPb/OaESUT9Z+jLOovniJIyPGtklTCxjnB12aRlmtPdhy752UDXyzm1xFjo1sivdtFwcS+RwPn
BZSQZepV+6h33asZOdmVt+0B5byL2Plig14/+vO9xo2/DOwPZxb1HQ18zgW95XxKXS27lZi7brFl
Ip4aqnMcNWgLWbNuXTVsC5LOwEWxGeBkEyv4JDtWqrhgqnuJKMmV7VnYZLeyeDAvGu7O9VSiwlZJ
XJ6hNcXHXKp+kyXGgxlqw7M+hezrWAc3EZb8vSFm2zFf3BqXvouVJPbWkS526GLybYdQeR951K6S
cxdGZz8+qXSCccLxm+fDN9HBWyOKnkxFnNkadJ2rDFpvLYD58Fvbj36wxWPMbii5JD93SIzCRL9p
QW7cWPMeJ0AQl9IhPxEcyTlLjiK36zsUhoQYHlfHjtjeaRCi7gkIdGoCoc5ORtlo07hNRtlePWCl
msXFgKUpTga1yZRdHYuUk3CaaM1VDqxY6Dg9eA07kdVVijLz0lZZidmn2UR2b26SwnrpbfNcVKW3
hzUSHQMPTa5ZNgxPSqnuCFvuSAA7kHLxvlayXwmZR9gvMvo0xLP3AulRTLpxbZDVxgAT/hsnT+yQ
jHgaM462Rp5ZQNTyjvOH5LjunJ9RXP3QY6fcy4ywKYxofd2l0BySkrZ73a7Rw7Rbu5oIsMfgPEm0
cCHNaWwwhHeNw9DsRcKlPmbZtOtTNB5tVha7SCv2Xukam9AM2rfUri4Qfq2j5TJvnka32I+pEa30
pA/PdtI8wUcnfy2HmzgMlOmF174UvvQuNHBfAoNrSeIjl4rId906LSlV2iqvy+LojOjvWXOzc7Ss
3nAF71Ob3q4xlWhATHBBTek9NgPtqd5WKKI1TWxGbFSrrKWjVBr1DysYZpSQi+3bzg9RnG0tnYtM
3dafMif/oo85fpCxf29bKtuZ1re8j9Yr7b01uZ/6MGMHJvv20MNbC72u3YY5ytexuU/+mzOIYNdp
5cQp0KFBLJncugyeMCmJFxLTDKEPn4XNdaevBEocuz39muXPHa1/zP2WCeDyGJq/l7DExEA3l2Zv
OveSinka29Y5gB6aMHko1pPXAVmcO2WkziecCWb+0AyaNYiVXSfkiK1/3Y8h/TO0Co40D9Fdy54m
qwOT2OhDynf0vKe4keRgiYggST14DFoZEJYICnKZ2zfzGJ8aqj/g1tvobYQ0QU/fU8sDz6VrB1nd
4wqpAsZQrv9zpwzfgIt3pcCfDK7uFJgZCmd4BKs4bvrTsgmT+OY3TbTXaNWc6hHcpBjYuVOmWLil
8e1Q0jxysFQrRFlvNsIe1iwRaDbWMvk5TmCVMfRPwSh5tDEcoyhAV5B/G6rxmMxi+MCaQMybwKxd
Ta9OcuLKa06SxMRAvhqxhhsyTsmhtWaqfAnLMwqBcLME8VfLO1k2cv7RZG7y/X5Ms8x4p8b89R9z
aN+iSiJDYWMPfn9a3vlyKyex8C93lyfcYoyhDzNJYnlIFVwBslxueX/eWu6G8weWm+bL1JS3sEyt
dVpAf+XEDtrRJt+onzcSh98qsRAfdqJqT8vG5up1nLCmelgITrNnFnnxfLNImHwum+XuZFKMxnEu
cd0MF+Rt47kOJp06gA9jfm3T3NOknz/LMNQiUlCcnemqMzRmWkHBG1uz69gL93WhfzZGS9uGc9MU
D019Uku/lBqkPknXfmtljLOZyfIpxaxxWm6p+VaYJfaubuL78hCDxAHu3Fszvx3iIP7YNLhbNn1H
Zlc3Hz+LUiZwvBNOOHybWiFXkwMAxaNpljkkyyTNiFDmz01n5ZcWs9m+CxWqEbuDELh0hBkOGltp
xQp0CQl7c1MTQt2D8JSx+z9lWPHjP/96/+/KMEJ+/r/KMJW8h3n6/ndt2PJDf2jDpPi3oDx0WcIY
KL1s+RdtmG6RTOSgy3JNHWaTx1N/aMMsd37GNVzHg8bEYh7ZWI3UPfzPvyzr345h27ZHlKs5/+z/
CtZk4pb5uzaMByxGajCbeBkGS6d/0H3IR/aywTHKExOXc5Ij6elH3BIuYEUsvG897O5imDQk5oO5
abVn5TGWzMkF2NA7Juqw6c9oiVGOaoIu0CyzKPHv67EQR+lrxGsLDh8hTlkVVNa2NY9hn0VndOGF
zgTQ6tDO9FXzbSjh7E41NIMU6LdFkNk8tpKhpIR0pHearFSeMJx3G0C7tHNzxz0Vjv1WYD+FuztH
ZOpg57t6cE/Lrd8b5AuDGQ2nUY82tsv6YXnKxOTKpGX+oblPT8UW1LtcU28ShziXjOCPTVAXJuc4
3FbKRi683MXdkKxpMpKB/Od/Xp5YNtH8E8ut5bcst8YMZb+0s60xBPEmrWD49nhQPMotnGopGTds
dKMlXWTynYPNPM4ZTfPEGtE8/brVACNWtOMgR0BuNNyGinnCcEFJ6KUSbImU2mNbRu4u9y80jgyg
WqzLCHbKzr83sdExYnMUmAo1nwl9ACybTs4GNNsszpETXWCFTNv6ljqgP8vajPeZyiNcMYRr9t6H
U8wwZxztjKGTz8mEXyiMyL33uhjypfvoM1YniNLx8hUVLTrtDGNT4G48yKutF2KL7pJdR/Lb2pDD
dMhZOAHNZIFdtS5Ll9K8Bo1pXIeeuSVVIiARGTj6Lq7igx6O6qh51sqFpDxgZjPCizb+tDIju3YS
owuv5spE7tC64lzFVnvxx3YbNybQXGiX0eCwmoWrdi017hoVZYRl5yiFK3taaR2k4igh3AON2qDk
CIiUZO3KrnEManZ4NbuKvZP+OfnSsj70wjrURZbeBNEJqzCtuj2rS+TjhmIMYlf9uBelth8EaCZv
LtrMtL9kri8u1C8obIb6jD7JvgBkdfauN70tz4GZ59PT9G3qEy20/AcndrwZUw5E0LOuozda9Nl4
1U0dvnWaOe6qKGSpx3PTvHFoFY0miV+hPr06AUq3RhCLTO79dKl63lbvRHwedrKXwKbcqQl204h4
uzemeE8f/8p0kWO+nt1JMY6MXe3Uf3usr75UNH6jBpx5okImJ6bUD+R378ws4LIo8+ZU88eT2QLT
oL7hwd8bWsBbLcUnywmwIWsTIZwh+MtxM56Xe+YshlM6aU3DxADUwaW/0iJ/W1aPk83MM8I6wL5h
nlHXwDqqTkwHgD1YzgOxpBsL0cEpKhJtp4LuZik5nFp7IlK9oZ9slhHUH8pSlp7Dg1pqA7zF285L
v4bzULCfswZyiSlk0X/ls37y183CFZvKYCyj+0UyrecGe4epc+hP5rzpk3dh8815EmhINtcEaY1F
jNbtplbJcFgekhUOG4MR2rayjGrLKSFbtRra02gpDRyMLHoeMBQpVUMMx1zWqbkETJz4Qw1dB2sW
tSEL4P9h78ySG1e27jwVTwA30DcOhx9Igp16lZpSvSCkqhL6RN+O3l+mzrk8f/na4QH4oRAASbEk
Ekhk7r3Wt5qzQvOrPfXY7I8Uhgvn0BlauekibJ+r4R7L3k2P9RisoV13DdWr4N1qg2LfyTmM+pXW
Mn430tYIvz7JAds2jFeS4uUHy/R9l1rzdKTY0OyoqxCyZiCmpHINV4QTG89EYm7pEdHEjitThocy
NjDvInyA9O1zrzfuyaXTKr2UxHzp5x6JGkGdxJ068TEVzaEYgmRfsiLZj1n/bK0Lo7Hvz3uzEk9o
eREAjpLWok3dVo+Midx5GjTcKvkaaRDvJrzaG5lITGbbytxXXHdjk+wdrFnCGoMTOgljEM5Rk0Qb
peMtJ24VaneQS4MvNL/cw5OxsfyUbJFKEsIVml+dAIsUAau9rqoee32o95EU/qVSauk6KberQKmh
B3nzojm6CyIaAgDKUKjIKbAmp8U2XW90PlhV4t5a0EGaP03P00MH7OneWrsHprcRd6LOOmJjWro3
p/utevhQHWjaqya+tzUdrlQRkPMwGygvEp8VMpT7UL2yqGwLwi+eI/XqnBy3XRRVHfmgQ+iVWX30
JzM9Ola/b5cTMkgfFALAabTPCDDxMO40YKxm8Tg183j6429Xh2Oqs37P1/hm6eiFqo+hy8atCRn3
K6tAPaT0Cs7sXpM//zEJqCZr5lpne7RApWIOg1XGWs6kmQ3gINkWMpAwlydo7uAGXxDgtSam36ih
M5oQgnxeb2ePsBNMOUyzWUr6oiWKucoPcEeg4BDtGjI5N3aRATkwBV/P5ByEkMfVIoXKOhbQ2UlZ
PTIL0Mfkm94zQAwl3esgm2BmzETi6M64a6QsXm1YHjGAVYJGqecUSRhsXazLp4RVmgpgAEYIGyqN
joXLvaBua/ovGFUugoWLaqFbhwc9phWmhje1UcqFyyEOpvpcphr2tdhrd0kVc28d6qO6+mPdYDRQ
u2rjBw6w+8iTKJ7+miI9xi7doLkvF25q0xuAckykOGoMKleG9KRPyBEK0k2H5FFDpBz2eEnV/6vG
W/W7/HG4Rjr553TYVf/EC9DW9Bjg89rlAmoo4ax+8do5WMKV+1ltOq2wd13JJ1IhbLw2vKY5mL3z
WTL/CudES65MwPerqOejKZ40ZAU6UkXOTOQsYWWOXEvq2gy6RML9JUHMp7+8VWkZU9RAV3HI3IRY
Yk7xW9Hk4PviMEUIt+88k4G5wXtAS4dqyL9TWr4CWi6BLeqZy9OohrthsE4qzOXysNrLIrs+kUuu
BCQeYurjFDHWSTmJUpIoTcnl8GsPrvOJ4vRmaNyYJoZ8MZFHaFHU51jL+tZV1lQHW3hUafiLhcka
284K/TobvfVa1kLHWsNX5JULxHXxOy0pMxiaZZybulr3RhCAfmMNqdJp1J5K5flKsLkE9Fxe858e
8zpynCstBosq3+uyIQejPRrNSCnq78f/+Hn1xCUphwhRDZUlfjp16dV1mU53ardpXQLC/NmUE3Y8
bjMD+oAAq4EAcJytimHx37fQy6HaG1c7wXovn1bH6jZ7OSzJfSxHVEY9GlVaFPocqluOyveB8wgI
UR2Dqq/pEIO4KGUsXyLLPGrj6zN4c78ffNoJ03ay6uFabWbPI7uEO/IWMRqgJ4NSXGR6YP0CWYFQ
AVURfEMq/GMeHRaYnkNztGVoGWpRabyVuzNKrQJZGz7vP5/6x6vSISO0bJahGOpVIqTEXZ9Wj9En
VO4NpdFXe2ozlDr6P7Vb5+7aXqldVi1QgdSuUvcbiVuVR7W7WDOX6+VdTOzP29qbx+KKrm++qxrW
ArRLaF9vvt78n49c3jKSeRfqHdVjc2f6p8Hbqof/eFWiAp3UM1+76n//+kXUS9Vx2pAWulXHX//j
5a30jIRKM3B7ceV5CwOEnIap//uP3+Lr1748fXn3/4fHqvIq8xq9HfcshMhSXai85tuUMprp7pqw
q9H06NPyBL8JE3FKBXw2mls709EKTIJBbxUvWeoT6RnUL3ltIakOVmcvWt0+GLiQunyuv7MU/mSK
/t57SRNSjMoQ+mmE9pq8HO1yvC3BJ23TLnmeHaHvhiyPzgTSgpMblk0ZwePvOizGBZ08ei39k1Wl
3Gn8bgAQAvzUHcendfKn3dDor25FOHBvEJswelexwHSdgGzP0N9vsVIiJZlZBUxDtydMjhsMzZtp
ycOG+SnijazlWui7XdYJ4hswBR1q0f+GoZlKEmm0TfTxzaRUHbrudz8jVtarsxxpEJE8bbtfZuOH
heZjM+7HCqiJ2eCYXF3NOnmDC9BgrY55l+OJ4XMrOvuqqvqBoS99S/xe3CbJr2n5KILokJEdggIS
WjtSkdcehz/wwuRkNyxI4d2fY8s6WH19Z9T09tO40TZdPPxyo2JX64FzMCMqEpkrSC1i5Ta0/avm
ub9Q77euLGCUC/dWfnSDRukxn6O9le+dFmJdV1OLtws3TArrA6LDQ0Bp4mUsP2CkhANTrrtlKN7L
lrlu04JGSvX7ZvEW6DEo69hrEfUIVhw2bYLY/YGDTt/ZIuhOVQ5VUC/s+JRZM+2hpD/MLSbS0tWw
kyNigRkTHDDcvSO5IfOgjV9gomZXOSyCLYWTflezfAyFMR6IQ3Y3c+mEM1bmfVrjJoC//Z5xpp9J
fub3pzkEjTd9WmfjOSJ5mRmJpvI9zrRgzsJxjcPcU3TVRbxJwKccp9j45lPaP1hFdUrKxn5Mbf+b
Xxe3U4A/JYtzUpCN+G7oQLI287RbEXsElDOAkUbFIXWDA5rqOozL4VqkWfRLG7tr/jVbHNGlzEaq
kBkwwHW2ga4rYZhMmWBtmop2KzBnxwbMs+p3QdriPor79qx72bU+LstdsGg5GOYCpJKNKYLzFWdP
tbVhi44N1qeq6EJ7wo/uDzCIZ9PrYa1O92Zmb+3Ybs5d33+Ycm3p6x7K6fpVs32GVUgAhVW3u8wG
BAqniTlR79z4ayWZwkmzMYM8u6IpbB2a0Xskeyhb9L1WYCoSTv69sZwPp3MebbLGcd1UrzVD1HYZ
cRYgPda3k8Qbmes03ug6ih172XozekfbrEjQHXFAUfuN6LzfVkjLXMAWU248uNXQ3S/iU1/Tb9XS
YWxH2KHPCWPfk3fd6AHa8LoChD7bFLC0Xyv2apFG+yJJjgQcJBs3w9RQxm5/yBGNs85HVS5G3Ihk
3u4iO/jmeE13bK6GrLMPto0jCkZYt4GZBRVbKyRRMuJyc84rVS2EJH44aRIAOEbXHVAqWJHDbya5
9Gdma9pFDE5VOYJIK0iSHjDSl11wLmHrQofKbpvI6EM3zn9UOW0xuO87iu6tpN7CBm6YhPbUfcxa
tNAPotcyGrNt62Zod4ojtoFvtaehXMXamHhOgCDdvsp1r3nQZtwymTHlew8c64T14RAxRm31hVAl
0nGOtT2ziu67W5FN9/FouSBnD1PlP00DcO3AFWgXTP1XSsCOs1jm1pzS93UqtraP4jcyYwQdnF/I
3cabyGxfrNbBfK8vYo8CjyXuyzgWn3UKdM8PWu8IvVU4Gqdv/U6Zgr9pxLtuG/kbQZ9H0IdPRgIE
CUDBr6ECiVKtCVZYe4bhZluAO11/j/t35xvGAFXyurNK99BVxSNKOOI0bPRLU9wXIRLcak/cyY7Q
up6mxFqHKUlB8fRjlhlo6/TcxwWNACaWcwc5Jh2fofhhpTTBsXXJFXGWd8J0P+Bg91DQtqkH624E
ndnQq6y8yUfQ9ImgVt9NxvjpG+KYJ6NOUc4b92Ll9Etrb0Mpc72FjM/qwU9yZHslUlikh35uR6Fm
YJtB/SJ2tSVIW2R+tAMY81FPoV9UqNuG8QBlC41VQ5h9zNLT51ZVHOjh3BQW8ShWgOyhTu0GMZ/x
axHg2LL0u203Untlyy7q+DF02On1oOa6oEWaJoT04YLdmT9GD6hgVOce3rEtcde069Cgxkg7Ij2G
Cr0s/gachNtjAQpKmuerlrzZSLTK6HauCbJJ0MId7Gh4s638XLEa3reYcgecsreGSG5avRJA9W3C
sGncU2/291nZzyzRYFIMlIc36VI/QLk4chduwqAnH9DDaWlmhJolGerkrHeBMphilzBp3EwgPjbp
lAP6RXfQUWO3EuKvTAAyGd9I1xUvkOVn5ozmb7O6jx3KUHa1TCThLAyFL25uXnXvdZI92zgx+iBt
znM0tFtjHfMTy9VbaOMw02IsYaNxg7RAHJz6rhTGvb+2/U4gIqXZO4d4MKotyfeoh20G4wSgxDBa
z32TYOBIuC9TQHi0NVJTIgbIPK31hzom5q8VmUWZR3u0Kxih5SBjcgC9DX2JmIyQms2czRszCfTD
2nf3ecuBB+h0HtbrVC/v54q4vIyvrPRg1scLo4MN4szwvCtNxMmpqmrnaLcF5owtrPn8jplfj7fA
e67zliDu5N5Lm+6qGu0PSdfB5gArMU23RGgAQ4uoBSaZT/u9zDeRoYtj2kc/jWR+Ggjewm7SAH6P
aChyH5Nong7RJApVLFqPhmOdnTi7XZEJmJrVh3riDXjNpSg3S3b2KD4KKaZxmhZtQUZjLsB3i83+
PcrGlCIqU0Ar6O7IsyxRC8KhRXGX+eAwnSr+zZqDKr5NV/q11cRjUNPZM+x0oSRc3+vpeSJ/YhJe
cUb/wPRJ1wOUyta+HqZHVrncqLnqSIhnhHN8yp7Y6WnaY1gwlifAUd9AtOfXU2qEE+iYUhMzo3lw
k8hlyFo+Oqw6dzluO8MnZW6x6gc6nsaVBqYF2stVR+d8Y7T1sNU9E7rg2tQPwdhSayY9bo2RUqxx
DZmlqa4oiYPjypndeqwUte8a9AzoJnML6BaUbpX7e6pN4j5G7Xe3AO7tq+AHw1GzsZjM70FiBEQ0
zsYt0pIrpHtnwL5dmKJZ5k4rsOAWKR2YKfSkZKIyl8faXuZ7z9LLUCdVYUcNHOkGMfI0A6r2aLtZ
tjcwEMaUvkRZYbLIP0HfpViQ6CLog/hZZYjdCXTeFB66QQRDVI0LJIPTPIX59CSYEh7MqnZDtxhO
9aQnW9Lc1qPF0MCAGOgPUz/jjmjMu9V3Ti6+d7+YiPsqWevijAG/EXHvc7rb3E6w0/C2G5KJpy1J
XdLa26UH4hB3GYb502S02cFy2wK4CQoreEouUCfSylJ3X9G54d7xgeCv3qtEv9SEyut00XWGooCJ
VvKZdjcZybgl91emkdHRKetHy/3mBQZS59ZANIetI/C9eks6t9M0b91I4XxAb2qbTO4Dz3ogd+UV
sOmOAt6D4RO/VTWiD2djjXdzF0Sg5tbHytRGxDiQIHU+8SXBIWEAJQAsPJCGfIVUB06qp1NMnh/h
EOqwc6dy581nb0gAFJXmfU+jc9vr80+klUTf+XgdioGHtAhdgt6uL74n1wWRGeK9ggkEC2ozad2P
IaYzZ9Rrv0OlxhSGvpj0IxGgtxULd5upL56WEski6pRflkC3U4K/Zj3mdzsjRTFYNQQeN7/NpOz3
jRMhtM7RIqKzr1qXoGRPZkbCPDsaESg6RNd1WARZyCoH6ueQ7ekt4jzjfy4qp94GHW6DybrTAeQw
68pDQHcZgl6UlfDrfwyM/VsLlStZx+5b22cDA54PVA6wt9EO7+7cP0GIfLAx5c3NSo0B5ck2WkFz
oimyFrL7RMlfZwavI85wyuU6oDSUvsMKrTxLFnL3himkkHblyWgOWkyU9CkAlX5wQqkq/0ryQp3s
LqoP3ggrHEfpuboa0/TDAYkKuR24pmO+TNn02RKMAbPd2aMo+G0v622Zyy+QlBi+M5ZtgD2Ksl32
U1A9+4CtN0sZvOarcai98fdQzs9IWk9QvQ5M69+jPCHEJGCyLAL3Ue/EDUq5pzxDF4mI7NyjbxKV
s+zEundynVQQANqbasYlOFrzTUX2dxVFiMi9d3NFOVZPcRCuNejXlJCSl7hE0EKdzLgGNFHTomzm
K7gdtIZipNXY3pK1fMbPweeUiQ1fmYV5Yrlj7UIlyNEAwxN3eMdMYd7o/fCywra/ZZViytz6Dk8m
SuqIxIrW3i9J/5O+7WcygJntVgqPMTRTx7WfGSV+NTTP9nWJ5m+MGy6MxNz0AaN25Pg77s/Q4onE
WoMY8TCd9U3c01oInBHdY/Pikta332Va7D9y9UxOnbNKgd22+DT0ivQXqsJ148EqgGfUgeMgWbHD
H5l+eK1D0Y9zsvPA6s20qzGsE/wi1nSnGRQTu7b6JHcm3ybJgqZ2+TBEb26bMTtFkfwF9FEcjaQd
yPrc5o32fYhnAK2ed8sc4dXqrW8tpF9LaA++kd4FGd9SmcWUUks4e8F6aHruTyzkm8HCEJQmz7GH
4qkmVdKKc/+cLATT4jZnhZzE94FZGYekTJj3JYIZQDEYOHxLTNI9CPqOUW0x8ODj1cPXvEDMZ/Y+
zIIPJOIWaeuEHKMmhvRI7yZZGhgiSzVsUijX1zkVBuz2xPN607vVYHHGHF6u7kyPjNCRYspeSLBJ
TOMtLmFS9bjbN2Lh7kzETzqifjeIOyg0GiWze2NaHqQVUhqgn2F0JhiIdv8V1ScCYZqggMar43eC
1GsPwzMuqOimnc5YAbgPm+YHhucWmtk47DWW8exNj4tk2PS6Ho55/hm09Ke1Rj9Hnoj3nZXEYeJh
ckKCCJNswVta9gaVxMXbFVpV7Qfnca6052H6DBKq3q7xPDkYVgtyNiSoynO5y1kED9qVdyQyjtSH
nkb3wAjgxfz/bZGlW5pfp6T2bp1ab7ZrFZMIuoy8iJlqk9nMHOAIzlWdbg1IaLAZcdv43T3WjHLT
5DbDQ3YfEKZIiNCHEUct/kGn2dYGIx+/c2L5VdjQMzeYjraBfiPXqKD+o40RGQ0XJH/SrM+vw9CS
WqEb+0wzTciJxIfXbmNtatJQevTC2lTsEOFh2lmD57xrP/uy+pSaEqdM70ZRYaB85o7AlLdJXxIw
ejsz9beYV5mda9/J5SBZAlb8jZf+tIvyHvWzc4J1BfOPeeeolHCNdaN32jN5F3SJXRKExohA2Jcy
GrYzSwEG41XsjD75qWHY2Df5cWZ1D9ixfuKmeWPV64MXc3qWoSW/J/Kggi06eP5GknG2qMtJUIk5
W/RE32heaoaEPzI3Cx6tyXirMgkWRv5iuac6czOok963hAI0sbk3uYPEADXoGW38PfU4QhumnAwb
2qfILJpuenKX7AlH4eM8pw+odU9pX9/2Xblv21snN98q/oRojLde87NOWGxM2n0H0reztOs5Bb8p
Vg+IAtFGaFy5cJnQxsadlcfvZmQ9A2U2AAgOhyFrPrPEa6HYNmQu9/7e0Z79YDnWjjQsBMYGRS6E
sog/12lcgiHGB+SFz1aEeYbpYGJ/89f1qbHn7Gi8pdTSCyaIrEq3XjaW+x5LNRI6gbDbaXf9GoSp
3v5YPe8HiDtKCAZOs/Jz6IIf1jB8CPExdRE8TRocpR4900Z6aLRmW7ri0+SXLdb6M4aFWDjVE1ym
VRJDYP0K7yPgfEZJPLwJJtibNZUizGbJN1ZfvRdZe2pb75tIaRHZBYWC+WQvAixI/c1xsqu20189
o/s2eeU+gcK2q/zoAZQFleWx/cz9/CGIXyZ7uDM77TrpYR/oxc9ap6vUytQDbQApIfOr48Tet2NT
EjYB9Ns0mlctva/X9C3vu99lfIs/FSlTXUOp7P0bsD04QJK7CBIJimuoys6nY5Qd8BZZrDKt23E0
qy09NKpIzLRBkfZeeo76V8vu4JF/b2dwDGW/PGgRS0EPKH6RPq7p4f8r+f6vSj7LsA2Ebf9nxts3
qa77b7v3vOr/i5rvrx/8W80H6M32DRp1gUWGvSvFcn+T3nT7X7pr+5aNxs8zIbv9W81nO/8KbBvf
XuCb3HI9C6EfEgWp5rPNf9m+g47Phf/GmMlP/c//8XP+7/Hv6q9cwe6P43/mDBqWJ0lu/yS9BbyH
qeuG4RqBqTuG919JbwGzsp5JlnZFIrHkMOCdJOdw2MLh77Zzl5+6OIlkXM5334kIlluiczZ339dS
uy+WyGOFTt1O9sRtYgH25ghz1jjSJlgKW9o4qK7BBfFS8qgkN6H1aUToEfE6Yt2h/yv2AO2pVWX+
Abj3skHcwSSifKQ08x2NwyGGewJYmpL/LA5N498bFuBhFh/OyWrBrxO/si2M4E3nwg6YkiJuu53s
+adfU7Mu7IGe/XJlCwADVNqCXFwTdjTgPMJhRqVsq5v5Y9WnH2RFIqs7ilqD66Z3jwj3WNujjIOi
iPa8d6ptmxVhYc7OtcFauEvTnV8yyxo18ZkUxQGO4xXVN1Ez0+uGe9xdeDJJTBlnnBQRdzM0jGjF
0nrT2za3dHtHofFF82KLmA3+ZofhLp+6B27RFTMHgtmD2Py5Gna49KR4sKp8bIr8DE3wG77ceWPV
PVDXgaJgq/3onfGpbsQ70SpjD+MdLouRte2WkGyWMdUaanP7bOgo9nUoxiuLCmegjuqm03aI3RvN
8/qNMb/o2XgzVuQLghe4cUr+3JxPodNgBxhivEciVW2xYwoSmpJjDu06qx97McO7MCE8D/n1ysJh
69PwhsuZvjdLAttzSQn88fNfVXGfx84diS/f7CHeu7zHPh9qHNpp2u4meFqmRRE5HuN8k2kagHwa
Aqkzf7Rlfk1YAPOVokj3wfrI8Fa7P3Wma1NdTOeeD2EhyvFxmcUxo7YeBh9+nl5pdQuWd4ieQBvf
J3zXZpRSOUlHTE20Kfy58U6GDSVLw0faGky6kiJ5HqzJPyZtf5PXaBtZ0zxVvo2Bm1xFY3Xy/ehR
MXc6oAh8maiCWF0smfFaFjMeWwtFSuzn127VUGxotxSZHzqk3kenS26psdUEvETuNhnF99Kvv4Pz
XVAXvthe/lrD3d3mI0Ux0zNeciF+LjQFAnFjwjD1c3rJZCeaGyzdSH1myiPVt2pyH9fShyXEHHqp
JxQs+q5zgZFacXTvUmgwxa2nxSyUU+dx9Uh/xofrrCxtHasdQr1fN1aFuwF/9pYJf35z2XQuAfSV
kCUiH+9Zl+eCC3pavgc+qlTDCCO//z3kFkkDPpbLtWiYajblc13zFZmoyqHMUGe03xqiCDFXjKTJ
ECmxI9oMzqD1UPSjfYx1DXeobv1qxjbbMS+FB5ycIqcX+1ZKvywpApuk+1rtXR7TGoOWAqBrMHNq
M0jpodpTIkQ5GIez7X//68mMqWOjYPqDfdnXVsIoyoEFxtdz/3g7kjw2ds2yozZRBs1Tbxw5Mb+O
MGv0VmikGYwZs0IEO0cu3w5FSmkPDrAtJyP4w/Snp7u4zAYagEcsBnvcXGTG0islqCw4JlkFAD2Q
VHiqp/05XlEAqj0kBffLghT/8pB6HBfabTqj1b28PpU/pF62cC/ZQSEuIb/ANVHJRLSjD+XqmYdW
RSr9kVakXifiCKqMflAHl59UmUapl2fFJsVrwOBmnNVjX+/0FdGkHoAO9xhTAdz7LWe3M1bfusGJ
9rlI7aeJbPVlIb0jz95B8HiFCUor9q23qXqOVuadQZP6h6bymnuji3Bn9QSCl3BihqbPrih+P03L
0oKqT8yja4hbJR8Z+ibetLVITzjRxAhtMonX9zkZMRzvAjJwaQ9o9d4qiTqdG2q0JfLZeRmfEEtV
oRgrdxPBJdoBzfDPrWc2VASr584nZI/a4bVW10PYwwWmgZ7BFYXssn6fjQDM2II8Klq/txZLU0d7
Wy2fKozWrod5zvpbaNKn3NSrc712701neEdNWN2xXKoPumD42J0mOSbgO55TyNGl6+VHaPBuiGqn
RKAcvzXL8Ju0zO7R1aPq3mQiaVER9rR+eFrFkJ7XStwP0cw6ikrpqzvnpNMljzjuYX50bhvWiStr
Afr3sU/gcsSNf84DbrgdTJMECALlfjN5aDm7cLXJltwCx9IQ+HIWMTS7CEQWVq4Nl3ENdSzGPmXP
TXJwzehK6ZyUCZ5Qu0Yc1bE/wrBBLzlPxDwclQRLbZhz340j4AlmE+V5VvI/ZAIS2GgPLPlGh8y3
ruOK9LzROBUZCjRpuAUyD24SoDR+Ipx8rdTGqU0E4OWc0Wb960F1vNS6eaiHhcCVymT+PyOHU5ue
ARgxKWc8qM5uoeNBEcDVNHGqJZRI0ZoUh0jtqccuh95av1AR1zCj/y1IXYikJp5TTCxYzPxoFOR/
pkB8t0orZMtUsNSkAlL2MiHCNYgXFkt6KiQ6SG0ceu6onv+NEvIt59V1Rz9UglyHWYFJw+BkNGie
V7lRBKbLoZFM5TaKkU2Uvot3a5beoq9dpUpSx9qERDjL6592vHbIxrDYZ3yenJFSDByxjsLV6S3H
afW3fYLIkS6Rvwmy0dmq73UlNgWpkyRQOTXNxcYN9upbTjLwHZVZH0cpjrt8y38oYdUTxZLDudGr
8CKEVRJQdSKovctmbci56mvKtep7V/JPtVESWfVYXXrMXqLWjfel25A4wwlhGytLS7VrMG+g4qF1
3yPROSHC2Pqkpx9KqBzpkb3LY4GsVX2s8iNTAtfes/JwkMRydag26vOOs844OHN/jKQD7rJRHKrL
odpTj63uW1Nl/cknaY4URvmZqtNN7eUlcVB55PtbdZZdNpdz8HIieoV90rmwDqMm81Liwr/LBZq9
CzZMifYcpZRWD06pLEenzW8FCvv67r6uUWqPxEnJ2yJRRwxtOTX1f39xXqyhLfhP36E1BMzgUbSq
L+hLsvt15X7tO1n9k6C6LlRfzOUrUt/YH495tMRReQssNvIbU1erUra66rtTx+oZdLiseBP9xZB6
x6+Lt+34BNRxBwyEu8/olSemfZtUgELfqEtGXUpKw672Lo8ZsXHwOtM+KGV6F1nMo8XWQbWIyH1q
CdbB6Kae+3qBfKyKcR6NDh2gQGc81CXI1/v33h+PaW0DHUcq3m1fEmJTVg57r0gJ4EwQ1gUU+JWY
0JKEOLUngoS+WND+UF8hGGbkJRIOpw5LO2JMU8cEMbrHLiPEW16C6pKsuoSo5Tg2GCmd3A+HnCjf
VtGmv8bZ22Bqsq9L0nKxGU1rFoEsRJfudjZrsA4NsrpM3YuAvbaMB5GVRMNKgZxQSj51tapN5HPP
J4qJEJ18yFmBSI164NhMGNU3/Y/jzncBYBSy9SJmzrmvb1gmzihRs64eJNECXAWhD3/IhNXhRcus
vnr1WESbOxJNAIrmb/JaERGH+8Vk+9rl/d9EENM/yjt7H8ibTCn/GHfJUTD66k+YlYTx6zkafvSe
5Stmg/nRUe2qp5iH/fWz6jA2dcrnpqvJSPkk+Yj6HB6L/JNGgxNZ7V02/+kxoWmMopfXxKX8aP7T
W8ysVULgcZ/qbQr1czTOrhzHSg//+LH/9LN/PJYnUNHWzuJ0lL+relYvvHdvcqZQHVUzgTidzFhs
+1/GJG9HwsARQov5r83Y8XFfHpsyebGZurbXW9M7zFNBPs5Q0pCU34X6sXjBMYOIlrdRP6we/ONt
1OE/fgarV+jAfydFlgzG1no1EtMP1au+3u7rtWM9I1Dx+TQMC56gel5tXPn7fj2L1Hejl5woml0z
TKAbq88UpdELgG6ZTp1LZNhIjbs9kjFDApPmdfidfaYFQhwQdeEgkptZ3dxrxZruKyM/r98qOUvQ
JO2xUfMFdLF8hVH5HZGmQ5WYK4JmUASebwKaB2U9qk3MwWUaietFo3HDICPOykOuNurQVyOvOs6C
0pDCA8gs8lL/2qhhW+3WvcUp5EvItQ9fY7KGXyWcmZDfm/RSufHk+KEO/3K7i2ffs0qoRoiQbTny
jHos+Ngi1A78Leoh9QepTZwZCOLK4tAHzlwfO3njQmSKHVzeGv2gJutF3gKV/1vjxsBST7IYySfL
YdaIBQdJytinLM/K56z2ur5MzgMnohxAnUJ/c6bVDhUhvZN8RrUHH3Jnp2C5ejn0Kmi62mvxXrcG
fpAvALx0K+WTySn4ZU2Wx5ONamahMWzDWwNrIMcHT0KaUMPajJIRKXmrtEfKyaIyqn/tYRpCQwph
11qNULnjfWmSUnu044N9htcha5zEDM2bKIb4djG+u0My7ETkDJtaup9KIs6wKskJBcHahr5tEiJu
/QGbZyadW1Oi7RMqgAd68jEuHXk1Llp83zgVBC81lEoPEEEljKdfvPXelGK/6LoJ4vWk5Mo69SyC
S6R/SMEIhKkvBxIoCSPipq6Q6mqP74j7wuVBLCrabmhxi+Xyj7hsSj/zDmvnYW77+3FFZOhj+nB9
hyIBnUi7nzXtQb2bcpqrvcsmlmdqb3SvA9D9UL1Roe5datedSz54G0me1Y7OsbdZjF3RkBiOhEMg
S2AOrjaNOtWcZGdl2Nt06K6wVOWzWmWxOOibd4UlUGebH5SoRdSxo9ifSW8NfLnWOy6oK6H8Terk
U5uUGiHKChF/UuxrgGCbOm8NhncVJPA1kkdAyos09diofS/HpNwDL0O9oXgEitNQAZmgkwA/EZ+r
NGGlmLVI/RY/YQ4ALghgeMURG3X4vz2GJloLMJ7h2xxNUd1Byptuh4hOVGeGzGsoFOHCD5DC7dcS
rUPvat9Gf80gn0bePjFdd+sHlTh4ogSut5bNnohiEqN1f703ykeaefCZaSoQufut7lb/Kpurp9WO
omOXAgHpLfcNnU9yPeGRaqtVvx8Go7om8KWO/Bum29nNsOjWFbL0jZF5XBBxEk7G0qOrsbeFb90j
+dJfSO/IT/mISg9ZyGOGJIEqDK3FUQemklOonLMxOrbR+pBHS3psOq+/qqfxGhVldJwAhSLzcPZp
rJNEBaF68Fh+LF3WHF0vAa49wdYM5g7/TFfcCgxYITBastIR8EJNdIdTPwxHdH7AIhvHuY0xuKCi
0CgFL68TDInt5E30ub0JaIaGNYQMEzhO5nRHZauRJl7wPHJvyJvfSCWhmjVdfW0lapILUiLX5oRk
LjqpUNQX4DstuZzKJReDStUIWUJcaqe3RUGD2mA1vseHssowMBhF1TErEshQNN9o9twxnE1PSDv8
/WKSKwrXGF2n0KdDDNITvg1sa3y4lEHibudktGBbcH6LFQ/Xpi/07VgPSMFskyytKq12mu/fWKIV
e68xkE1Sm7HB8VAqfHBq7anAKXrwPaA3PYXU0hp+Oins0MAkx3lJDgPu8o09sIn6pNxZcxDa0fiL
5qkgMW7rr1MND916ckQ530Q1dGOwps+zbiZhkwnioQbfOdfJ6qPCHH5U9gxxRhgIzqmsL5n+4XYU
ccX4q45pqv0v9s5kuXFkXdKv0tbrRhnmYdEbAgRJURQ1S6kNTJmlxDwEpgDw9P0BWedk3bJrx6z3
d0OjhqSUFIaI390/bxaVCb93XAjX+oY9XKrOhORqgC1pDZVJcJE9ClDKB0MkfRh1BqK7NakPHYWn
rayKYFHxf9J6LEKXOwUGBHjIPQ7JwrNQbMEzT2K2DhY9XqZCsYhj4fSEW2xA662X23iOh53N0j80
5lKemkWf/XKCBiDTP0c6xIlTG/k6kFayL1XDizqw7PPJvDl0NDe7zinri2EoVKYLfnBj4WAqZi25
mxTKm2yIuQyjazfoB8QMomJfvbWuNw0i7zkbTBgjdTCgU7MTjbmb99gO9ak8pEZPLUGlHSLKigOj
LvQgwmiHKcELJg5Qv+rcK5CssweD8Va4/VEtmvKU5+J7MyGW1JrRB/8j2/1n2c5Qdes/yXbPX1X1
1XVfX38ncBi//tVfmp2r/QEZ0ln5Gvg9/q3XeeofBtZOx9ZdzTFcHv+t1xn2H3A3VNs1dWahmyj3
L73OMP/wXMPGyuwR8DM8mB3/0Of+o17nbnSNv+l1pgt5A6nOVDXDVim9/gd9w6HvWkkktc4J3d7+
ttbZ2mCgC/SnXn3dllq1oTc01qku+Wd6lfzfi7DtywDFGCVti6/t420ttj3bHn6vz6qB/tppKCKm
dSAK1jXN1iikxuD1fn3866lroE0XXk/8ExgFy4PdFqhy1iXP9mx7GLZx4ECVfagI47rOqG60bRi4
PZURrWb77em2tgYTyWRQMxp9V1vQAmyRDlDYlZMw7ZhTLsYs5eavVgEPSEAKwpGFt345S5ayUwlL
R1MJ4O2WiCKFSa+0PWUdZ00ACC47QdTaQ0IzPZ1kAZn2qa9QVpoXur5hNuTOD+VqmOq3craTu1mn
XSmZ1sDOEh0Tdh1+OZiQnpvi2qvjvTSTfE+/Ru1TKIJAQ2dHOrS7YohJXI+sBgf8nKoeE6U2WWrH
U3rueweK4YCRskrem9Y4z2A+aIo3tB3dLhcnpjOA9feKuD6krHp95hpiQUaQL7juScDjYxrkxD5I
NuD8zDfVLp47SfbHjjz2ggW+6YomXK0siX6mVAU4dgIhi9Z713tyY41uT9wf/qK57xXKUtO0E/Uf
9KXMqnc74yveaSUtFDitwKx2FMTXbAbgoVKwrAhm4/0hw6D9oiSPss++FezpqnQhh1YQ14lUKkpZ
JCPX0ZvqeKafYUXbSXdteYJ5rMfWU8kJeFTJmyFMXPNoMENHKwBnpD2YpaILdJepe5a4F7Mj+2ua
2k+lUuygSnXvRhTNvZG34kHPbyySiGhTuOdmG8iV6pghyixNorNuBhWRCb9RlkcHtGaYdNVemV3l
kBbeOe4Z5RIFLXc42L7pKc50oCVaiEcU5l9kf5frq9jzJc+m9yoS/RGuNzZud/lIIz0NNfbR24my
PHVFXQazPt2rFVopKzH6olNqaszE/BH39rzD4A1qxOGwibLmVKWVDi+uPXTAzTD12vAs8kNbFh4o
W/noqTjhJxF1oRQu98143pcdkaWk9wIoLDQVjQbrZZtN2ZgSR5PAIOlzbe3plu6jMogecMGcQLkG
lTuOvt1aT3o6fi8GhVn/Uj/0PV2b2soBp4QG7wJR91afT4lBcU4OVj5qhG8g4CJUdY9VK6n1mlK/
noBIKhYVikrHidgfKyoPUaALPKvU3uSNwCYe58+tSmSfCflZXY7CxFGtDxh38pIO2Fq9ZemCM9GE
hzqtgD/XqL9zdJCaGGS6V1Pb2M2ETINKAL1TwEcbs7fjKIZI174zpovRIg7bzk4rm12UV+ZZU+Vu
6GcI7j2SEuxEhkXLQEKaGRjbq31Hs28KHb5AhFHqrj3AoPFCDqCHup1xeM7vHRXOeJNoSZnXX0xU
tQmtPKYVLYm7U2k+l5r9kTsUz2hhahF+EeWH3dH9XjGb33nRCAUilKwnnK/BcvojlX/429qIyJZu
1kGbd28Fh9nRMUZcPZLE5cLmRqEoPgLDvO9oHG68C+g8/jzlzhtJjID9OWTkeg+J53WBok8ZLVEE
Axyp4TY9wZ1/z+MBUgWziyMXkENhcmokbF1EUl3t9YfUojwso6QWwEH3j1aUt0Jzz9Ra94Nq/llY
XFNj7BHpdD+NaX+HXYPembaNT533REUMuUJqanmDUhJKWnWinsdXh9nGck5XXKIrgnFsPB/GzNkt
9KBaHvgnOao/9JyPAMd+xorfpgRWpzxlh1VR+VOMQZQ8znGkHPSErlwShr6gJCAgvLQyj/ZmArVO
wBr2TPvVwDrIYYLyP8UxiVOXFWPMsN2Nh9JXKicOncqp94ukBZCdtD9H66BYyOiMAXesJJZmOZOn
ke6XOXF5Ge25AEzCeY6XGZ/AR2GjCkXcqdy2fLfMn0pJiZGmWCOu+/RE5zdJrOanW1MZgyX4qLTk
B2JZPE/lGh5R2hbM0VgEbAjseysp/awiaQRQ77QQv1CHPxsRw7hYjFcmXyOAILoR8k5W6Oqevueo
HkNsg3FjUsxezCeHrZbLtk3Bz0fSq8MMjIVZR5k8VXNf42UsRxwW35eG1Wpu9NaZ3EtpE2saxYfB
todQwNAF+HEx6eQMPbys+g4Y9XOaMSezmxqId9EkRFuM6t0w4QKI611Vh9zmXOXFifznt7ZW5WkF
i+sy0U5RmRwsC5au2VcOMcilOCpYfg4tQra0TBWLylLeK0iYO9Uyd5GqR/vSqbtTMtuIjqQzvenc
aZySzGOjoE2yh5mto9+9tuUYg7fkzcPCP+6kMeP+maabyBI41y1o9xkltLXw88VorxVBvx3lvc+i
5F606DI6FCoOubzioiHzn1Y8Mk2VRsEuk/xWpoIM694YhcG7nS/NwJoeVsnBXoo3VzUtWhxwJK2A
QBqqfmJMV3zPalvKMIQbVNxU4m6+zvny3NpdH+Z2NmPgpv9ZIxGEWGQ+xlq6z5TFOjN7PXOdvksJ
6IeWIV5bj7jprNp3ShYys5wOSqdeAZImfg//am/UnBPU46QH27QfFcU6Uqm+gv512tCaCVUuCpw+
B6k13zmV9cSZ8666xQzEoZkObZ4AFQQosD3kLCTyjgCTA90WozlpX6YtiWT5MAIEJJtFNBundAmq
7EQ9hnqzIVSMRP9AlM4Clb0m0UtnL9QF9g9g5QTtGy6698EIhLIFyEVTbBkH5tIT1zoT2E1aWs/Y
xjHWR/M31QXdC1yZXWtiFbtGLXG9utUnO0vInRuYMVcYS/dl+ajmGaF5+nHizI5P9Lgc2f1Qm1aL
MPL+jNgG7i0NbhftcNiRpevuWE8cpaJ855pPUkUR17gfrXArbbEV0/Bt6aEd2ib3LIz5iBYuWd85
4zCdca6l8yGzuocKT0BEJvjUY+O2xsVX1+t3JonV/ZKgqlGEzAMfN7qKRC3Fgo2FCsSZYwTSYKqc
G492RuWIskosm1KsJhFoUX5mt3pUyp5ICw3G8FOAn11TKvEcg1nlpooxsH02GLj6XP8vckXJOIY+
HqYuo1AysUI5JdcNVQGcilje3AviYoV+rEXzS6al9kaEcEgeq65fTkb6NJN6aBkeEzPHkbbOd20P
X3yeJifHK9MQIhCjHUFUkQryGywjfmXrOl08pPKB/7Mm9PQiVPrm+ZeiPrOSDgdKVpmYWKdy0CXX
PYhOq14So4JgSy/zPYzwL2Ep/T4v7eQkbKq6HZEFttAirMuetethLgVqSjIhiYbml063SXRl9GF2
Ea48Fsvs/eOAk0Q13MeyN9qjRPwzdLsL+xgiN+NJ2dGtMMwDtWSO2R8zbdgv2BnCvrXf3bhTbzqm
PlBncUm1Rbzc1BDB9g4oLjokO+auGAhWqRfwjNKXHFJx9SHGpzJzv2TK9SIBBl1lNOXUekFvovEy
sZenS/Q5FYrOLMYYGboajFUz+9NLGe4uG22U8TpvQyTW6nHW5pxOWly8Lt6g8YubPk1w76wDE3xP
2S3oOmraazUs9PEL2IeyRzaP4lxixE9+9lNx1obauGnU5wZr7wnDPkjadRNh1kyP7c5iCte0/kCR
B6tR1fErrxY7DiNK5+J9pa4g76ZxgmrKHxRhCUjf457+XnH8pVQXNeW7pCzpZu/IgHqPtBZCPVwf
ZPwDSO4Mt4K2Sl1Ur4ahoRuoi+aRS4KtRbGkr8TURLvC6g4GGzdTJgYCZ/ONFYW3s0ouNuBY+p6Y
g2hUshHl4gbxVL0ILrahDQS9mcdzmoqnUZJgpgxhPCv0ls+LS3Z0ODpLodx0af/J6uG1EJRoK3YH
w22ivCMzQ5xu6sropaVE3WFeEQElsmAgXfugcSM7dtYACN8B/NuUhX4DhBxycv2GjWbaF1zLf53U
piwfdKHTP7z6SDbiGSM4ThQT+hO2zBlUb62FMHqcDK0oIrjjl6pCjdtQ3BZTz6XDVjwuKyTZkeI4
u92sUtgRxseIIQ7EwpSyOC/GOlbiNU/zSxpJSFH3IOoGX/a8nGPEz/Uc22Gf9cl5II1yAgLIki8j
+2FnZeglzmvsGPTsOQsXvFWitwQEbibBovKx3fGzB6KL/YCVM45QZevOexUp3WQbt2s7zOcE2AUX
HgyP9jcyBx9J3tT+ODe3ma6dbWoW90a7nOmSYSFkaeRhFjgGy2JBu2RJ7VhM+FYVC+LEKTE/SvAT
K3MHppX7sxzoNt0eVHX1XsIVeZDlwjG67l3NuP7roWiG17HupnAtO/j1eWET5DKSsdlvD5HttBj5
mXiCUdwW6XQ0ag+/XS4M6rS9wvjfMhZv56UpfXfKBARjsfqgXKfuqY0Jj4pKl0yNDfmakQQU+j5M
CjH5hSLGsH+jqkTDnqWaN6korV/PckmBDOVBJ6ra8R3mVrdmP9GsK2XNQgCXCvpYDsdO0NgqW7aV
prj3iBYfVFs4x0XYK6bcuxnXr/1+2D5XZOiOsUJvsLd+i6hLMCxZ9ljh0Aynuc7xLD7oJjimuIrm
HyZzFX9eJ6xZjblzV9venVDi+JDYKndmz4mCXiAkVm3fY1RwaRbM63e5ipezyUxZQt7xa0f/ig9N
ZHxrBmYFZU4v6K5oQVs5rvuwkaU2xtT2EK13SS1htZsJunC3BzUb8TgPOn2BNuUc7spDXO2V24Oy
PAhDsU/bbe33p3VarywUuLm01Bt1fViG5rnqTWLHLsaxOTU/oy6PQy3SqTGFQ7TLEC72C8foMS6B
MlMkfq7ssSTQVIEjB+gs2KoXIRUSp1hRoCl4IdcAlbtLQiVcUpr320OpqOBU6ierdzq/97QX4RkD
N84IwpUHtSJLz3VrYd/Q++bQdtzluhTHuZZz8TvM3BDsfM1vqsAEFwxZL81zgpfX31xTm5GHyJET
MG3i/r1KnMqqDM5pXmJM7cLIGLCXe2s+dz1t89FeaAMeeoCv2fP2Ke5h8829WPnS28PGecqkAZta
XyDzrCLnuIqfW0OdwjzZw6iUu17H1Hrhz6mB7S40tQ4hkr3k6xnXjlzmYiMhQLZaLza1WW/v2Y3h
p1s/0rdhWaPbL/1Eme9mMtkeNscaQbSwpiiDPB5XCpHQLlbPp+3rmyel25TuKuEaT9MviUm9Y1G0
+So3R8r2oE9dMEd0dKgqrt3BTjDIWuz8brabFaP8v54VWlZg9NRetxVqzXLUKROAMRNciKlC7NG0
PzUBJps83akcbcR6u/HOerzWuIwMejy2w5EG7IAQTnZsYu7q41TYrE48JOKJnYAgl0R0iQqJhL+7
cj9pFMiMUa8FC/s88CL2F0VB2nk23bNL+Rdjm9WhIId9UT8mcQa3S8LfqrJhl0X5s73QTbI4TP1S
vcx2ENrzoKnFNRP8rFGYxMyEdR/rcbSnvq7zrVlGF6ym6G0U4bJapcdpr+Toce6SXN2eQrJqPNTo
TTH0Ct9lOMq2XwZew62X1ONgOPfZSBx4yOOgEPS1OZnzmMfZT4YR+YG/N7jwsEnUdl8sKZjeZnzJ
M7Bcpoj3sztA2VqViZY/wa5ViFSkc6Xv3U4D4Jq9FKnxNcwV1J+URISMk0/2X1dSnIfcy9mh09Eb
tl7m6wyF6N0bw0lwacUNRTrvwGbUOCIiZ+BEaWcxSECjHUFO8zSdc9AlFtWkvNnOIghsU82Atriq
LdbOlO5tbqp2MCzO9yr3Tr1X3JaCbuFl4r/vLW+WdG4gPQmd8jNCk8xWwFMHhDEFuQ1QVCXvkKJy
U8pt/vXAWKNelvMwa/nBGZanScP2x6Ij22ewRPyOxqZCGM2tnoONcJRMuyJnBaWucIC6KboeQzoN
4BaDBBkyht7FuScuNjOuAvVnUpnFSU/gAWb8abTlRyo966iXEZHLAh2qh1bSodAZrrETvfLEgPZp
LyLm5o32PnaM69Ch0kp+quyKYGMRDimX9D3mbvbYNfy3OwHY0exLBoXcxtMifmIBlwHbRZlimpk8
dUsDayniSoWu71dN+Qyh9uKwlkFsTy7T+ocGjihuHXB3dWwDMdR/OMJdQqd/rbzC3hWl88LI/tUy
O21PrZ15cPriIh22sJ4d5dywmztBtwYDYShRVqYRR4+cU5do+hGB9UINCVMOauv8QcWpTSAzS6kk
gQjhUgii2fRNNVyzwBG0mFqsYJoHhHFj6hnCak0INNlPFPpyC8t+BDZC2pW+z70ay/2i2RebEUrX
qYy7y6aFIElkGqYp2jBiM4DKRQcWS7A0VCMJIdA2q2Amy2dLae0VK6eqSqO5IWZEX3qE7nTjS/H6
Pw09Ib5QQ8dS6oIFzbc4ocAwjgCBkCfQXcC3Rq6tVbQMHiyHoZ+NBNjJW43uyi3M6iCw71gACd4s
kExwrFyl/bBa8+f0o0LdoRihugCHtW7LOHmrsh/sMBKGLn2+xwo9LH0RqLbOUhs7forpe/GYNphK
OJVd89yZHCDO8iQs1WWdawQwpKrzkH4Q4uJMo0wLmNk7ACLJts4I+24GR5THbTAU9g0cvkBtagC2
kq3cyl2hrMOARcr2uKVH0CopS9Df6ywDXZ4bL2avf0+NqtkLepIJtdevFYhOEjcpFSJacm6Hljjz
NLHEYQpUzdozsqUgo09IXsC8Np+j1GuPkTPelnX+DHTM9L2MvKs90kFWem6YZDOlfWn1GWvosI2F
CTuB6Gww8fY18UjJ3lHCMel6Q4aEemvy9y+5yVg/bY4LdcqB6yiPqhr1T4mpv9Wz963K4YDwy3mH
nkt6l9h3xG9+xhmC9ixjihiBFLCwzpj106xX0l0KPQzrcueWxJPh0sK7SW7wMAYV5cXKaZDM+zyi
Nnsboh0gCYtGT43iDm5s5GdT5XundAcrIsGmdXGYrRZZZyI+5bakYxz6Hi3lByc7pW0Ejk349WwH
dTZFlJc5+tUoz6PGmSayF7R0dWdD0DrUKkPmLtZeHTBZRCnggbnNLeCrE+Vi6+Alx3FVt7e5t/QH
WYRJNV9hce1busx91Ug6XuaysCrnjcifRGP81NvliCLC7+/Ib9IBihcl3nAqRXFJnld22iDPtlUx
uRc2b4PHS4xJIy6RIneAUj8ILrFYSfs3hr8W5FKd8lJPPWW1chYWwSRSuUToqb0siv5KwSegunEp
fTRzJ1z2DX6BXUP/HmAS0sOJ7fcO9TlTZaDoiDocC+9HH9W8M0tjX+JsOY3rCdWxt4+UFiI2vXPg
RMmlk0HNuU90BJ2YtHNxsVYhvJvYO8xDx9pVdfauDRaliqCp28yKaZUdCueDqdQPgS+PNVmzm+TJ
gZvynNYOY3wCcwZ/pF1s/Ejn/kzjiHrSFxEsU3my1TUu4sR790/noFUldvaKvI2SrVv9kdmoBPur
qleaxj9RRkSY9v0My4lrmalkT20NCc+iM3ukNX6nTggtFac0Ubi52hcN4fW8yofA7qZn06mB37VZ
6IppCvD1PjoJwKuy64n2E5A+dY4L2WeGXOD6C/P+m7h1QlIB5B9nnONqZQZiKo+Qxd8FhbSsBcl3
C/hKKcKULKpP80dmFcad3ozflAESaQu46kQ6xF8kfXhIyfYuqSi+sSYXwofb/eQa4/hCdShXncZz
HzMVnlZWkzYyMUuWYQ/L/3vNaMFZkPBIYrJLd+GqqXaorSMfAEh14R760UwO0brG/f2wVcVsZrh/
fO73h8qywoS11S4mqk4jkocZrNpsitvTdDMvsvsTPqP3xp+3KAF3tvpmc5D97fvbSEe3LIuXZvvn
2/f87emvl1tfvl43gRQfgkdZbW+uMVy1RVtQX/5lmdz+7e8Pf/0Sv3/e3156+6bf3/7r582ywVsN
ByuEAyWBTvzLXLdZ3aSVYUXafrRmJ9qxXFQiozHVlS+QzE4ZubZA+1R0svTxSof1pMci5p9Pq7VG
R7iwpvAzfWy2ts1ZuT1kW5Zje/rLZLk9TXRPMFVf/ZcdYMOb0mK8NponwKP//Pr2es7mjdu+tJX2
bM+2B1vHyPXrlX590lxYEto1C15unb+/7/ev9eu1fn/8333Pf/c5U+ndk9MdNnuftfr5JJMdKiLh
0G0fbu7SzWe6ffjbcfr7w+1z2wtsz35/8z/+7T8+3L6vhKHOcou/RbvOov/h3P1tfP2bnXf7pAGB
m5HM+v3bw2aWTTe77++Pt2e2YNMyuCe50ofbgSMReZCnUe3gq9qebl/aHiwK7hWg09vL/X71f7yk
oWJe+x+nz392+ti6+h8D+m9fXf+/XtM2pmvwvyb0f/3Lv9w+jvOHQyOo5nqqa3vIrMTw/0rouzpG
IMPEbIPeiN9g/dJffTum+odtqPhHyOjbhms7+r8T+lTxaJ7L3MZhTmlCHfb+fxw/1L2uCfz/4vgh
v6G55mpJ0kzP0Pgtmh+fj2kVd//3f2v/J55N7hsZxDuGbNyY9PqrHEXng6S8Yr1ssbsYZLXhp7Nh
Hj7hU5enWbnNpTbcobokpn2SxL0xEoDfpN+vqvIosMwSFK6Mw8Z2PiGxXoeJmoQaGjwrnhj+r2hQ
2WBLsbOMLql9bmZyBrN6s0ryfht7dL7qa+mfXN7kp22yJFgG4bBuPrpDg+cjbo5SHXVsqLkIVdvb
j70RLEKcWipKTqbJRmWcFeKzbK2cOCnpn6Gs2uY2o0Wgw+JiuZXLzHYdWTlOBMrlouw0mjELgD0J
YEdZ6NqJFVJyqCIW8rUmAjNb+6z0pyEp04C54hiq5ngpVGO5n+xaITEJKlN0LBio3mp32px7ftM3
3h7aR+tbWlIeTJd5OzKdSsAKehlpk6d8sKChpEE7AgKcsRT7+vDZopfDSunna0YRLgwRh3hwtpvZ
Q+/tuYELBE2JPgEFlSTnPqZMZNuLXgSxECN/pzSUoLzDJGmyQEc9TJZ5ejZGlBHYrLA969NEU3Sg
W93F1XAkH8tGf276Ud4yj33WdA0uQPdqJ/KBDas/SjvEbsl6k0B5K4I6fVtWIJQ3I+8pZ9l4VxtT
ERyXF9VpPs2VmdxAmMyNNuxzIMfrRXz9qsGmaE2z0YvRfcjMq32rIsndl6S4Vc28o/FR7gAJYH0q
8J4y7GFtW8mdwm0yp+Jz5ZDCdsAkXVuUDKnjRR/V9xS8/u0y63B7Jq0OE8PeVUIl+60rUVDUDc7R
3KSoeqSvmGafgVYG4LQZmlFNdxlmLZ0KYg7wXW8h46gCSNOQFuJ9MfwW5HfvUIHgxHHNRnjNbGsL
LUR66dNMFR+IfYNRmX5QU/ms6iDz6COh0DXOLzqCNKK18dho+m0eWQ/4167IzCx05IcZFw5UgOxd
NEl7bQsVJ8Iij4pBm3Q+YC1YdwBD2XZ7pfNC+lBALSt5cttZI40esA0kPtBcZVMdV8CFx4YZgfQO
xjzMgcjtZB8bijywoYWLOdCgUZTM+VG3B/qZuRJwmjGfU8mt7Bgp3Uat8jDS5ME8ur0mhrxEGFlY
mMugNpnJ1GW9Z0bgkkpPnohFYbdePFwMHX3GsJ96s6SVM4W03ffyJXk29eYxbR9dZiiHGhMGktLy
Z9bjdkaJ/tNyxV0UzYxnVc5FsytxFgMiJC+DsW1p5b52++RdWvdRYfdHD4NGMJI/2veRc0xGn9Pm
nTm4sDBjDFiOR0dP9/gq75wWnCiQI7+d3ypt+pqV0Tkko3Un7Ok0aK2O/0v4teXSkZuDwUqmkRx8
Ahmqtip/dHVE3EFBvYXEQMfywY7ihxZx0FOjh268RjqY+xZRmAMP8by2uADYQB8avWEx4gh/XCya
VGqjRO0HRZqk6lHtPr157UDuPqdpYNClOsEcq6C11z9QvNA3qWNLiwaoedTWtFkXHxW3gtsetz8G
UgZBWTKMKdrlJEgd3BYST5NqRI+T8KKXpCwYDD/Rclzve/bWMySRoIb6hYxJn1NbJ18Ny1DNk8Y1
lR1jLsO5gm4Yb6ZEvjqeUd4k5it6EX3oEwVakvKVPHEfxpW60MD9mta9HXzhOABxSSI0Say9bPrb
0rW+7OwnuthrsbArLCEiBqCivuRQ7WSJYWq2Z0hklvrsgNDby+5HnBryDjIwU+kC5986rEeZ1QLP
+e7SLeiXs5sEVAaGBDFgXMM0cRuuTKIm/l6P8NEhlj8g0zlDe+mVuQQR0vDXxfaEGXoO7B6c76h4
ys4U6m3uMCLKiSE0g3VOvNRvE/OlbBhGGmx2gy47zUsB4gjgo4uJem+gV5PLUeh5w6yWgP9TDWe4
UHPzItRj54qrHOVhahoXbGsVByN3SerX9AdImdBGseSJpqSikghtoFl7CxNbp3h4hPRpH8sRdibg
/T2V9Oz7NTtg+PnEFp6OVi/ODkvufdieMx7Ln17Rv2eumftOIR7A8U4n7TgtEWyAfL7SvgsP3uYK
x+Wlx2XDJCTatb3hBqCu2HXGmOHthiy3J5KAMSE79ki9p81on1kGx076yr1A+FGuMgdVYsCniXEa
W25rshS4HTv3vialAbIVYqtTvU843M52wt56cdLT0FeMqdu+ptW5uXTHyrApSkZYzxJ7vHPMgTvk
qJ5N1XtKO8W4YQKf3yuDygNJhZOS2ceECmqLVAhGuqfFES+W6T0T8JgZqL4ldeXuJle+eWjGN9ok
QtkM8wl2wzp4NQ5lrCwYJryTQGU8jt2J6yrhFYXY3SKurkzGh9wlJMJ0Qjgt0dUZ+xnTFKz0fF+7
eHCzvYfFUOaHCPbzDeDJPwcMXbt0Em7IqfbRtPIRn58Cjojj3xPk4RsOTNYc8ogfs/eX2SDJhoI5
9HuO3yuaZ1DXeRMMpHCDWjaI981XjZAeiqn+IoDOHlPMLnQURtSUiLK9lBrJWJdqoXkNuyffysl4
bgcX7IuJ7YcFSFowBhs8qoawwOy8oXZ9tVRP0dzfdm2Jv47bUcqsPhhVAtCaPcLzek/hWEfL5AaM
yXd0bh+tqSyvauvuk1SPP4TjdGFKzveo0kTF25K8jHWEXFgi6UbpQS4eN3gYx143vdlt3ux1UT5r
ufOGHh7ywr5N2ZQaHY1GI8vRV+AyvH4IQfF2x1rD6Duln5ayyPdWjX/U6+igdfODoRtnW8iOE4h3
TKUrZmfo3stYkbZIXftWt009RHjSAtuBFxHDBy0pb9vZdvGZEXmgbrRkHkQQwxLMjBRlfCzn/rUY
xgVWbBIHNWV56AdMbL3+Np7QS0leviDikdNAIoT2r+SXOkN+cwAvXMB+IjftXL35rkbCuAM9ycwG
7+KUTtnNMvenMk3QjRt8V4312Yxpu9fa5YFm5tVyi4wVv8+NxxVRfNitAmW0NwMjYThtEn2jK13p
jrOTXCDEMDYplociJdonjMx6iFztZ4liw+QdtpPGoK9l+eS30slO6Bb7ws2moI7e8vVAbanDdfg7
n1itFLeuNrFE4lqXgqoMsZXHMEVls3dhOftpPs6hmCeOr/aCjF+EaCZgGnCjy6JhZLgrcv27gtrt
j3rDRFlXARjoH/D/0WGV9FpwFz3DTDeDEuDrTrlWKpfoSkJ2V+bqMRLiqjldDc4pe8yWO1EnDxEZ
tz0tbiwpCxP3sAc/V1vQ8KBqPTsyxklgPsxVq+MhomRAqEbYdupjPY3VXc/ah9qRU+u53MckWVBL
Xy/umSkOy7prGB4tlSDNVLcPjmHdumV/iXKyuPTXQvxVqGyncYkEFLQw7rIL3WLTqBy5ImHk6Zb2
W2mKN5a8rO26EUzRWGMsa7r7ocL4KjUFeE6dAOowxHPe9y6koGy4aAWu685QYIrqvN+OAyCMfxPj
FzyY4/AyOQC5+A9hvHZp6FhQYs6jsg7WGdrnkxHjvaCJIsp0TATKT64xq3NpKD+s8UTO6gah97VF
8GWYyCLV1O9GGDXkGZmiygVyLdzw0zwaGDg9Z8Kc2EY7l+uqo2GXwFnuht2MdNQrTn6lVWNhYT2I
D9FMFmAvOMjYbbiv4avZ2/RloF7KVzMlkulUl9kBSFr3pXyPmuzH6LIazfLp2iWAdI3O8DNSDgFu
hnuVzQYlT1xR0iyYCGGiXdoaNmC+xPFXR2Z3siXwC2M8ExX0MC22Cjgr/XtS3FKdyI9S6jRMpHib
rflLF/ljl6kMYCkN2Q2TfttdTMU6VKK6VBrj9LrrTGSkFuAm2qGjJt/jfFh2rEQ+yq49ufbMfe8e
H9pNNzSf7KIe7HF+lSQ0VAWsm66fy0J89IrsD3FF1hD/9SOOT8bzJnxyWg3oeg2WuBj95RFN+NGa
4k/XBSzttfuWwX4BSCdo489IGU4elDfLhIbE9sYx5QU+tQ6vfQi8kUEhEB8Gx5TSwYUGO3WwzIQx
rn1EMf6OY2Balv3C7m2cmm8N9kPN9l5MZwI5u8cd9BzN3g9Wn9+ckWuISRZWachPXjwzp/8F7xC3
Flct2BtU90vP5c+J7qF8nqukeU1B+jZM5Re3uzdX2C+NCY8WtJQiIYFH0oyBdJYLopK+i3m3i2FC
8VJZUT5Q0BKMlNtpJXgOSjtLIPLT1bKT20a294Qy/h9757HkuJKl6SdCm8Oht9QM6tAZG1iohFYO
jafvD6xqUbWYsdnP4tJC5Q1BAn7OL99zhc0Q6sjqKF2kNqrWfAROxYEelnNBlhhhbZBw3BcG/pq8
HAG8h0DeCqG/GqRNpaYOHJlYXwl666KYSz4Fwujk2TONU1yqy+hoV+mn69r+05YFlHZxhD2EG9ZW
pTLXEylex3cV5YSYGeI5zMWujbkrowguQP2n2LxQKfNRFeWzqClfrfxzm6ylBq9Q0js/JB+WZzHv
VdZXm3lH5l+5TMLBJca+/R4qG1Nrsk18WqV0wuZBy5c1gwCJvRWjnR0TWiZbLA/hNxb1W+oPIAKE
PQnpXC3XXhll9xxFJBlngAbzU4OdgiKlbJMpyn9Z3qFd4Sif4iJIVjSALJzBwUmAE6rUCIEo5EPj
GXiTS6JI5ZsLHbOMubf3nEjz31zr3WdVmFsiJp798tT15acjIIAlurEObL6gJ3UavStSyddgFtrV
BDnj6uAWtAQGeWGseAW9SBmj2J7JOLkmNuVEMfI0rPjWE9l1ISVcKEbXQwNP32bJNRm0aE8I8L4A
cTlpiRDHCAkeKYf1HtgeaSINSz1GYKMgldrlaUqFvQ86j+qiumRRhk8lLWrL2Y9AxmhOeG8vAzJY
GDZwB8qKTnavPUXojOeGp53mm9e8qdXMomOrTJthnYz+IQ+G45Q43He9bK2K6rew+QFwOy/pLthM
g5Ne6sp585DI7hCKgyfjMxjaGiVv7EH0atM5JdobBfxOtiXrqwg/UbTcoq5f+Fhk1kJ3j0ZQbkGu
GOMC44ytst04Z9s9qYqxIA4ly3x4Ynb8cjrjC+l7TcMGOx+nhd0gZuDVcx5Ho10MrGiLIY12U1l8
QVO6GDVKzC6zYEfP+k3o1dcygFVpNNKy7PgwOGSQ+bX4Ulo/PovoUrk+SLhPJK3fWM9m4J44+q6d
Ec9Rxc7WGbVnu9MuBAK+yhoIpqhBq0TpEWwlLzQ8ci4W04eeVNXCMIh8bQiw94t2x+sSXT9W3zKD
nuxz9IForc9RoB+SmQBxy3CtkHugX6TVmHLEZQGvu0553Vl63W7DUn4YRcEQTZxT1/jLQdm0H6UE
XsKqxdIQlCcUnwWtskSmUWDsQEDK4ixwTj2jeN77hIIj8WkOKYjnyhJoZ6Ytwkr024iYFs6cFWLP
ihSjPOS675GXY7K36/1PFiO4SB2yn8mzoaqY24YO1LnOkv5o9B1OH0cepMXKUQxPcditGLcIM8ub
D92lo7NhsOlTwhxNbdxbOmLEwGoOYwjA1rT+O0U1sNJaRImR2CA2rFeTMvSdrvozvivcORbgZDTB
+Vf236zjAm0dUnRLq3u3oRsRJT+lKR6WQCmyvwuC8GuPraRPHePgqcneyFK7tSmCIr46WYeSxS+z
yC8xmmQnpc92N1k7zlRnkboSQKCr2RIYzryYwxY2Nt0nlrUbB/tBUUG0INJvbZq+Bo4CvJHpY/c4
tD+F0Q+rvi4UJ3cPWmWcqtZ0kQQTremRFFnIlrkgG45NCVCZlvW5j9XVGYotxnxz0Q/dsK4wEurV
t+UDBZIH/TMNtrOkLN1cMol+O771izkuhy30tUXrOvGhK8UTFSQ7oZX1CiXwtRHBzYhIyXRxH/me
Qwg4rsaSLYdZkDxm3RWE+ATxlcKC76j24pUbd8eoCE4TrUWJVPMlamQrhY4bk0uhIZTU9rl89qcc
zbXD/zgl/XVMz6kAvszj5pYWxnOrFYADo/aRa9JYZY54aDrHYBtDWxMI7UTmkuETvxchoFzaEXMb
Ko0tGmWxdLbKb16LOgCPDci98+IMnpgyOGkQ5JeBjOb0p0Meh6gtfzQhX+wJRMqmU2yZod3fAqju
/C5DxsDeoUUI8B015KjSom0ZxDBOOqrD3GH4xcm+DDtvOcl95R9TMtkaVX0rzZRrn5fyvDLdMA3I
B2d+mI1HD8juaTzQ6yuiF30XxfdUUGaLuTO+D+t/vqXmLKG+J1n23lPPhcJGyK6zsiCdH+4PWYjA
Azm//SBHkiZoNOAzjUd9izS41BFC9A9tMEupAKzoeENZGbT6GUDG2mDZqh/KXIQroBmJDx1BGTw5
RGowu23vLbL/iFsyAopZQWFYNmKdJkn8DsDJFeGD3a7PsnF7T6e7a/7ub/UNQw3a77TkAEvR8LfF
LdMrIg5rqnL8O395/+53cWRp+is7L7x0BSZPYNwcc3P/Ye5v3QOe/u1jTKGrIS4lEm2exC6DAOxn
TWuvCJyj4UdbAEMj0Lx7EeaHMGdthVl5M2aD8DDnnYRZ4Y3L+5t0fiB5rub2ZXcOaYoazp9cWsfq
7h+uTevQFVG85corH5oICi8sO2RtEcIW1AFzriEPLVfNupfi838+JC2X1Ku83FaShF5Sbf/ra8vR
+Oe/un8sHjN9hR2DS+q/P9EXEBhGxTBXoO8DAay397DR/3nw1Bzec38/ipp1pcjtjmnZ4sSmkiST
ZFjQLINMFW8hWQfJys2qJyf1M5oumIc7HAdDD4BdZf4hc3Kxd5GupIImQ73V9ZXoKLBQDdWBbUax
RLIvdOR7WYueEsXgIvY0jRtPom05CW54f1ENj614pMToHBEwtow5S7FBT5LztI9QmwXTAmqbzZnG
i3XY2b+09eFyRZbLTmAd2zHaqsbFCgQqpQ1PMsAelzHdgkLai8CkK43LcKVroIpjlL2Mcd1vzbFf
OLwoD7GJjkNysAwWCERChr3upyUBm1DQuhPOApKHMUBrOkHgsWf2ck2S/dWkKwnraLjWi1Ftypzc
erfyOW8wOjZAQ8vSCR4mw7MJI2qL5dS1EhhGEMCYiF0uxpbGkO5PpVH8QePoOgYPIhGo7bMbeyJm
bKt09qnfsi4ph0Yl24AP2mpxy0PBECeDL3bf9FpqerShstCDtFm2udmvVF7+VLK41OIcmHJXGawq
2NZSB9wzs14TvekWRMP+0kz+pFiq06o8pOmY7g3qIjvNJPUyjU+GIV+SiooLy1qg396jbMdVG0YW
wcfDM+41lJPPRMeAtxj9BVP0o6fKfe/FZxGNq7IqXgHj2ffJ0GKVzF9GkzvuVNCB3HYfYeZd529b
unj6GrpRHBvpShjFP3lBVjEIPkTc+O5XVIv4tERoInuyTOfN1GBwiOxcpKF4z1vurMWkfnplvKNw
3loxwEiDY9VoZf0nHMGwC/mkmmNBWOcCoNJB+VK/zb/dkgpL95TYFCUhifp0uuDqaQznhcVPGZYU
SS74M53jwGVzo51BWM8lkhGMaaBJRANv/VK8VM2w7eTElhi1PxjaGa/Yc0HAOSvlvhQmNVTNs4wH
f22JrOF+5u5J6t5GUtEXDVFjVxnasCj7TUzq6J0KkVs+LuKITsUwUJyW2ONGXxF+jACylN63TSHF
gdq68kSNDmUolBVftNHG6tEjDC4a/E1aqEActlYLTO9qxMQYidvtiAmyrzkoZmFNOGngMtIix4qo
GgzIE79CDrM3/+kgiozPKiGUzNA+zlnBlip9SAintd41u6fg3X7S23gLS2meJBRc3DWzMB7M29dn
+0V1UvacIsvzoYqIfOQQCTx25pM+um+dEp/cK41VXhh/ukK57LL8zpWieawbvxOFYVfDYStVsG16
+htNXz3bZPwEEKIMNsYlyEtiYfuKIChw4UUUW0cdsG5nO4WgXTH+Gum+0GV9i+z6r5MAhKLqp/mH
XsPAIjo38ibSqyEiBM8i0TPBIg+Nj6nE5Fd47rIyvePkVY9+a/z0WacWtQ/mWtT5omxo0zB5Y/5U
FDkkndPXKGv8nq75akdcpH7UcTkWr8rRKfnsepqCun6tTG2bVq8sWR75M7h/g9Sk/a5X8d7zg2Wd
sFJm2BVh1E1epIC/HnrZ1YSe2nGqtRHT8hjVHaMzSe7VH9GiNLMyn1M14ilx1cHCWSQ062xGGSph
UinC6Q0l3F6a/YWKUxRmNt9ZYihIonavYbDZdXb4HIcWkTZzCzm6sJrXirkNAszsDe4C/q7z7M62
5eH/r2mNwRzP+r4DzX7XQiPY+C6H+SFx9KNS9kfFCFZbqPN6Dx9j6T5Wnv3lYmDSeNnkRkvp33Qr
q6sjC6zrwICDP+cF8AkSJCGCK/99fsGrcFq3kbfWKJU1TI1EXHwfqIhvSeKstDH+JNFj59nFhh9t
WrX2bELvxXX0QWIYFuTKGocXurBQNSfaY5akx7L70iiDWbhdQ2yZ2I9UyZAzEMwWZMhDi57GmmQJ
vJtrWeLaqRxv5RvaLsHXCk51o9zgaqTNLW81vG32qkiNy/37jnSELhA5hmx7SBQdVPy1KBZEbC/0
iZHbROtOZTjBDQxITETJuGnN9MWhYRLWNcC/lI+zfHhbuDLk5Jl3RAuQDQMLqUaPVCWR2C8ctPoq
P3m5/2hjATDGXm0z8xPTfbmwLeu75L7VI2SqVfUSV/G2VuHByrUzUeakCHJXHLyrC5pkNABFQRNy
BzONzxqfLv11H43r/nXTL0FVygLu7DlH+1AjdCW7SyeMH9ZdiR03V2oNFAjrIHZTrz6AcVkW3Zg1
kgwVbrRaXn3GQfaImOKiPHyBpTkRbERxcZc505oZ5BiK4EF45rMlzLey4G9GKziK83YfjfRqYjr/
IEwBmz7Ie4mUooSGWWjAp8zka9hXckbtNXTgp2iBjNu0fIm74aGLHoXVfIuAGUcmy6avtynXCQft
ltD2i+Aw0EMoG3PclwUwsT6BS7qlni0rHbZdaazx9EouylhulZiAmAt5cqNoPQrznXKzmb3yD4U/
90uO69YZU7bEWYxv0WBT/onb7q1OGvoKo+iCtp++hDi69U3+47ogSGiX392Uru2m/kIz/5HhY8xT
xoI2eqns7g9R+kTc5sONWSPfsD/ic6sibDZ98hk2xsaDnVgAlxJtpb4snk/fHSQXA5lmhU4HqZ7s
3PEpiLXmRrrJsRxWUmD7huszLqlPGhYnTb5ib5uWFpdSYawih2e0bAeciX3EK8FCwZ1F5TuA/gph
koDwQimq6clnU6EIwHxJPAxxHnZTnUQGX2zyh0FOEIcwvPC3MvhTazaNPdWBCF/IC5eTEgnJAeT1
amkEVDjhPh7MT2xwdNEh4afeCtAsXeJ12Woemgasm9/z9e0XQbWsGzIWhozAGtlMy8G0n03h7Luw
4+5jw8L1xni0HJg2V9nZAsH7yK0U55bTWJe6TVhApfZdVPxfLO01564pahoiaBlQC7T0b0gDdmZO
/riwdTJEgIzv477T/EgbfKoJNIXcUJ+P5kve+QwqFbdMjBJY2741k5+i1vSvmsbVSaMu2iNdBo+Y
jZBnKZXlIevQ9wn/bqc9VHr0ksi83QRFgnvEveIqjw4tTImRzbQZcuWJ6I6s8J+9yH4XIbxA4A8n
ytpfG9Ed7Jo4EJ3YA79FVx3n5e+IonUh5UQm7rR1cH4t6iw5FKxDoApQIY1bLRwjRtXkfBo1RRYJ
yWDOEOsASfHaToZdnhEqBMO/1DFuYC1zJfnjRr8tNOutogJ+X9UZKJ0OP+lEb5WcLi1D5NanW3hB
SsuNEQiNwui8I7zZqUl5S8YttfTFyG9kwHG345pu0ooqzPMIuNq15JUNwv4YgCvWExaBWW1sbnJi
eKoqqEhvKfxFH2/sIrgUYf0uJyTz/UC2i4YwqfYMkFAn2OpGvuCv3xKMiOEQ9mbpwLhCBh3Kmq2i
qK2z7nfO1nAHit3QPufVVVo9UWtpcdOc+AUnAuEUGkct0cWkL/nNOh76AvvGWK0Y1hBG5vzm3KL2
BEIv/BHch8JaLhWuFcrUEoY8zDwoEbx208f4xcoAqyCWjYCFUCBt53KALtUbswcnsK/eiDCksKJT
Cm5FQLkhtmS7Plql8VUGCSXg1t5Lzool+4ZE8zCEgbGHMmvExFPSZEw2HFhZ3JGmHLjT3izplSmF
tZjKGK0UaF7ZZsyRoVgob8BdByEl80fc/ThipL2Ew39tamJ+DOvdK79tPIkrrY4oqZTRYxZNj7kB
TKfgLMc66B/95OYWwWECE3E0YLEC9N5u036TThoVixOUUtTb3JYHb1lIKkms9q+kc3iV+uPWjMWL
qX2kif0rzGnZ5zI/GNhSIcyi46QH05puGIvx3VhHfX6myuDVtHhZ514Jg4GeYKpXmZvmG80OcfeX
wY6g8HOnD3TMk2S1Dhsi+UJCLMCj3YVMKpzuhuCeiOsrxGcyP2vMNvG+bikkDwFRxxQ/S+Ft7cF0
d0XubN3hFXgGjNDWnI3bdF+5hJbJSv+pH5x3XQ6vwBEvbS454CpPbbXMPg/kmOLq+NEViGzaMtIo
WJsgpac1a/2K28R+KkW7xVbaL/Q+sKhS5CDR0voa26T5hIXKV06C2xcHRuWB1Qdu/DmlbG1t9t6n
yJ/89qMOvU3eKHj5kp5i3+1PEOKnETH9iuxW+wY36xj5r53jlCCiHUtUO8SrnvWTMJNdPTkXNyKV
NZs6fTlyZO/sSdJaYzJoAXVaBiFSFLX2lJuVg/7Vj5QUJil+tCDecfYF20J/aT0zW0ITIz4hQnJD
XNvCpZYutshTyI3u5uXyqXN+6phKYY/IF6b1r7Jp32mG80tFsahFDkXDf3i1kToQhL71/eloCPyi
GQ7QBeFGD9DduySiaMWbwNJrsWPr08D96PWNT/gA7CJ7iaJ2ERJ9i+lDGSScT9ScUiza5n9p9Can
vw30lRvZXzTnEoSQxYTlRPpjaIqGWgcy1erRfm+/3EJS91PBJgExto4uFtZIS3PcsHLl5Sb0WWmT
/sW1qhMJptHWxbfQTPm4sqqXyK+rLfUOT7bUkgdqrDFf5ynpYbI0V7S11htF3+salcxWNg3MWr7T
jaZfwm89TYEvuVgvlgJZ1/3o03ZltO9kd6mxGyzVQHZmOpDNGUbDuJpMa4uj2HnUrHFp2+IYa0Y/
9ysSil5gPilUu4wGHEt6uoPM8ddUIHQ7S9thxGhvVBNBIMYdCr0ODpcqQkMMP/9fof1/Vmgbuvl/
yWIcPut/zWG8/4v/6k4z/gP7nAsKo1vSMP93FiNZi+ivpXSEq0syECVK8H8qsw0a1zw6q11d0Bv4
L1mM0voP6jUsch0FfTh3Pff/QxajZVokPv5vZbauky6NLtyRJj8QOa3evyqzRYPqpSowKpmxYluu
u6eqY45vggxMwMEa6RnUiPrlYzavS940HnPaqqKJjNORL5EAYoY/IbLFg2e55NBY2aeq2f814exK
SiBC0cHa6mSSeOGttNwnqoiOCnEjS51F7WPY0u9oviSaTUWgkPXRMtRnLlrigDiUOYoHyCobiMaI
9Ac9ZhtoS6J78X85bf2GpgNDb5gfk3IWH1QWCQD12VKDC6TYc2tE3Yk1zEClZtfrvAaERwtFTcZB
tk2wCqZpqbTv2PPo80qkswBTo1oNDZajSxpbAS9TPVtPzl5FnKsO2p01teLbVm9f5z7ISU96frF8
q2nRc+3BIfQODEnLKDxVPSXO0SABM0davLKN69cflatvWmUeW8dh2ZXh3nb4eyyN3ukedMocOmfE
gFtljHAaP4BEucwuJ08g4uLgxO4/3jOHSp7uH9cBVfboHU+uY+rnCQcyCtjI2xZJwPwhzZqpQifC
SjOQvg+TvpK2hwaHlvarb0zBtag0+ov7CW2zEWP7a4aVZ1XiGkwWodE4U/7xblv41XU0F4mIaMeV
Y0hhLf1ITlfLh8LpmP6zLjyh+XoL/Fy7CJpQN3AEHW5n17/cH7gFapdSFk+wotD+9L1OTgMVnNoU
NAdFSya23JZmxseEqtaaz7McRxpruYFMbjEldcHkUgAxkA0SHsrcwdvNyxt6NHGPPWa6oxqtBe3M
5cHqBufo9YXCyeKzxKRdeB2UE52jPkUI2qYuCvG2XSohh23a51fPZsyxk7F9qsco3I5BVDMxW81T
rizzpotz5xEwoqsXoRU8iI/AmPyn+zuS7HGzLzoKT1E19LH90mUus7lG8FXqpAcD9JuYpzp+ZzQo
8R+wssLWvQ9FPT77RvPakaz+FaOQhBE2zVtn+/oDTeUD+jzBMdKKFmt3Pdegab+VrfECHspzV+km
HmbKawVZ+Q9e3lrP0jbOnk2Tky36iBgw+TRoxfjjVgiz0Tqim0I0rzNR/SnuWl2PPC4CjeiRsx9D
Kq4+qLwlaF4vXNKScUMEwgk3dW97gAAd+RNxE0ANd+ENwWiHMsy1Ptwp2JeEBH11rAcg7BdvaPqX
2immXTiHjbq1Ub8nE9pu32YG8XEUCICD7aBZPut9H7wmiWtuSvDEtTsn9mWJQaGCFQicsnzW6+VW
b9Grxqbj7hIEm29Orb+NiVZcaxO+fVDUO7o+4jmrrruf7FPTS/8xQc1N2l51SLPOO9cD+YQBwplt
OkTuMdQRxpk5FujQbsGG+dZpTYQ3Jvju2fVV/WB38sWT5olYo+Az06JqoQJzQrsqxhO+DaKSM1JL
2VqTA5ZY52FwJxQ/qTc8FVo/POVS7lrLS5d9nRNROn8c9eiEgnrU1/evcGrl7VRH1x5BZcvOycZb
opwBI0TTn/IoevifD/FcJuSGRySq2QJ/al6+idIgGNHFDXJ/dxzpX6X0kp8qCw6q79I3S08uPn1e
N3Ikk5exQLOZ9B82hvxTT7zic52n5wgS53J/bwj6YEWaIdMY1wTFHu4zd6BoGWZjcCRNRLyRhUhL
o2U9j0PfXllqXy3iUWmHSx8LXaa3hsD3vK+J2YMEXFO0kJ1MNaToQLolOyCOn0Da87hpRAdfot43
qEWPXGdTwBQ/lSad2Mzn1S9e67aC5e0qR65sFgFCyxMUXVg+Lzx/OGu7LkTX4Oc74RWvASq9Jy3X
s0PLcYkQKSo3DsqfXWkDCIsuAnHRL24qtO9h0+r2HqpjfNPwCzy03lwoNb+7wqBhrhRL7V7VpvOe
8qpKQz15Mz3Pw5BKliKGUPe99yYUPLy8FlFfGmvHDor3ds2Rr97FRGIjbUbs0GXzt9O4nqStX0qA
4ldbMyghifRsrzrf2qCARVwYaP4t161i4dUkVvm4P1ZuV5lXNdb4BASXcJW75CfRL77qWphulofy
1Sl4UjLaGw9DlJ/9AktMPxEkGQYQSvzI8QuaDlafdHyXvqewiQTRUyaK9uZ22SIiGfSp6sGSLd8u
d1ZBKIGMm2NSud3VTEqNyzxu35SlYT0vqODRAKQGCLclUu2aRTSKXqSqiPAQ/Eb3z6JudxKNiSCb
9kEgAIJtR01Xy25vrHjt4R8fm99FBlmsy0y8+qQlntz54f5Wn/Pz9J0FmTYkHQoXiT14fitJB8Js
p5K1JPSHtRFw+g45tyehavTttLWDPINPxQmRFpmHvBz1x85J6r90qOhbr2uRgZgGvBVlpNK0U+qk
fBJ+SPAkYt0kttdzdwbBZ3C76Uz//zFsvd8nUbCDgMHPjthwRIq/BRZnylGOfyxBmCigj8+S+AN1
zQhou2ncZRdtQNWhZv/qEwORyaGwzQRgZSLr6tDNpZh2JJ56P0K8F/v6bkL5uHJc5YFWl3vDqP4E
XrbVg06uhy7pd1avvrgJT0AMmnfBOocJv2jfKieJT505fJoVItOWoEPH4nyg5chZluNT1KVqIzvf
pCi64dsSwOuYZvNgON8OzOWEc8Ubk2WPzWlRq+GmW1PAG9Vf8t1ZIJVYVTaK6LrRrwRNkC0lux9j
gG9XQ71AyxFtGs1CNWPG1Y5CDgoGzPodsGshYlJclUjlxrFnUX1U+oswjBHWlN9BTYk7V+ur1lis
cMbas0BtxiBbe5GH0E9+65l2ahxx1gQiudb8g7Ro2+vurS3o1ojT/tdpgXurikrQKLJfgrZ+BcHa
1kR0w51TKV+Ov0lZ441PsfM1w5vll99UJHZLbwoOjBoO9eUrMYpVQ6xTH4a3YCrQe28E1r613/kf
haexjv7MTKCTwHrBVtLZ2/qkeih92+CeGXuiJazUqpddFMzhsCCImXUrwQar9JtszHc2t9WUdtt8
RNcDb0edPMaZnuryydLfikY8EYD2SPq0t8mgeBzxF+Sk78dXfzTWJTR6GVg7X2oPQddc/IkUJbpc
eTWtJ+a/qbsOtQven6HACLVHCLjPuWdXBGJf4/mPNRtVeLFLuBOjPR+eieUj9hWdDTavgqTLdu4P
nJZFgOmmSx8JIHyW0ZStiLSbq0wwHZJ0scAP+g2zgbpLcklCQlU49xYGEAABclzZhk3OmrEKzOql
IEi98TjrjYeorC4V4isomvrI/IRUBh3L7CwY9IH4k94jp7SvVxRUUAYB0Y0wnkhg50KxONEmBiUY
uX+QFW/NY3ckuMFkwbvV+vk59bo/TlYd6LX/zhtRbmsN2RvX46pRmAlMx9hlEo8lsMbCQqrA/1xf
sojNkYPjVR/haiHJ8mXj+gBlPD0qbJ/GJDtkAkIldwXIvoHAxVf6hpc6FQuuHSLqFa+iMM6JcEgp
8IxoXVnxn6kyKF5I+b1rN1h6yE4mD+8NIvDXOjP+0A5BkJ1u/SHd92y0ZO+MLj2eY/gLcUiWnFZ9
d2VEAkYL6WK/OJn34bj6V+z+cAJcfaX4UUsodCKhaFj462bjF3beo2zqZinyDNo3aq9JbeF7Su1V
pI2fneG+jrr529n97xhVR4whSJ7pkCnwoebh3qp5yq00/A6t6Nb0cAqFVX7qSAmOTjhyfMGoCs6i
Lio/aEH2SJF0t6417IowPDEwv4PFzxkd1FjbZ7f0bqkcr0WB1WHMhj/CbU8FbXMmpduMRijbVPhD
jRLRL7wAM3MkVbOoN10bK+BJ+6ISmxpSkuQsmh3JLYDcKZAd+zlpkL3KeZFAtSFC5D2tv2p6fI1L
88MS0TXg/LW1HCx5mMj3qNtjUJu7qjPCNQ3WSxKnY5Vdu84vt8Q5LacANhYbyyWwMajirVNkzsI2
Yuao+pDogA8zIVORGPrf1u3rhaJlpSbsNgNTjH1/ydDgAlrZyc6YvcmpbLa23l1dGJIiVR8+UScF
4PHG7HD6pZQo50N0aisUcU2j61tMCyvdxNI1Vta61tA45rTBmMS4LPKZimXf35hBqZg3UBSbOFo5
kvgbeNMQnkyUp6NXh1dH+SSKqL/Q+Mai7UC/jHTjm6b7HTzGT25rPNleHj0nhfHmoydboP/SVprf
P3RWnW2Ysuq95fGSyr2W5GuZX8yqoarMTI+9kiDZ0Zhskn49qFXFKkeIVn8iAko8aulzRDj8QlpA
WymK0GXbXdj8zFUwcjdB34Hz04uwNoFQ6jbIY9XF1lYbQABb4q7DJiL0w80vDmKZTeeR5Uwp0CHh
WTto/KZkRe1x1gbrUqQXTevlqrLcS9+7NXl12caOPeTapiLKiWJnAnlaGmS1ASuM0+7ZE/egj/56
ct1sp6zkTxQjhFYZW3xeix+9UWRBphqJLR7FyqVBTI/Mxk2qN9V7DXgOoLoeWfyfCOGaCxXsT2kY
ALAF974PWlpMgoNnftJlb7Z58vHVAKMVkXMLR58cIuQDlXIf7TmTKVDGq5A4IGsFZqwptESNe4Ho
vo0+N3jagk51i7w+j32X3ItDz/FKxEnzQJQPC3o5ai81JVla5+HJ9qJ3K6VFXln9qc/FX4q+Eexg
t9yVSRZA95gs1oG3qWepmLIpfSOue66M++/37x9EUPSWyMlZ3z/eQ6Q+2PVMnP7b193fjUX0wDZW
be//FACTXxQw4t++9P5J4TMRmoM43v+X9w/1FVaSyplb0TlofSPID8IZIaQyumTNflsb1r5XxTke
AZLy/jfMGGabUbwDeJzQTWsg9ei09gUqFbPBjQHsQxpNt8hb+92Kuq+knH6dePytDGyHmOhWsD6o
y/vfCc09CfnhM4fYIQuXldcMWLvnHi5pUmZsyt9xXLJThitV6qdiJE6x+5kmwoPSlFOgs/RjVdp0
uJE6V7QIkZ0Gw20N+8udEx4pmR+6kdDK+1tTilkaFsfBMO+0u7YXWP755P0BEiLbTL31AhWkrTv6
4u/SSdGku643K9ZVZLoDiPcgGxi0Ak5OmBSc3/V5/5DvuS5hv/f37yo9zDZJk94KSxdbsHXEoHWB
8Bw0afTC8CGx03xN0B2lsDJ7S80pxI1F/0g16Rifw/hjcrGmdAYGD9EZ9BfMD/K/37LB/xilAi7i
AZLQ7WSyH5Hb5jJ+SmfBY22cEQZBe4LBiadGBq/0wB3qJFs1EZ4SS30TyffiEKcP62HJ4Qzb0yfZ
kTosvBOE7erttounk6H3BRy5PAZatTYJRJKtWEVFt8UKyT6DwYSlh9cGSwoB7PLgF2QmzOH5WJGx
pka3e5DxSI217cAOaB/w8pwMTk57uPdTjriIa5LiGBEsi3FWYdLzUjgz6+DkiqzK2xC0pB5WZw0P
Gc2YVGBpHw2xhmB/jPjEKqP6qdrwQ5/ECXKba2QKOjA6EuGEagAbxNXNvWoVPuaJxJXY9meP9hX4
RgYpLHC1eeiQyBQhToHySO3BNhvwp7UVhIsrL9KPL0kwVMshbu2F+k/CzmM3dmBbsl9EgCbppuW9
bMlNCJkjeiZN0n79W9Tpfro4uI2eCFKpVE5kcufeESuKftuxoUbxm/I2XY7gosoeZUvjUmYHe/YI
Z4/jiGsJv+2zoXXbQEvYX5D5Zt4It+43eqY+Ag9ZU50E9orcylszQUuvIKVb5XdajksfLLE3es3R
VO3BdugIeGQHd4MvLyULP8ZXOiSe3JvFMCJU68p9Y+frwcOFp9oTcs2rLB19pQssYBXqElnejKLw
trV4HYPgQcsiaMRNdJDJbWvDbFVN6SJFjGzqRgOeqtrm6GEXaZNsepk/B623HgwLzUcc0WGN4sdS
bNvcnSGV7AIoOBae1zBKrR8myv2F5yvM6Q7ym0aMV5DJrCMdYiyteo1oO3jTOmDHtMjr5lNI94Bq
BTVMnHwmEh0pjVs6k2O/MvuzSLO3IWjrg9VwcBZhvRZ9uVNOFGG2JdJHBtHX7L64xILq0cJAlnIZ
yzz/OUkRCwVt+5iAGXCddqJH1APAipeJyv70TvNsCMDK6fSp4OUuWixHG9t0WRmCHjr9Q2ZiSPT1
FlDiMC5tXSPUEvCHiOQhGlsT57991OMtUcD3qM5vAO8uCjXedWGp7Q31IkSz09Rz68YHdIbrvq32
eibuk2KUS901LqBQ4mVWxTMc2/6uNeusGUyAquRGMmOmQj9nQWMwBR0teigXaJl/mN6/op+3jOoZ
Gl0JBhB7r144RH04rGi2rcD3RSe/C8LZRPVpOOnearTTINqbIHwip+3O6qhCPAvNqhfcGRjOViGl
CCrzh6rRn4WdHO2heAjNfNVkxC5k6XGC3drULsjyei+UfE+rMV3ocWAgBsBuqNL2NRI+SNVJfAQJ
eg2A3hNTSfkYRekDHtHviIXCnKrvEksQPL67TGfNQU82NIFLC/NjioePgEXBMPJvzzfOqi0Po4tS
KCnf2slnj1mvGoEpppT0/jtD5hsoxEs0fwivGJG91mJIdv40PTae8QDJVwRizdl1xRB0l3neWxmk
TPrnpJyevCBe4HT2hmHnj9c2V94mHKGHzaVqUBbfSlOkIoF2swKLgO/4nYHkjfBhOcH9Bc9SbOTk
boiaBbw5hWcufRu6bXcZkELN/jS5hJWEZXAEv1rGpaV6c8biIqd+r4bwDprIvSMoyiY6xUSTMp9c
OX16K2Tf81a0m0HlMAFAwvriHBv6sIgt96HCjwGhYm9bsDWKwKM7bbz2un+PbRVpR2yuXWpDPQTs
0VfEd7gZb1dmE592mtAPGamgs7UTUvBMcribP+I2Lx/9jNm8w4oA+mNjquhTY1+2GktJmcNbiF6T
yVggfca7MhpECyT+1RyMc4+oZlEYgC2mmtUzn+y9zSTZiz+7xh7PIo7AstvaSxZnr1bszVsrf+VN
6VMdMj7ur30hgcLk8c3PiaQyDv3ym+Ljmsckp+DJXuHkZo/m3VZOhc5w9Om2a6a5dHWD/UeNmkEf
nl2Qj0yxqNm1ic2i03KZTKezabAvIsiO8RiPhdbU4ojhil4tIQLW26jVP4KI1OE0uo174wP4PIu8
X92GhuK8b/r1KEvOSpMPsE7oYM/bbbj3C12GxgnlMg3B1L/w398TOQHDJaQdog0IoNBfL9qUNxh6
s10HrSWCwnoV2Fe7Qhljk+zoGtcgosHR9d/UuIimH2wSEzYxdv+gd+SKY4t8USx3AFQxPTexR3wq
mhHqyPFAXieLQkqwSO/oQDe9TTqM92HJ8+NubzdlK7igmuZHjvMSiNIhGe3gbLfttc+Y0Dd6dZkq
nxhC4PA4YI5mRi5W5rDRnjlxeTuCrxHUpQ3NJx2YUWcwdJuWMI1h42TwSriio041jdfJeAdt+DQy
gkEuDqPXn1fICnXg0L07FjoFNH0Yizvj5GXUoRlMlwWHSo2czVaso7jnA66t3YBMwTQRiyMpGLn+
ABR0yYQESei0WK9qO0EYmQFip8EN9SUhRqpUkbGNwRi7WuSAHlZz6zX1DirycCahZUzi6Fq31sCK
VW9q5T9PZNVavfpskXgtBjGNnHPhjZv5d41Jl1RZD6oankvLx2LNLCOrtBc6trZeYOcDMLEjoALv
XRRzneWCFsfjRxyNOwASCAzT+ntyJhD/HXtW5nzLccDeqFwuBKjjoXza/j6IP2jbu5xCJEoKtSws
87WZuylcNr4GT0ep5fKPi9IUi+uyQ7l+v3AaeK1kTzxFol1LxQvoIt1ddPUsFgbzYOQyPGnkqwAL
7xaGnKebXVjh0bC2lSCSRBn+J+XNNZzY5TaTtgrbCcdHNn4PkfrMa4yBMdJ63Y9n27LDBjLY6IUl
L2A2ngyf/VPb3Aw5Hrvg6Ib0k0bZ32gyslZtxyC4QSWe1enVnbBqRyuKpVZcXKcajp1u0qUNpXEC
TMz2Adjrk17ioK360F8zYUPG27yLCSdWiNDLDbpzMQhs8d7EBxchcJqaDcszOg182kxt2GA1JMdp
w6OelgTQseb5+N+hGhFO5EONMhknReFe5QNNrO6PV+KLddg3GYm5IDDkOvToceMK8nIXJRvbIeks
1ZGqGuNllM2fQqvszSx9FPT5jfLJUMylndilmRfHH+VxaHJM0p2+1ci9spMbJ8f0l47en7YByNAx
1ytoV2uzBDLMBSPofs1Lw/c76/27LsfwVkCRLbGTFKb/7Ax84nXYvRcYWchEXfvGnMNjtWiwpb5u
GveODe1jFPTvZuq5i1EhWy5Q3yrdeq1zd9wGqg2X3VC/Ie1lOgmvCygROG8yF7g4GRBG4hUMl5JI
bFY+C5qFVsYbKGFYGzgmU6YpazPgkk7JTtS26zPEqR1K0MzblVNzGFuIRHk356k5X73QD2Xr4pDA
+09eFyCaxMH1A4Ia30k+IANLHl2QSwuTTsCyxkG8gNRd88wmE4EVKYPxCsbFmx1E8WKwKIz1wFz7
eKmWYDKeIO0HrD1EaPceAFqn8MYVvpnP1uUmOzdvvZaMU28g9qXPVzTGuHW4V3Y7rd0ImUEkjx0O
xJnwvQgcj6AsoyavDD19aWpQguV0PzZ+sBqNCRJaVai16Tn5qo/1WVRAMWk/B651JwYMNUFMl9Az
AOK7xauEz+W3T23Soj7DArYjw8Y4WvCtCrfaCLOltn10S0jMHQvMIZ8IDVbmJmas71yCjDOZyZO1
S1wNSVwodMj9nUWmDReZEh4a1x/jT8zmbxmhcox8e1NL4I3Ey/U5hs8RGXXf9Ls8m2DoCVB5Ppe4
pKj31NJ3smXYk/R4stEV7uNsgMBEQK2e6fswM2D5epQhjhAghNHW+k2w1dC1EXIfb4qGEkHUw8Yj
iJ4LDL6txGFDPjXai6xdYiqCdFOWq6bC1x+Ww1IPaahYtYegdEww0WUdOUTpxFokSQwY1fhBnN2E
e7JbMT0DTp3fEyQ5LSvNPQdtOjCk5cQI9bWUSXoqgvghaHsKD2IKac/StZvFfoxqd3GUbhKmk7gi
23v2sZtW1/21kTCp7Qo3O3SF3E6gHczi1i4YLJTssxeal933Xeg/BySdx1jgbO2L7tx6Us42A/Nn
jFxmhN/A4SJ4EKZ8vOX53okBYdXsWlbqnHG8gB5sdcWHnkDkaZKQiD2XNVaz1HqkIyLC5GKTtsYl
9L50nX1HDvbKVi0iQiElVlnqzYDorCV/RbPN/UT/U+xsLPSs6kRhGVyjHIntS5rQBWw6Pj3zyNA1
PgotbI5tqd1U+B0j1716I6G9QZClN1qytOtsU/KWdqGEssi25KiJDA5CSDsEacQ+rcwlkqNpmej5
7dgixXMxvjHcWeiquc3rlFEHUCKDpAWuDgAC3U6BJkrZMdVo9ac0erC8wlpWYYGKPi71O7znjBI1
CxyOvO8iRdABiV2sYhaSuWozCWx2gqHjvptt1LUPaZ2e/0ZvcrL8iuk20y5CUwSFmzQMUu2CqADl
x1AjBu3oS7CHQ7wTk7w+ae9VlFy9Fxr6x0x76tHtW0jfIOARvmf6XHr0P3i7B4qC7AkM8k8viIlD
C/Ae22eJQgh5w13XEZrlp/wnJ2ugcvVyZy0cjfGg1T93psf4rbA2I5QaxC3TLhnLu24MkdaHfrFK
czINLel49JG8y5zftMHWgX64iM55nbkXDX17mMyYRYtAz6B9jVEPbcfSGzjMAxoVZ12LXukOshNR
aMUdgBJm6y3YURRLUUdrJh/ikkEJ6NsllwtnB9iMsCuGyxpu8q5ZKZNONpfbIyhgY4Y2fDhSABgS
FX6l7oW1vWQ+SWIFOLFl4mIuzy0d57vfnvOtF3Srvo52gYZefEipf2FLbv1MVlSH67GN2VLRlK8s
EgqZWRYr9nT+co55XxspK7aNBazuaHzbDkiACroedCN41/g7jkM52yNbaL1ITXbCbb5DI6HNlX6D
FvdWM5zagxaydqr4AEEbXQTx4JH4QD9849vawTSSdTBil/Xi7qpk8pAI2pZRn5CB019H3o3Zqbcx
fle2ghGHDmUN+HwVOW6xEWgx0UHqHOoduYQoQO+VlTvbHP0Pwam3ATHWBf81tvv5QyoGhWCZXKdO
uiAhZfplRkx5dEc+BsGwQzbx2jJ+XzQpC5FfNe9TEmFnWuju5MLDJvjelfKbQdUT3GWWcp6fri1p
TO2TawxnMDrBJhhp1/UdgO9CklgYZ+/OCM8/ccyjb+pfgVNQ0VL7U996j/BeIjLnNzLpIQVWF99X
Dk7UaIewpsXqXZTLXprN1sNSlkICYfNJBZzpbnXXVuIYu7a/zlW6qVwtOGSG+aDUDlNlyqBQJ3c9
Cp4ZTNUbmhX8b1REw8lMVmmDESrn4inoaKAoJQvUc9VazpclLxpY9wlX5DoO7jzZlnkHIJIrpj2w
nyzhUIAnaf4wigNIZSG8CuHEdPTpitHPQNxZB2dgst0z7EK1hKeq44DjoVkZkkZs66PjVnQ6hP+g
RRl4s675QtrFJgpA/cJ0RrUdLez0jK9mdBN0x5hi0zCeJl37qsNBHJpS7mvdT++9k/doDFFxbEIQ
CjJx6HeGD471x8mS5lYm013YYvcloisYouEyTAtOEXZc+MXR29mY/5yJnEnQ9FPenSUwka1nETkd
eyEYWkcREdfIZ5LJ9Bense9ry/6QdvoS5kaAvn3UN6xqHcQcGqxby0+TI9IoJOAzcEkWyj6DSaMt
JbwlbaZ6pbvE3YW2tx/K57SZBlK7cPXqdvUhm6465KW1bDEPq9JCjW1SYsqWhk9Za5h0VbkKQ3sb
KSSSY1OG66oSi0LLLngS0r3RjSMMreSUhQoyelzre2fSb2gc0MPGFVLLVVLNRJ+orXZKGA37Emgd
ig49JsMUm1/fUGD3zQlDevAV5YzYhqoEeu9vNQzExCc25Uo3tXVbzRSqNN4OdnDRiMqdrTeSkzuB
aIL9UwbWvYD76ve1AMlhPMTMonZQeUNK0+AgbcfYFngjOgb7B2jGZ43EzpU+GFeDDqEtummTBro2
p2Ia4EO996Sk7TjWItuQ3cTwMMX7bwCJEWREQ+JRnO9Q+dF3pUcQtk/G1ESrwFMY2QSJcKw0hQOk
d6zpkAWR2pIH0iwNOI97NsIdFmS/2aMDwWDsvGVIKpZ5X2gbZu818EfGQHyHuSnWb5sqR+vfG+Dy
s/fOrowbo+0wnn0Eup0+ZUF2F2fWh52hZS9zsjgz+Lx1sMYmvWmj/j7jUEBRq4DU/ux+tVXgOl+q
Vs9aBTwxdopN4EY5I1PT3lZcl/Wy/nJC0AylT3CUUOVNr0yulN2hl+W07ggEY51iN1VEz32isfpa
SPtyP9gO847zK/ZUge0zfi0l1+WcdjUZtARtNekh56DeWZ446CiT9lZFbd3LoV3VeAoon8ZwerPY
DA8uY9eSDBxdMsWI1Utg1vHaT9VrA3ljGdDCA6av/vR1mW3TpoiWvlLNyo9p2lUFBXLbk/bjuptc
43id+rZBdNuwctW8WLPwlyF5yLz+hDGEeyxZbFwpII9V+rNOdb9yu+4R3qRaVHObWEgSjFqpHvPY
VxvVOCM9Jxs6e9TC0GBx6pI0OIx2QTRmE13hLORLUxLcW5pWt6wnrdjokNeRdEYV2NrxvVb5t0qH
EqGUeytrXWwdf7I3WcndEa48pTElYD8VT7ipoR5ZLVQsV146vaLHawJ+8Mr+Ue/IIqtWM2chs7iF
HFU7XTKi2kd+OPBGoVv6+ZBzlgOH+PmOfgpizf//bSa793Txe8dxfoTfhykphSA/RqAaDYxHy587
/tynrByEdj8/08f3xuXvM8Lp4Vc/P8djxK9+/uA/vv19/L+/gd/YmN7+//kq/r7Iv8/I9Q547X/e
EoogWbkV+Z9Hp7Y4PuZ3/fPsf1/Iz7OZ0Orz3e8Tl1pKCfFz1yp1pvrv5/f3wX9u/X2Un+90d4Bn
0nGQ7v3uLZxT9ry8kfsiH8y9MgbJMhMD2Ji/IxZE/v3u9zZvmmJUXf97nwSRFV21/73nz3fhvFL/
3taQeE7mgtj93P73EX5++/ePf5/r9+/+eRgbl80SF5QBzY0++jqGjUHdEN78vpDK1JhA/DzWf3wr
gfbo699HAxlIgtpgX9McgzUtTX3ceC15vVpFjtP8JZmDGaP5yz+3/f74812h3JObFnCg//dPf777
+fuf734e5PfHiSqUvU+haLf83+f5vd8/t/38mNHIogM/3/ufx/q57b/9ia/glxiNHS3pgGx/n/zv
2/19b0VbJtPyn4f5e6f/9rA/T59O/sEH/rd1pKPgGVOWGULr2H3xoxvEjNHmL//8qA8K9tQ/v+71
TQJFMfHnjote/58/+vnLny//3KZLSC/WQIzz7zP88zS/f/vPU/23+xl+wGv6fSz0hdWhPkw/N//8
gSh7ZoD/POh//P6fJ/n58d9fa35e7sakXf/Xj+C/va7/+jA/d/x9rT/3+bktQkG27l0S4WYGDjpf
ZIQGI7RF0StGH0Zu1eo2VH28+btc9NaTZpO2O50js7z+rAaSFh4cJAmc30pd0nvn7kO+NlM8wChf
u41jafNFjDg7w3gHpy63TH/rI+Hh0BLm7+jW1YIttlOusWZix8rLi5nSOtO9/FEPsL3jTt6mQ/cI
/56W40yfdAv8hkOD+q91CCMIMHcZ8mxPXDhAQvSrJh9vx7L7EiQ7pRF6AitR7D2Yw9IDrGa57kiU
NczRwtSDbW7oX342PBqln26iClFEPgDfVrW9GHGQrU1SBDag33OgTYua1BjcM2V0clBBncN5DiOt
hilIfskNtAAMse2V7xQIAiiFmaKXOFFVgBOw3Q/66C7cftLvhOeYWPh5ZQ7b1cF9pjRha6NSAwk7
hY7pkUcVq7kSYwbe5Wz1+Uyh46J7MZIbYZIPzcxHWwdA+CkHkYLifdH76WqJbA+Y44xKlwipRrxW
fXWQciSyre3itc21nQrlBOOBtmdE240du1w1xX6M2hNdCfYYCW1ATScKPMS0rFtMAQIlyB6o+Oxs
Ze0CL4oeQ2aIU2nCPgy8ZlWyMW+88Sbthu/G5YPxOv+VmTrj0c4/heRuLuOMx5lTMY2SXHJmZyez
g1qVWQn7ljp6rrrvBNotAEAqggEA5zaAO6eVaqdMxt9a7W1j4fBJC9rpZdMTyjD0T9SSw6apdLnM
VPPlxrdApYnhQWsLyIZW8hY69HhvajCW2l6jMs+mpRukb03nR2vG9/mu1GgQlCD0N95kwCKCIeGh
0VibgjceomsklvtumLPQCFHUTwO+X2ZIUjvoBf/ocmNFrr9kBkk8WejpjA04l5TJzj7SvlWQT6t6
OM9HkJk46gzo8w8jbMrkhvFAJeCdusEF/NtnlZvD0uT0my353WIYkcpFkVsuxcw9DXDXMKaAKIQ3
RDTNAMwx31gCcNOU6uidFSRJGrLMcEz1HMQpYn5gpGjWwNzmBi+Y53JQkq0KNXVgkLqRVBobHZ22
ycMmuBsNgIyV9wGKRSxCPXwfO22jPJJWe4O6zLDO9BOiY1Rg5fKjLyKiSGAcIvraw/TiVyMEHbEz
tD+uj5vZjC3QlIYONT/R7yYVQPDG/RlE3eNoEByn+6fWo/qWGp3XtIOap6WfaWWAn64ojGk8lhvN
eyJDGBZakge4pABMi66gF6LJ08QpvewVjMfYMG5CTKXrnOlrq7/blaDsGd1u3dYPTVpdEdNnS59O
peOXrwYYIWZowJ4ttYFL8ST1AGhvk9AZD8gfRgXPfgPH8wI0foB8inFH4kY7oA0A7Crj3knEE/bz
SmBbyzL2SE1e6asiKQ+WZ4SQKtudYSG4BOH0TFLpexBWNVNj+ZVML5NJnreLOlSPI2b35tWroivR
YsWxiJWx6Y++sdGdzn+fSXRwbOm/IsZLJAW5E5jfRYaeWndek96+oMt8JnbtJEzulhv92dLR36lJ
JOs5106VzSlAH0JratymEditeCqi3fjhdFtQII9p0b4ZbcFcSI23ItFWfYtn0KGTiEmCtVswCKuI
jTWKlgZrDWiIY4JIlhZ1XPLe8SEt6hIhDDaLPcRiPNYAXJaKPWKkU7O7+H0aYj7KTZ3bwR1qFLXu
wUuC4XSvzoAZvmhZCDQ6Dln20hOgvTJ8rPRNTTuiafLn0oa5ZasRn24ar4hBn1ZOrdOQGZiIobJf
E2r35CTmXTfMzennzmHqW8UpVkoEEbH5JbX0K4/Nz6ay6HLUqNx1G/Cmm+OYaSnX8iDF0YuQxiNB
dRGN4YuBSmHI0XX2o3zQk+pSNQRDFuOpbGl0NjSszJ4XHME2b7De6WrGRmkOfU29vGFuBdDPgRvu
huxbwwHGGhcFcplTp4TPl9AeVVDnE2NfM1V3GxfzUCYveUpjy3L3VeVAYirXsMxviavOV0LPdpEB
1igMlFq1fYD+w+sPisl66MxRcVx1162VzOiiLl05oMBmcR+IH7sYZmbOp1cx4Au6YWvFFpOBHo2S
62yZej8KA2iFygUZHubWnvpzGhXXYiDv2MgQokfIQ8Yqe41tDjNNvvi6TA7dMoQDapfVPRrgRxLL
n8Y56FLUzSOBj59ycJ5Nia6G1nAOVdgJhzMR725Kw9VokLIajnOWJTIa2TBJlQxlHNjTaYBCJXa2
PVkgtCG38StT+zc/zB6dsj0Njr1I9B6Ba7ZrRPYKkxvKBREyZkttYHWnaEJENOJzIyfBXqWleRtr
9cqqOT/BidjZjl036sOMWV9M0A0BSOOSc/NtVMNb2DATdDMkofAWFipm4punn70bX61qeO2q6U/C
kLYLre3UxftW5I/MV5nI6fK+xFXaxhrT8dTgixU9iAlBipzibk08brvKMbzCdn5vvGYftthy6G6u
Cy9H+qHcP41oppXiCrtoFRKGQsxEBuQWmugXVaFDiZk9QqrAW05qJ5k09hpTFIgvf/+aN8ncIPP2
cmBMj0ktXGqjkCDPuDZr5rHKWvbLwZxx7Jq7WUdNHBNMHTc9KvtTzzEe6f1Ly4va6+VzXAKahhH+
5NfakZXvIa4DwMKty0cfXgxyW6RtblXS7wYZbMBJ00Ju+FhYJJBKxFiuFj1jwrdoZDDYuuUl9mb1
gmrWOgSA1eCfUikfstZCzWCCJY05e3sv+JNlw0GmPZm2Q/2MKuRk+uq29ciKafu7UoVvdo6YoPVp
QyV99ur60EcmzJ7LZqKpZQl6wxPHxpwmDI+HsqE2IGWAx/Is/cQpuRXtOO1JPw9kfsEbgNoGMxCe
GU6X9tlRtOWmzIPJHsqbLKFBgsuHT1Og57Ty8FE62Z9yNq7kKuuRXrdXgP/Zro6YqiDocXEt4DFA
d16E3RHpFlz5NnjDBrNiyTU3Tl5t3KY7W7V/VhJsIfwHR8tiPF+M1i0NXQEW6jxFneqFrgaGz6bJ
b/Ehu3yMrouDIEdltWpN8NMNHnb6LExW8wf01CXHHGImNNQLu6nje9URn+OoRy5wVJJ3/pc+tO3J
GNWSHEV75wXqUZsBr4bfvqH5XYzgVLDLtm814UNh5zHViGGl+EjmMpo0NVORTEqQqrrGyUMRVqEJ
rELGZ8z6EKTmKaGGnbf3puzZpagvuYKDy0QHTm1MpjG+TjJIk/gk8GN1YX8z+AmHSxXfQ7JxV03L
uRYEKWPC6hTG8tttYtrjBuPy1LoGjXdBcPJhDKhSJoJfRgOTUBB7G8a95zasjg7FYkiTrfPDCyXI
IqntsxmnT9TaT54D+NcmmxGZ7vBJV4phi9cNF8/nUuOMK+gg72EJp8117rQwoT3uVEi3K86OHgYZ
vVu7y5k2OVkKO4kazMnEJgnj727jC3W0pVEvmLuTJTb0V1v2a8MEsjHmGtdWl32w095iQ2XYSz6K
RW+cmesHLbFiy5jtpqqIlhqmqNuiy7Ua5tuGV1xREH2wU66WdlohezWY+LscNNq3GZjvsYTI7DAd
jCN1LMWFnBvSdyPExFlOIToBEl01qbf0MeUkk32uW/8x19o/jHYsX5xiMIdI3lcjTukFVqO1Ak5G
qLhARFK9DnVyaIvpfrJoznTlWyU01Ko+ojFSOa+lQDI6lMHVmzmGlR5Sd2LKRyuLAdxDywFzK0Cc
wniFzBaHTNPCfk9aYEpdPxLJ7JgbYY2Ppo55KeEMjPiEUxGHs+TsD8wo8BtEdLJHjAwHJcjwRgI4
c59r5nKW5nlfwRbkcxK9uIRDDocJYR+bJJNyrDk3qf2swRgQ2MiQq3YvZnPUjI2jD4wBbO1BSLHp
BNsxFimJMdDDBzo+ebN3tw/WZZqysGnW0YqaV4JyPkxHGzeB2T3ooD1GZRAzDIR9GddUhLbP0S+1
EQ5bjeEhi1IKKiIbYiR9MrW+LcYVRCy1fxhq/6ybwPJtczma+l2Mun4RVe4q9ZndE2CEz802323P
+xMzX8IqKPeW2e+60SQzzzTuK9tHOmVAsvUtrHOptOc/WMexTZi2KXYDySvCNselgSjSNaA3h+h5
l4aPhAdxB5HRxG8E6qghUKwkor9m5rJlxTnSnUNHtNskqZ97iMI08wkBcLLZ8pesQDZNF1oBL6X4
GpEklfmUEE6MmMxq2ju36F/dpv+Mc7WbGGo7pvGGvpNUdqsnT2SqiEepsfVN4C8bDp5SPHSpe9cy
DF2MSX7ucCxpzCgXMvFfExv9Cfqnx0Ddt0JnEMrWndg5QH86zF+GShBsxEkYTD7TUK2dacCoobs3
JbuODrAESFL91hf91ey0q+63xSaMxnscbt0KtMFdHvgMwpNgz1brxfPvPXrtiExyl1zx2bCgEgps
CkzHxZeUmHI19vYB2diiq9st+Hj0Q7ies2uFA/SgE1vOMbkEtWetIXexE+sQvOE3KNaaSUCYd2hC
TJdGg88vjEErkYpnFu66r/QXLcsOXt2a22AYt5JwEdllmF4qt0VSpT6jqlmNtrWnvsATToHRkwtH
Vcnuq7/R0z2VtL3XZuVJF/soZDqHp4GxkxGeGFj+S1FZaPC85ItYmpdIRetxxJCsdS3RH76J6Gp8
liLO1oG5zcCQLIqOzOwGV4uTzMFt7UsKMnsRMO0k3YT/mu/UaGH8HrejgYXT3XG3ZBZfOel1GLh6
2xJBa0nE+bJz1NL3YGQyBCgQCfkHIb/KwA0XaVReVBhtrNSOMb0Ox5KIGkAQu2Bm9ds0wWmGfMb9
eE1RsW006fuLijN+7Wsue0OfU6nvm0tBgByEsHGMQ7Se0L2DNGQUKgGGVcFaZF25SDDZwbuiFxLH
XzLITrqLpoktmM223i4XU9zsokGqhUedTVya+dVbmDqyq8Hseovw7c1FzeICT1+Ofr5PrfILMq29
cWX2lWRYfXtgoZUZXaYQoWrFl2Uzz+/16aaO/J17O3A15VS84FR+j81gY9rdN0iWS+Dj84pZowy3
Xued++Qbw3GsNZQcFbt4adU3XS3QlTH9c5legd/fanMrPCrHU4bocp3FYOpiBIwkCcCQLvsnzlHU
IEaJyKUXzroOxy1/B2aqDVfkSu+NTL/iQdVWMdO/JwGRGX1xcKeiL394rjzrGf3Mo5uDWm6hrtjo
LJZNAK4UUQeKJLSULrsFCl7OTTS7stpWtbOxXnXHxP9hPQ15C7M1ru8lHx5NQetOy0gfUcJ66eB+
GMSgrYCvIZEk9OyEheAxnJydMeveRBiBE2ug5CMY8djDYlLE3wU9nj4crsfOvPWj8A6aXrAOQsR8
lXUaou4uE+zUHBjYi6Qn+E/oL1HdmIvRlBc76x8HdAqbMYpvE2LpLR8dmcdMVjCGXbEJPPXYvIfR
ejDekVK/uziXG50DM7Wf3Mh5MJ1ihT//HPnTNlVYUGBvNjVnS4h12ht2jaW/tMr+0FwkIbyvPaaq
DW5cmjEJ1393ii3Abd2+ai9p5ZwbFgAf0OuyVsZrMG9ePS08AaZeVIY8pSapCVrXfJbVMGsFiLiq
0DJEyLV6gDq6DjoqDzhaqGJasOm7ScdNZTNBhnL5UYjuroxIz/ESIgnrFuC3OCKyIL8VjCvpkMBI
mVjywshPEXnyhwLAYChjqoVI5GeUR7vETg813mI9tb8ir6ZPBTl0JTIotEO8NcfykjrpsKyrbF9C
8JxanTQ7ab+nRnOoTSaxvh2vkxT/baKsjygo7urYXvMSjm1040JDaKb+VICoXKQO0o0Y/EVv3QcQ
iM0g+J4K7dGcPWs4dh619K1D42D/D3vnsaO3km7ZVynUuFmgiaC5QE1+79NKKeWESCkz6U3QBvn0
vajTuH1M4xS6xz0pSKoj5W/I4Gf2Xnu210Zk1tRcNtrOgtjOjuCCvjvaQfIEESc6VmX23oXLhx3n
r5M1vGQlVhUoefaqrXjPyXibsvFKjMMTFoo3Sog3c5E5e9Wwk/X0CrZuXPkmD3KjCDIi6UE7zraH
vLn/NanUe82RuQE3SMmf2CdU60wT4lcorsmyU73Agz2jgn4s/FGsPNP4PkeEp6rgFAfl1eYIB4qy
7yoS3IrRRlXTAdNLviV5I9afStY/pZP/COua0CsbWL4BStArOFxc3DEh5g9Soedy3IbYXl0menlm
1WcnL54QQ65KDw1JifplGrEwxVb4kqaoYmUP+WUevXMyC4c1NWJ6o4r2rirHtbkmpSpdeVAoCW7z
zoCk31yhXpGO3w1F6G8TrlPukBfcDt7WIP6orK5J70d7u0nX3ghqF7gt0L75ZoTlqcxJTFDS2coe
0g+PPGMr87Vvc3ehooR7NqAwX/TU2sdit7yp2gketcfwBkwTXTkVHVdxeXXyrxBkyJKq7pu4+xYP
aF+XS3CelL0qKY8IZuJCYZZ/w+63ZyL+jYCGG5Pbu7ANTboEG664srYyhYcuiqcutr8X2hU0ejFl
7Vjv/WDexqLjwVgmT6gXeA6bDGUYHtcHurGnbiq+1V36k+73efS77ujhB3HKOdxAEPgm60tTh98p
D/pjHFOihAzqL4YvlvRWVDiTzEAx2cD5BGO9lFTy1FbRpSAhufJq40av+aILZrtz7+0aOPkblBYj
PT1CHAw1TMZFnh3K5lpWBgsC/gEYVhBRQVdN/fAsEpjNejZuNV05QO2MIaYfQdEdaRoJxHKm1ljX
KaL7epL7qS2sk5GjZVazithEeDRqfmzui9DaT1OgjtLwkeNPQLNxgBWPxtSiqYHMsf/129/+LCwO
Kfcl65uNR9wqWuDa5lnVSdr4otrnsb+JSv2N9IAri59+53p4qoDOE9dYZDgOvFeXObKFgXrlOb1x
4P3sZotCtRchkz5QvrQ2X+e8afcDFXoz8gwbGgaQSfdU6+qt70BAJS5PH5itR2ENwd4LPz2PoKAp
ZzWkmBvPLQmNKY5NpK/5d6OfIIE7lPbuaH3gBuamocIuwvCHkwqwOS4jdMBppF+TPWMiwWpcjiVf
nXCOLMNzA9Gmf/BC72cc2JhfFvIth3DYh0dnTi6mYGLVBfYLCNAeKQIe4ataflyybGAc1yLLLX4d
A/+rLyBi+OVB4L9ZD1N6mU33sajv6hQMA8qapzLC4Y6R6djUgpGmd4eHcdV4/nujpcfDEJKXzB9I
6WIkbxSMDXVDqmY04oJwuCOCEqix2RE+ge4RIKteVROSNYRu3NbOsRzER2BKujf4KejEVRYzCXXD
fmV5dcuV5Xgre8J4B0LqrkmHb7poKYd0iq3RKT7HZG6vXUasGuNt0LE1c7CAB+wEhAVX1TYA4A/8
+RpEn6ig0rPZLF4EGs468UuOx/SpGL+GDraUwadHg5EK1wrrt+6IENAVyowgpXf2kOXBkNmniWm9
ZMRY+VkHpC5jxAINSu6t5Cx6pi/uIG702M+uWby0EEe3RoPBYLBAUEQGrDDf3ieLFC5FkcmXCNrX
Mw+CySFDKnSajD0x/kKOt/mOCe9Rp9kAEyqzbI8yiL9lnx12YTty299mDInFyKgyHFiuDBF/q10Y
bx3kyspwICyVOUBP17W24Tw8W3lFoeoonMWQflbAtiFfvGepum+Ccjzk0+IuyvGM2OLYFR3JxhGL
qXZm+OR52VvPkI+nTQWeXDExy0kljH6hYyv7u3TxvzKtjPb81829WaBZGm3kbcvqKXxVTFgwLhE2
GZMJysxybWKojMBQ9hQjDyGYFyBzDDt70wj2w20wFgRN0dfboJQNNT9rD3cY/WOvmPglc0+aGRi1
HbGZGQyOZoN4Dvhdk/UPqmAJ1MqWr2aszszlr5GEq9Azt9E5cuSRsSa1VH1MByw0dFP7WJFDwfLV
vHas3XGUcoh5tofHJrmWwrwLauHshdmr3TBVx1mlGDSykigl8Kvk9aGljkR7Hpm3Zz6WBtIKv7qk
HDJF/8LWjO+/nIHNMZENkzY95RVjdfrWAuOre26cYVeaTrMeVZlcOo/9qSIHC9iANs4NVzEMMGCB
HXJPGohvQVBuS7nUnwQwnGcQuRknaZ5UX0t3dg54zlKOsGo6iXbZCTUmpGqrwLflZQ11bS5XBMEO
WxFzWRijsME/MwjkRqPNciVRptjGCFkK175YlzaUCDnW+Ga5RdvaX27Ju1zzI7KJW9jJG7kWQjio
6NQFf+1L5/LZhlbnQtnL0NBw228K/bVxecdEXxN6k2Ew05HLscZKxvWHFzLxLKTgxcVnKHmOqgeT
EQot2ZLugFA4zloojyARtiE/26qnnaM4QsmVIr+aXc/W9VGCp9FwEDTuK9MojK3di3LPstiJZbkL
kGHGZHK1vXozXdE9Fna4HdLpBRwDxH5vgJqQVugpsVaUEyuiGYAAoeb8R8anKAifkTL6UTsu+a8+
MXLsUBkcBnbQALBgbO7W7zZ4/jXuhPthcer6of81jwf/gE9p2EaqhtWOBnVjK3Xoy3NTciXLENcU
NxJklvoqJnIzK13aR8/G2UlZIbnmRG2960i+mfbnoEn9LdVDUKdbKdX93LrmCcgyc+jwDe0ef1vY
sNHz5xCy1EbXHJk5FY9rjMNtZMdMQuWGXLJtGxvfg0aQ0G41ENiTDEmBMLxtPvs/40yw02HttUYZ
S60xU4tMVKz0tXu74qws9JRteGyTzhROJxcrziqh9RFlTzEbVXpn1GRP1MlTZ+TmrvHvbWFQGJrT
10EDqGpNpsK6+dINbETcEd9dVBKlNQbgdXQ+8+qja9x233OXFZnzaQ/JvU+3TxPMU3EY9IuwaQd6
/GorgpOo2Q9NJeO7qMKVUDmsDahVxhY9bzV8Bx6Bpju8Zn02rET/PvoM9OuUEfwQGc8dQ4GKUPtV
ZJcuww/nyxDSHqYE927RgrwZtO5N7E2QwxJxLNL0wRAgs30J3YZE3orsDubX1kDPBzWO4X9dfpjO
+KMbTCoWdzxYnD37rKxgfeY/cJSTZSExlxg+nbHtNY+8I7IXCPlj/CLzfeyA8SRnIzPSQ2HCFmpC
5161QXqq0CUDyoePhBeQEN8z11G5thRem7gbx1uNNUvA1/Y16Ky4f5um6o4nbEoVTOZEXSUwUUt0
IPVuSqv2grOMqX+Q1vfmXL+nLVqQLk6fbDMI17Fi9BoDIuZXDE4w0PV3JXzvwvjJrH18NaID21dk
7Ia4DS1rtlmXPz0PPqgnaI2a9qYWZ05qmfM+gmp3R/ZJeyeZvhVG4J1+/RE+lZ+DZPJQZy7vtvWf
ARfoQ4FAfJUhgWBAlO18gxggtxmWWB/O4bC2ntOefNckMV/aOh43lm1768g5+C6eMTEHL1ESA5Vp
mGlXbUEESkgjU4wztdCq0ZU6Kt0+D149720MSNsBmJLOCFzlkMNh3eRqz82Di9jHotT5eH8tNnGU
cJyxLip7Oi+Y0E7T9reBrJG85AMtZ/yqtdXcuqCDEJ2ApOTvI4A3OtYbakzvmnBiyM+YEUfhj7G3
YJJ6rOXT3vrquMpD3fFaqzLcxxqDNRGQQePdFWzENljYkROjnA9rYzewYrVyoyUJZPxIMW2F7oA1
vDplDRHXRUFYXxLegJJdI5dehbYMHSyhmKOxxCda6KGDmijORH9w5AJj8/x7y2keVJ8xhnEhcUzs
PwXPpSjv6ATwZobDfRriGk8kyb5dWUQ7Iwf/piz/05MD3sPuqyZtAwcX5YY3obBtJ85nZ34X2j80
DnTW9NNzuUDnIv+pNCQN0+uo/QxU/+UUnUen/tJkiClITkjs9llnLSmFKHzwaW7RmX+xMrgGXiB+
CkLeKcQt0HKB7ZD6413sqF7l7F+2Q+QeAyQ/pzrVX6wZC19UG2zbKz4AT7zDDdj3sbHGKZIDuPcB
maf5M4QI9qYeTn5k5GjwprvBYXsgRfg9vkeBwqmyDkdCYexuYwzNFfBYvkeWQcxxeFe3LIg9ZhGZ
pZHqePyb2KBeilJ+NLO+CvAGVKmbOIyJs+S/4Oo0EAS1O6I5uLqX6ow9yp2bxli6sxbD5uAclOyO
FsSkvtBPxjRb1x4tkF1LHgPJAS6FpHh3PuzMAWcMK8Koupk5V8bDgM+NqMZCIXpq/PjcsUtj5vZm
i667oP/ktCcWwOi6YNPCUQ5EzNWSkFUIly/irK+afSusozuQK5MBSN7mVv0KcR5rncauZBsfkezf
MpH96JaYHKYT+1HxvYhkXMPEyXbu3IKrZQiZkldoGCkbNAc/n12BBBG42JgwsLGVfMwDmmWET5yw
p7QjIMGpH70fDX7JTcS8gDEtQ/82MPEd0lbJ6EO3+rG1vY867178qX1iCwGFNCU/xfA69s64y1RI
OyCsRb3DHtXAc+0K8EZmHPirvpgVLT8JBsiOnHOtrB9WOIJZKtGJLdussosQvuQ+sLCyPg7aPQ/N
aSJAyuMOKlHvFRzcoWt8c/rks7FxYsOy1vsKUPMY4p5vPkqvfQnqiGl0Wd0psbNCnpyc6cDpg0Mh
hqsGKIF3dmR5su39BEmdKepdRKGqai/fysXmwuHz7tkfLDSJu5+Dq0aStiFl+mdeRA+YhWPSEWMS
AOdfhvIrUZQehXtxcQEFZqUq9t0kzS2yOVK4GPz0pbu3Rh1d2q5Wu6hVj/jAtqYkNbTOxKmhKY06
ZWCUBz1QBIqA1AgjWfoRQ1zDtNAdyZXnfYNTFC5THMpbmjA32hrTiAUiDs5MNta6hX7vy2RJPC2f
47q5d3rCzIE68DKSzYiPduMzLV83zPxcgLkrxbp8nUww9Dwnu6Sueohg3ZJcVLOx0iwxANUzrMr3
qjMAlNR33WxaUJuHHa4J8GoZRVndkq0A6qNnJkx0DN+eLrd+PF8T+NXrMFbl1qy7U+SnxzAyEaqj
OLIAMG7h17wkNIu5xu8yEL3E8h0OHEU/AIj3iIWeSgErBJGREPhkv7mdugPyfyhIwdx2FvVu3uEO
oa421mVewdoe77uIYA1xjhxOTZ2MHuuwzwCNQyUkxMoh+PCm7o3hl1D+VzYoe11G7Eqys0NTGkeU
ESRS33mpvotHJNVjj9rDOtZRXuwsxgNu4d5rGzMc46lmXyvzBFcGtFljv7Qa3o1iYCoLMCvdkK6D
0r2Vs/MUOumj4EzZ+R4pEQ0hczXx7TzJhZ+u+4oFmQsyKU2ZRmKBS7FI2EqT2bgY4lI/otip0cW0
8IzNrjgmFajqwdp5pGGwQiHtrdRIAIz8InTzHqbDe9ayq0jnlaUec9X33DQTVpjqG7r790TLj36o
tiGkc8fM671paPZlEyBDRdfuxj8YybKwx0DG8My4c6r5OZbe19TTB9N2jpgy1cbo7EsyGgteFo1O
zwNRtnhtL59oqbfKrHlgtM16CMROKp6w5vgDyfp9nv0QzgI4yI4MdR+whNl8f9XLHAabBvQBVifr
S1A1qJGC73GPtJ1N58UAk7BCaNcjnNUXWfhPeK0YcBf+F7MZLn1Y3f3/uIO/jztwXV/8+ox+6v+K
PqrNW/f2j4+yS7rp9lZ8/PufL0n7syoxqfwh8uC3v/W/Ig98918+OxlJ4IH0f0so+Mf40Xb//qcR
2P8CuOzaQSBwGHmudP878kB4/zIh6wnf4v+xPc/hZbS0t/G//yls0hAczwykK2zTD3iF/xeRB5bz
z98HHgg/CKQnHRNSCP+c5Tq8hvrn22NSRu2//2n9D9sy4wyElXtGVtkwj+v0HZ2mtMrmIJVGkAcP
Ggt3uqqtmVY6wtdOKOc28Yjr6cV4/d3Hd1/lxJOV/2CNdk+kYbf8APP/8HI82yXkzJJMgSze9+9f
DnAlu7brQp4dafvgdOIavv3PYfLqO7N8C5ZwSemTEWkMmMCAr5z+/ucv8Q6/varjOx/tr0/DEy6f
LtIlQiiWl/e7TyNAN0HJ5olzo8PvFUb/J6nBTXecy6NJyz66HSiFmjmQxA//9z/bWj7qP/1wLhWu
FSnZIpriT++9icc46jNLnLFqSOLAp2y/VPEA+n2onon9bKQEEBVEznnzyUjTd7f45WkszlhJu73T
cj4ChgbtNbbz4T+8OGI+/vLiLIa2yJpMK/B+vfjffTKjIizGZBp4hqvFMLNV3yXJpDulQmtXtAmz
mpZxYCSAlMnS3xhJsc/7KN9QPz7lSDWYwmA60P7u71+XIBbkz6+Lu8EKbNySvusv9+vvvzFd5W3h
6UScY2DP+0iFekMhgfA3DD7JHYy+INHeO3ZubNKZ0FdAYPIEfU6eEO+yVjq0KdmvTosZIlfTeZo6
bwd8Gds56JY70zoFwbARGsWyU3EqTx6LQDdKrPPo6nc3blzQzN9xLXkHzOFM3QjoiJOoeiXb/ouR
2uKRfuaemyy7BhbtFzm6D66Z7vLIroGuTw99FH62pWiIdsN6n7S+c4xT77vh2i+mXQaXv/+0rD/G
myzXt0tQiuvC4vBcD4nBHz+t1IrDPo9CDJAQU6B4tmLjSgvjKB8jwpRlAaDJD0cxSw5C2fyEDwcH
6//xhVgWJ4/Fnc4N9acbLUp5xMZA/s7EaZOfbYINQO/9OPd6X9vd0zRDTq6n9gyM7AhX8ojaXT//
/Yfx1yvHNS2SY6T0TGzL0v7jZ5F0uIldntHnIYw/DfsA152ReT8dEXXeiyTd8R39p+Ptr6ctP9O1
reV7wOdg/+lqNQeCGzp72Reb8qAZA22M1n6qIv++CgtI8yQ6nQsJU72z8hWokKuJUalZ9v3Upf/h
1rH/et64prMktwC65Ivw/3Qx+HTLw2xYzpmYUIRko8PWHho9JgwiC4JH059+So8Csyg9pNrJiMd/
KK94B8mnmqn5AfPR90GPIlZKytNIzDIsw/zRwXxxrPBGMQ7G/el3Fd6VdtpllPTSGpZl1NCv/v7L
/BXM88fD0zUFzzHcTvzC/vOVTbIuq203E+dRTNUZE1B41yz5pVLHxV6nWNjDwL/UBiNnxrnimLcS
osDkvjpVrR5beF5jbcLF7rOS4pEVqzM2eHrqmOzs0Tkz/DFueRttQ3q1Ddu2YkvI5kSTEcFS9di6
dOSloMMmSywN2ubw92/P+8spx5sSyAMpyKXnmX+6XbI8QJyfUb0j4lEHbdQsIUxe7lj21ZnytI9w
Rf39j7SW6//Pn6gLckxasLcd+8/3h679BtiJcs6JDDR5R9F0XyfNvVUrGhUJrz8o/HhPXIB//vU/
/kJwfs9UWfyHh7L1x2cPD3ohzMBkckKF4v31Tq3jrsqVqo1TF7LYxJ30hKglp+2NkBHoRO/tMTV3
tc9OCoeRc7Xblich67uDb7c9WA+SjaImeiqZfP6Hh7b844m6vDbPpxpzXJdbWjhLDff750+dzczg
LORWKoBaZ+Te1pJdus6GArZ3FEyboU+LhbhzNT0EkTDCNjXb/7vluRKNub21lWeuIij251HSIQK5
Wnb5zs4KFPMYSSpNxWVcltI76NEH58j6IonaYKtt/iKgOsF+MTxrq5cXrRhFB6mybn7iqgMArGCj
RfhgInutIz8AoCuxKpBh3aa+id7CNJE6U/dlcZHsiww1TMNIj/KIefmckCtPToUFl/kApdu8Hw+J
VVXnv7/O+Ar/eKVJSl+PZzg3bmA6jkv198fPsPR1KnThiFMUWWwBpfuFvPiZSZJr7NyyuHM0MG8a
NuzsRodEnNe+rkBvrKnQ0DmHTQb+KeU5okz664SR9QrBFGQpZ6KjYnKSd5N9SjpSNCm7XgtRHOcU
xw/sLxT6QBlOU+o6pwABsh4XKGkGrB6h9LCxNPgJ9Bmnknjg/eiONxWl+HoiAEkEJbanWJBm1QRh
up5Zf+AK0A1Aatwp8FIDrNa/fq/T3IHZvKBVGmQO69rz/V1Ikq6DV/GIegB4Qu1UZ6KIESolTXAa
9QHW03Qrx3kX5n1xtgGL4FxjwEF5wCU04hugFV7Pk3/g3CCBuXOMvXJSeG/lS15nwxE38mPly0fO
NUA3lEVNPoCN0dspj9un2KYBhYwHUEwZIKFcdlSZBN1mFuK+4wy9G42u2uC3AEdo1uOR+n+vUmIN
itYHKC4jb5s5JMtDug4uXYQCHqIzoFBAyCeG/mwl5xyMlgaeYxbQkJ3WWqfK/uaZbDITnEVrZyBM
jofwU56/pmX6zZGHfCbE0kKOAPEg0ZeWJCn0NeZLNUQwHiyJUqHPt3ULn44xN/sM0lH3rUdEuUYQ
tOqKwTntKmSY7BDYgMjhlvQOcrAgZWZTDeeyafEiBt7TGM0BQvNwp9Cf7AP456dpnr4wyhov7FUO
tjTjo1m4H6X2YRvFAYGtHoHcToWhA108Xv6YkcwA6RG0aXJwsHO/ZuV0J5AikLwzPHo23/noUMh3
/aObDdklzEscojIstyqFFZShvgLcC1DdChtgmBQeRdHsR+12x8RXOROj/LN12+jRGMLP0GT5B6al
2A5xjumk6yhmZT5fS0Kj6oCsNM6aBNPFDV/jtLLhwn8bawRvaXlVKRKlMBakrLbIpLLQQySfD6RX
TFPz3A89Q3zyAoxw7fjt9OgXMbEVMGIMlmQO8gDgikR1uVzWRxwJzRpII9HKWIHVzAArhw7FteZs
KkyLG8IKbCLgAFnGNpL0PFucGhHL8F9XeFNCWilCrtSAX1kq/AySpiXSonoPCJ9bBfBi7ke/unGS
2Zua8eI+IrSCKQqgOFTJ1qZtfxjcGl9C53tajo9BltgXLCjoJuik98Cd0/NYDmibczyxk3pqnWgf
iTG879yOTXuLkCUFURG4HwlowK0soHugMrOAOw3VsYjmc5tDdxRpGjMqTqOHKVVvAlLKASEuzL8o
fyMqGA21C/RSCHXPGySaKG28Y2iHbyIIp3NXVJ9k8Y7XqLdMXEMO2aV8q6we+uQ5klxhJTQ2C/W7
CJ+g5HJV4O157y5yHuJHAEfmqvYpvIn0aO7aMtvMblGcciCTUC4+g9Ey0GO3YF2WqR+EsqKff0Rm
OZ7AArRbmTns8JLmW2Iec2SkL1ASXhMLavyydQQwgUUWWBnEryC7huhcRmzmJ9nyAzV6onWnOAJn
xQAg63M8meiETINvy2T4SqZIDMmJnN8LUXlfG9rhvURNtG5ItucgqH4WlBRwr8lbtaz6vkYjfBz8
7EKAUHhlzMYaYy6fTB2HO6IUj4Mxv8YSBVaqUA9Yhpcf1YCjVg2vDXvNvmiJAIVtSm/URIzs0WoT
XHVJfOswteE1DXT74BAPyyx+53ZIUIRsUm67qt02bUcbWtkWcPxD1HnRc285UG7y4ksjUn1BHRl+
VUJ8RCa2IaiZGW00r2Qoe+chrxmhshANvjJtq25OyImUejkWGiwWOMuM8pCwPdRNzjAxVC+aCg3x
QtQcGtJnL8UQPMfImbjfhr2jLXG3EFe1gM7NSg/5ATqI5+iiidfYFAL8vxeZt6QK0GIS8I2yONpZ
gp660PLYtso4Dp11r0K1uJL7S9i2/tWYr83gw0JfmrOSznhH3OpivGnwQADOqPZNX3roWOacevFp
bpHtai0U/JIweUCM3FVk6lmFL8/YOO4J2OUjswloY9uCVC9tnxlzwXAjq2CrsuAVVFv1WMwBzi98
Z1t3HFEA2Np5GQS4M5ZZeC45nBzoVZfCbj9mUpM3yJKHYxmCeDfohlDsqH4Li3CkZ9jEsZi2FTNV
LhL7ITIwdbqSXiKA9Metm0lCWTqxrcv8GSZsfnHayzQ0xiGoVL9hcx1NRKjUdIu1vm99FF2ijtZx
G8pLbRtfgoZAwNBYKHgLK0r3NW181vDMbzyD7G3OFJdIYW0YxUmbnnNnjxk+AQ8PoxqDb6qdvg15
0hx0Ifq9TR4WbqDhG7ixeR1akPLMiBiAUpnhIZtZiddLc+GLsX2H9AhKDb/MOatwYfSaqZES5WfR
OvHGN6RzUbH30LmquMOyzlqjq9mH9v5lGLrmgTqcZS/xm9uAdLS8buJz3grW6FZTndAk1J4uT5DC
xNGZttKcSZ2vYhxCJa6ZHcLHLSxciJeTprt0uo0IoOcns2XuNGtVQ2NAtjutL0OTktibpg3fYy+p
gyq6f8H8xlJ+c1G+cZKa3MhksHNwQcMIPGNvlrTEID08+vFh3LgVixgrcO+aCp/UgOp3lYq4O06u
BR95yG9B37wr25leEyTkeWcjdULDp1sBciHtb23oQiKDB81+I7ilCktyikKBrYODIL1j5GUHpsvD
3053bE2aDekvS52c+QfMg5r9EU4vv7UXiBT06NQpwl3hJOl1yhk4rLCKyO2vn5iquN/XLibiTH7P
I2u8pGEAM5WLazPbqcSsCsiOJ699QeDtFB2EgHKSSE9Lfxv2bsZSDGqU44LS1Q0ajiY3djwZCWGf
2Zl0/kJoH4+tL16H0n2v65R2V5gQmVIQKoH5IzPChJakiDejMdwPRUfsXaO5/u1gVzdOsw2b+QJX
4QZ9k0ZFdN9tIziiKGKvWgPAqD+EtF6dwObusnFXhjrdWzrh2SF+VjW0aDEU3/oqiw9Dht4f2Paq
tdxHXWhNWrZ0N6qMX133vAzDdOwQGAhsgy7lU5fYtwa7+MH25UUSHOmZ7s5NNIEzVRFRxEniPDCH
NXP7pLllt3itwWPVr+SDZEQ8QDGfigEToe6OmAxQmoqSfQVSEbLIr0IBxgJydzVs9PtmuSt7i73M
8zCi0Wm085W4LYyEfG1jN71Knbm7JNZHoO4EDkoM09FQvZnF9NZb6aGfrJ9E7FqYAmMzfxoIw9yQ
cMvOpBasm78afYL4NAuCdSLJumxI7cglzqcM9RUGLHbPmAc1X0YlWkrsAJ9VVZNggUX+Ng3kb4wK
luKUZ3Lt1C0ZICn0jkYR1T6hUo+j8mEwFWtwQjgs0KbYuMnZrtcAhtD2zukqbpKMaGp1URpkSAZy
ftWO+ADLXFH9uqBRiY7NTdGCz61uVSq6LZRqD6QEH0X31NfA+HOFf4H88AQGnEBb1FqLfnbMobwM
+W6Y9cFyJ+reoab3iNDRyJpmp2sPk53xkEVbaAxIo+vFcV5EY0jSFKpaK+2atdLhxkqQjNP0VV0y
UsvmMZYktubuDEH1Bg33O/FxrwXZNDvhYsDp0IM5srwzvGbfh6BVh4ADnU5tQ42I8bNN+o0vrBXO
iQ863gMhW922ESEJjY34yoPhnlr0HVh1xZnEkzvyajBv47hBtfXgGwk2h1bge5Bqh1sNcYpFlktZ
qi1hNTsqdBSsGbGDqId79vpM7GGBqI9J0mI4Vbbn2HxpQnwARBuupFNQVkZ4jarIfjJjTouiALM9
e9VZpEWLRC57oqs4zWNbbb0adggvFJewM3GOuYegrxNIaUsWX8tSMe+hEYTZux/Lj1FLnhmO6e3a
KcWk7z1Dc51A2ZHjEabhtijgertRdDEtR+2czgZG4Q8ERBThQ1Fnt8QfH2uKYM6PTtBTBj8Hg6Ny
aBjTs/Yhj0WjvyGQU7lQS+WTM4J9M1nXj43z7hAEe3bQ56sCZEmjkmGj7J0OMpaULjSMqqJyrHj8
tB1oAKv/4ZT3cx4vAHUD2723jQx3DbaN+a50KsDUqICrCu/XxMKfBdAhs9+zYWTdXOEdh5dMPrHa
QtKHfehHK5KYvw+2bNZul18iCsE1mMBD6aHsFLL2OGl1/DLvO9XeiJwl+WgMonUu2gfb5t8kaRjw
Z2AcZci7aE0XHj3yG4N/DlpoJuqGvJycbt0jDhNDkutI0hMJCpTud9lYi9+m0nfTcAhTG7VTKtEg
DTGBvOCtV1y6Pp9/dgPdXuALoB0HruptRSFO/qLFHawfCYZIIjaE1m/ErvCoD6iUfVw4JIYRsrBm
QUWdL4mbNxvRr3wMV2zFHoWLKrBehCvhFONAidxLCotph/N1n+Xei2M10DLwUDfWwca+57nDWyO/
Yel/N4KM8qQjDmPRCUz9JmrFuXUSTOAJKb/VbF2SBo5ZbIKOgCt9EmMM1zb6Wpr1pxVxPPeIn9Mx
oB2W/rrz81vEUy5ccjGywL0HI4FVKAeqx3j6gB8dJ54ZPJIxucnJ1r0wAh2fkI9bW3oL8HMBUyJn
Vs0SQoakz8jSrQW+AmFSptbOFKzDQLwy8TRRWaDlZV0QbvCD5AcrQpIGLsgElVoamxyt4FopbwJk
lNh7lGkf5JtbV5f0PJRl6clKKLQ3gbczh8Zd2Wblbn1SRW78O+nt169yXaa3OCrunSmej//7z9sO
uIIxTxanTpXQUZn+yiKw8bff/vozmpIaCcsiBK8d8gJ7AZNOt8jJhlyhyHOcDE1WBTRHET3TLX/W
/PqzCa9dXGK3qnQT3UbbIFatNU+eiqPbr/+R//0r1wkJdowmhOyR/8UZ3W8id4ZDj4cYbEo7Encd
GRd2PvzWGxXx6pJLCH14YLEnUISI1EmODmlX1X29goFSHKD7oMVOJyxS3oDMxMiWSGLzla5Ybzzo
EbsAWGcGl8MET5MU9XtbpgXudHBYbTg8+OMhKOl/vEqAFTeMRbtJDRMjMplant+m6514S/Bkd73M
iFQ32utiSoiHLsWEibatp3jdeK7xLmVzmUVMAGbEfEzymMlk/5Sm0V2fx+ZeVDHYH+uOoUy0Tma6
uQDoy2rFljbbJamNzGKYngG2vE0JabO0J5/94pZwxf+k7sx221bSLfwqwbknmvMAnN5AW5I1e3ay
s28ExVY4zzOf/nykosSyHQdIdBowEAiRTJWqisWqf1prpTxAfYyxR+IKqTMONaLU6NRyT5PMyOY5
mlw3plStcllxrkrqfyTXWdfUOKM8ba4BpVSrfqesqRXh5LYxayNPWQo2FBSmnYuUiOMNxl2Oqm9g
mVArw0lhwigFZiy6zDu3u6AAJZ5ySMFapfDwbDxXuNFKaabK6OnhRMvzXGw0lK+7x1aJnVuyF2tD
LpyVaabCLINhETqnjXVJmXek5dm16BtoUWNaUPUuGbeSxmGysaFZEhykMnMtRNcOstzADuoZnOvh
zPdbix27aKZGZGHRUMmoOKm9QOTYm1NwPhKALrFDd4Dwc8edZnIVX4mEys4ahKWQvoQQyIOSX64/
hQ6FQ6Q3tBX8e7d6ml5qLszvcUalbmro6zoZ9EjpMjBhc8q5WYM1u4rE3EAd3ZSuNefGD8wUSh/X
/lTlIUqVkvOF0kKqQwm6Ic0wTlKIQgWZQnqels8xgGiY8inOC5pUoCwyyGaxce8ZBdt73XRIVp8B
hIvPwcpk+N5udht480BW46XmxA9ZmuWXUNy6s64yKTFuOV0hX/jHqoyPnSxT75ahRs3QETgK5WrS
NPYirpUFhirQB1NFec5S9WUTwYCNc+vDzbKu2yu5UwyextqekJK0zqxEh9QklzYjMoKIhmpZe5Ng
3hcQGi9jO4bgJgRT1QTaDKiHsDLT6BZx33NLiFNkyTj/AZSGqzgkfmJXOD4oq38CYrYVTNmlmtK8
aWs1W1FwcQ+CRFpKDUT/OjG6RdIBZ6ey/kZSFAQrTHMcp5I6GpxPOYZ2tqj0NZEi+6rMbQRdIkjq
fcVOpyHxw3UiVuI6UD1pnYsQPpOPRbUw77WQhw+Ha+pIq9bmbQRwT1D1/NrpZanrmpIolxwwAStM
gFENkqUFKn9N4RDlbp7W03sFsIGU1G6tYgofwX4qKN+EalQhDUMmAI02oiORPTXMO2gVsgXQ0wul
g2cnjuJ2kuL+zOpav4MU0ZqlWdiOjTgDy2V306RGz8uUyYHTdfJaci3OEw/3OdjIaJz56Bfkzo3T
SX+Lzd9evSkpzkKHC47BVS6CRDQMoAht0ggASjfgOSNMTzYsET90AjJJcXka6S2bHDpZtrfBsjPd
We3B9BbGkPUqlA4bgA7UaE06nwpeFyxEqFrjMru0cMjO6qYNYL/wnQdFd0BgCEK78FwYZBzdggdO
kBdoTOhz0f6YVCWFtv0Lz9ENVeAPqmCyk5oNJOoioZaupzota2L2w/9geSKGn3hyPqHYkthpYaPl
gNM/thS0ehpDb7HLNWYlMAlpAmFFZBSlZayxRSfl7rKq+qQcfj8YDq2MhXFlSuBQYOWCeAmyhSry
cDCIn5jKSu+V2kW2ZhHxs3PLkeYhdHVUYgbBPM9wQuRWv21r/SG3DQ1Gj2F/le7qtNGmiAhc1xnw
vIbtetJozaXr2cSkqjNnkzPNSgUveQn0kfp72EiUGu+/9BaOkmPjKfAAOeUuTNVmboD+EWAyYjPv
9LEeanPfJxqd2vFXLfOFJbv/jCgcpBOl2pPtTZHuAiylKzX8jhlkCol1n3SGe+0CfUEcaFeqqb6I
W3rcaAKcZwW7Iy7ZmRhk9lrSQQMkIcpZnuBhZUVefBZCkz3Di7WhHDhL2TnPEheUhpM2VPVnwZpA
E7TLBUWLA/ZN9K2PSgWjUh0It00m9hEQqpttHc4DgvumXdjkySzYGghQWWjUAqBv55QOQqqBGrxR
sbi9dlOdleqkRFnqDHiHf14GaJXLoEvb2k8paiEM1srtArfzDHRMd6VIczhk8ilR/qmtq72WBaWM
XZn2wF2vQ9tMK1xrUoKPJAyiO9MQZk1JQzfWwyYRW7BzktER2BSUz64ko4gTZOtCzcJ50EhjkrfU
08McTUrBHDlhok9gyiE0BykErlOmY4YSXzRs/B3gFo8iQaIwMAjhIso6qZsQBYBka/jgE5zmunNa
dQbx4JVkJ8WUyhloGSPzwg2BQsWyA/xZQP0jrktUczLS2MgNJJDVTQiGAHR2w7HTiUjDIAUiQASI
VYdgQZTou1QNy3Mkb64V/GwcHwj1hRhRHi1Dww2vR1JnG23zObTEepJKkFYQHLARuYJFKWZfgpCy
cam+hQQAv5rGSKZQCT7Wkvi6gm/sXEq+5ATDZ7pVo7qMaEuo39hqFYwLefOY6RDU2ADSqg2sJBh+
/7jU85wJFsa1GpBKSw38INcxFsDj0CgnyutI4a0om/bE1jef6xBqCq8yo/MmI0oA3MYlolTDwA9U
DPok9AxE0JaR8nFj2yCNoAJIlDaBMd20x3BeSOPYctkV8FYdF2SbvyGZqgBYFlLwmFETTDr89jxX
5Av05T8WjkLGw89uvKx86JqCpQjUE2shJe0ku3Wy3EQQiZPdMz2CIi6yK+LfXeYSwnfh+A18KDET
6uA7C1pQIdbHBkDkJQ683tQPVtKHOMhIj2v0Qb2MkmpQ55jpiAB54pSMMCde0FCcJbUriRAFKnrK
PcqEATCj4KOmwzXgYlmdhRpGs5UAu3Xhhhv7gX7dCeo/rQivia6a8oIqPrB1ajwBxpCNiDvX43ZD
ybDeE8dKwlcN6OI4g6ZgorcqXO1qSchDWoJ+U6YkX9nj2/SREjEeDzN/FDe5PG4KuMYKj1puyofP
/R6wBVIfbhMM8K4ikAEvUFp390IYX1udObUEyprzohYXaVKlk0Rtm6tKXHq9IUnwC3pK1yVHSlSb
RFwD1YYtebcNLvyyjscKtXPjFtMb5iUPm1SHd4DKGg+Uuq6NBD1VF5qbsYLS7rNhF8U9Cmjape5U
PRbJvpZzqGa02ofFyySxmm0yfVUH7AkbIfGmskA+uRYx4hH4rsBQEtIATXZehnMKLZNVnk4jS7uP
THOrA++Yma0xS/0C1py4PLOI059D3+GBHsOxCGXcJykPLt2uWoal0tyijIIAX1TcdRA/Lh01MlfA
MbCv1HGtwGzflXD6JwaGUgL3HCEnBT9YxjsKE5m1mE7iXCed30IXS96A9VdK90j+QtAISi/yk4VQ
qfat1rm7UoAZD6cZ6FHcXGjogE9bGV4WMQkfoq7CxfDyfKYIJnQOsLvaiSJ+lG0Y/go4N+TIz2cJ
yuOlD7Y7VJqrCINr4UREXlTrU9wnOzay/Y/SxJ/CGlgMyTV7hlX6IMeMJq7KamSGISmjrsthtDMi
NNsKhdSsdIWIkjiNjLCByRVzxQVWJFUTyJ7QYrKg3jVtoH1Rgi4LoSZ4r2JUgrmLZxU/dKfZ0WNs
lA9qKvpTaCvWGmo1K1A+M5DPwTwzgRfFQC9Q8lKmshTUE0XjhCaHBMDTSQysicSeRXwdqkjgd1EJ
bKIWzZyYVSlNqYv5Qj4aEmAvvTbZi6eKCZSy1dNkJOboW0Og7aFv1F6EgQCRlAt5Z0b00tUSMlyN
em1L4VRX8ETD1Kd4IRtrLrtbqWL8IJqNtaWm8sQG7oDRK01L17opM01cbGwFhGNj6hMKU0d5Gq4j
rQYP0UIoYqQ2yE8YwiCUIi1JPlxyUA+0bA7djdMa54orf95U3DmH4ogAJAN1Bv4ciidkwlySogR0
fa0I5l3FaodvmrJ5opDY0EQEx7mXzzap4CyUSQwvVK9b5jWp8zEpIdIQMUViMjcjkbrUSdXBzJMa
AOFKQVfmWmRL5zJE4KOqozzK6vRkCW/00jcK4PPZ35kRRtOqzw2qIngXbeN9bV248ZJa+QJ2XJyV
ZrdQQXgTd7HtcZG3U3D4wSrrsXAACKFtRtVwLgi+cLtJ4SLVxhlqmGSEqB3RDeQrol1PpWE3ibqC
jVAfU6LSK4ZQ/wlpwQwJq4i7dAmj7RiQGYc31TMj1clmQmm4ZM8genRqa9KSWStyxEEcPWGFOoiy
Ewb1QO4W1FfAP0ZpDph8HYXk2Cwp5cehEnCLbJmUuECd0ojYOA6C4bjnoBNnmW2oEznzrYVJwPiK
Iqo7kaq0Xnv8IqhV4dwssOA8Od1MJfg29L/lJoRIBltlBWiCFr3PeNkmp6uFRlqmfU3NSJp4JiWD
EiAsF14ppIb7YwNWq8SqFxygF1UAFAm3FIBjRX5UyldylmWjQLcpoS2TVaVn6yrdFOdoSi3VKg4u
0g4embyTDCIHwNUKasnhs2gQLavAQxh27nB4tRI4/vTeaHlUIDW5T8QyOUeJj3i5mC8RIpHHMXUZ
Y63Suouyl7PPvWKBmjPaIjkkw51ldmM4/0mquSUMEMnMlouZYqUyHq6AMgCmHKkHfFcvg+zNgNuH
hU3ZVV81f+Z4ZFBaCHc91B0nrWe0V7UmYnTCXDgxy3RF1UIxidTuStCjfKLghSGemVDYYKBrY+Vq
eIE+ejutwESfZbLRjAsPtblGMTcLv/rojfRcBPsSCx7qmyIiiw0VJE5lQMmZKueySti9bcjkJBU5
EzOsbmxKBW9DS176GfOWQhW12IjWKGlKOBuqTy7ThzwcPNhJB/7ftpZ1Y91rnfdFKh1EaeDMR3zm
6cvwWXX8h+EzEMspJ4LSwArhCxM1IRkN7HXh2nK88AwNnbjhv8OHwwtYSm+U5zrQqyzKpjElmps0
zxae7GULoZMgXxre//gQUFq2SDm7oPrv/ztcmW9YZ05Bkj00DPzvmt0Cgvke6tm3hv41QuYckz7E
hX28jj45Q3eG/4phFM7BHnCARMnix0tatWB7frw3WuxQV/ceBM9JFynDW3SaeJPVLUqCWqxNBTmf
Dn/7cYGYbnTc1sQc5aRk9r2VbNhVzoaODy/In2QLo6xWVep6mPWIHMDxzUs/7TWPfxD6LVRkm3hB
WvU29UE6a/07y6d2D3Tt+fC34aPahDYtt9VbyJ5CdlCEgKAmi+cuEdaCIHwXTmOldVGiIs2ahvZW
77TH4et+f5MS1eylEe9y2AgMucE4FixKHoYqu3/tgSlX+7rNfACCkPRrM9d2imdv/5pNbib/23/j
+xXH1/813cU9riV/86L17fnd8wuOGuVnv3Wrx8scvcFrBjtzXe6I0OzyMije/ut+AABvRo4bPA5f
dnf5k6//8oIDMuZlA99wPD3sQwZpcXThXZvs9k3vhg737//aQksdjd28yNyHYhjhkz8eRjz8zrev
f5uElz999FuHUR0+nLm7bJs9OEj29HN1BDf6T7D9sg23T8FGEqRJh/f97/77f476OSyS/Rr5RcO5
/6zdviT/xwh/s93Mhb3yuGEqmE/RsL+NqHA6tNTfRgm6jcP735+KEcmgr3EWuUe91jQLqNCfTgey
4XG2fYwPLfW9NgbI1Z+3HEW7h8J9KIujxg2Lov4/bXy8C7b1NtsdWuq7bZrKCSb78Dh9iL9+YHLK
8MvxtFuScoJVeM6su49H91OSQD4cxvP7i4UNM7OPu0zwRgTV8adzPmPGXffQzrC8lQEg+KcNzx+3
ztEClFRDOsEWQimhG8Xu8ROpmuIJ1t88enS3z3YRSKhOcP/mcX28LFTLBHrxp3O8fLk36ZJ8gudl
Sc/KB789dHFYF0RiTvCQrAgH5y+m2ZLNE6yN9daNjnYPCdTqCfq83mZtsI0en06HLKqnuIXrbZ5v
H5wy3xXF0ZoGYKSeYkrcB3CA2yPgsCxRL3cYy+9vSmuXsyCPi6OVLUtUvZ2i7Tx3+ZckR3uTDFj3
RK3HZfa86ZN0HI3RZ3tIjyWy/nxKLnZfsu0z6wn4mX6Spqvt8bklK6JyAvPpYld/mG1DmF/c42Od
9q0TbIB9+4tdlu/aw/z2O5VMYcmJGl/vGvfh6Bij8VOc6H3PP5NQf9Zv/QSb9wWIYufDaIuMlXt8
msmKLp3sB8Zb//mzD6bqBCbJJYmNo2lRWS2HD35/u7r0AyySY69GVmXrBJvsZbaDb+DQxWEJqtop
buXVLoryNqi2z9wEQOjyCfp948SPuw/z/MXZRpHTCW7kbU8k8epCVDglTnBL9z/wciH2zZ/AHrxj
9nd5vjsyKRRFlE+wM97twJw9XTEKnT5Bu/fF1jlqVgXnePjg9x+ej7ss5GQ7NNQvcYWj+ARn8UcX
z+bZ8lY0SEIOv/X7nf605dyJbAAmh7b2/aZc+PDBHzQOt8qHVzuvy6dwRt6kfPkeLfq9cMmnNibG
ZB8mYZgVHbqRwwc/m5XXIk3fI2sv40/PQm8/u+B7cO0K3x+y9H5wPwm//fSKQ1TrlQu+eVn9ICWx
9wb+dbh4+KUXka8nJtbP5uFbMPRHdw+N9D/SR/n63/g2Wa/06DAvL5o5HvWhm6+08HRMe3f9rUEd
+/jvYlB7h/6tQT2PA7yHYX3zGd8a1nNX830Ma3BV3x7WK27uuxjb3p99c2zP/eB3Ma69A/bWuF51
3t7H2Ab/71djO3Yc38nAeq/iVwN76le+j2Fp5q+GNfi0/wl3JMW2x2YKxHiUJ2A4PJmYJ0fm06NZ
gdxlbwD8lw5nHO7eI37zhg0jO/Zh3sVN+2bm7I2YV0ypeySLd48fbottsfvu6exH9hCX4LxJzaLw
iG3+fXp+cttk5bA+/lu3be//fu/XK6N7zXV+D7dN2fuDbw3tqQv5Loa0d0TfGtIz9/V9jGrwgd8c
1TPX+X0Ma/C+3xrWS7f9XQxs70C/ObBjt/tdjOr7ifnTff74NE6IJe72R/F/abPel0y8Ne8vSy3e
w9TvCzbeHNezMo93MaqhUuTtUb0oMXkPA9sXqrw1sOflLe9hVPvCmDdH9a1S7bXSmv/nEf5qgyGw
2F/yEOy22V//BwAA//8=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5</xdr:col>
      <xdr:colOff>147638</xdr:colOff>
      <xdr:row>23</xdr:row>
      <xdr:rowOff>171450</xdr:rowOff>
    </xdr:from>
    <xdr:to>
      <xdr:col>9</xdr:col>
      <xdr:colOff>771526</xdr:colOff>
      <xdr:row>38</xdr:row>
      <xdr:rowOff>9525</xdr:rowOff>
    </xdr:to>
    <xdr:graphicFrame macro="">
      <xdr:nvGraphicFramePr>
        <xdr:cNvPr id="2" name="Chart 1">
          <a:extLst>
            <a:ext uri="{FF2B5EF4-FFF2-40B4-BE49-F238E27FC236}">
              <a16:creationId xmlns:a16="http://schemas.microsoft.com/office/drawing/2014/main" id="{2C53E4BC-39EA-490B-B196-DB0950154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419101</xdr:colOff>
      <xdr:row>2</xdr:row>
      <xdr:rowOff>219075</xdr:rowOff>
    </xdr:from>
    <xdr:to>
      <xdr:col>28</xdr:col>
      <xdr:colOff>339389</xdr:colOff>
      <xdr:row>22</xdr:row>
      <xdr:rowOff>390525</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4529E90F-E827-46DC-8ABB-D77AC5B844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97051" y="409575"/>
              <a:ext cx="3577888" cy="2457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438150</xdr:colOff>
      <xdr:row>3</xdr:row>
      <xdr:rowOff>0</xdr:rowOff>
    </xdr:from>
    <xdr:to>
      <xdr:col>22</xdr:col>
      <xdr:colOff>352425</xdr:colOff>
      <xdr:row>22</xdr:row>
      <xdr:rowOff>409574</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EE77E9C4-807A-40EA-AC09-6B396DC6B9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858500" y="419100"/>
              <a:ext cx="3571875" cy="24669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485774</xdr:colOff>
      <xdr:row>20</xdr:row>
      <xdr:rowOff>203591</xdr:rowOff>
    </xdr:from>
    <xdr:to>
      <xdr:col>16</xdr:col>
      <xdr:colOff>209549</xdr:colOff>
      <xdr:row>56</xdr:row>
      <xdr:rowOff>173401</xdr:rowOff>
    </xdr:to>
    <xdr:pic>
      <xdr:nvPicPr>
        <xdr:cNvPr id="5" name="Picture 4">
          <a:extLst>
            <a:ext uri="{FF2B5EF4-FFF2-40B4-BE49-F238E27FC236}">
              <a16:creationId xmlns:a16="http://schemas.microsoft.com/office/drawing/2014/main" id="{BA2CC87D-C519-4512-8951-8EBBEAF6BA22}"/>
            </a:ext>
          </a:extLst>
        </xdr:cNvPr>
        <xdr:cNvPicPr>
          <a:picLocks noChangeAspect="1"/>
        </xdr:cNvPicPr>
      </xdr:nvPicPr>
      <xdr:blipFill>
        <a:blip xmlns:r="http://schemas.openxmlformats.org/officeDocument/2006/relationships" r:embed="rId3"/>
        <a:stretch>
          <a:fillRect/>
        </a:stretch>
      </xdr:blipFill>
      <xdr:spPr>
        <a:xfrm>
          <a:off x="2981324" y="4966091"/>
          <a:ext cx="7648575" cy="48216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1381125</xdr:colOff>
      <xdr:row>1</xdr:row>
      <xdr:rowOff>104775</xdr:rowOff>
    </xdr:to>
    <xdr:pic>
      <xdr:nvPicPr>
        <xdr:cNvPr id="2" name="Picture 2">
          <a:extLst>
            <a:ext uri="{FF2B5EF4-FFF2-40B4-BE49-F238E27FC236}">
              <a16:creationId xmlns:a16="http://schemas.microsoft.com/office/drawing/2014/main" id="{01F1D082-BE13-448B-A136-BBC4A3043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81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19050</xdr:colOff>
      <xdr:row>65</xdr:row>
      <xdr:rowOff>0</xdr:rowOff>
    </xdr:from>
    <xdr:to>
      <xdr:col>3</xdr:col>
      <xdr:colOff>581025</xdr:colOff>
      <xdr:row>65</xdr:row>
      <xdr:rowOff>1905000</xdr:rowOff>
    </xdr:to>
    <xdr:pic>
      <xdr:nvPicPr>
        <xdr:cNvPr id="3" name="Picture 3">
          <a:extLst>
            <a:ext uri="{FF2B5EF4-FFF2-40B4-BE49-F238E27FC236}">
              <a16:creationId xmlns:a16="http://schemas.microsoft.com/office/drawing/2014/main" id="{4A116410-ACB8-4A1A-80A2-23D7E8C8CB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10344150"/>
          <a:ext cx="56007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1381125</xdr:colOff>
      <xdr:row>1</xdr:row>
      <xdr:rowOff>104775</xdr:rowOff>
    </xdr:to>
    <xdr:pic>
      <xdr:nvPicPr>
        <xdr:cNvPr id="2" name="Picture 2">
          <a:extLst>
            <a:ext uri="{FF2B5EF4-FFF2-40B4-BE49-F238E27FC236}">
              <a16:creationId xmlns:a16="http://schemas.microsoft.com/office/drawing/2014/main" id="{BA239548-54D0-4E58-A5C2-B6935B192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81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1381125</xdr:colOff>
      <xdr:row>1</xdr:row>
      <xdr:rowOff>104775</xdr:rowOff>
    </xdr:to>
    <xdr:pic>
      <xdr:nvPicPr>
        <xdr:cNvPr id="2" name="Picture 2">
          <a:extLst>
            <a:ext uri="{FF2B5EF4-FFF2-40B4-BE49-F238E27FC236}">
              <a16:creationId xmlns:a16="http://schemas.microsoft.com/office/drawing/2014/main" id="{C39D2AF0-BF5D-428C-A15A-2F41B51B24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81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1381125</xdr:colOff>
      <xdr:row>1</xdr:row>
      <xdr:rowOff>104775</xdr:rowOff>
    </xdr:to>
    <xdr:pic>
      <xdr:nvPicPr>
        <xdr:cNvPr id="2" name="Picture 2">
          <a:extLst>
            <a:ext uri="{FF2B5EF4-FFF2-40B4-BE49-F238E27FC236}">
              <a16:creationId xmlns:a16="http://schemas.microsoft.com/office/drawing/2014/main" id="{68843D91-1FAF-433D-8F1E-6A2A634DE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81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1381125</xdr:colOff>
      <xdr:row>1</xdr:row>
      <xdr:rowOff>104775</xdr:rowOff>
    </xdr:to>
    <xdr:pic>
      <xdr:nvPicPr>
        <xdr:cNvPr id="2" name="Picture 2">
          <a:extLst>
            <a:ext uri="{FF2B5EF4-FFF2-40B4-BE49-F238E27FC236}">
              <a16:creationId xmlns:a16="http://schemas.microsoft.com/office/drawing/2014/main" id="{3CA175FA-724C-4F73-BEE8-4FC4F0587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81125"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tcosper/Desktop/Seawall/Homebuilding%20&amp;%20Building%20Products/MHO/MHO%20Mode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HO---&gt;"/>
      <sheetName val="Summary Output"/>
      <sheetName val="Financials"/>
      <sheetName val="Capitalization"/>
      <sheetName val="Segments"/>
      <sheetName val="Asset Valuation"/>
      <sheetName val="Comp"/>
      <sheetName val="Sheet1"/>
      <sheetName val="Summary_Output"/>
      <sheetName val="Asset_Valuation"/>
      <sheetName val="Summary_Output1"/>
      <sheetName val="Asset_Valuation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Flags>
  </global>
  <types>
    <type name="_imageurl">
      <keyFlags>
        <key name="Attribution Size">
          <flag name="ShowInAutoComplete"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Flags>
    </type>
  </types>
</rvTypesInfo>
</file>

<file path=xl/richData/rdrichvalue.xml><?xml version="1.0" encoding="utf-8"?>
<rvData xmlns="http://schemas.microsoft.com/office/spreadsheetml/2017/richdata" count="310">
  <rv s="0">
    <v>http://en.wikipedia.org/wiki/Public_domain</v>
    <v>Public domain</v>
  </rv>
  <rv s="0">
    <v>http://en.wikipedia.org/wiki/Alabama</v>
    <v>Wikipedia</v>
  </rv>
  <rv s="1">
    <v>0</v>
    <v>1</v>
  </rv>
  <rv s="2">
    <v>https://www.bing.com/th?id=AMMS_83b50ea51dc2f3b888fc28f1214dbff5&amp;qlt=95</v>
    <v>2</v>
    <v>https://www.bing.com/images/search?form=xlimg&amp;q=state+of+alabama</v>
    <v>Image of Alabama</v>
  </rv>
  <rv s="0">
    <v>https://www.bing.com/search?q=state+of+alabama&amp;form=skydnc</v>
    <v>Learn more on Bing</v>
  </rv>
  <rv s="3">
    <v>en-US</v>
    <v>376f8b06-52f6-4e72-a31d-311a3563e645</v>
    <v>536870912</v>
    <v>536870918</v>
    <v>1</v>
    <v>8</v>
    <v>9</v>
    <v>Alabama</v>
    <v>12</v>
    <v>13</v>
    <v>Map</v>
    <v>14</v>
    <v>US-AL</v>
    <v>135765</v>
    <v>15001</v>
    <v>Montgomery</v>
    <v>United States</v>
    <v>Alabama is a state in the southeastern region of the United States. It is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1848325</v>
    <v>2230185</v>
    <v>3</v>
    <v>Birmingham</v>
    <v>Kay Ivey (Governor), Will Ainsworth (Lieutenant Governor)</v>
    <v>4</v>
    <v>717</v>
    <v>43623</v>
    <v>125500</v>
    <v>Alabama</v>
    <v>2.5499999999999998</v>
    <v>4874747</v>
    <v>1.7000000000000001E-2</v>
    <v>0.157</v>
    <v>6.9999999999999993E-3</v>
    <v>1.3999999999999999E-2</v>
    <v>0.23499999999999999</v>
    <v>0.26800000000000002</v>
    <v>3.5000000000000003E-2</v>
    <v>0.84299999999999997</v>
    <v>4.2000000000000003E-2</v>
    <v>0.57999999999999996</v>
    <v>1E-3</v>
    <v>0.11800000000000001</v>
    <v>1.6E-2</v>
    <v>0.22699999999999998</v>
    <v>0.06</v>
    <v>0.69499999999999995</v>
    <v>Central Time Zone</v>
    <v>Alabama</v>
    <v>mdp/vdpid/1003</v>
  </rv>
  <rv s="4">
    <v>5</v>
  </rv>
  <rv s="0">
    <v>http://creativecommons.org/publicdomain/zero/1.0/deed.en</v>
    <v>CC0</v>
  </rv>
  <rv s="0">
    <v>http://en.wikipedia.org/wiki/Alaska</v>
    <v>Wikipedia</v>
  </rv>
  <rv s="1">
    <v>7</v>
    <v>8</v>
  </rv>
  <rv s="2">
    <v>https://www.bing.com/th?id=AMMS_493116e78bb8985f7f7783a2fb98240e&amp;qlt=95</v>
    <v>9</v>
    <v>https://www.bing.com/images/search?form=xlimg&amp;q=state+of+alaska</v>
    <v>Image of Alaska</v>
  </rv>
  <rv s="0">
    <v>https://www.bing.com/search?q=state+of+alaska&amp;form=skydnc</v>
    <v>Learn more on Bing</v>
  </rv>
  <rv s="3">
    <v>en-US</v>
    <v>31c4c7a1-54e7-4306-ac9b-f1b02e85bda5</v>
    <v>536870912</v>
    <v>536870918</v>
    <v>1</v>
    <v>22</v>
    <v>9</v>
    <v>Alaska</v>
    <v>12</v>
    <v>13</v>
    <v>Map</v>
    <v>14</v>
    <v>US-AK</v>
    <v>1717854</v>
    <v>1503</v>
    <v>Juneau</v>
    <v>United States</v>
    <v>Alaska is a state located in the northwest extremity of the United States West Coast, just across the Bering Strait from Asia. An exclave of the U.S., it borders the Canadian province of British Columbia and territory of Yukon to the east and southeast and has a maritime border with Russia's Chukotka Autonomous Okrug to the west. To the north are the Chukchi and Beaufort seas of the Arctic Ocean, while the Pacific Ocean lies to the south and southwest.</v>
    <v>250969</v>
    <v>310658</v>
    <v>10</v>
    <v>Anchorage</v>
    <v>Mike J. Dunleavy (Governor), Kevin Meyer (Lieutenant Governor)</v>
    <v>11</v>
    <v>1146</v>
    <v>72515</v>
    <v>250000</v>
    <v>Alaska</v>
    <v>2.81</v>
    <v>739795</v>
    <v>4.4999999999999998E-2</v>
    <v>9.9000000000000005E-2</v>
    <v>0.14800000000000002</v>
    <v>6.3E-2</v>
    <v>0.28000000000000003</v>
    <v>3.9E-2</v>
    <v>7.400000000000001E-2</v>
    <v>0.92099999999999993</v>
    <v>7.0000000000000007E-2</v>
    <v>0.67700000000000005</v>
    <v>1.3000000000000001E-2</v>
    <v>8.1000000000000003E-2</v>
    <v>7.2000000000000008E-2</v>
    <v>0.252</v>
    <v>7.4999999999999997E-2</v>
    <v>0.66500000000000004</v>
    <v>Alaska Time Zone, Hawaii-Aleutian Time Zone</v>
    <v>Alaska</v>
    <v>mdp/vdpid/1040</v>
  </rv>
  <rv s="4">
    <v>12</v>
  </rv>
  <rv s="0">
    <v>http://en.wikipedia.org/wiki/Arizona</v>
    <v>Wikipedia</v>
  </rv>
  <rv s="1">
    <v>0</v>
    <v>14</v>
  </rv>
  <rv s="2">
    <v>https://www.bing.com/th?id=AMMS_ac0ec48270908e84434a7fef58127d0a&amp;qlt=95</v>
    <v>15</v>
    <v>https://www.bing.com/images/search?form=xlimg&amp;q=arizona</v>
    <v>Image of Arizona</v>
  </rv>
  <rv s="0">
    <v>https://www.bing.com/search?q=arizona&amp;form=skydnc</v>
    <v>Learn more on Bing</v>
  </rv>
  <rv s="3">
    <v>en-US</v>
    <v>bf973f46-5962-4997-a7ba-a05f1aa2a9f9</v>
    <v>536870912</v>
    <v>536870918</v>
    <v>1</v>
    <v>30</v>
    <v>9</v>
    <v>Arizona</v>
    <v>12</v>
    <v>13</v>
    <v>Map</v>
    <v>14</v>
    <v>US-AZ</v>
    <v>295254</v>
    <v>35578</v>
    <v>Phoenix</v>
    <v>United States</v>
    <v>Arizona is a state in the southwestern region of the United States. It is also part of the Western and the Mountain states. It is the 6th largest and the 14th most populous of the 50 states. Its capital and largest city is Phoenix. Arizona shares the Four Corners region with Utah, Colorado, and New Mexico; its other neighboring states are Nevada and California to the west and the Mexican states of Sonora and Baja California to the south and southwest.</v>
    <v>2412212</v>
    <v>2961003</v>
    <v>16</v>
    <v>Phoenix</v>
    <v>Doug Ducey (Governor)</v>
    <v>17</v>
    <v>913</v>
    <v>50255</v>
    <v>167500</v>
    <v>Arizona</v>
    <v>2.69</v>
    <v>7016270</v>
    <v>8.4000000000000005E-2</v>
    <v>0.16399999999999998</v>
    <v>5.2999999999999999E-2</v>
    <v>3.4000000000000002E-2</v>
    <v>0.27500000000000002</v>
    <v>4.8000000000000001E-2</v>
    <v>0.13500000000000001</v>
    <v>0.86</v>
    <v>0.307</v>
    <v>0.59299999999999997</v>
    <v>3.0000000000000001E-3</v>
    <v>8.199999999999999E-2</v>
    <v>2.7000000000000003E-2</v>
    <v>0.23800000000000002</v>
    <v>6.3E-2</v>
    <v>0.83499999999999996</v>
    <v>Mountain Time Zone</v>
    <v>Arizona</v>
    <v>mdp/vdpid/1945</v>
  </rv>
  <rv s="4">
    <v>18</v>
  </rv>
  <rv s="0">
    <v>http://en.wikipedia.org/wiki/Arkansas</v>
    <v>Wikipedia</v>
  </rv>
  <rv s="1">
    <v>0</v>
    <v>20</v>
  </rv>
  <rv s="2">
    <v>https://www.bing.com/th?id=AMMS_14f0b9ab8a5b6dd11d1937f823947617&amp;qlt=95</v>
    <v>21</v>
    <v>https://www.bing.com/images/search?form=xlimg&amp;q=arkansas</v>
    <v>Image of Arkansas</v>
  </rv>
  <rv s="0">
    <v>https://www.bing.com/search?q=arkansas&amp;form=skydnc</v>
    <v>Learn more on Bing</v>
  </rv>
  <rv s="3">
    <v>en-US</v>
    <v>b939db72-08f2-4ea6-a16a-a53bf32e6612</v>
    <v>536870912</v>
    <v>536870918</v>
    <v>1</v>
    <v>38</v>
    <v>9</v>
    <v>Arkansas</v>
    <v>12</v>
    <v>13</v>
    <v>Map</v>
    <v>14</v>
    <v>US-AR</v>
    <v>137733</v>
    <v>9474</v>
    <v>Little Rock</v>
    <v>United States</v>
    <v>Arkansas is a state in the south central region of the United States, home to more than three million people as of 2018. Its name is from the Osage language, of Siouan derivation; it denoted their related kin, the Quapaw people. The state's diverse geography ranges from the mountainous regions of the Ozark and the Ouachita Mountains, which make up the U.S. Interior Highlands, to the densely forested land in the south known as the Arkansas Timberlands, to the eastern lowlands along the Mississippi River and the Arkansas Delta.</v>
    <v>1138025</v>
    <v>1354762</v>
    <v>22</v>
    <v>Little Rock</v>
    <v>Asa Hutchinson (Governor), Tim Griffin (Lieutenant Governor)</v>
    <v>23</v>
    <v>677</v>
    <v>41371</v>
    <v>111400</v>
    <v>Arkansas</v>
    <v>2.5299999999999998</v>
    <v>3004279</v>
    <v>2.5000000000000001E-2</v>
    <v>0.16</v>
    <v>0.01</v>
    <v>1.6E-2</v>
    <v>0.21100000000000002</v>
    <v>0.157</v>
    <v>4.7E-2</v>
    <v>0.84799999999999998</v>
    <v>7.2000000000000008E-2</v>
    <v>0.58499999999999996</v>
    <v>3.0000000000000001E-3</v>
    <v>0.12300000000000001</v>
    <v>0.02</v>
    <v>0.23699999999999999</v>
    <v>6.4000000000000001E-2</v>
    <v>0.79500000000000004</v>
    <v>Central Time Zone</v>
    <v>Arkansas</v>
    <v>mdp/vdpid/1951</v>
  </rv>
  <rv s="4">
    <v>24</v>
  </rv>
  <rv s="0">
    <v>http://en.wikipedia.org/wiki/California</v>
    <v>Wikipedia</v>
  </rv>
  <rv s="1">
    <v>0</v>
    <v>26</v>
  </rv>
  <rv s="2">
    <v>https://www.bing.com/th?id=AMMS_55ee2dd4a1cbcc9d253c9f4c40508716&amp;qlt=95</v>
    <v>27</v>
    <v>https://www.bing.com/images/search?form=xlimg&amp;q=california</v>
    <v>Image of California</v>
  </rv>
  <rv s="0">
    <v>https://www.bing.com/search?q=california&amp;form=skydnc</v>
    <v>Learn more on Bing</v>
  </rv>
  <rv s="3">
    <v>en-US</v>
    <v>3009d91d-d582-4c34-85ba-772ba09e5be1</v>
    <v>536870912</v>
    <v>536870918</v>
    <v>1</v>
    <v>45</v>
    <v>9</v>
    <v>California</v>
    <v>12</v>
    <v>13</v>
    <v>Map</v>
    <v>14</v>
    <v>US-CA</v>
    <v>423970</v>
    <v>102350</v>
    <v>Sacramento</v>
    <v>United States</v>
    <v>California is a state in the Pacific Region of the United States. With 39.5 million residents across a total area of about 163,696 square miles, California is the most populous U.S. state and the third-largest by area. The state capital is Sacramento. The Greater Los Angeles Area and the San Francisco Bay Area are the nation's second- and fifth-most populous urban regions, with 18.7 million and 9.7 million residents respectively. Los Angeles is California's most populous city, and the country's second-most populous, after New York City. California also has the nation's most populous county, Los Angeles County, and its largest county by area, San Bernardino County. The City and County of San Francisco is both the country's second most densely populated major city after New York City and the fifth most densely populated county, behind only four of the five New York City boroughs.</v>
    <v>12717801</v>
    <v>14060525</v>
    <v>28</v>
    <v>Los Angeles</v>
    <v>Gavin Newsom (Governor), Eleni Tsakopoulos Kounalakis (Lieutenant Governor)</v>
    <v>29</v>
    <v>1255</v>
    <v>61818</v>
    <v>385500</v>
    <v>California</v>
    <v>2.96</v>
    <v>39536653</v>
    <v>5.4000000000000006E-2</v>
    <v>0.13300000000000001</v>
    <v>1.7000000000000001E-2</v>
    <v>0.14699999999999999</v>
    <v>0.314</v>
    <v>6.5000000000000002E-2</v>
    <v>0.27</v>
    <v>0.81799999999999995</v>
    <v>0.38799999999999996</v>
    <v>0.63100000000000001</v>
    <v>5.0000000000000001E-3</v>
    <v>6.8000000000000005E-2</v>
    <v>3.7999999999999999E-2</v>
    <v>0.23300000000000001</v>
    <v>6.4000000000000001E-2</v>
    <v>0.72900000000000009</v>
    <v>Pacific Time Zone</v>
    <v>California</v>
    <v>mdp/vdpid/5599</v>
  </rv>
  <rv s="4">
    <v>30</v>
  </rv>
  <rv s="0">
    <v>http://pl.wikipedia.org/wiki/Kolorado_(stan)</v>
    <v>Wikipedia</v>
  </rv>
  <rv s="1">
    <v>0</v>
    <v>32</v>
  </rv>
  <rv s="2">
    <v>https://www.bing.com/th?id=AMMS_c642e61831cbdc44a7fe84f7f389354b&amp;qlt=95</v>
    <v>33</v>
    <v>https://www.bing.com/images/search?form=xlimg&amp;q=colorado</v>
    <v>Image of Colorado</v>
  </rv>
  <rv s="0">
    <v>https://www.bing.com/search?q=colorado&amp;form=skydnc</v>
    <v>Learn more on Bing</v>
  </rv>
  <rv s="3">
    <v>en-US</v>
    <v>a070c5c2-b22d-41d8-b869-f20e583c4f80</v>
    <v>536870912</v>
    <v>536870918</v>
    <v>1</v>
    <v>53</v>
    <v>9</v>
    <v>Colorado</v>
    <v>12</v>
    <v>13</v>
    <v>Map</v>
    <v>14</v>
    <v>US-CO</v>
    <v>269837</v>
    <v>38974</v>
    <v>Denver</v>
    <v>United States</v>
    <v>Colorado is a state of the Western United States encompassing most of the southern Rocky Mountains as well as the northeastern portion of the Colorado Plateau and the western edge of the Great Plains. It is the 8th most extensive and 21st most populous U.S. state. The estimated population of Colorado is 5,770,545 as of 2019, an increase of 14.7% since the 2010 United States Census.</v>
    <v>2024468</v>
    <v>2339118</v>
    <v>34</v>
    <v>Denver</v>
    <v>Dianne Primavera (Lieutenant Governor)</v>
    <v>35</v>
    <v>1002</v>
    <v>60629</v>
    <v>247800</v>
    <v>Colorado</v>
    <v>2.5499999999999998</v>
    <v>5607154</v>
    <v>0.10199999999999999</v>
    <v>0.13</v>
    <v>1.6E-2</v>
    <v>3.2000000000000001E-2</v>
    <v>0.38100000000000001</v>
    <v>4.4999999999999998E-2</v>
    <v>9.8000000000000004E-2</v>
    <v>0.90700000000000003</v>
    <v>0.21299999999999999</v>
    <v>0.67599999999999993</v>
    <v>2E-3</v>
    <v>7.2000000000000008E-2</v>
    <v>2.8999999999999998E-2</v>
    <v>0.23</v>
    <v>6.2E-2</v>
    <v>0.875</v>
    <v>Mountain Time Zone</v>
    <v>Colorado</v>
    <v>mdp/vdpid/7636</v>
  </rv>
  <rv s="4">
    <v>36</v>
  </rv>
  <rv s="0">
    <v>http://en.wikipedia.org/wiki/Connecticut</v>
    <v>Wikipedia</v>
  </rv>
  <rv s="1">
    <v>0</v>
    <v>38</v>
  </rv>
  <rv s="2">
    <v>https://www.bing.com/th?id=AMMS_4b4f7c98d4d5f13588c695bdb8cbedfe&amp;qlt=95</v>
    <v>39</v>
    <v>https://www.bing.com/images/search?form=xlimg&amp;q=connecticut</v>
    <v>Image of Connecticut</v>
  </rv>
  <rv s="0">
    <v>https://www.bing.com/search?q=connecticut&amp;form=skydnc</v>
    <v>Learn more on Bing</v>
  </rv>
  <rv s="3">
    <v>en-US</v>
    <v>b3ca6523-435e-4a3b-8f78-1ad900a52cf8</v>
    <v>536870912</v>
    <v>536870918</v>
    <v>1</v>
    <v>61</v>
    <v>9</v>
    <v>Connecticut</v>
    <v>12</v>
    <v>13</v>
    <v>Map</v>
    <v>14</v>
    <v>US-CT</v>
    <v>14357</v>
    <v>5504</v>
    <v>Hartford</v>
    <v>United States</v>
    <v>Connecticut is the southernmost state in the New England region of the northeastern United States. As of the 2010 Census, it has the highest per-capita income, Human Development Index, and median household income in the United States. It is bordered by Rhode Island to the east, Massachusetts to the north, New York to the west, and Long Island Sound to the south. Its capital is Hartford and its most populous city is Bridgeport. It is part of New England, although portions of it are often grouped with New York and New Jersey as the tri-state area. The state is named for the Connecticut River which approximately bisects the state. The word "Connecticut" is derived from various anglicized spellings of an Algonquian word for "long tidal river".</v>
    <v>1352583</v>
    <v>1499116</v>
    <v>40</v>
    <v>Bridgeport</v>
    <v>Ned Lamont (Governor), Susan Bysiewicz (Lieutenant Governor)</v>
    <v>41</v>
    <v>1075</v>
    <v>70331</v>
    <v>270500</v>
    <v>Connecticut</v>
    <v>2.57</v>
    <v>3588184</v>
    <v>1E-3</v>
    <v>0.158</v>
    <v>5.0000000000000001E-3</v>
    <v>4.5999999999999999E-2</v>
    <v>0.376</v>
    <v>0.11599999999999999</v>
    <v>0.13900000000000001</v>
    <v>0.89900000000000002</v>
    <v>0.154</v>
    <v>0.67200000000000004</v>
    <v>1E-3</v>
    <v>7.0999999999999994E-2</v>
    <v>2.2000000000000002E-2</v>
    <v>0.21299999999999999</v>
    <v>5.2000000000000005E-2</v>
    <v>0.80799999999999994</v>
    <v>Eastern Time Zone</v>
    <v>Connecticut</v>
    <v>mdp/vdpid/7798</v>
  </rv>
  <rv s="4">
    <v>42</v>
  </rv>
  <rv s="0">
    <v>http://en.wikipedia.org/wiki/Delaware</v>
    <v>Wikipedia</v>
  </rv>
  <rv s="1">
    <v>0</v>
    <v>44</v>
  </rv>
  <rv s="2">
    <v>https://www.bing.com/th?id=AMMS_7fd99c280da34dce745e5f979b52a35f&amp;qlt=95</v>
    <v>45</v>
    <v>https://www.bing.com/images/search?form=xlimg&amp;q=delaware</v>
    <v>Image of Delaware</v>
  </rv>
  <rv s="0">
    <v>https://www.bing.com/search?q=delaware&amp;form=skydnc</v>
    <v>Learn more on Bing</v>
  </rv>
  <rv s="3">
    <v>en-US</v>
    <v>8ad617cc-3d7a-4b3c-a787-098de959ccc4</v>
    <v>536870912</v>
    <v>536870918</v>
    <v>1</v>
    <v>69</v>
    <v>9</v>
    <v>Delaware</v>
    <v>12</v>
    <v>13</v>
    <v>Map</v>
    <v>14</v>
    <v>US-DE</v>
    <v>6452</v>
    <v>5804</v>
    <v>Dover</v>
    <v>United States</v>
    <v>Delaware is one of the 50 states of the United States, in the Mid-Atlantic region. It is bordered to the south and west by Maryland, north by Pennsylvania, and east by New Jersey and the Atlantic Ocean. The state takes its name from Thomas West, 3rd Baron De La Warr, an English nobleman and Virginia's first colonial governor.</v>
    <v>344022</v>
    <v>426149</v>
    <v>46</v>
    <v>Wilmington</v>
    <v>John Carney (Governor), Bethany Hall-Long (Lieutenant Governor)</v>
    <v>47</v>
    <v>1018</v>
    <v>60509</v>
    <v>231500</v>
    <v>Delaware</v>
    <v>2.62</v>
    <v>961939</v>
    <v>0.06</v>
    <v>0.17</v>
    <v>6.9999999999999993E-3</v>
    <v>3.9E-2</v>
    <v>0.3</v>
    <v>0.22399999999999998</v>
    <v>8.6999999999999994E-2</v>
    <v>0.88400000000000001</v>
    <v>0.09</v>
    <v>0.63100000000000001</v>
    <v>1E-3</v>
    <v>8.5000000000000006E-2</v>
    <v>2.5000000000000001E-2</v>
    <v>0.21600000000000003</v>
    <v>5.9000000000000004E-2</v>
    <v>0.70400000000000007</v>
    <v>Eastern Time Zone</v>
    <v>Delaware</v>
    <v>mdp/vdpid/8831</v>
  </rv>
  <rv s="4">
    <v>48</v>
  </rv>
  <rv s="0">
    <v>https://creativecommons.org/licenses/by-sa/3.0</v>
    <v>CC BY-SA 3.0</v>
  </rv>
  <rv s="0">
    <v>http://en.wikipedia.org/wiki/Washington,_D.C.</v>
    <v>Wikipedia</v>
  </rv>
  <rv s="1">
    <v>50</v>
    <v>51</v>
  </rv>
  <rv s="2">
    <v>https://www.bing.com/th?id=AMMS_311a8119ddca5df14c59715335629180&amp;qlt=95</v>
    <v>52</v>
    <v>https://www.bing.com/images/search?form=xlimg&amp;q=washington%2c+d.c.</v>
    <v>Image of Washington, D.C.</v>
  </rv>
  <rv s="0">
    <v>https://www.bing.com/search?q=washington%2c+d.c.&amp;form=skydnc</v>
    <v>Learn more on Bing</v>
  </rv>
  <rv s="5">
    <v>en-US</v>
    <v>216726d1-8987-06d3-5eff-823da05c3d3c</v>
    <v>536870912</v>
    <v>536870918</v>
    <v>1</v>
    <v>76</v>
    <v>77</v>
    <v>Washington, D.C.</v>
    <v>12</v>
    <v>13</v>
    <v>Map</v>
    <v>78</v>
    <v>US-DC</v>
    <v>176.89618793599999</v>
    <v>4690</v>
    <v>United States</v>
    <v>Washington, D.C., formally the District of Columbia and commonly referred to as D.C., Washington, or The District, is the capital of the United States. Founded after the American Revolution as the seat of government of the newly independent country, Washington was named after George Washington, the first president of the United States and a Founding Father. As the seat of the United States federal government and several international organizations, Washington is an important world political capital. The city, located on the Potomac River bordering Maryland and Virginia, is one of the most visited cities in the world, with more than 20 million tourists annually.</v>
    <v>273390</v>
    <v>313718</v>
    <v>53</v>
    <v>Muriel Bowser (Mayor)</v>
    <v>54</v>
    <v>1327</v>
    <v>70848</v>
    <v>475800</v>
    <v>Washington, D.C.</v>
    <v>2.2200000000000002</v>
    <v>705749</v>
    <v>0.13200000000000001</v>
    <v>0.115</v>
    <v>6.0000000000000001E-3</v>
    <v>4.2000000000000003E-2</v>
    <v>0.54600000000000004</v>
    <v>0.48299999999999998</v>
    <v>0.14099999999999999</v>
    <v>0.89300000000000002</v>
    <v>0.106</v>
    <v>0.68299999999999994</v>
    <v>2E-3</v>
    <v>8.3000000000000004E-2</v>
    <v>2.7000000000000003E-2</v>
    <v>0.17600000000000002</v>
    <v>6.4000000000000001E-2</v>
    <v>0.441</v>
    <v>Eastern Time Zone</v>
    <v>Washington, D.C.</v>
    <v>mdp/vdpid/9130</v>
  </rv>
  <rv s="4">
    <v>55</v>
  </rv>
  <rv s="0">
    <v>http://en.wikipedia.org/wiki/Florida</v>
    <v>Wikipedia</v>
  </rv>
  <rv s="1">
    <v>0</v>
    <v>57</v>
  </rv>
  <rv s="2">
    <v>https://www.bing.com/th?id=AMMS_fa396e20bd417d93ffc39b8735deb2d5&amp;qlt=95</v>
    <v>58</v>
    <v>https://www.bing.com/images/search?form=xlimg&amp;q=state+of+florida</v>
    <v>Image of Florida</v>
  </rv>
  <rv s="0">
    <v>https://www.bing.com/search?q=state+of+florida&amp;form=skydnc</v>
    <v>Learn more on Bing</v>
  </rv>
  <rv s="3">
    <v>en-US</v>
    <v>5fece3f4-e8e8-4159-843e-f725a930ad50</v>
    <v>536870912</v>
    <v>536870918</v>
    <v>1</v>
    <v>86</v>
    <v>9</v>
    <v>Florida</v>
    <v>12</v>
    <v>13</v>
    <v>Map</v>
    <v>78</v>
    <v>US-FL</v>
    <v>170304</v>
    <v>116240</v>
    <v>Tallahassee</v>
    <v>United States</v>
    <v>Florida is the southernmost contiguous state in the United States. The state is bordered to the west by the Gulf of Mexico, to the northwest by Alabama, to the north by Georgia, to the east by the Atlantic Ocean, and to the south by the Straits of Florida. The state's capital, Tallahassee, was established as such in 1823 by the second session of the territorial legislature. Florida is the 22nd-most extensive, the 3rd-most populous, and the 8th-most densely populated of the U.S. states. Jacksonville is the most populous municipality in the state and the largest city by area in the contiguous United States. The Miami metropolitan area is Florida's most populous urban area.</v>
    <v>7300494</v>
    <v>9301642</v>
    <v>59</v>
    <v>Jacksonville</v>
    <v>Ron DeSantis (Governor), Jeanette Núñez (Lieutenant Governor)</v>
    <v>60</v>
    <v>1002</v>
    <v>47507</v>
    <v>159000</v>
    <v>Florida</v>
    <v>2.63</v>
    <v>21670000</v>
    <v>9.6000000000000002E-2</v>
    <v>0.19399999999999998</v>
    <v>5.0000000000000001E-3</v>
    <v>2.7999999999999997E-2</v>
    <v>0.27300000000000002</v>
    <v>0.16800000000000001</v>
    <v>0.19699999999999998</v>
    <v>0.86900000000000011</v>
    <v>0.245</v>
    <v>0.58799999999999997</v>
    <v>1E-3</v>
    <v>8.5000000000000006E-2</v>
    <v>0.02</v>
    <v>0.20300000000000001</v>
    <v>5.4000000000000006E-2</v>
    <v>0.77700000000000002</v>
    <v>Eastern Time Zone, Central Time Zone</v>
    <v>Florida</v>
    <v>mdp/vdpid/11032</v>
  </rv>
  <rv s="4">
    <v>61</v>
  </rv>
  <rv s="0">
    <v>http://en.wikipedia.org/wiki/Georgia_(U.S._state)</v>
    <v>Wikipedia</v>
  </rv>
  <rv s="1">
    <v>0</v>
    <v>63</v>
  </rv>
  <rv s="2">
    <v>https://www.bing.com/th?id=AMMS_1e0de69cb4108bc512528bc1927b5650&amp;qlt=95</v>
    <v>64</v>
    <v>https://www.bing.com/images/search?form=xlimg&amp;q=georgia+u+s+state</v>
    <v>Image of Georgia</v>
  </rv>
  <rv s="0">
    <v>https://www.bing.com/search?q=georgia+u+s+state&amp;form=skydnc</v>
    <v>Learn more on Bing</v>
  </rv>
  <rv s="3">
    <v>en-US</v>
    <v>84604bc7-2c47-4f8d-8ea5-b6ac8c018a20</v>
    <v>536870912</v>
    <v>536870918</v>
    <v>1</v>
    <v>94</v>
    <v>9</v>
    <v>Georgia</v>
    <v>12</v>
    <v>13</v>
    <v>Map</v>
    <v>14</v>
    <v>US-GA</v>
    <v>153909</v>
    <v>51675</v>
    <v>Atlanta</v>
    <v>United States</v>
    <v>Georgia is a state located in the southeastern region of the United States. Georgia is the 24th largest in area and 8th-most populous of the 50 United States. Georgia is bordered to the north by Tennessee and North Carolina, to the northeast by South Carolina, to the southeast by the Atlantic Ocean, to the south by Florida, and to the west by Alabama. Its 2019 estimated population was 10,617,423, according to the U.S. Census Bureau. Atlanta, a "beta(+)" global city, is both the state's capital and its largest city. The Atlanta metropolitan area, with an estimated population of 5.9 million people in 2018, is the 9th most populous metropolitan area in the United States and contains about 56% of the entire state population.</v>
    <v>3574362</v>
    <v>4218776</v>
    <v>65</v>
    <v>Atlanta</v>
    <v>Brian Kemp (Governor), Geoff Duncan (Lieutenant Governor)</v>
    <v>66</v>
    <v>879</v>
    <v>49620</v>
    <v>148100</v>
    <v>Georgia</v>
    <v>2.73</v>
    <v>10429739</v>
    <v>6.4000000000000001E-2</v>
    <v>0.128</v>
    <v>5.0000000000000001E-3</v>
    <v>0.04</v>
    <v>0.28800000000000003</v>
    <v>0.317</v>
    <v>9.8000000000000004E-2</v>
    <v>0.85400000000000009</v>
    <v>9.4E-2</v>
    <v>0.623</v>
    <v>1E-3</v>
    <v>8.8000000000000009E-2</v>
    <v>0.02</v>
    <v>0.245</v>
    <v>6.5000000000000002E-2</v>
    <v>0.61599999999999999</v>
    <v>Eastern Time Zone</v>
    <v>Georgia</v>
    <v>mdp/vdpid/12004</v>
  </rv>
  <rv s="4">
    <v>67</v>
  </rv>
  <rv s="0">
    <v>http://en.wikipedia.org/wiki/Hawaii</v>
    <v>Wikipedia</v>
  </rv>
  <rv s="1">
    <v>0</v>
    <v>69</v>
  </rv>
  <rv s="2">
    <v>https://www.bing.com/th?id=AMMS_eff2bf250d2a7e01018462c6dfca5471&amp;qlt=95</v>
    <v>70</v>
    <v>https://www.bing.com/images/search?form=xlimg&amp;q=hawaii</v>
    <v>Image of Hawaii</v>
  </rv>
  <rv s="0">
    <v>https://www.bing.com/search?q=hawaii&amp;form=skydnc</v>
    <v>Learn more on Bing</v>
  </rv>
  <rv s="3">
    <v>en-US</v>
    <v>b6f01eaf-aecf-44f6-b64d-1f6e982365c3</v>
    <v>536870912</v>
    <v>536870918</v>
    <v>1</v>
    <v>102</v>
    <v>9</v>
    <v>Hawaii</v>
    <v>103</v>
    <v>104</v>
    <v>Map</v>
    <v>14</v>
    <v>US-HI</v>
    <v>28311</v>
    <v>3369</v>
    <v>Honolulu</v>
    <v>United States</v>
    <v>Hawaii is a state of the United States of America located in the Pacific Ocean. It is the only U.S. state located outside North America and the only island state.</v>
    <v>450572</v>
    <v>537114</v>
    <v>71</v>
    <v>Honolulu</v>
    <v>David Ige (Governor), Josh Green (Lieutenant Governor)</v>
    <v>72</v>
    <v>1438</v>
    <v>69515</v>
    <v>515300</v>
    <v>Hawaii</v>
    <v>3.02</v>
    <v>1427538</v>
    <v>0.05</v>
    <v>0.16500000000000001</v>
    <v>5.0000000000000001E-3</v>
    <v>0.373</v>
    <v>0.308</v>
    <v>2.6000000000000002E-2</v>
    <v>0.17699999999999999</v>
    <v>0.91</v>
    <v>0.10400000000000001</v>
    <v>0.61499999999999999</v>
    <v>9.9000000000000005E-2</v>
    <v>6.5000000000000002E-2</v>
    <v>0.23</v>
    <v>0.217</v>
    <v>6.5000000000000002E-2</v>
    <v>0.26700000000000002</v>
    <v>Hawaii-Aleutian Time Zone</v>
    <v>Hawaii</v>
    <v>mdp/vdpid/13656</v>
  </rv>
  <rv s="4">
    <v>73</v>
  </rv>
  <rv s="0">
    <v>http://en.wikipedia.org/wiki/Idaho</v>
    <v>Wikipedia</v>
  </rv>
  <rv s="1">
    <v>0</v>
    <v>75</v>
  </rv>
  <rv s="2">
    <v>https://www.bing.com/th?id=AMMS_9f75a2d8fe633372e202bc2dbf811ed2&amp;qlt=95</v>
    <v>76</v>
    <v>https://www.bing.com/images/search?form=xlimg&amp;q=idaho</v>
    <v>Image of Idaho</v>
  </rv>
  <rv s="0">
    <v>https://www.bing.com/search?q=idaho&amp;form=skydnc</v>
    <v>Learn more on Bing</v>
  </rv>
  <rv s="3">
    <v>en-US</v>
    <v>ecd30387-20fa-4523-9045-e2860154b5e9</v>
    <v>536870912</v>
    <v>536870918</v>
    <v>1</v>
    <v>112</v>
    <v>9</v>
    <v>Idaho</v>
    <v>12</v>
    <v>13</v>
    <v>Map</v>
    <v>14</v>
    <v>US-ID</v>
    <v>216632</v>
    <v>12165</v>
    <v>Boise</v>
    <v>United States</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1.7 million and an area of 83,569 square miles, Idaho is the 14th largest, the 12th least populous and the 7th least densely populated of the 50 U.S. states. The state's capital and largest city is Boise.</v>
    <v>589320</v>
    <v>700825</v>
    <v>77</v>
    <v>Boise</v>
    <v>Brad Little (Governor)</v>
    <v>78</v>
    <v>743</v>
    <v>47583</v>
    <v>162900</v>
    <v>Idaho</v>
    <v>2.69</v>
    <v>1716943</v>
    <v>7.400000000000001E-2</v>
    <v>0.14699999999999999</v>
    <v>1.7000000000000001E-2</v>
    <v>1.4999999999999999E-2</v>
    <v>0.25900000000000001</v>
    <v>8.0000000000000002E-3</v>
    <v>6.0999999999999999E-2</v>
    <v>0.89500000000000002</v>
    <v>0.122</v>
    <v>0.626</v>
    <v>2E-3</v>
    <v>0.09</v>
    <v>2.3E-2</v>
    <v>0.26200000000000001</v>
    <v>6.8000000000000005E-2</v>
    <v>0.93400000000000005</v>
    <v>Mountain Time Zone, Pacific Time Zone</v>
    <v>Idaho</v>
    <v>mdp/vdpid/14713</v>
  </rv>
  <rv s="4">
    <v>79</v>
  </rv>
  <rv s="0">
    <v>http://pl.wikipedia.org/wiki/Illinois</v>
    <v>Wikipedia</v>
  </rv>
  <rv s="1">
    <v>0</v>
    <v>81</v>
  </rv>
  <rv s="2">
    <v>https://www.bing.com/th?id=AMMS_7e05b597f064d12962c2f5904fce1954&amp;qlt=95</v>
    <v>82</v>
    <v>https://www.bing.com/images/search?form=xlimg&amp;q=illinois</v>
    <v>Image of Illinois</v>
  </rv>
  <rv s="0">
    <v>https://www.bing.com/search?q=illinois&amp;form=skydnc</v>
    <v>Learn more on Bing</v>
  </rv>
  <rv s="3">
    <v>en-US</v>
    <v>4131acb8-628a-4241-8920-ca79eab9dade</v>
    <v>536870912</v>
    <v>536870918</v>
    <v>1</v>
    <v>120</v>
    <v>9</v>
    <v>Illinois</v>
    <v>12</v>
    <v>13</v>
    <v>Map</v>
    <v>14</v>
    <v>US-IL</v>
    <v>149998</v>
    <v>22603</v>
    <v>Springfield</v>
    <v>United States</v>
    <v>Illinois is a state in the Midwestern and Great Lakes Regions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Chicagoland, Chicago's metropolitan area, encompasses over 65% of the state's population. The Port of Chicago connects the state to international ports via two main routes: from the Great Lakes, via the Saint Lawrence Seaway, to the Atlantic Ocean and from the Great Lakes to the Mississippi River, via the Illinois Waterway to the Illinois River.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4786388</v>
    <v>5326970</v>
    <v>83</v>
    <v>Chicago</v>
    <v>J.B. Pritzker (Governor), Juliana Stratton (Lieutenant Governor)</v>
    <v>84</v>
    <v>907</v>
    <v>57574</v>
    <v>173800</v>
    <v>Illinois</v>
    <v>2.63</v>
    <v>12802023</v>
    <v>-2E-3</v>
    <v>0.14199999999999999</v>
    <v>6.0000000000000001E-3</v>
    <v>5.5E-2</v>
    <v>0.32299999999999995</v>
    <v>0.14699999999999999</v>
    <v>0.14000000000000001</v>
    <v>0.879</v>
    <v>0.16899999999999998</v>
    <v>0.65599999999999992</v>
    <v>1E-3</v>
    <v>7.0999999999999994E-2</v>
    <v>1.9E-2</v>
    <v>0.23</v>
    <v>6.0999999999999999E-2</v>
    <v>0.77300000000000002</v>
    <v>Central Time Zone</v>
    <v>Illinois</v>
    <v>mdp/vdpid/14808</v>
  </rv>
  <rv s="4">
    <v>85</v>
  </rv>
  <rv s="0">
    <v>http://en.wikipedia.org/wiki/Indiana</v>
    <v>Wikipedia</v>
  </rv>
  <rv s="1">
    <v>0</v>
    <v>87</v>
  </rv>
  <rv s="2">
    <v>https://www.bing.com/th?id=AMMS_c11d6802fa60ce5b7e61345c76bb572e&amp;qlt=95</v>
    <v>88</v>
    <v>https://www.bing.com/images/search?form=xlimg&amp;q=indiana</v>
    <v>Image of Indiana</v>
  </rv>
  <rv s="0">
    <v>https://www.bing.com/search?q=indiana&amp;form=skydnc</v>
    <v>Learn more on Bing</v>
  </rv>
  <rv s="3">
    <v>en-US</v>
    <v>109f7e5a-efbb-4953-b4b8-cb812ce1ff5d</v>
    <v>536870912</v>
    <v>536870918</v>
    <v>1</v>
    <v>128</v>
    <v>9</v>
    <v>Indiana</v>
    <v>12</v>
    <v>13</v>
    <v>Map</v>
    <v>14</v>
    <v>US-IN</v>
    <v>94321</v>
    <v>18713</v>
    <v>Indianapolis</v>
    <v>United States</v>
    <v>Indiana is a U.S. state in the Midwestern and Great Lakes regions of North America. Indiana is the 38th-largest by area and the 17th-most populous of the 50 United States. Its capital and largest city is Indianapolis. Indiana was admitted to the United States as the 19th U.S. state on December 11, 1816. Indiana borders Lake Michigan to the northwest, Michigan to the north, Ohio to the east, Kentucky to the south and southeast, and Illinois to the west.</v>
    <v>2501937</v>
    <v>2854546</v>
    <v>89</v>
    <v>Indianapolis</v>
    <v>Eric Holcomb (Governor), Suzanne Crouch (Lieutenant Governor)</v>
    <v>90</v>
    <v>745</v>
    <v>49255</v>
    <v>124200</v>
    <v>Indiana</v>
    <v>2.5499999999999998</v>
    <v>6666818</v>
    <v>2.3E-2</v>
    <v>0.14599999999999999</v>
    <v>4.0000000000000001E-3</v>
    <v>2.1000000000000001E-2</v>
    <v>0.24100000000000002</v>
    <v>9.6000000000000002E-2</v>
    <v>4.8000000000000001E-2</v>
    <v>0.878</v>
    <v>6.7000000000000004E-2</v>
    <v>0.63900000000000001</v>
    <v>1E-3</v>
    <v>9.6999999999999989E-2</v>
    <v>1.9E-2</v>
    <v>0.23899999999999999</v>
    <v>6.3E-2</v>
    <v>0.85799999999999998</v>
    <v>Eastern Time Zone, Central Time Zone</v>
    <v>Indiana</v>
    <v>mdp/vdpid/14882</v>
  </rv>
  <rv s="4">
    <v>91</v>
  </rv>
  <rv s="0">
    <v>http://en.wikipedia.org/wiki/Iowa</v>
    <v>Wikipedia</v>
  </rv>
  <rv s="1">
    <v>0</v>
    <v>93</v>
  </rv>
  <rv s="2">
    <v>https://www.bing.com/th?id=AMMS_91d37742504b2e946cc893c9a9cb7e2d&amp;qlt=95</v>
    <v>94</v>
    <v>https://www.bing.com/images/search?form=xlimg&amp;q=iowa</v>
    <v>Image of Iowa</v>
  </rv>
  <rv s="0">
    <v>https://www.bing.com/search?q=iowa&amp;form=skydnc</v>
    <v>Learn more on Bing</v>
  </rv>
  <rv s="3">
    <v>en-US</v>
    <v>77850824-b07a-487a-af58-37f9949afc27</v>
    <v>536870912</v>
    <v>536870918</v>
    <v>1</v>
    <v>136</v>
    <v>9</v>
    <v>Iowa</v>
    <v>12</v>
    <v>13</v>
    <v>Map</v>
    <v>14</v>
    <v>US-IA</v>
    <v>145743</v>
    <v>14317</v>
    <v>Des Moines</v>
    <v>United States</v>
    <v>Iowa is a state in the Midwestern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1236409</v>
    <v>1380162</v>
    <v>95</v>
    <v>Des Moines</v>
    <v>Kim Reynolds (Governor), Adam Gregg (Lieutenant Governor)</v>
    <v>96</v>
    <v>697</v>
    <v>53183</v>
    <v>129200</v>
    <v>Iowa</v>
    <v>2.42</v>
    <v>3145711</v>
    <v>2.8999999999999998E-2</v>
    <v>0.161</v>
    <v>5.0000000000000001E-3</v>
    <v>2.4E-2</v>
    <v>0.26700000000000002</v>
    <v>3.5000000000000003E-2</v>
    <v>4.7E-2</v>
    <v>0.91500000000000004</v>
    <v>5.7000000000000002E-2</v>
    <v>0.67599999999999993</v>
    <v>1E-3</v>
    <v>7.9000000000000001E-2</v>
    <v>1.8000000000000002E-2</v>
    <v>0.23300000000000001</v>
    <v>6.3E-2</v>
    <v>0.91799999999999993</v>
    <v>Central Time Zone</v>
    <v>Iowa</v>
    <v>mdp/vdpid/14987</v>
  </rv>
  <rv s="4">
    <v>97</v>
  </rv>
  <rv s="0">
    <v>http://en.wikipedia.org/wiki/Kansas</v>
    <v>Wikipedia</v>
  </rv>
  <rv s="1">
    <v>0</v>
    <v>99</v>
  </rv>
  <rv s="2">
    <v>https://www.bing.com/th?id=AMMS_4802038515c9b5c8f3693aca30824a12&amp;qlt=95</v>
    <v>100</v>
    <v>https://www.bing.com/images/search?form=xlimg&amp;q=kansas+usa</v>
    <v>Image of Kansas</v>
  </rv>
  <rv s="0">
    <v>https://www.bing.com/search?q=kansas+usa&amp;form=skydnc</v>
    <v>Learn more on Bing</v>
  </rv>
  <rv s="3">
    <v>en-US</v>
    <v>6e527b71-bd3e-4bc1-b1c0-59d288b4fd5e</v>
    <v>536870912</v>
    <v>536870918</v>
    <v>1</v>
    <v>144</v>
    <v>9</v>
    <v>Kansas</v>
    <v>12</v>
    <v>13</v>
    <v>Map</v>
    <v>14</v>
    <v>US-KS</v>
    <v>213096</v>
    <v>9807</v>
    <v>Topeka</v>
    <v>United States</v>
    <v>Kansas is a U.S. state in the Midwestern United States. Its capital is Topeka and its largest city is Wichita, with its most populated county and largest employment center being Johnson County. Kansas is bordered by Nebraska on the north; Missouri on the east; Oklahoma on the south; and Colorado on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1113472</v>
    <v>1259864</v>
    <v>101</v>
    <v>Wichita</v>
    <v>Laura Kelly (Governor), Lynn Rogers (Lieutenant Governor)</v>
    <v>102</v>
    <v>757</v>
    <v>52205</v>
    <v>132000</v>
    <v>Kansas</v>
    <v>2.5299999999999998</v>
    <v>2913123</v>
    <v>1.9E-2</v>
    <v>0.14599999999999999</v>
    <v>1.2E-2</v>
    <v>2.8999999999999998E-2</v>
    <v>0.31</v>
    <v>6.3E-2</v>
    <v>6.9000000000000006E-2</v>
    <v>0.90200000000000002</v>
    <v>0.11599999999999999</v>
    <v>0.66299999999999992</v>
    <v>1E-3</v>
    <v>8.5999999999999993E-2</v>
    <v>2.8999999999999998E-2</v>
    <v>0.247</v>
    <v>6.8000000000000005E-2</v>
    <v>0.86699999999999999</v>
    <v>Central Time Zone, Mountain Time Zone</v>
    <v>Kansas</v>
    <v>mdp/vdpid/16121</v>
  </rv>
  <rv s="4">
    <v>103</v>
  </rv>
  <rv s="0">
    <v>http://en.wikipedia.org/wiki/Kentucky</v>
    <v>Wikipedia</v>
  </rv>
  <rv s="1">
    <v>0</v>
    <v>105</v>
  </rv>
  <rv s="2">
    <v>https://www.bing.com/th?id=AMMS_9eac4a4fa4747d6ad35d61777374e984&amp;qlt=95</v>
    <v>106</v>
    <v>https://www.bing.com/images/search?form=xlimg&amp;q=kentucky</v>
    <v>Image of Kentucky</v>
  </rv>
  <rv s="0">
    <v>https://www.bing.com/search?q=kentucky&amp;form=skydnc</v>
    <v>Learn more on Bing</v>
  </rv>
  <rv s="3">
    <v>en-US</v>
    <v>108dfd18-4626-481a-8dfa-18f64e6eac84</v>
    <v>536870912</v>
    <v>536870918</v>
    <v>1</v>
    <v>152</v>
    <v>9</v>
    <v>Kentucky</v>
    <v>103</v>
    <v>104</v>
    <v>Map</v>
    <v>14</v>
    <v>US-KY</v>
    <v>104659</v>
    <v>12714</v>
    <v>Frankfort</v>
    <v>United States</v>
    <v>Kentucky, officially the Commonwealth of Kentucky, is a state located in the Southern United States. Kentucky is the 37th most extensive and the 26th most populous of the 50 United States.</v>
    <v>1708499</v>
    <v>1965556</v>
    <v>107</v>
    <v>Louisville</v>
    <v>Andy Beshear (Governor), Jacqueline Coleman (Lieutenant Governor)</v>
    <v>108</v>
    <v>675</v>
    <v>43740</v>
    <v>123200</v>
    <v>Kentucky</v>
    <v>2.5</v>
    <v>4454189</v>
    <v>2.2000000000000002E-2</v>
    <v>0.152</v>
    <v>3.0000000000000001E-3</v>
    <v>1.3999999999999999E-2</v>
    <v>0.223</v>
    <v>8.3000000000000004E-2</v>
    <v>3.4000000000000002E-2</v>
    <v>0.84200000000000008</v>
    <v>3.4000000000000002E-2</v>
    <v>0.59099999999999997</v>
    <v>1E-3</v>
    <v>0.129</v>
    <v>1.8000000000000002E-2</v>
    <v>0.22899999999999998</v>
    <v>6.3E-2</v>
    <v>0.88099999999999989</v>
    <v>Eastern Time Zone, Central Time Zone</v>
    <v>Kentucky</v>
    <v>mdp/vdpid/16480</v>
  </rv>
  <rv s="4">
    <v>109</v>
  </rv>
  <rv s="0">
    <v>http://en.wikipedia.org/wiki/Louisiana</v>
    <v>Wikipedia</v>
  </rv>
  <rv s="1">
    <v>0</v>
    <v>111</v>
  </rv>
  <rv s="2">
    <v>https://www.bing.com/th?id=AMMS_a98522630d166f7ba78e0f1cd231643e&amp;qlt=95</v>
    <v>112</v>
    <v>https://www.bing.com/images/search?form=xlimg&amp;q=louisiana</v>
    <v>Image of Louisiana</v>
  </rv>
  <rv s="0">
    <v>https://www.bing.com/search?q=louisiana&amp;form=skydnc</v>
    <v>Learn more on Bing</v>
  </rv>
  <rv s="3">
    <v>en-US</v>
    <v>0ca1e87f-e2f6-43fb-8deb-d22bd09a9cae</v>
    <v>536870912</v>
    <v>536870918</v>
    <v>1</v>
    <v>160</v>
    <v>9</v>
    <v>Louisiana</v>
    <v>12</v>
    <v>13</v>
    <v>Map</v>
    <v>14</v>
    <v>US-LA</v>
    <v>135382</v>
    <v>14503</v>
    <v>Baton Rouge</v>
    <v>United States</v>
    <v>Louisiana is a state in the Deep South region of the South Central United States. It is the 31st most extensive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The state's capital is Baton Rouge, and its largest city is New Orleans.</v>
    <v>1727919</v>
    <v>2036975</v>
    <v>113</v>
    <v>New Orleans</v>
    <v>John Bel Edwards (Governor), Billy Nungesser (Lieutenant Governor)</v>
    <v>114</v>
    <v>788</v>
    <v>45047</v>
    <v>144100</v>
    <v>Louisiana</v>
    <v>2.6</v>
    <v>4684333</v>
    <v>3.3000000000000002E-2</v>
    <v>0.14000000000000001</v>
    <v>8.0000000000000002E-3</v>
    <v>1.8000000000000002E-2</v>
    <v>0.22500000000000001</v>
    <v>0.32500000000000001</v>
    <v>0.04</v>
    <v>0.83400000000000007</v>
    <v>0.05</v>
    <v>0.60399999999999998</v>
    <v>1E-3</v>
    <v>0.11</v>
    <v>1.6E-2</v>
    <v>0.23899999999999999</v>
    <v>6.7000000000000004E-2</v>
    <v>0.63200000000000001</v>
    <v>Central Time Zone</v>
    <v>Louisiana</v>
    <v>mdp/vdpid/19283</v>
  </rv>
  <rv s="4">
    <v>115</v>
  </rv>
  <rv s="0">
    <v>http://en.wikipedia.org/wiki/Maine</v>
    <v>Wikipedia</v>
  </rv>
  <rv s="1">
    <v>0</v>
    <v>117</v>
  </rv>
  <rv s="2">
    <v>https://www.bing.com/th?id=AMMS_236b7ee4d83a9f3d62d8e1e015906509&amp;qlt=95</v>
    <v>118</v>
    <v>https://www.bing.com/images/search?form=xlimg&amp;q=maine</v>
    <v>Image of Maine</v>
  </rv>
  <rv s="0">
    <v>https://www.bing.com/search?q=maine&amp;form=skydnc</v>
    <v>Learn more on Bing</v>
  </rv>
  <rv s="6">
    <v>en-US</v>
    <v>d62dd683-9cf9-4db9-a497-d810d529592b</v>
    <v>536870912</v>
    <v>536870918</v>
    <v>1</v>
    <v>168</v>
    <v>169</v>
    <v>Maine</v>
    <v>12</v>
    <v>170</v>
    <v>Map</v>
    <v>171</v>
    <v>US-ME</v>
    <v>91646</v>
    <v>4010</v>
    <v>Augusta</v>
    <v>United States</v>
    <v>Maine is the northernmost state in the northeastern United States. Maine is the 12th smallest by area, the 9th least populous, and the 13th least densely populated of the 50 U.S. states. Located in New England, it is bordered by New Hampshire to the west, the Atlantic Ocean to the southeast, and the Canadian provinces of New Brunswick and Québec to the northeast and northwest, respectively. Maine is the only state to border exactly one other state, is the easternmost among the contiguous United States, and is the northernmost state east of the Great Lakes.</v>
    <v>553284</v>
    <v>730705</v>
    <v>119</v>
    <v>Portland</v>
    <v>Janet Mills (Governor)</v>
    <v>120</v>
    <v>777</v>
    <v>49331</v>
    <v>173800</v>
    <v>Maine</v>
    <v>2.34</v>
    <v>1335907</v>
    <v>2E-3</v>
    <v>0.188</v>
    <v>6.9999999999999993E-3</v>
    <v>1.2E-2</v>
    <v>0.28999999999999998</v>
    <v>1.3999999999999999E-2</v>
    <v>3.5000000000000003E-2</v>
    <v>0.91599999999999993</v>
    <v>1.6E-2</v>
    <v>0.63400000000000001</v>
    <v>0.11900000000000001</v>
    <v>1.7000000000000001E-2</v>
    <v>0.193</v>
    <v>4.9000000000000002E-2</v>
    <v>0.94900000000000007</v>
    <v>Eastern Time Zone</v>
    <v>Maine</v>
    <v>mdp/vdpid/19840</v>
  </rv>
  <rv s="4">
    <v>121</v>
  </rv>
  <rv s="0">
    <v>http://en.wikipedia.org/wiki/Maryland</v>
    <v>Wikipedia</v>
  </rv>
  <rv s="1">
    <v>0</v>
    <v>123</v>
  </rv>
  <rv s="2">
    <v>https://www.bing.com/th?id=AMMS_18e0e3d3a48392cd9d75e3dcce5f5add&amp;qlt=95</v>
    <v>124</v>
    <v>https://www.bing.com/images/search?form=xlimg&amp;q=maryland</v>
    <v>Image of Maryland</v>
  </rv>
  <rv s="0">
    <v>https://www.bing.com/search?q=maryland&amp;form=skydnc</v>
    <v>Learn more on Bing</v>
  </rv>
  <rv s="3">
    <v>en-US</v>
    <v>4c472f4d-06a8-4d90-8bb8-da4d168c73fe</v>
    <v>536870912</v>
    <v>536870918</v>
    <v>1</v>
    <v>179</v>
    <v>9</v>
    <v>Maryland</v>
    <v>12</v>
    <v>13</v>
    <v>Map</v>
    <v>14</v>
    <v>US-MD</v>
    <v>32133</v>
    <v>17044</v>
    <v>Annapolis</v>
    <v>United States</v>
    <v>Maryland is a state in the Mid-Atlantic region of the eastern United States, bordering Virginia, West Virginia, and the District of Columbia to its south and west; Pennsylvania to its north; and Delaware and the Atlantic Ocean to its east. The state's largest city is Baltimore, and its capital is Annapolis. Among its occasional nicknames are Old Line State, the Free State, and the Chesapeake Bay State. It is named after the English queen Henrietta Maria, known in England as Queen Mary, who was the wife of King Charles I.</v>
    <v>2166389</v>
    <v>2447127</v>
    <v>125</v>
    <v>Baltimore</v>
    <v>Larry Hogan (Governor), Boyd Rutherford (Lieutenant Governor)</v>
    <v>126</v>
    <v>1230</v>
    <v>74551</v>
    <v>286900</v>
    <v>Maryland</v>
    <v>2.67</v>
    <v>6052177</v>
    <v>4.2000000000000003E-2</v>
    <v>0.14099999999999999</v>
    <v>6.0000000000000001E-3</v>
    <v>6.5000000000000002E-2</v>
    <v>0.379</v>
    <v>0.30499999999999999</v>
    <v>0.14499999999999999</v>
    <v>0.89400000000000002</v>
    <v>9.5000000000000001E-2</v>
    <v>0.67900000000000005</v>
    <v>1E-3</v>
    <v>7.0999999999999994E-2</v>
    <v>2.7000000000000003E-2</v>
    <v>0.22399999999999998</v>
    <v>6.0999999999999999E-2</v>
    <v>0.59599999999999997</v>
    <v>Eastern Time Zone</v>
    <v>Maryland</v>
    <v>mdp/vdpid/20487</v>
  </rv>
  <rv s="4">
    <v>127</v>
  </rv>
  <rv s="0">
    <v>http://en.wikipedia.org/wiki/Massachusetts</v>
    <v>Wikipedia</v>
  </rv>
  <rv s="1">
    <v>0</v>
    <v>129</v>
  </rv>
  <rv s="2">
    <v>https://www.bing.com/th?id=AMMS_82121ee381f71cfa2f719a4d50754c55&amp;qlt=95</v>
    <v>130</v>
    <v>https://www.bing.com/images/search?form=xlimg&amp;q=massachusetts</v>
    <v>Image of Massachusetts</v>
  </rv>
  <rv s="0">
    <v>https://www.bing.com/search?q=massachusetts&amp;form=skydnc</v>
    <v>Learn more on Bing</v>
  </rv>
  <rv s="3">
    <v>en-US</v>
    <v>845219d5-3650-4199-b926-964ca27c863c</v>
    <v>536870912</v>
    <v>536870918</v>
    <v>1</v>
    <v>187</v>
    <v>9</v>
    <v>Massachusetts</v>
    <v>12</v>
    <v>13</v>
    <v>Map</v>
    <v>14</v>
    <v>US-MA</v>
    <v>27336</v>
    <v>16288</v>
    <v>Boston</v>
    <v>United States</v>
    <v>Massachusetts, officially known as the Commonwealth of Massachusetts, is the most populous state in the New England region of the northeastern United States. It borders on the Atlantic Ocean to the east, the states of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2549721</v>
    <v>2858026</v>
    <v>131</v>
    <v>Boston</v>
    <v>Charlie Baker (Governor), Karyn Polito (Lieutenant Governor)</v>
    <v>132</v>
    <v>1102</v>
    <v>68563</v>
    <v>333100</v>
    <v>Massachusetts</v>
    <v>2.5299999999999998</v>
    <v>6859819</v>
    <v>0.04</v>
    <v>0.154</v>
    <v>5.0000000000000001E-3</v>
    <v>6.6000000000000003E-2</v>
    <v>0.40500000000000003</v>
    <v>8.4000000000000005E-2</v>
    <v>0.155</v>
    <v>0.89800000000000002</v>
    <v>0.11199999999999999</v>
    <v>0.67500000000000004</v>
    <v>1E-3</v>
    <v>7.9000000000000001E-2</v>
    <v>2.3E-2</v>
    <v>0.20399999999999999</v>
    <v>5.4000000000000006E-2</v>
    <v>0.82099999999999995</v>
    <v>Eastern Time Zone</v>
    <v>Massachusetts</v>
    <v>mdp/vdpid/20543</v>
  </rv>
  <rv s="4">
    <v>133</v>
  </rv>
  <rv s="0">
    <v>http://en.wikipedia.org/wiki/Michigan</v>
    <v>Wikipedia</v>
  </rv>
  <rv s="1">
    <v>0</v>
    <v>135</v>
  </rv>
  <rv s="2">
    <v>https://www.bing.com/th?id=AMMS_930ce5d9b003af389bfe3a4a86d58dd1&amp;qlt=95</v>
    <v>136</v>
    <v>https://www.bing.com/images/search?form=xlimg&amp;q=michigan</v>
    <v>Image of Michigan</v>
  </rv>
  <rv s="0">
    <v>https://www.bing.com/search?q=michigan&amp;form=skydnc</v>
    <v>Learn more on Bing</v>
  </rv>
  <rv s="6">
    <v>en-US</v>
    <v>162411c2-b757-495d-aa81-93942fae2f7e</v>
    <v>536870912</v>
    <v>536870918</v>
    <v>1</v>
    <v>195</v>
    <v>169</v>
    <v>Michigan</v>
    <v>12</v>
    <v>170</v>
    <v>Map</v>
    <v>171</v>
    <v>US-MI</v>
    <v>250493</v>
    <v>20408</v>
    <v>Lansing</v>
    <v>United States</v>
    <v>Michigan is a state in the Great Lakes and Midwestern regions of the United States. Its name originates from the Ojibwe word mishigamaa, meaning "large water" or "large lake". With a population of just under 10 million, Michigan is the tenth most populous of the 50 United States, with the 11th most extensive total area, and is the largest state by total area east of the Mississippi River. Its capital is Lansing, and its largest city is Detroit. Metro Detroit is among the nation's most populous and largest metropolitan economies.</v>
    <v>3841148</v>
    <v>4560055</v>
    <v>137</v>
    <v>Detroit</v>
    <v>Gretchen Whitmer (Governor), Garlin Gilchrist (Lieutenant Governor)</v>
    <v>138</v>
    <v>783</v>
    <v>49576</v>
    <v>122400</v>
    <v>Michigan</v>
    <v>2.52</v>
    <v>9962311</v>
    <v>4.0000000000000001E-3</v>
    <v>0.158</v>
    <v>6.9999999999999993E-3</v>
    <v>0.03</v>
    <v>0.26899999999999996</v>
    <v>0.14199999999999999</v>
    <v>6.3E-2</v>
    <v>0.89599999999999991</v>
    <v>4.9000000000000002E-2</v>
    <v>0.61199999999999999</v>
    <v>0.10300000000000001</v>
    <v>2.3E-2</v>
    <v>0.222</v>
    <v>5.7999999999999996E-2</v>
    <v>0.79700000000000004</v>
    <v>Eastern Time Zone, Central Time Zone</v>
    <v>Michigan</v>
    <v>mdp/vdpid/21196</v>
  </rv>
  <rv s="4">
    <v>139</v>
  </rv>
  <rv s="0">
    <v>http://en.wikipedia.org/wiki/Minnesota</v>
    <v>Wikipedia</v>
  </rv>
  <rv s="1">
    <v>0</v>
    <v>141</v>
  </rv>
  <rv s="2">
    <v>https://www.bing.com/th?id=AMMS_1ded7b90f710766d8c4c1bfd802608cd&amp;qlt=95</v>
    <v>142</v>
    <v>https://www.bing.com/images/search?form=xlimg&amp;q=minnesota</v>
    <v>Image of Minnesota</v>
  </rv>
  <rv s="0">
    <v>https://www.bing.com/search?q=minnesota&amp;form=skydnc</v>
    <v>Learn more on Bing</v>
  </rv>
  <rv s="7">
    <v>en-US</v>
    <v>77f97f6f-7e93-46e5-b486-6198effe8dea</v>
    <v>536870912</v>
    <v>536870918</v>
    <v>1</v>
    <v>202</v>
    <v>203</v>
    <v>Minnesota</v>
    <v>12</v>
    <v>13</v>
    <v>Map</v>
    <v>204</v>
    <v>US-MN</v>
    <v>225181</v>
    <v>21449</v>
    <v>Saint Paul</v>
    <v>United States</v>
    <v>Minnesota is a state in the Upper Midwest, Great Lakes, and northern regions of the United States. Minnesota was admitted as the 32nd U.S. state on May 11, 1858, created from the eastern half of the Minnesota Territory. The state has many lakes, and is known as the "Land of 10,000 Lakes". Its official motto is L'Étoile du Nord.</v>
    <v>2124745</v>
    <v>2409935</v>
    <v>143</v>
    <v>Minneapolis</v>
    <v>144</v>
    <v>848</v>
    <v>61492</v>
    <v>186200</v>
    <v>Minnesota</v>
    <v>2.4900000000000002</v>
    <v>5519952</v>
    <v>4.0999999999999995E-2</v>
    <v>0.14699999999999999</v>
    <v>1.3000000000000001E-2</v>
    <v>4.9000000000000002E-2</v>
    <v>0.33700000000000002</v>
    <v>0.06</v>
    <v>7.6999999999999999E-2</v>
    <v>0.92400000000000004</v>
    <v>5.2000000000000005E-2</v>
    <v>0.7</v>
    <v>1E-3</v>
    <v>7.0999999999999994E-2</v>
    <v>2.4E-2</v>
    <v>0.23399999999999999</v>
    <v>6.4000000000000001E-2</v>
    <v>0.85400000000000009</v>
    <v>Central Time Zone</v>
    <v>Minnesota</v>
    <v>mdp/vdpid/21412</v>
  </rv>
  <rv s="4">
    <v>145</v>
  </rv>
  <rv s="0">
    <v>http://en.wikipedia.org/wiki/Flag_of_Mississippi</v>
    <v>Wikipedia</v>
  </rv>
  <rv s="1">
    <v>0</v>
    <v>147</v>
  </rv>
  <rv s="2">
    <v>https://www.bing.com/th?id=AMMS_0da61fd5d4870b4bcc65bebe5ea4de08&amp;qlt=95</v>
    <v>148</v>
    <v>https://www.bing.com/images/search?form=xlimg&amp;q=mississippi</v>
    <v>Image of Mississippi</v>
  </rv>
  <rv s="0">
    <v>https://www.bing.com/search?q=mississippi&amp;form=skydnc</v>
    <v>Learn more on Bing</v>
  </rv>
  <rv s="3">
    <v>en-US</v>
    <v>6af619ca-217d-49c0-9a86-153fc7fbcd78</v>
    <v>536870912</v>
    <v>536870918</v>
    <v>1</v>
    <v>212</v>
    <v>9</v>
    <v>Mississippi</v>
    <v>12</v>
    <v>13</v>
    <v>Map</v>
    <v>14</v>
    <v>US-MS</v>
    <v>125443</v>
    <v>6886</v>
    <v>Jackson</v>
    <v>United States</v>
    <v>Mississippi is a state located in the southeastern region of the United States. Mississippi is the 32nd largest and 34th-most populous of the 50 United States. Mississippi is bordered to the north by Tennessee, to the east by Alabama, to the south by the Gulf of Mexico, to the southwest by Louisiana, and to the northwest by Arkansas. Mississippi's western boundary is largely defined by the Mississippi River. Jackson is both the state's capital and largest city. Greater Jackson, with an estimated population of 580,166 in 2018, is the most populous metropolitan area in Mississippi and the 95th-most populous in the United States.</v>
    <v>1096593</v>
    <v>1307441</v>
    <v>149</v>
    <v>Jackson</v>
    <v>Tate Reeves (Governor), Delbert Hosemann (Lieutenant Governor)</v>
    <v>150</v>
    <v>717</v>
    <v>39665</v>
    <v>103100</v>
    <v>Mississippi</v>
    <v>2.64</v>
    <v>2984100</v>
    <v>6.9999999999999993E-3</v>
    <v>0.14699999999999999</v>
    <v>6.0000000000000001E-3</v>
    <v>1.1000000000000001E-2</v>
    <v>0.20699999999999999</v>
    <v>0.376</v>
    <v>2.3E-2</v>
    <v>0.82299999999999995</v>
    <v>3.1E-2</v>
    <v>0.57499999999999996</v>
    <v>1E-3</v>
    <v>0.11900000000000001</v>
    <v>1.2E-2</v>
    <v>0.24299999999999999</v>
    <v>6.4000000000000001E-2</v>
    <v>0.59499999999999997</v>
    <v>Central Time Zone</v>
    <v>Mississippi</v>
    <v>mdp/vdpid/21502</v>
  </rv>
  <rv s="4">
    <v>151</v>
  </rv>
  <rv s="0">
    <v>http://creativecommons.org/licenses/by/2.0</v>
    <v>CC BY 2.0</v>
  </rv>
  <rv s="0">
    <v>http://sv.wikipedia.org/wiki/Missouri</v>
    <v>Wikipedia</v>
  </rv>
  <rv s="1">
    <v>153</v>
    <v>154</v>
  </rv>
  <rv s="2">
    <v>https://www.bing.com/th?id=AMMS_235f2fdc49f7e33897930fd9e00848b3&amp;qlt=95</v>
    <v>155</v>
    <v>https://www.bing.com/images/search?form=xlimg&amp;q=missouri</v>
    <v>Image of Missouri</v>
  </rv>
  <rv s="0">
    <v>https://www.bing.com/search?q=missouri&amp;form=skydnc</v>
    <v>Learn more on Bing</v>
  </rv>
  <rv s="3">
    <v>en-US</v>
    <v>6185f8cb-44e1-4da6-9bf0-b75286aeb591</v>
    <v>536870912</v>
    <v>536870918</v>
    <v>1</v>
    <v>220</v>
    <v>9</v>
    <v>Missouri</v>
    <v>12</v>
    <v>13</v>
    <v>Map</v>
    <v>14</v>
    <v>US-MO</v>
    <v>180533</v>
    <v>18997</v>
    <v>Jefferson City</v>
    <v>United States</v>
    <v>Missouri is a state in the Midwestern United States. With more than six million residents, it is the 18th-most populous state of the Union. The largest urban areas are St. Louis, Kansas City, Springfield and Columbia; the capital is Jefferson City. The state is the 21st-most extensive in area. Missouri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of the state into the Mississippi River, which makes up Missouri's eastern border.</v>
    <v>2364688</v>
    <v>2760084</v>
    <v>156</v>
    <v>Kansas City</v>
    <v>Mike Parson (Governor), Mike Kehoe (Lieutenant Governor)</v>
    <v>157</v>
    <v>746</v>
    <v>48173</v>
    <v>138400</v>
    <v>Missouri</v>
    <v>2.48</v>
    <v>6113532</v>
    <v>1.7000000000000001E-2</v>
    <v>0.157</v>
    <v>6.0000000000000001E-3</v>
    <v>0.02</v>
    <v>0.27100000000000002</v>
    <v>0.11800000000000001</v>
    <v>3.9E-2</v>
    <v>0.88400000000000001</v>
    <v>4.0999999999999995E-2</v>
    <v>0.63200000000000001</v>
    <v>1E-3</v>
    <v>0.10400000000000001</v>
    <v>2.2000000000000002E-2</v>
    <v>0.22899999999999998</v>
    <v>6.2E-2</v>
    <v>0.83299999999999996</v>
    <v>Central Time Zone</v>
    <v>Missouri</v>
    <v>mdp/vdpid/21512</v>
  </rv>
  <rv s="4">
    <v>158</v>
  </rv>
  <rv s="0">
    <v>http://en.wikipedia.org/wiki/Montana</v>
    <v>Wikipedia</v>
  </rv>
  <rv s="1">
    <v>0</v>
    <v>160</v>
  </rv>
  <rv s="2">
    <v>https://www.bing.com/th?id=AMMS_21549854d6119ab70a429d527a50790d&amp;qlt=95</v>
    <v>161</v>
    <v>https://www.bing.com/images/search?form=xlimg&amp;q=montana</v>
    <v>Image of Montana</v>
  </rv>
  <rv s="0">
    <v>https://www.bing.com/search?q=montana&amp;form=skydnc</v>
    <v>Learn more on Bing</v>
  </rv>
  <rv s="3">
    <v>en-US</v>
    <v>447d6cd5-53f6-4c8f-bf6c-9ff228415c3b</v>
    <v>536870912</v>
    <v>536870918</v>
    <v>1</v>
    <v>228</v>
    <v>9</v>
    <v>Montana</v>
    <v>12</v>
    <v>13</v>
    <v>Map</v>
    <v>14</v>
    <v>US-MT</v>
    <v>381154</v>
    <v>4781</v>
    <v>Helena</v>
    <v>United States</v>
    <v>Montana is a state in the Northwestern United States. Montana has several nicknames, although none are official, including "Big Sky Country" and "The Treasure State", and slogans that include "Land of the Shining Mountains" and more recently "The Last Best Place".</v>
    <v>409394</v>
    <v>497756</v>
    <v>162</v>
    <v>Billings</v>
    <v>Steve Bullock (Governor), Mike Cooney (Lieutenant Governor)</v>
    <v>163</v>
    <v>711</v>
    <v>47169</v>
    <v>193500</v>
    <v>Montana</v>
    <v>2.41</v>
    <v>1050493</v>
    <v>5.4000000000000006E-2</v>
    <v>0.17199999999999999</v>
    <v>6.6000000000000003E-2</v>
    <v>8.0000000000000002E-3</v>
    <v>0.29499999999999998</v>
    <v>6.0000000000000001E-3</v>
    <v>2.1000000000000001E-2</v>
    <v>0.92799999999999994</v>
    <v>3.6000000000000004E-2</v>
    <v>0.63600000000000001</v>
    <v>1E-3</v>
    <v>9.0999999999999998E-2</v>
    <v>2.7000000000000003E-2</v>
    <v>0.21899999999999997</v>
    <v>0.06</v>
    <v>0.89200000000000002</v>
    <v>Mountain Time Zone</v>
    <v>Montana</v>
    <v>mdp/vdpid/21789</v>
  </rv>
  <rv s="4">
    <v>164</v>
  </rv>
  <rv s="0">
    <v>http://en.wikipedia.org/wiki/Nebraska</v>
    <v>Wikipedia</v>
  </rv>
  <rv s="1">
    <v>0</v>
    <v>166</v>
  </rv>
  <rv s="2">
    <v>https://www.bing.com/th?id=AMMS_be276cfa227a380e445ac9a2c7c7d325&amp;qlt=95</v>
    <v>167</v>
    <v>https://www.bing.com/images/search?form=xlimg&amp;q=nebraska</v>
    <v>Image of Nebraska</v>
  </rv>
  <rv s="0">
    <v>https://www.bing.com/search?q=nebraska&amp;form=skydnc</v>
    <v>Learn more on Bing</v>
  </rv>
  <rv s="3">
    <v>en-US</v>
    <v>3e64ff5d-6b40-4dbe-91b1-0e554e892496</v>
    <v>536870912</v>
    <v>536870918</v>
    <v>1</v>
    <v>236</v>
    <v>9</v>
    <v>Nebraska</v>
    <v>12</v>
    <v>13</v>
    <v>Map</v>
    <v>14</v>
    <v>US-NE</v>
    <v>200520</v>
    <v>8078</v>
    <v>Lincoln</v>
    <v>United States</v>
    <v>Nebraska is a state that lies both in the Great Plains and in the Midwestern United States. It is bordered by South Dakota to the north; Iowa to the east and Missouri to the southeast, both across the Missouri River; Kansas to the south; Colorado to the southwest; and Wyoming to the west. It is the only triply landlocked U.S. state.</v>
    <v>736613</v>
    <v>827156</v>
    <v>168</v>
    <v>Omaha</v>
    <v>Pete Ricketts (Governor), Mike Foley (Lieutenant Governor)</v>
    <v>169</v>
    <v>726</v>
    <v>52997</v>
    <v>133200</v>
    <v>Nebraska</v>
    <v>2.4700000000000002</v>
    <v>1920076</v>
    <v>4.4000000000000004E-2</v>
    <v>0.14699999999999999</v>
    <v>1.3999999999999999E-2</v>
    <v>2.3E-2</v>
    <v>0.29299999999999998</v>
    <v>0.05</v>
    <v>6.6000000000000003E-2</v>
    <v>0.90700000000000003</v>
    <v>0.10400000000000001</v>
    <v>0.69900000000000007</v>
    <v>1E-3</v>
    <v>7.2999999999999995E-2</v>
    <v>2.1000000000000001E-2</v>
    <v>0.248</v>
    <v>6.9000000000000006E-2</v>
    <v>0.8909999999999999</v>
    <v>Central Time Zone, Mountain Time Zone</v>
    <v>Nebraska</v>
    <v>mdp/vdpid/22869</v>
  </rv>
  <rv s="4">
    <v>170</v>
  </rv>
  <rv s="0">
    <v>http://en.wikipedia.org/wiki/Nevada</v>
    <v>Wikipedia</v>
  </rv>
  <rv s="1">
    <v>0</v>
    <v>172</v>
  </rv>
  <rv s="2">
    <v>https://www.bing.com/th?id=AMMS_5e2c748df111a0ab38b36b0a75ee21c7&amp;qlt=95</v>
    <v>173</v>
    <v>https://www.bing.com/images/search?form=xlimg&amp;q=nevada</v>
    <v>Image of Nevada</v>
  </rv>
  <rv s="0">
    <v>https://www.bing.com/search?q=nevada&amp;form=skydnc</v>
    <v>Learn more on Bing</v>
  </rv>
  <rv s="3">
    <v>en-US</v>
    <v>c2157d7e-617e-4517-80f8-1b08113afc14</v>
    <v>536870912</v>
    <v>536870918</v>
    <v>1</v>
    <v>244</v>
    <v>9</v>
    <v>Nevada</v>
    <v>12</v>
    <v>13</v>
    <v>Map</v>
    <v>14</v>
    <v>US-NV</v>
    <v>286367</v>
    <v>17952</v>
    <v>Carson City</v>
    <v>United States</v>
    <v>Nevada is a state in the Western United States. It is bordered by Oregon to the northwest, Idaho to the northeast, California to the west, Arizona to the southeast, and Utah to the east. Nevada is the 7th most extensive, the 32nd most populous, but the 9th least densely populated of the U.S. states. Nearly three-quarters of Nevada's people live in Clark County, which contains the Las Vegas–Paradise metropolitan area, including three of the state's four largest incorporated cities. Nevada's capital is Carson City.</v>
    <v>1016709</v>
    <v>1221698</v>
    <v>174</v>
    <v>Las Vegas</v>
    <v>Kate Marshall (Lieutenant Governor), Steve Sisolak (Governor)</v>
    <v>175</v>
    <v>973</v>
    <v>51847</v>
    <v>173700</v>
    <v>Nevada</v>
    <v>2.72</v>
    <v>2998039</v>
    <v>8.900000000000001E-2</v>
    <v>0.14599999999999999</v>
    <v>1.6E-2</v>
    <v>8.5000000000000006E-2</v>
    <v>0.23</v>
    <v>9.3000000000000013E-2</v>
    <v>0.192</v>
    <v>0.85099999999999998</v>
    <v>0.28100000000000003</v>
    <v>0.64</v>
    <v>8.0000000000000002E-3</v>
    <v>0.09</v>
    <v>4.0999999999999995E-2</v>
    <v>0.23100000000000001</v>
    <v>6.0999999999999999E-2</v>
    <v>0.75700000000000001</v>
    <v>Mountain Time Zone, Pacific Time Zone</v>
    <v>Nevada</v>
    <v>mdp/vdpid/23035</v>
  </rv>
  <rv s="4">
    <v>176</v>
  </rv>
  <rv s="0">
    <v>http://en.wikipedia.org/wiki/New_Hampshire</v>
    <v>Wikipedia</v>
  </rv>
  <rv s="1">
    <v>0</v>
    <v>178</v>
  </rv>
  <rv s="2">
    <v>https://www.bing.com/th?id=AMMS_bedad41c3052bc09d4327f75ef76197d&amp;qlt=95</v>
    <v>179</v>
    <v>https://www.bing.com/images/search?form=xlimg&amp;q=new+hampshire</v>
    <v>Image of New Hampshire</v>
  </rv>
  <rv s="0">
    <v>https://www.bing.com/search?q=new+hampshire&amp;form=skydnc</v>
    <v>Learn more on Bing</v>
  </rv>
  <rv s="6">
    <v>en-US</v>
    <v>9ca71997-cc97-46eb-8911-fac32f80b0b1</v>
    <v>536870912</v>
    <v>536870918</v>
    <v>1</v>
    <v>253</v>
    <v>169</v>
    <v>New Hampshire</v>
    <v>12</v>
    <v>170</v>
    <v>Map</v>
    <v>171</v>
    <v>US-NH</v>
    <v>24217</v>
    <v>3796</v>
    <v>Concord</v>
    <v>United States</v>
    <v>New Hampshire is a state in the New England region of the northeastern United States. It is bordered by Massachusetts to the south, Vermont to the west, Maine and the Atlantic Ocean to the east, and the Canadian province of Quebec to the north. New Hampshire is the 5th smallest by area and the 10th least populous U.S. state.</v>
    <v>520251</v>
    <v>625307</v>
    <v>180</v>
    <v>Manchester</v>
    <v>Chris Sununu (Governor)</v>
    <v>181</v>
    <v>1000</v>
    <v>66779</v>
    <v>237300</v>
    <v>New Hampshire</v>
    <v>2.4700000000000002</v>
    <v>1342795</v>
    <v>1.3999999999999999E-2</v>
    <v>0.16500000000000001</v>
    <v>3.0000000000000001E-3</v>
    <v>2.6000000000000002E-2</v>
    <v>0.34899999999999998</v>
    <v>1.4999999999999999E-2</v>
    <v>5.7000000000000002E-2</v>
    <v>0.92299999999999993</v>
    <v>3.4000000000000002E-2</v>
    <v>0.68200000000000005</v>
    <v>8.5000000000000006E-2</v>
    <v>1.6E-2</v>
    <v>0.19800000000000001</v>
    <v>4.9000000000000002E-2</v>
    <v>0.93900000000000006</v>
    <v>Eastern Time Zone</v>
    <v>New Hampshire</v>
    <v>mdp/vdpid/23097</v>
  </rv>
  <rv s="4">
    <v>182</v>
  </rv>
  <rv s="0">
    <v>http://pl.wikipedia.org/wiki/New_Jersey</v>
    <v>Wikipedia</v>
  </rv>
  <rv s="1">
    <v>0</v>
    <v>184</v>
  </rv>
  <rv s="2">
    <v>https://www.bing.com/th?id=AMMS_97d8d652a33cb093648451f8ad49c675&amp;qlt=95</v>
    <v>185</v>
    <v>https://www.bing.com/images/search?form=xlimg&amp;q=new+jersey</v>
    <v>Image of New Jersey</v>
  </rv>
  <rv s="0">
    <v>https://www.bing.com/search?q=new+jersey&amp;form=skydnc</v>
    <v>Learn more on Bing</v>
  </rv>
  <rv s="3">
    <v>en-US</v>
    <v>05277898-b62b-4878-8632-09d29756a2ff</v>
    <v>536870912</v>
    <v>536870918</v>
    <v>1</v>
    <v>261</v>
    <v>9</v>
    <v>New Jersey</v>
    <v>12</v>
    <v>13</v>
    <v>Map</v>
    <v>14</v>
    <v>US-NJ</v>
    <v>22608</v>
    <v>26793</v>
    <v>Trenton</v>
    <v>United States</v>
    <v>New Jersey is a state in the Mid-Atlantic region of the Northeastern United States. It is bordered on the north and east by the state of New York; on the east, southeast, and south by the Atlantic Ocean; on the west by the Delaware River and Pennsylvania; and on the southwest by Delaware Bay and the State of Delaware. New Jersey is the fourth-smallest state by area but the 11th-most populous, with 8,882,190 residents as of 2019 and an area of 8,722.58 square miles, making it the most densely populated of the 50 U.S. states, with its biggest city being Newark. New Jersey lies completely within the combined statistical areas of New York City and Philadelphia. New Jersey was the second-wealthiest U.S. state by median household income as of 2017.</v>
    <v>3189486</v>
    <v>3604409</v>
    <v>186</v>
    <v>Newark</v>
    <v>Phil Murphy (Governor), Sheila Oliver (Lieutenant Governor)</v>
    <v>187</v>
    <v>1192</v>
    <v>72093</v>
    <v>315900</v>
    <v>New Jersey</v>
    <v>2.73</v>
    <v>9005644</v>
    <v>1.7000000000000001E-2</v>
    <v>0.15</v>
    <v>6.0000000000000001E-3</v>
    <v>9.6999999999999989E-2</v>
    <v>0.36799999999999999</v>
    <v>0.14800000000000002</v>
    <v>0.217</v>
    <v>0.8859999999999999</v>
    <v>0.19699999999999998</v>
    <v>0.65900000000000003</v>
    <v>1E-3</v>
    <v>6.6000000000000003E-2</v>
    <v>2.1000000000000001E-2</v>
    <v>0.223</v>
    <v>5.9000000000000004E-2</v>
    <v>0.72599999999999998</v>
    <v>Eastern Time Zone</v>
    <v>New Jersey</v>
    <v>mdp/vdpid/23117</v>
  </rv>
  <rv s="4">
    <v>188</v>
  </rv>
  <rv s="0">
    <v>http://en.wikipedia.org/wiki/New_Mexico</v>
    <v>Wikipedia</v>
  </rv>
  <rv s="1">
    <v>7</v>
    <v>190</v>
  </rv>
  <rv s="2">
    <v>https://www.bing.com/th?id=AMMS_dea92f736dd3c05604e40b0c74a8605f&amp;qlt=95</v>
    <v>191</v>
    <v>https://www.bing.com/images/search?form=xlimg&amp;q=new+mexico</v>
    <v>Image of New Mexico</v>
  </rv>
  <rv s="0">
    <v>https://www.bing.com/search?q=new+mexico&amp;form=skydnc</v>
    <v>Learn more on Bing</v>
  </rv>
  <rv s="3">
    <v>en-US</v>
    <v>a16d3636-4349-41c7-a77e-89e34b26a8ad</v>
    <v>536870912</v>
    <v>536870918</v>
    <v>1</v>
    <v>270</v>
    <v>9</v>
    <v>New Mexico</v>
    <v>12</v>
    <v>13</v>
    <v>Map</v>
    <v>14</v>
    <v>US-NM</v>
    <v>315194</v>
    <v>4863</v>
    <v>Santa Fe</v>
    <v>United States</v>
    <v>New Mexico is a state in the Southwestern region of the United States of America; its capital and cultural center is Santa Fe, which was founded in 1610 as capital of Nuevo México, while its largest city is Albuquerque with its accompanying metropolitan area. It is one of the Mountain States and shares the Four Corners region with Utah, Colorado, and Arizona. New Mexico is also bordered by the state of Texas to the east-southeast, Oklahoma to the northeast, and the Mexican states of Chihuahua to the south and Sonora to the southwest. With an estimated population of 2,096,829 as of the July 1, 2019, U.S. Census Bureau estimate, New Mexico is the 36th largest state by population. With a total area of 121,590 sq mi, it is the fifth-largest and sixth-least densely populated of the 50 states. Due to their geographic locations, northern and eastern New Mexico exhibit a colder, alpine climate, while western and southern New Mexico exhibit a warmer, arid climate.</v>
    <v>763603</v>
    <v>917568</v>
    <v>192</v>
    <v>Albuquerque</v>
    <v>Michelle Lujan Grisham (Governor), Howie Morales (Lieutenant Governor)</v>
    <v>193</v>
    <v>777</v>
    <v>44963</v>
    <v>160300</v>
    <v>New Mexico</v>
    <v>2.67</v>
    <v>2088070</v>
    <v>1.1000000000000001E-2</v>
    <v>0.158</v>
    <v>0.105</v>
    <v>1.7000000000000001E-2</v>
    <v>0.26300000000000001</v>
    <v>2.6000000000000002E-2</v>
    <v>9.8000000000000004E-2</v>
    <v>0.84200000000000008</v>
    <v>0.48</v>
    <v>0.59099999999999997</v>
    <v>2E-3</v>
    <v>0.10099999999999999</v>
    <v>2.5000000000000001E-2</v>
    <v>0.23800000000000002</v>
    <v>6.5000000000000002E-2</v>
    <v>0.82499999999999996</v>
    <v>Mountain Time Zone</v>
    <v>New Mexico</v>
    <v>mdp/vdpid/23132</v>
  </rv>
  <rv s="4">
    <v>194</v>
  </rv>
  <rv s="0">
    <v>http://en.wikipedia.org/wiki/New_York_(state)</v>
    <v>Wikipedia</v>
  </rv>
  <rv s="1">
    <v>0</v>
    <v>196</v>
  </rv>
  <rv s="2">
    <v>https://www.bing.com/th?id=AMMS_609ebaed6c69e3618e538c33336a4e17&amp;qlt=95</v>
    <v>197</v>
    <v>https://www.bing.com/images/search?form=xlimg&amp;q=new+york+state</v>
    <v>Image of New York</v>
  </rv>
  <rv s="0">
    <v>https://www.bing.com/search?q=new+york+state&amp;form=skydnc</v>
    <v>Learn more on Bing</v>
  </rv>
  <rv s="3">
    <v>en-US</v>
    <v>caeb7b9a-f5d7-4686-8fb5-cf7628296b13</v>
    <v>536870912</v>
    <v>536870918</v>
    <v>1</v>
    <v>279</v>
    <v>9</v>
    <v>New York</v>
    <v>12</v>
    <v>13</v>
    <v>Map</v>
    <v>14</v>
    <v>US-NY</v>
    <v>141300</v>
    <v>33711</v>
    <v>Albany</v>
    <v>United States</v>
    <v>New York is a state located in the Northeastern United States. New York was one of the original Thirteen Colonies that formed the United States. With an estimated 19.45 million residents in 2019, it is the fourth most populous state. In order to distinguish the state from its city with the same name, it is sometimes referred to as New York State.</v>
    <v>7262279</v>
    <v>8231687</v>
    <v>198</v>
    <v>New York</v>
    <v>Kathy Hochul (Lieutenant Governor), Andrew Cuomo (Governor)</v>
    <v>199</v>
    <v>1132</v>
    <v>59269</v>
    <v>283400</v>
    <v>New York</v>
    <v>2.63</v>
    <v>19849399</v>
    <v>1.9E-2</v>
    <v>0.15</v>
    <v>0.01</v>
    <v>8.8000000000000009E-2</v>
    <v>0.34200000000000003</v>
    <v>0.17600000000000002</v>
    <v>0.22500000000000001</v>
    <v>0.85599999999999998</v>
    <v>0.188</v>
    <v>0.63300000000000001</v>
    <v>1E-3</v>
    <v>7.400000000000001E-2</v>
    <v>2.4E-2</v>
    <v>0.21299999999999999</v>
    <v>0.06</v>
    <v>0.70099999999999996</v>
    <v>Eastern Time Zone</v>
    <v>New York</v>
    <v>mdp/vdpid/23161</v>
  </rv>
  <rv s="4">
    <v>200</v>
  </rv>
  <rv s="0">
    <v>http://en.wikipedia.org/wiki/North_Carolina</v>
    <v>Wikipedia</v>
  </rv>
  <rv s="1">
    <v>0</v>
    <v>202</v>
  </rv>
  <rv s="2">
    <v>https://www.bing.com/th?id=AMMS_0a4ce6ccd6a06e8e1e129324dcb63061&amp;qlt=95</v>
    <v>203</v>
    <v>https://www.bing.com/images/search?form=xlimg&amp;q=north+carolina</v>
    <v>Image of North Carolina</v>
  </rv>
  <rv s="0">
    <v>https://www.bing.com/search?q=north+carolina&amp;form=skydnc</v>
    <v>Learn more on Bing</v>
  </rv>
  <rv s="3">
    <v>en-US</v>
    <v>9e2bf053-dd80-4646-8f26-65075e7085c0</v>
    <v>536870912</v>
    <v>536870918</v>
    <v>1</v>
    <v>287</v>
    <v>9</v>
    <v>North Carolina</v>
    <v>12</v>
    <v>13</v>
    <v>Map</v>
    <v>288</v>
    <v>US-NC</v>
    <v>139390</v>
    <v>60550</v>
    <v>Raleigh</v>
    <v>United States</v>
    <v>North Carolina is a U.S. state located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 populous metropolitan area in North Carolina, the 23rd-most populous in the United States, and the largest banking center in the nation after New York City. The Raleigh metropolitan area is the second-largest metropolitan area in the state, with an estimated population of 1,362,540 in 2018, and is home to the largest research park in the United States, Research Triangle Park.</v>
    <v>3775581</v>
    <v>4540498</v>
    <v>204</v>
    <v>Charlotte</v>
    <v>Roy Cooper (Governor), Dan Forest (Lieutenant Governor)</v>
    <v>205</v>
    <v>797</v>
    <v>46868</v>
    <v>154900</v>
    <v>North Carolina</v>
    <v>2.54</v>
    <v>10383620</v>
    <v>6.4000000000000001E-2</v>
    <v>0.151</v>
    <v>1.6E-2</v>
    <v>2.7999999999999997E-2</v>
    <v>0.28399999999999997</v>
    <v>0.221</v>
    <v>7.6999999999999999E-2</v>
    <v>0.85799999999999998</v>
    <v>9.0999999999999998E-2</v>
    <v>0.61799999999999999</v>
    <v>1E-3</v>
    <v>9.6000000000000002E-2</v>
    <v>2.1000000000000001E-2</v>
    <v>0.22800000000000001</v>
    <v>0.06</v>
    <v>0.71200000000000008</v>
    <v>Eastern Time Zone</v>
    <v>North Carolina</v>
    <v>mdp/vdpid/23611</v>
  </rv>
  <rv s="4">
    <v>206</v>
  </rv>
  <rv s="0">
    <v>http://en.wikipedia.org/wiki/North_Dakota</v>
    <v>Wikipedia</v>
  </rv>
  <rv s="1">
    <v>0</v>
    <v>208</v>
  </rv>
  <rv s="2">
    <v>https://www.bing.com/th?id=AMMS_7f4b797805956fc0e9cec3aa8a7ceec9&amp;qlt=95</v>
    <v>209</v>
    <v>https://www.bing.com/images/search?form=xlimg&amp;q=north+dakota</v>
    <v>Image of North Dakota</v>
  </rv>
  <rv s="0">
    <v>https://www.bing.com/search?q=north+dakota&amp;form=skydnc</v>
    <v>Learn more on Bing</v>
  </rv>
  <rv s="3">
    <v>en-US</v>
    <v>77fbc744-3efe-4aa9-9e8e-f8034f06b941</v>
    <v>536870912</v>
    <v>536870918</v>
    <v>1</v>
    <v>296</v>
    <v>9</v>
    <v>North Dakota</v>
    <v>12</v>
    <v>13</v>
    <v>Map</v>
    <v>14</v>
    <v>US-ND</v>
    <v>183272</v>
    <v>3981</v>
    <v>Bismarck</v>
    <v>United States</v>
    <v>North Dakota is a U.S. state in the midwestern and northern regions of the United States. It is the nineteenth largest in area, the fourth smallest by population, and the fourth most sparsely populated of the 50 states. North Dakota was admitted to the Union on November 2, 1889, along with its neighboring state, South Dakota. Its capital is Bismarck, and its largest city is Fargo.</v>
    <v>299638</v>
    <v>368624</v>
    <v>210</v>
    <v>Fargo</v>
    <v>Doug Burgum (Governor), Brent Sanford (Lieutenant Governor)</v>
    <v>211</v>
    <v>709</v>
    <v>57181</v>
    <v>153800</v>
    <v>North Dakota</v>
    <v>2.3199999999999998</v>
    <v>755393</v>
    <v>0.127</v>
    <v>0.14199999999999999</v>
    <v>5.5E-2</v>
    <v>1.3999999999999999E-2</v>
    <v>0.27699999999999997</v>
    <v>2.4E-2</v>
    <v>3.2000000000000001E-2</v>
    <v>0.91700000000000004</v>
    <v>3.5000000000000003E-2</v>
    <v>0.69299999999999995</v>
    <v>1E-3</v>
    <v>6.8000000000000005E-2</v>
    <v>2.1000000000000001E-2</v>
    <v>0.23</v>
    <v>7.0000000000000007E-2</v>
    <v>0.8859999999999999</v>
    <v>Central Time Zone, Mountain Time Zone</v>
    <v>North Dakota</v>
    <v>mdp/vdpid/23624</v>
  </rv>
  <rv s="4">
    <v>212</v>
  </rv>
  <rv s="0">
    <v>http://en.wikipedia.org/wiki/Ohio</v>
    <v>Wikipedia</v>
  </rv>
  <rv s="1">
    <v>0</v>
    <v>214</v>
  </rv>
  <rv s="2">
    <v>https://www.bing.com/th?id=AMMS_05aa70ebb9a0b29b30d94ce16ce5c410&amp;qlt=95</v>
    <v>215</v>
    <v>https://www.bing.com/images/search?form=xlimg&amp;q=ohio+usa</v>
    <v>Image of Ohio</v>
  </rv>
  <rv s="0">
    <v>https://www.bing.com/search?q=ohio+usa&amp;form=skydnc</v>
    <v>Learn more on Bing</v>
  </rv>
  <rv s="3">
    <v>en-US</v>
    <v>6f3df7da-1ef6-48e3-b2b3-b5b5fce3e846</v>
    <v>536870912</v>
    <v>536870918</v>
    <v>1</v>
    <v>304</v>
    <v>9</v>
    <v>Ohio</v>
    <v>12</v>
    <v>13</v>
    <v>Map</v>
    <v>14</v>
    <v>US-OH</v>
    <v>116096</v>
    <v>22816</v>
    <v>Columbus</v>
    <v>United States</v>
    <v>Ohio is a state in the East North Central region of the Midwestern United States. Of the fifty states, it is the 34th largest by area, the seventh most populous, and the tenth most densely populated. The state's capital and largest city is Columbus. Ohio is bordered by Lake Erie to the north, Pennsylvania to the east, West Virginia to the southeast, Kentucky to the southwest, Indiana to the west, and Michigan to the northwest.</v>
    <v>4585084</v>
    <v>5164361</v>
    <v>216</v>
    <v>Columbus</v>
    <v>Mike DeWine (Governor), Jon A. Husted (Lieutenant Governor)</v>
    <v>217</v>
    <v>730</v>
    <v>49429</v>
    <v>129900</v>
    <v>Ohio</v>
    <v>2.46</v>
    <v>11658609</v>
    <v>6.9999999999999993E-3</v>
    <v>0.159</v>
    <v>3.0000000000000001E-3</v>
    <v>2.1000000000000001E-2</v>
    <v>0.26100000000000001</v>
    <v>0.127</v>
    <v>4.0999999999999995E-2</v>
    <v>0.8909999999999999</v>
    <v>3.6000000000000004E-2</v>
    <v>0.63300000000000001</v>
    <v>1E-3</v>
    <v>9.9000000000000005E-2</v>
    <v>2.1000000000000001E-2</v>
    <v>0.22600000000000001</v>
    <v>0.06</v>
    <v>0.82700000000000007</v>
    <v>Eastern Time Zone</v>
    <v>Ohio</v>
    <v>mdp/vdpid/24230</v>
  </rv>
  <rv s="4">
    <v>218</v>
  </rv>
  <rv s="0">
    <v>http://en.wikipedia.org/wiki/Oklahoma</v>
    <v>Wikipedia</v>
  </rv>
  <rv s="1">
    <v>0</v>
    <v>220</v>
  </rv>
  <rv s="2">
    <v>https://www.bing.com/th?id=AMMS_d24c783d70f4c88740a6e4ebddd84df5&amp;qlt=95</v>
    <v>221</v>
    <v>https://www.bing.com/images/search?form=xlimg&amp;q=oklahoma</v>
    <v>Image of Oklahoma</v>
  </rv>
  <rv s="0">
    <v>https://www.bing.com/search?q=oklahoma&amp;form=skydnc</v>
    <v>Learn more on Bing</v>
  </rv>
  <rv s="3">
    <v>en-US</v>
    <v>cbcf556f-952a-4665-bb95-0500b27f9976</v>
    <v>536870912</v>
    <v>536870918</v>
    <v>1</v>
    <v>312</v>
    <v>9</v>
    <v>Oklahoma</v>
    <v>12</v>
    <v>13</v>
    <v>Map</v>
    <v>288</v>
    <v>US-OK</v>
    <v>181195</v>
    <v>12092</v>
    <v>Oklahoma City</v>
    <v>United States</v>
    <v>Oklahoma is a state in the South Central region of the United States, bordered by the state of Texas on the south and west, Kansas on the north, Missouri on the northeast, Arkansas on the east, New Mexico on the west, and Colorado on the northwest. It is the 20th-most extensive and the 28th-most populous of the 50 United States. Its residents are known as Oklahomans, and its capital and largest city is Oklahoma City.</v>
    <v>1455321</v>
    <v>1721045</v>
    <v>222</v>
    <v>Oklahoma City</v>
    <v>Matt Pinnell (Lieutenant Governor), Kevin Stitt (Governor)</v>
    <v>223</v>
    <v>727</v>
    <v>46879</v>
    <v>117900</v>
    <v>Oklahoma</v>
    <v>2.57</v>
    <v>3940521</v>
    <v>4.5999999999999999E-2</v>
    <v>0.14699999999999999</v>
    <v>9.0999999999999998E-2</v>
    <v>2.2000000000000002E-2</v>
    <v>0.24100000000000002</v>
    <v>7.8E-2</v>
    <v>5.7999999999999996E-2</v>
    <v>0.86900000000000011</v>
    <v>0.10099999999999999</v>
    <v>0.61099999999999999</v>
    <v>2E-3</v>
    <v>0.113</v>
    <v>0.06</v>
    <v>0.24600000000000002</v>
    <v>6.9000000000000006E-2</v>
    <v>0.748</v>
    <v>Central Time Zone</v>
    <v>Oklahoma</v>
    <v>mdp/vdpid/24293</v>
  </rv>
  <rv s="4">
    <v>224</v>
  </rv>
  <rv s="0">
    <v>http://en.wikipedia.org/wiki/Oregon</v>
    <v>Wikipedia</v>
  </rv>
  <rv s="1">
    <v>0</v>
    <v>226</v>
  </rv>
  <rv s="2">
    <v>https://www.bing.com/th?id=AMMS_f72fb537d1c6658fd10f1c3343a66093&amp;qlt=95</v>
    <v>227</v>
    <v>https://www.bing.com/images/search?form=xlimg&amp;q=oregon</v>
    <v>Image of Oregon</v>
  </rv>
  <rv s="0">
    <v>https://www.bing.com/search?q=oregon&amp;form=skydnc</v>
    <v>Learn more on Bing</v>
  </rv>
  <rv s="3">
    <v>en-US</v>
    <v>cacd36fd-7c62-43e2-a632-64a2a1811933</v>
    <v>536870912</v>
    <v>536870918</v>
    <v>1</v>
    <v>320</v>
    <v>9</v>
    <v>Oregon</v>
    <v>12</v>
    <v>13</v>
    <v>Map</v>
    <v>14</v>
    <v>US-OR</v>
    <v>255026</v>
    <v>19586</v>
    <v>Salem</v>
    <v>United States</v>
    <v>Oregon is a state in the Pacific Northwest region on the West Coast of the United States. The Columbia River delineates much of Oregon's northern boundary with Washington, while the Snake River delineates much of its eastern boundary with Idaho. The parallel 42° north delineates the southern boundary with California and Nevada.</v>
    <v>1533430</v>
    <v>1732786</v>
    <v>228</v>
    <v>Portland</v>
    <v>Kate Brown (Governor), Kate Brown (Governor)</v>
    <v>229</v>
    <v>907</v>
    <v>51243</v>
    <v>237300</v>
    <v>Oregon</v>
    <v>2.5099999999999998</v>
    <v>4142776</v>
    <v>6.8000000000000005E-2</v>
    <v>0.16399999999999998</v>
    <v>1.8000000000000002E-2</v>
    <v>4.4000000000000004E-2</v>
    <v>0.308</v>
    <v>2.1000000000000001E-2</v>
    <v>9.9000000000000005E-2</v>
    <v>0.89800000000000002</v>
    <v>0.127</v>
    <v>0.621</v>
    <v>4.0000000000000001E-3</v>
    <v>0.10199999999999999</v>
    <v>3.7000000000000005E-2</v>
    <v>0.214</v>
    <v>5.7000000000000002E-2</v>
    <v>0.87599999999999989</v>
    <v>Mountain Time Zone, Pacific Time Zone</v>
    <v>Oregon</v>
    <v>mdp/vdpid/24561</v>
  </rv>
  <rv s="4">
    <v>230</v>
  </rv>
  <rv s="0">
    <v>http://en.wikipedia.org/wiki/Pennsylvania</v>
    <v>Wikipedia</v>
  </rv>
  <rv s="1">
    <v>0</v>
    <v>232</v>
  </rv>
  <rv s="2">
    <v>https://www.bing.com/th?id=AMMS_82b8ceb9c62510ad502c730e38d4b585&amp;qlt=95</v>
    <v>233</v>
    <v>https://www.bing.com/images/search?form=xlimg&amp;q=pennsylvania</v>
    <v>Image of Pennsylvania</v>
  </rv>
  <rv s="0">
    <v>https://www.bing.com/search?q=pennsylvania&amp;form=skydnc</v>
    <v>Learn more on Bing</v>
  </rv>
  <rv s="7">
    <v>en-US</v>
    <v>6304580e-c803-4266-818a-971619176547</v>
    <v>536870912</v>
    <v>536870918</v>
    <v>1</v>
    <v>327</v>
    <v>203</v>
    <v>Pennsylvania</v>
    <v>12</v>
    <v>13</v>
    <v>Map</v>
    <v>14</v>
    <v>US-PA</v>
    <v>119283</v>
    <v>23303</v>
    <v>Harrisburg</v>
    <v>United States</v>
    <v>Pennsylvania, officially the Commonwealth of Pennsylvania, is a state located in the Northeastern, Great Lakes, Appalachian, and Mid-Atlantic regions of the United States. The Appalachian Mountains run through its middle. The Commonwealth is bordered by Delaware to the southeast, Maryland to the south, West Virginia to the southwest, Ohio to the west, Lake Erie and the Canadian province of Ontario to the northwest, New York to the north, and New Jersey to the east.</v>
    <v>4958859</v>
    <v>5612002</v>
    <v>234</v>
    <v>Philadelphia</v>
    <v>235</v>
    <v>840</v>
    <v>53599</v>
    <v>166000</v>
    <v>Pennsylvania</v>
    <v>2.4900000000000002</v>
    <v>12805537</v>
    <v>6.0000000000000001E-3</v>
    <v>0.17</v>
    <v>4.0000000000000001E-3</v>
    <v>3.4000000000000002E-2</v>
    <v>0.28600000000000003</v>
    <v>0.11699999999999999</v>
    <v>6.3E-2</v>
    <v>0.89200000000000002</v>
    <v>6.8000000000000005E-2</v>
    <v>0.628</v>
    <v>1E-3</v>
    <v>9.5000000000000001E-2</v>
    <v>1.9E-2</v>
    <v>0.21</v>
    <v>5.5999999999999994E-2</v>
    <v>0.82599999999999996</v>
    <v>Eastern Time Zone</v>
    <v>Pennsylvania</v>
    <v>mdp/vdpid/25623</v>
  </rv>
  <rv s="4">
    <v>236</v>
  </rv>
  <rv s="0">
    <v>http://en.wikipedia.org/wiki/Rhode_Island</v>
    <v>Wikipedia</v>
  </rv>
  <rv s="1">
    <v>0</v>
    <v>238</v>
  </rv>
  <rv s="2">
    <v>https://www.bing.com/th?id=AMMS_29ee9001fb1705a33948322dbd00117a&amp;qlt=95</v>
    <v>239</v>
    <v>https://www.bing.com/images/search?form=xlimg&amp;q=rhode+island</v>
    <v>Image of Rhode Island</v>
  </rv>
  <rv s="0">
    <v>https://www.bing.com/search?q=rhode+island&amp;form=skydnc</v>
    <v>Learn more on Bing</v>
  </rv>
  <rv s="3">
    <v>en-US</v>
    <v>65a08f52-b469-4f7c-8353-9b3c0b2a5752</v>
    <v>536870912</v>
    <v>536870918</v>
    <v>1</v>
    <v>335</v>
    <v>9</v>
    <v>Rhode Island</v>
    <v>12</v>
    <v>13</v>
    <v>Map</v>
    <v>14</v>
    <v>US-RI</v>
    <v>3140</v>
    <v>1226</v>
    <v>Providence</v>
    <v>United States</v>
    <v>Rhode Island, officially the State of Rhode Island and Providence Plantations, is a state in the New England region of the United States. It is the smallest U.S. state by area and the seventh least populous, but it is also the second most densely populated. Rhode Island is bordered by Connecticut to the west, Massachusetts to the north and east, and the Atlantic Ocean to the south via Rhode Island Sound and Block Island Sound. It also shares a small maritime border with New York. Providence is the state capital and most populous city in Rhode Island.</v>
    <v>410602</v>
    <v>462589</v>
    <v>240</v>
    <v>Providence</v>
    <v>Gina Raimondo (Governor), Daniel McKee (Lieutenant Governor)</v>
    <v>241</v>
    <v>925</v>
    <v>56852</v>
    <v>238000</v>
    <v>Rhode Island</v>
    <v>2.46</v>
    <v>1059639</v>
    <v>3.0000000000000001E-3</v>
    <v>0.161</v>
    <v>0.01</v>
    <v>3.6000000000000004E-2</v>
    <v>0.31900000000000001</v>
    <v>7.9000000000000001E-2</v>
    <v>0.13300000000000001</v>
    <v>0.86199999999999999</v>
    <v>0.14400000000000002</v>
    <v>0.65500000000000003</v>
    <v>2E-3</v>
    <v>8.900000000000001E-2</v>
    <v>2.6000000000000002E-2</v>
    <v>0.2</v>
    <v>5.2000000000000005E-2</v>
    <v>0.84799999999999998</v>
    <v>Eastern Time Zone</v>
    <v>Rhode Island</v>
    <v>mdp/vdpid/27664</v>
  </rv>
  <rv s="4">
    <v>242</v>
  </rv>
  <rv s="0">
    <v>http://en.wikipedia.org/wiki/South_Carolina</v>
    <v>Wikipedia</v>
  </rv>
  <rv s="1">
    <v>0</v>
    <v>244</v>
  </rv>
  <rv s="2">
    <v>https://www.bing.com/th?id=AMMS_6dcea14bf514b3c0281ce3c1bae6ed37&amp;qlt=95</v>
    <v>245</v>
    <v>https://www.bing.com/images/search?form=xlimg&amp;q=south+carolina</v>
    <v>Image of South Carolina</v>
  </rv>
  <rv s="0">
    <v>https://www.bing.com/search?q=south+carolina&amp;form=skydnc</v>
    <v>Learn more on Bing</v>
  </rv>
  <rv s="3">
    <v>en-US</v>
    <v>810015e8-b10b-4232-9e2c-de87a67bd26e</v>
    <v>536870912</v>
    <v>536870918</v>
    <v>1</v>
    <v>343</v>
    <v>9</v>
    <v>South Carolina</v>
    <v>12</v>
    <v>13</v>
    <v>Map</v>
    <v>14</v>
    <v>US-SC</v>
    <v>82931</v>
    <v>32165</v>
    <v>Columbia</v>
    <v>United States</v>
    <v>South Carolina is a state in the Southeastern United States and the easternmost of the Deep South. It is bordered to the north by North Carolina, to the southeast by the Atlantic Ocean, and to the southwest by Georgia across the Savannah River.</v>
    <v>1815094</v>
    <v>2236153</v>
    <v>246</v>
    <v>Pee Dee</v>
    <v>Henry McMaster (Governor), Pamela Evette (Lieutenant Governor)</v>
    <v>247</v>
    <v>790</v>
    <v>45483</v>
    <v>139900</v>
    <v>South Carolina</v>
    <v>2.56</v>
    <v>5024369</v>
    <v>7.2999999999999995E-2</v>
    <v>0.16200000000000001</v>
    <v>5.0000000000000001E-3</v>
    <v>1.6E-2</v>
    <v>0.25800000000000001</v>
    <v>0.27600000000000002</v>
    <v>4.8000000000000001E-2</v>
    <v>0.85599999999999998</v>
    <v>5.5E-2</v>
    <v>0.60099999999999998</v>
    <v>1E-3</v>
    <v>0.10300000000000001</v>
    <v>1.8000000000000002E-2</v>
    <v>0.223</v>
    <v>5.9000000000000004E-2</v>
    <v>0.68400000000000005</v>
    <v>Eastern Time Zone</v>
    <v>South Carolina</v>
    <v>mdp/vdpid/31410</v>
  </rv>
  <rv s="4">
    <v>248</v>
  </rv>
  <rv s="0">
    <v>http://en.wikipedia.org/wiki/South_Dakota</v>
    <v>Wikipedia</v>
  </rv>
  <rv s="1">
    <v>50</v>
    <v>250</v>
  </rv>
  <rv s="2">
    <v>https://www.bing.com/th?id=AMMS_552a2d7fcef4aeefb16a27164005ffcd&amp;qlt=95</v>
    <v>251</v>
    <v>https://www.bing.com/images/search?form=xlimg&amp;q=south+dakota</v>
    <v>Image of South Dakota</v>
  </rv>
  <rv s="0">
    <v>https://www.bing.com/search?q=south+dakota&amp;form=skydnc</v>
    <v>Learn more on Bing</v>
  </rv>
  <rv s="3">
    <v>en-US</v>
    <v>9cee0b65-d357-479e-a066-31c634648f47</v>
    <v>536870912</v>
    <v>536870918</v>
    <v>1</v>
    <v>351</v>
    <v>9</v>
    <v>South Dakota</v>
    <v>12</v>
    <v>13</v>
    <v>Map</v>
    <v>14</v>
    <v>US-SD</v>
    <v>199905</v>
    <v>5686</v>
    <v>Pierre</v>
    <v>United States</v>
    <v>South Dakota is a U.S. state in the Midwestern region of the United States. It is named after the Lakota and Dakota Sioux Native American tribes, who compose a large portion of the population and historically dominated the territory. South Dakota is the seventeenth largest by area, but the fifth smallest by population and the 5th least densely populated of the 50 United States. As the southern part of the former Dakota Territory, South Dakota became a state on November 2, 1889, simultaneously with North Dakota. Pierre is the state capital and Sioux Falls, with a population of about 187,200, is South Dakota's largest city.</v>
    <v>330858</v>
    <v>383838</v>
    <v>252</v>
    <v>Sioux Falls</v>
    <v>Kristi Noem (Governor), Larry Rhoden (Lieutenant Governor)</v>
    <v>253</v>
    <v>655</v>
    <v>50957</v>
    <v>140500</v>
    <v>South Dakota</v>
    <v>2.4500000000000002</v>
    <v>869666</v>
    <v>6.3E-2</v>
    <v>0.157</v>
    <v>8.900000000000001E-2</v>
    <v>1.3999999999999999E-2</v>
    <v>0.27</v>
    <v>1.8000000000000002E-2</v>
    <v>0.03</v>
    <v>0.90900000000000003</v>
    <v>3.6000000000000004E-2</v>
    <v>0.68599999999999994</v>
    <v>1E-3</v>
    <v>8.4000000000000005E-2</v>
    <v>2.2000000000000002E-2</v>
    <v>0.24600000000000002</v>
    <v>7.0999999999999994E-2</v>
    <v>0.85499999999999998</v>
    <v>Central Time Zone, Mountain Time Zone</v>
    <v>South Dakota</v>
    <v>mdp/vdpid/31418</v>
  </rv>
  <rv s="4">
    <v>254</v>
  </rv>
  <rv s="0">
    <v>http://en.wikipedia.org/wiki/Tennessee</v>
    <v>Wikipedia</v>
  </rv>
  <rv s="1">
    <v>0</v>
    <v>256</v>
  </rv>
  <rv s="2">
    <v>https://www.bing.com/th?id=AMMS_b291b5f14f69debcff83cc7ed4be2bdc&amp;qlt=95</v>
    <v>257</v>
    <v>https://www.bing.com/images/search?form=xlimg&amp;q=tennessee</v>
    <v>Image of Tennessee</v>
  </rv>
  <rv s="0">
    <v>https://www.bing.com/search?q=tennessee&amp;form=skydnc</v>
    <v>Learn more on Bing</v>
  </rv>
  <rv s="3">
    <v>en-US</v>
    <v>9bbc9c72-1bf1-4ef6-b66d-a6cdef70f4f3</v>
    <v>536870912</v>
    <v>536870918</v>
    <v>1</v>
    <v>359</v>
    <v>9</v>
    <v>Tennessee</v>
    <v>12</v>
    <v>13</v>
    <v>Map</v>
    <v>14</v>
    <v>US-TN</v>
    <v>109247</v>
    <v>36157</v>
    <v>Nashville</v>
    <v>United States</v>
    <v>Tennessee is a state located in the southeastern region of the United States. Tennessee is only the 36th largest but the 16th most populous of the 50 United States. Tennessee is bordered by eight states, with Kentucky to the north, Virginia to the northeast, North Carolina to the east, Georgia, Alabama, and Mississippi to the south, Arkansas to the west, and Missouri to the northwest. The Appalachian Mountains dominate the eastern part of the state, and the Mississippi River forms the state's western border. Nashville is the state's capital and largest city, with a 2017 population of 667,560 and a 2017 metro population of 1,903,045. Tennessee's second largest city is Memphis, which had a population of 652,236 in 2017.</v>
    <v>2504556</v>
    <v>2919671</v>
    <v>258</v>
    <v>Nashville</v>
    <v>Bill Lee (Governor), Randy McNally (Lieutenant Governor)</v>
    <v>259</v>
    <v>764</v>
    <v>45219</v>
    <v>142100</v>
    <v>Tennessee</v>
    <v>2.5299999999999998</v>
    <v>6715984</v>
    <v>4.8000000000000001E-2</v>
    <v>0.154</v>
    <v>4.0000000000000001E-3</v>
    <v>1.8000000000000002E-2</v>
    <v>0.249</v>
    <v>0.17100000000000001</v>
    <v>4.8000000000000001E-2</v>
    <v>0.85499999999999998</v>
    <v>5.2000000000000005E-2</v>
    <v>0.61</v>
    <v>1E-3</v>
    <v>0.11199999999999999</v>
    <v>1.8000000000000002E-2</v>
    <v>0.22699999999999998</v>
    <v>6.0999999999999999E-2</v>
    <v>0.78799999999999992</v>
    <v>Eastern Time Zone, Central Time Zone</v>
    <v>Tennessee</v>
    <v>mdp/vdpid/33025</v>
  </rv>
  <rv s="4">
    <v>260</v>
  </rv>
  <rv s="0">
    <v>http://en.wikipedia.org/wiki/Texas</v>
    <v>Wikipedia</v>
  </rv>
  <rv s="1">
    <v>0</v>
    <v>262</v>
  </rv>
  <rv s="2">
    <v>https://www.bing.com/th?id=AMMS_755adb5077f62f06c4359c03aaff37c1&amp;qlt=95</v>
    <v>263</v>
    <v>https://www.bing.com/images/search?form=xlimg&amp;q=texas</v>
    <v>Image of Texas</v>
  </rv>
  <rv s="0">
    <v>https://www.bing.com/search?q=texas&amp;form=skydnc</v>
    <v>Learn more on Bing</v>
  </rv>
  <rv s="3">
    <v>en-US</v>
    <v>00a23ccd-3344-461c-8b9f-c2bb55be5815</v>
    <v>536870912</v>
    <v>536870918</v>
    <v>1</v>
    <v>367</v>
    <v>9</v>
    <v>Texas</v>
    <v>12</v>
    <v>13</v>
    <v>Map</v>
    <v>14</v>
    <v>US-TX</v>
    <v>696241</v>
    <v>165853</v>
    <v>Austin</v>
    <v>United States</v>
    <v>Texas is the second largest state in the United States by area and population. Located in the South Central region, Texas shares borders with the states of Louisiana to the east, Arkansas to the northeast, Oklahoma to the north, New Mexico to the west, and the Mexican states of Chihuahua, Coahuila, Nuevo León, and Tamaulipas to the southwest, and has a coastline with the Gulf of Mexico to the southeast.</v>
    <v>9149196</v>
    <v>10753629</v>
    <v>264</v>
    <v>Houston</v>
    <v>Greg Abbott (Governor), Dan Patrick (Lieutenant Governor)</v>
    <v>265</v>
    <v>882</v>
    <v>53207</v>
    <v>136000</v>
    <v>Texas</v>
    <v>2.84</v>
    <v>28304596</v>
    <v>0.10800000000000001</v>
    <v>0.11699999999999999</v>
    <v>0.01</v>
    <v>4.7E-2</v>
    <v>0.27600000000000002</v>
    <v>0.125</v>
    <v>0.16600000000000001</v>
    <v>0.81900000000000006</v>
    <v>0.38799999999999996</v>
    <v>0.64300000000000002</v>
    <v>1E-3</v>
    <v>8.1000000000000003E-2</v>
    <v>1.9E-2</v>
    <v>0.26300000000000001</v>
    <v>7.2000000000000008E-2</v>
    <v>0.79700000000000004</v>
    <v>Central Time Zone, Mountain Time Zone</v>
    <v>Texas</v>
    <v>mdp/vdpid/33145</v>
  </rv>
  <rv s="4">
    <v>266</v>
  </rv>
  <rv s="0">
    <v>http://en.wikipedia.org/wiki/Utah</v>
    <v>Wikipedia</v>
  </rv>
  <rv s="1">
    <v>50</v>
    <v>268</v>
  </rv>
  <rv s="2">
    <v>https://www.bing.com/th?id=AMMS_8effc971d17daf81a72e252adafed3b5&amp;qlt=95</v>
    <v>269</v>
    <v>https://www.bing.com/images/search?form=xlimg&amp;q=utah</v>
    <v>Image of Utah</v>
  </rv>
  <rv s="0">
    <v>https://www.bing.com/search?q=utah&amp;form=skydnc</v>
    <v>Learn more on Bing</v>
  </rv>
  <rv s="3">
    <v>en-US</v>
    <v>c6705e44-d27f-4240-95a2-54e802e3b524</v>
    <v>536870912</v>
    <v>536870918</v>
    <v>1</v>
    <v>375</v>
    <v>9</v>
    <v>Utah</v>
    <v>12</v>
    <v>13</v>
    <v>Map</v>
    <v>14</v>
    <v>US-UT</v>
    <v>219887</v>
    <v>22662</v>
    <v>Salt Lake City</v>
    <v>United States</v>
    <v>Utah is a state in the western United States. It is bordered by Colorado to the east, Wyoming to the northeast, Idaho to the north, Arizona to the south, and Nevada to the west. It also touches a corner of New Mexico in the southeast. Of the fifty U.S. states, Utah is the 13th-largest by area, and with a population over three million, the 30th-most-populous and 11th-least-densely populated. Urban development is mostly concentrated in two areas: the Wasatch Front in the north-central part of the state, which is home to roughly two-thirds of the population, and Washington County in the south, with more than 170,000 residents.</v>
    <v>906292</v>
    <v>1054164</v>
    <v>270</v>
    <v>Salt Lake City</v>
    <v>Gary Herbert (Governor), Spencer Cox (Lieutenant Governor)</v>
    <v>271</v>
    <v>887</v>
    <v>60727</v>
    <v>215900</v>
    <v>Utah</v>
    <v>3.15</v>
    <v>3101833</v>
    <v>0.10400000000000001</v>
    <v>0.10300000000000001</v>
    <v>1.4999999999999999E-2</v>
    <v>2.5000000000000001E-2</v>
    <v>0.311</v>
    <v>1.3000000000000001E-2</v>
    <v>8.4000000000000005E-2</v>
    <v>0.91200000000000003</v>
    <v>0.13699999999999998</v>
    <v>0.67700000000000005</v>
    <v>0.01</v>
    <v>6.6000000000000003E-2</v>
    <v>2.4E-2</v>
    <v>0.30499999999999999</v>
    <v>8.4000000000000005E-2</v>
    <v>0.91200000000000003</v>
    <v>Mountain Time Zone</v>
    <v>Utah</v>
    <v>mdp/vdpid/34626</v>
  </rv>
  <rv s="4">
    <v>272</v>
  </rv>
  <rv s="0">
    <v>http://en.wikipedia.org/wiki/Vermont</v>
    <v>Wikipedia</v>
  </rv>
  <rv s="1">
    <v>0</v>
    <v>274</v>
  </rv>
  <rv s="2">
    <v>https://www.bing.com/th?id=AMMS_0389aceaeb936549974b8ef2cc268191&amp;qlt=95</v>
    <v>275</v>
    <v>https://www.bing.com/images/search?form=xlimg&amp;q=vermont</v>
    <v>Image of Vermont</v>
  </rv>
  <rv s="0">
    <v>https://www.bing.com/search?q=vermont&amp;form=skydnc</v>
    <v>Learn more on Bing</v>
  </rv>
  <rv s="6">
    <v>en-US</v>
    <v>221864cc-447e-4e78-847c-59e485d73bff</v>
    <v>536870912</v>
    <v>536870918</v>
    <v>1</v>
    <v>383</v>
    <v>169</v>
    <v>Vermont</v>
    <v>12</v>
    <v>170</v>
    <v>Map</v>
    <v>171</v>
    <v>US-VT</v>
    <v>24923</v>
    <v>1771</v>
    <v>Montpelier</v>
    <v>United States</v>
    <v>Vermont is a northeastern U.S. state in the New England region. It borders the states of Massachusetts to the south, New Hampshire to the east, and New York to the west, and the Canadian province of Quebec to the north. Vermont is the only state in New England that does not border the Atlantic Ocean. Vermont is the second-smallest by population and the sixth-smallest by area of the 50 U.S. states. The state capital is Montpelier, the least populous state capital in the United States. The most populous city, Burlington, is the least populous city to be the most populous city in a state.</v>
    <v>257167</v>
    <v>329525</v>
    <v>276</v>
    <v>Burlington</v>
    <v>Phil Scott (Governor), David Zuckerman (Lieutenant Governor)</v>
    <v>277</v>
    <v>895</v>
    <v>55176</v>
    <v>217500</v>
    <v>Vermont</v>
    <v>2.34</v>
    <v>623657</v>
    <v>-2E-3</v>
    <v>0.17600000000000002</v>
    <v>4.0000000000000001E-3</v>
    <v>1.6E-2</v>
    <v>0.36</v>
    <v>1.3000000000000001E-2</v>
    <v>4.2999999999999997E-2</v>
    <v>0.91799999999999993</v>
    <v>1.8000000000000002E-2</v>
    <v>0.66599999999999993</v>
    <v>0.1</v>
    <v>1.9E-2</v>
    <v>0.192</v>
    <v>4.9000000000000002E-2</v>
    <v>0.94799999999999995</v>
    <v>Eastern Time Zone</v>
    <v>Vermont</v>
    <v>mdp/vdpid/35022</v>
  </rv>
  <rv s="4">
    <v>278</v>
  </rv>
  <rv s="0">
    <v>http://pl.wikipedia.org/wiki/Wirginia</v>
    <v>Wikipedia</v>
  </rv>
  <rv s="1">
    <v>0</v>
    <v>280</v>
  </rv>
  <rv s="2">
    <v>https://www.bing.com/th?id=AMMS_dbf5c7a2b7fed8f768e91085caafead3&amp;qlt=95</v>
    <v>281</v>
    <v>https://www.bing.com/images/search?form=xlimg&amp;q=virginia</v>
    <v>Image of Virginia</v>
  </rv>
  <rv s="0">
    <v>https://www.bing.com/search?q=virginia&amp;form=skydnc</v>
    <v>Learn more on Bing</v>
  </rv>
  <rv s="3">
    <v>en-US</v>
    <v>7eee9976-e8a7-472c-ada1-007208abd678</v>
    <v>536870912</v>
    <v>536870918</v>
    <v>1</v>
    <v>390</v>
    <v>9</v>
    <v>Virginia</v>
    <v>12</v>
    <v>13</v>
    <v>Map</v>
    <v>14</v>
    <v>US-VA</v>
    <v>110785.67</v>
    <v>31132</v>
    <v>Richmond</v>
    <v>United States</v>
    <v>Virginia, officially the Commonwealth of Virginia, is a state in the Southeastern and Mid-Atlantic regions of the United States located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 populous city, and Fairfax County is the most populous political subdivision. The Commonwealth's estimated population as of 2019 is over 8.54 million.</v>
    <v>3062783</v>
    <v>3491054</v>
    <v>282</v>
    <v>Virginia Beach</v>
    <v>Ralph Northam (Governor), Justin Fairfax (Lieutenant Governor)</v>
    <v>283</v>
    <v>1116</v>
    <v>65015</v>
    <v>245000</v>
    <v>Virginia</v>
    <v>2.62</v>
    <v>8470020</v>
    <v>5.0999999999999997E-2</v>
    <v>0.14199999999999999</v>
    <v>5.0000000000000001E-3</v>
    <v>6.5000000000000002E-2</v>
    <v>0.36299999999999999</v>
    <v>0.19699999999999998</v>
    <v>0.11699999999999999</v>
    <v>0.88300000000000001</v>
    <v>0.09</v>
    <v>0.64700000000000002</v>
    <v>1E-3</v>
    <v>7.6999999999999999E-2</v>
    <v>2.8999999999999998E-2</v>
    <v>0.223</v>
    <v>6.0999999999999999E-2</v>
    <v>0.70200000000000007</v>
    <v>Eastern Time Zone</v>
    <v>Virginia</v>
    <v>mdp/vdpid/35364</v>
  </rv>
  <rv s="4">
    <v>284</v>
  </rv>
  <rv s="0">
    <v>http://en.wikipedia.org/wiki/Washington_(state)</v>
    <v>Wikipedia</v>
  </rv>
  <rv s="1">
    <v>0</v>
    <v>286</v>
  </rv>
  <rv s="2">
    <v>https://www.bing.com/th?id=AMMS_50936a5d8ae76bf4bda9f7ae0324a6a3&amp;qlt=95</v>
    <v>287</v>
    <v>https://www.bing.com/images/search?form=xlimg&amp;q=washington+state</v>
    <v>Image of Washington</v>
  </rv>
  <rv s="0">
    <v>https://www.bing.com/search?q=washington+state&amp;form=skydnc</v>
    <v>Learn more on Bing</v>
  </rv>
  <rv s="3">
    <v>en-US</v>
    <v>982ad551-fd5d-45df-bd70-bf704dd576e4</v>
    <v>536870912</v>
    <v>536870918</v>
    <v>1</v>
    <v>398</v>
    <v>9</v>
    <v>Washington</v>
    <v>12</v>
    <v>13</v>
    <v>Map</v>
    <v>14</v>
    <v>US-WA</v>
    <v>184827</v>
    <v>44077</v>
    <v>Olympia</v>
    <v>United States</v>
    <v>Washington, officially the State of Washington, is a state in the Pacific Northwest region of the United States. Named for George Washington, the first U.S. president, the state was made out of the western part of the Washington Territory, which was ceded by the British Empire in 1846, in accordance with the Oregon Treaty in the settlement of the Oregon boundary dispute. The state, which is bordered on the west by the Pacific Ocean, Oregon to the south, Idaho to the east, and the Canadian province of British Columbia to the north, was admitted to the Union as the 42nd state in 1889. Olympia is the state capital; the state's largest city is Seattle. Washington is often referred to as Washington State to distinguish it from the nation's capital, Washington, D.C..</v>
    <v>2668912</v>
    <v>3025685</v>
    <v>288</v>
    <v>Seattle</v>
    <v>Jay Inslee (Governor), Cyrus Habib (Lieutenant Governor)</v>
    <v>289</v>
    <v>1014</v>
    <v>61062</v>
    <v>259500</v>
    <v>Washington</v>
    <v>2.56</v>
    <v>7405743</v>
    <v>8.4000000000000005E-2</v>
    <v>0.14400000000000002</v>
    <v>1.9E-2</v>
    <v>8.4000000000000005E-2</v>
    <v>0.32899999999999996</v>
    <v>4.0999999999999995E-2</v>
    <v>0.13400000000000001</v>
    <v>0.90400000000000003</v>
    <v>0.124</v>
    <v>0.63500000000000001</v>
    <v>6.9999999999999993E-3</v>
    <v>8.900000000000001E-2</v>
    <v>4.5999999999999999E-2</v>
    <v>0.22500000000000001</v>
    <v>6.2E-2</v>
    <v>0.80299999999999994</v>
    <v>Pacific Time Zone</v>
    <v>Washington</v>
    <v>mdp/vdpid/35841</v>
  </rv>
  <rv s="4">
    <v>290</v>
  </rv>
  <rv s="0">
    <v>http://pl.wikipedia.org/wiki/Wirginia_Zachodnia</v>
    <v>Wikipedia</v>
  </rv>
  <rv s="1">
    <v>0</v>
    <v>292</v>
  </rv>
  <rv s="2">
    <v>https://www.bing.com/th?id=AMMS_3caad62840aa673e6ca426ac6a20c3fd&amp;qlt=95</v>
    <v>293</v>
    <v>https://www.bing.com/images/search?form=xlimg&amp;q=west+virginia</v>
    <v>Image of West Virginia</v>
  </rv>
  <rv s="0">
    <v>https://www.bing.com/search?q=west+virginia&amp;form=skydnc</v>
    <v>Learn more on Bing</v>
  </rv>
  <rv s="6">
    <v>en-US</v>
    <v>8a47255a-fae3-4faa-aa32-c6f384cb6c1d</v>
    <v>536870912</v>
    <v>536870918</v>
    <v>1</v>
    <v>406</v>
    <v>169</v>
    <v>West Virginia</v>
    <v>12</v>
    <v>170</v>
    <v>Map</v>
    <v>171</v>
    <v>US-WV</v>
    <v>62755</v>
    <v>2544</v>
    <v>Charleston</v>
    <v>United States</v>
    <v>West Virginia is a state located in the Appalachian region of the Southern United States, though it is also considered to be a part of the Mid-Atlantic Southeast Region. It is bordered by Pennsylvania to the north, Maryland to the east and northeast, Virginia to the southeast, Kentucky to the southwest, and Ohio to the northwest. West Virginia is the 41st largest state by area and ranks 38th in population, with around 1.791 million residents. The capital and largest city is Charleston.</v>
    <v>740890</v>
    <v>886640</v>
    <v>294</v>
    <v>Charleston</v>
    <v>Jim Justice (Governor), Mitch Carmichael (Lieutenant Governor)</v>
    <v>295</v>
    <v>643</v>
    <v>41751</v>
    <v>103800</v>
    <v>West Virginia</v>
    <v>2.4300000000000002</v>
    <v>1815857</v>
    <v>-1.2E-2</v>
    <v>0.182</v>
    <v>2E-3</v>
    <v>8.0000000000000002E-3</v>
    <v>0.192</v>
    <v>3.6000000000000004E-2</v>
    <v>1.4999999999999999E-2</v>
    <v>0.85</v>
    <v>1.4999999999999999E-2</v>
    <v>0.53900000000000003</v>
    <v>0.14400000000000002</v>
    <v>1.6E-2</v>
    <v>0.20600000000000002</v>
    <v>5.5999999999999994E-2</v>
    <v>0.93599999999999994</v>
    <v>Eastern Time Zone</v>
    <v>West Virginia</v>
    <v>mdp/vdpid/36208</v>
  </rv>
  <rv s="4">
    <v>296</v>
  </rv>
  <rv s="0">
    <v>http://en.wikipedia.org/wiki/Wisconsin</v>
    <v>Wikipedia</v>
  </rv>
  <rv s="1">
    <v>0</v>
    <v>298</v>
  </rv>
  <rv s="2">
    <v>https://www.bing.com/th?id=AMMS_70bf7641098eec123e95d240d1faa012&amp;qlt=95</v>
    <v>299</v>
    <v>https://www.bing.com/images/search?form=xlimg&amp;q=wisconsin</v>
    <v>Image of Wisconsin</v>
  </rv>
  <rv s="0">
    <v>https://www.bing.com/search?q=wisconsin&amp;form=skydnc</v>
    <v>Learn more on Bing</v>
  </rv>
  <rv s="3">
    <v>en-US</v>
    <v>cb4d2853-06f4-4467-8e7c-4e31cbb35cb2</v>
    <v>536870912</v>
    <v>536870918</v>
    <v>1</v>
    <v>414</v>
    <v>9</v>
    <v>Wisconsin</v>
    <v>12</v>
    <v>13</v>
    <v>Map</v>
    <v>14</v>
    <v>US-WI</v>
    <v>169790</v>
    <v>19274</v>
    <v>Madison</v>
    <v>United States</v>
    <v>Wisconsin is a U.S. state located in the north-central, Midwest and Great Lakes regions of the country. It is bordered by Minnesota to the west, Iowa to the southwest, Illinois to the south, Lake Michigan to the east, Michigan to the northeast, and Lake Superior to the north. Wisconsin is the 23rd largest state by total area and the 20th most populous. The state capital is Madison, and its largest city is Milwaukee, which is located on the western shore of Lake Michigan. The state is divided into 72 counties.</v>
    <v>2299107</v>
    <v>2668444</v>
    <v>300</v>
    <v>Milwaukee</v>
    <v>Tony Evers (Governor), Mandela Barnes (Lieutenant Governor)</v>
    <v>301</v>
    <v>776</v>
    <v>53357</v>
    <v>165800</v>
    <v>Wisconsin</v>
    <v>2.4300000000000002</v>
    <v>5795483</v>
    <v>1.6E-2</v>
    <v>0.156</v>
    <v>1.1000000000000001E-2</v>
    <v>2.7999999999999997E-2</v>
    <v>0.27800000000000002</v>
    <v>6.6000000000000003E-2</v>
    <v>4.8000000000000001E-2</v>
    <v>0.91</v>
    <v>6.6000000000000003E-2</v>
    <v>0.67099999999999993</v>
    <v>1E-3</v>
    <v>8.199999999999999E-2</v>
    <v>1.8000000000000002E-2</v>
    <v>0.22399999999999998</v>
    <v>5.9000000000000004E-2</v>
    <v>0.87599999999999989</v>
    <v>Central Time Zone</v>
    <v>Wisconsin</v>
    <v>mdp/vdpid/36684</v>
  </rv>
  <rv s="4">
    <v>302</v>
  </rv>
  <rv s="0">
    <v>http://en.wikipedia.org/wiki/Wyoming</v>
    <v>Wikipedia</v>
  </rv>
  <rv s="1">
    <v>0</v>
    <v>304</v>
  </rv>
  <rv s="2">
    <v>https://www.bing.com/th?id=AMMS_390b307189f80478ee561d2de4de9cc1&amp;qlt=95</v>
    <v>305</v>
    <v>https://www.bing.com/images/search?form=xlimg&amp;q=Wyoming+state</v>
    <v>Image of Wyoming</v>
  </rv>
  <rv s="0">
    <v>https://www.bing.com/search?q=Wyoming+state&amp;form=skydnc</v>
    <v>Learn more on Bing</v>
  </rv>
  <rv s="3">
    <v>en-US</v>
    <v>bff03ad6-2b7f-400b-a76e-eb9fc4a93961</v>
    <v>536870912</v>
    <v>536870918</v>
    <v>1</v>
    <v>422</v>
    <v>9</v>
    <v>Wyoming</v>
    <v>12</v>
    <v>13</v>
    <v>Map</v>
    <v>14</v>
    <v>US-WY</v>
    <v>253348</v>
    <v>1727</v>
    <v>Cheyenne</v>
    <v>United States</v>
    <v>Wyoming is a state in the mountain region of the Western United States. The state is the 10th largest by area, the least populous, and the second most sparsely populated state in the country. Wyoming is bordered on the north by Montana, on the east by South Dakota and Nebraska, on the south by Colorado, on the southwest by Utah, and on the west by Idaho and Montana. The state population was estimated at 578,759 in 2019, which is less than 31 of the most populous U.S. cities including Denver in neighboring Colorado. Cheyenne is the state capital and the most populous city, with an estimated population of 63,957 in 2018.</v>
    <v>226865</v>
    <v>270600</v>
    <v>306</v>
    <v>Cheyenne</v>
    <v>Mark Gordon (Governor)</v>
    <v>307</v>
    <v>789</v>
    <v>58840</v>
    <v>194800</v>
    <v>Wyoming</v>
    <v>2.4900000000000002</v>
    <v>579315</v>
    <v>3.9E-2</v>
    <v>0.14499999999999999</v>
    <v>2.7000000000000003E-2</v>
    <v>0.01</v>
    <v>0.25700000000000001</v>
    <v>1.3999999999999999E-2</v>
    <v>3.6000000000000004E-2</v>
    <v>0.92299999999999993</v>
    <v>9.9000000000000005E-2</v>
    <v>0.67700000000000005</v>
    <v>1E-3</v>
    <v>8.5000000000000006E-2</v>
    <v>2.1000000000000001E-2</v>
    <v>0.23699999999999999</v>
    <v>6.6000000000000003E-2</v>
    <v>0.92700000000000005</v>
    <v>Mountain Time Zone</v>
    <v>Wyoming</v>
    <v>mdp/vdpid/36927</v>
  </rv>
  <rv s="4">
    <v>308</v>
  </rv>
</rvData>
</file>

<file path=xl/richData/rdrichvaluestructure.xml><?xml version="1.0" encoding="utf-8"?>
<rvStructures xmlns="http://schemas.microsoft.com/office/spreadsheetml/2017/richdata" count="8">
  <s t="_hyperlink">
    <k n="Address" t="s"/>
    <k n="Text" t="s"/>
  </s>
  <s t="_sourceattribution">
    <k n="License" t="r"/>
    <k n="Source" t="r"/>
  </s>
  <s t="_imageurl">
    <k n="Address" t="s"/>
    <k n="Attribution" t="r"/>
    <k n="More Images Address" t="s"/>
    <k n="Text" t="s"/>
  </s>
  <s t="_linkedentitycore">
    <k n="%EntityCulture" t="s"/>
    <k n="%EntityId" t="s"/>
    <k n="%EntityServiceId"/>
    <k n="%EntitySubDomainId"/>
    <k n="%IsRefreshable" t="b"/>
    <k n="_Attribution" t="spb"/>
    <k n="_Display" t="spb"/>
    <k n="_DisplayString" t="s"/>
    <k n="_Flags" t="spb"/>
    <k n="_Format" t="spb"/>
    <k n="_Icon" t="s"/>
    <k n="_SubLabel" t="spb"/>
    <k n="Abbreviation" t="s"/>
    <k n="Area"/>
    <k n="Building permits"/>
    <k n="Capital" t="s"/>
    <k n="Country/region" t="s"/>
    <k n="Description" t="s"/>
    <k n="Households"/>
    <k n="Housing units"/>
    <k n="Image" t="r"/>
    <k n="Largest city" t="s"/>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s t="_linkedentity">
    <k n="%cvi" t="r"/>
  </s>
  <s t="_linkedentitycore">
    <k n="%EntityCulture" t="s"/>
    <k n="%EntityId" t="s"/>
    <k n="%EntityServiceId"/>
    <k n="%EntitySubDomainId"/>
    <k n="%IsRefreshable" t="b"/>
    <k n="_Attribution" t="spb"/>
    <k n="_Display" t="spb"/>
    <k n="_DisplayString" t="s"/>
    <k n="_Flags" t="spb"/>
    <k n="_Format" t="spb"/>
    <k n="_Icon" t="s"/>
    <k n="_SubLabel" t="spb"/>
    <k n="Abbreviation" t="s"/>
    <k n="Area"/>
    <k n="Building permits"/>
    <k n="Country/region" t="s"/>
    <k n="Description" t="s"/>
    <k n="Households"/>
    <k n="Housing units"/>
    <k n="Image" t="r"/>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bbreviation" t="s"/>
    <k n="Area"/>
    <k n="Building permits"/>
    <k n="Capital" t="s"/>
    <k n="Country/region" t="s"/>
    <k n="Description" t="s"/>
    <k n="Households"/>
    <k n="Housing units"/>
    <k n="Image" t="r"/>
    <k n="Largest city" t="s"/>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Persons with a disability (%)"/>
    <k n="Population: Two or more races (%)"/>
    <k n="Population: Under age 18 (%)"/>
    <k n="Population: Under age 5 (%)"/>
    <k n="Population: White (%)"/>
    <k n="Time zone(s)" t="s"/>
    <k n="UniqueName" t="s"/>
    <k n="VDPID/VSID" t="s"/>
  </s>
  <s t="_linkedentitycore">
    <k n="%EntityCulture" t="s"/>
    <k n="%EntityId" t="s"/>
    <k n="%EntityServiceId"/>
    <k n="%EntitySubDomainId"/>
    <k n="%IsRefreshable" t="b"/>
    <k n="_Attribution" t="spb"/>
    <k n="_Display" t="spb"/>
    <k n="_DisplayString" t="s"/>
    <k n="_Flags" t="spb"/>
    <k n="_Format" t="spb"/>
    <k n="_Icon" t="s"/>
    <k n="_SubLabel" t="spb"/>
    <k n="Abbreviation" t="s"/>
    <k n="Area"/>
    <k n="Building permits"/>
    <k n="Capital" t="s"/>
    <k n="Country/region" t="s"/>
    <k n="Description" t="s"/>
    <k n="Households"/>
    <k n="Housing units"/>
    <k n="Image" t="r"/>
    <k n="Largest city"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rvStructures>
</file>

<file path=xl/richData/rdsupportingpropertybag.xml><?xml version="1.0" encoding="utf-8"?>
<supportingPropertyBags xmlns="http://schemas.microsoft.com/office/spreadsheetml/2017/richdata2">
  <spbArrays count="4">
    <a count="49">
      <v t="s">%EntityServiceId</v>
      <v t="s">_Format</v>
      <v t="s">%EntitySubDomainId</v>
      <v t="s">%EntityCulture</v>
      <v t="s">%IsRefreshable</v>
      <v t="s">%EntityId</v>
      <v t="s">_Icon</v>
      <v t="s">_Attribution</v>
      <v t="s">Name</v>
      <v t="s">Capital</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v t="s">_Display</v>
    </a>
    <a count="47">
      <v t="s">%EntityServiceId</v>
      <v t="s">_Format</v>
      <v t="s">%EntitySubDomainId</v>
      <v t="s">%EntityCulture</v>
      <v t="s">%IsRefreshable</v>
      <v t="s">%EntityId</v>
      <v t="s">_Icon</v>
      <v t="s">_Attribution</v>
      <v t="s">Name</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v t="s">_Display</v>
    </a>
    <a count="48">
      <v t="s">%EntityServiceId</v>
      <v t="s">_Format</v>
      <v t="s">%EntitySubDomainId</v>
      <v t="s">%EntityCulture</v>
      <v t="s">%IsRefreshable</v>
      <v t="s">%EntityId</v>
      <v t="s">_Icon</v>
      <v t="s">_Attribution</v>
      <v t="s">Name</v>
      <v t="s">Capital</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v t="s">_Display</v>
    </a>
    <a count="48">
      <v t="s">%EntityServiceId</v>
      <v t="s">_Format</v>
      <v t="s">%EntitySubDomainId</v>
      <v t="s">%EntityCulture</v>
      <v t="s">%IsRefreshable</v>
      <v t="s">%EntityId</v>
      <v t="s">_Icon</v>
      <v t="s">_Attribution</v>
      <v t="s">Name</v>
      <v t="s">Capital</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v t="s">_Display</v>
    </a>
  </spbArrays>
  <spbData count="423">
    <spb s="0">
      <v xml:space="preserve">Wikipedia	</v>
      <v xml:space="preserve">CC-BY-SA	</v>
      <v xml:space="preserve">http://en.wikipedia.org/wiki/Alabama	</v>
      <v xml:space="preserve">http://creativecommons.org/licenses/by-sa/3.0/	</v>
    </spb>
    <spb s="0">
      <v xml:space="preserve">Wikipedia	US Census	Wikidata	US Census	Wikipedia	Sec	</v>
      <v xml:space="preserve">CC-BY-SA				CC-BY-SA		</v>
      <v xml:space="preserve">http://en.wikipedia.org/wiki/Alabama	https://www.census.gov/popest/data/state/asrh/2014/files/SC-EST2014-AGESEX-CIV.csv	https://www.wikidata.org/wiki/Q173	http://www.census.gov/quickfacts/table/WTN220212/01	https://en.wikipedia.org/wiki/Alabama	https://www.sec.gov/cgi-bin/browse-edgar?action=getcompany&amp;CIK=0001718227	</v>
      <v xml:space="preserve">http://creativecommons.org/licenses/by-sa/3.0/				http://creativecommons.org/licenses/by-sa/3.0/		</v>
    </spb>
    <spb s="0">
      <v xml:space="preserve">Wikipedia	US Census	Wikidata	US Census	</v>
      <v xml:space="preserve">CC-BY-SA				</v>
      <v xml:space="preserve">http://en.wikipedia.org/wiki/Alabama	https://www.census.gov/popest/data/state/asrh/2014/files/SC-EST2014-AGESEX-CIV.csv	https://www.wikidata.org/wiki/Q173	http://www.census.gov/quickfacts/table/WTN220212/01	</v>
      <v xml:space="preserve">http://creativecommons.org/licenses/by-sa/3.0/				</v>
    </spb>
    <spb s="0">
      <v xml:space="preserve">Wikipedia	Wikidata	Wikipedia	Wikipedia	Wikidata	US Census	Wikipedia	</v>
      <v xml:space="preserve">CC-BY-SA		CC-BY-SA	CC-BY-SA			CC-BY-SA	</v>
      <v xml:space="preserve">http://en.wikipedia.org/wiki/Alabama	https://www.wikidata.org/wiki/Q173	https://en.wikipedia.org/wiki/Alabama	http://en.wikipedia.org/wiki/Alabama	https://www.wikidata.org/wiki/Q173	http://www.census.gov/quickfacts/table/WTN220212/01	https://en.wikipedia.org/wiki/Alabama	</v>
      <v xml:space="preserve">http://creativecommons.org/licenses/by-sa/3.0/		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Wikidata	</v>
      <v xml:space="preserve">CC-BY-SA		</v>
      <v xml:space="preserve">http://en.wikipedia.org/wiki/Alabama	https://www.wikidata.org/wiki/Q173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https://www.sec.gov/cgi-bin/browse-edgar?action=getcompany&amp;CIK=0001718227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0</v>
      <v>1</v>
      <v>2</v>
      <v>3</v>
      <v>4</v>
      <v>0</v>
      <v>1</v>
      <v>0</v>
      <v>0</v>
      <v>5</v>
      <v>4</v>
      <v>6</v>
      <v>4</v>
      <v>7</v>
      <v>4</v>
      <v>4</v>
      <v>4</v>
      <v>4</v>
      <v>7</v>
      <v>4</v>
      <v>4</v>
      <v>4</v>
      <v>4</v>
      <v>4</v>
      <v>4</v>
      <v>4</v>
      <v>4</v>
      <v>4</v>
      <v>7</v>
      <v>4</v>
      <v>4</v>
      <v>4</v>
      <v>4</v>
    </spb>
    <spb s="2">
      <v>0</v>
    </spb>
    <spb s="3">
      <v>0</v>
      <v>0</v>
    </spb>
    <spb s="4">
      <v>0</v>
      <v>0</v>
      <v>0</v>
    </spb>
    <spb s="5">
      <v>10</v>
      <v>11</v>
      <v>11</v>
      <v>10</v>
    </spb>
    <spb s="6">
      <v>1</v>
      <v>2</v>
      <v>3</v>
      <v>1</v>
      <v>1</v>
      <v>4</v>
      <v>1</v>
      <v>5</v>
      <v>6</v>
      <v>1</v>
      <v>7</v>
      <v>6</v>
      <v>6</v>
      <v>8</v>
      <v>8</v>
      <v>8</v>
      <v>7</v>
      <v>8</v>
      <v>8</v>
      <v>8</v>
      <v>8</v>
      <v>8</v>
      <v>8</v>
      <v>8</v>
      <v>8</v>
      <v>8</v>
      <v>7</v>
      <v>8</v>
      <v>8</v>
      <v>9</v>
      <v>8</v>
    </spb>
    <spb s="7">
      <v>square km</v>
      <v>2015</v>
      <v>2017</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http://en.wikipedia.org/wiki/Alaska	</v>
      <v xml:space="preserve">http://creativecommons.org/licenses/by-sa/3.0/	</v>
    </spb>
    <spb s="0">
      <v xml:space="preserve">Wikipedia	US Census	Wikidata	US Census	Wikipedia	Sec	Tasteatlas	</v>
      <v xml:space="preserve">CC-BY-SA				CC-BY-SA			</v>
      <v xml:space="preserve">http://en.wikipedia.org/wiki/Alaska	https://www.census.gov/popest/data/state/asrh/2014/files/SC-EST2014-AGESEX-CIV.csv	https://www.wikidata.org/wiki/Q797	http://www.census.gov/quickfacts/table/VET605214/02	https://en.wikipedia.org/wiki/Alaska	https://www.sec.gov/cgi-bin/browse-edgar?action=getcompany&amp;CIK=0001163370	https://www.tasteatlas.com/alaska	</v>
      <v xml:space="preserve">http://creativecommons.org/licenses/by-sa/3.0/				http://creativecommons.org/licenses/by-sa/3.0/			</v>
    </spb>
    <spb s="0">
      <v xml:space="preserve">Wikipedia	US Census	Wikidata	US Census	</v>
      <v xml:space="preserve">CC-BY-SA				</v>
      <v xml:space="preserve">http://en.wikipedia.org/wiki/Alaska	https://www.census.gov/popest/data/state/asrh/2014/files/SC-EST2014-AGESEX-CIV.csv	https://www.wikidata.org/wiki/Q797	http://www.census.gov/quickfacts/table/VET605214/02	</v>
      <v xml:space="preserve">http://creativecommons.org/licenses/by-sa/3.0/				</v>
    </spb>
    <spb s="0">
      <v xml:space="preserve">Wikipedia	Wikidata	Wikipedia	Wikipedia	Wikidata	Wikipedia	</v>
      <v xml:space="preserve">CC-BY-SA		CC-BY-SA	CC-BY-SA		CC-BY-SA	</v>
      <v xml:space="preserve">http://en.wikipedia.org/wiki/Alaska	https://www.wikidata.org/wiki/Q797	https://en.wikipedia.org/wiki/Alaska	http://en.wikipedia.org/wiki/Alaska	https://www.wikidata.org/wiki/Q797	https://en.wikipedia.org/wiki/Alaska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http://en.wikipedia.org/wiki/Alaska	https://www.wikidata.org/wiki/Q797	http://en.wikipedia.org/wiki/Alaska	https://www.wikidata.org/wiki/Q797	</v>
      <v xml:space="preserve">http://creativecommons.org/licenses/by-sa/3.0/		http://creativecommons.org/licenses/by-sa/3.0/		</v>
    </spb>
    <spb s="0">
      <v xml:space="preserve">Wikipedia	US Census	US Census	Wikipedia	Sec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https://www.sec.gov/cgi-bin/browse-edgar?action=getcompany&amp;CIK=0001163370	</v>
      <v xml:space="preserve">http://creativecommons.org/licenses/by-sa/3.0/			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1">
      <v>15</v>
      <v>16</v>
      <v>17</v>
      <v>18</v>
      <v>4</v>
      <v>15</v>
      <v>16</v>
      <v>15</v>
      <v>15</v>
      <v>19</v>
      <v>4</v>
      <v>20</v>
      <v>4</v>
      <v>21</v>
      <v>4</v>
      <v>4</v>
      <v>4</v>
      <v>4</v>
      <v>21</v>
      <v>4</v>
      <v>4</v>
      <v>4</v>
      <v>4</v>
      <v>4</v>
      <v>4</v>
      <v>4</v>
      <v>4</v>
      <v>4</v>
      <v>21</v>
      <v>4</v>
      <v>4</v>
      <v>4</v>
      <v>4</v>
    </spb>
    <spb s="0">
      <v xml:space="preserve">Wikipedia	</v>
      <v xml:space="preserve">CC-BY-SA	</v>
      <v xml:space="preserve">http://en.wikipedia.org/wiki/Arizona	</v>
      <v xml:space="preserve">http://creativecommons.org/licenses/by-sa/3.0/	</v>
    </spb>
    <spb s="0">
      <v xml:space="preserve">Wikipedia	US Census	Wikidata	Wikipedia	US Census	Sec	</v>
      <v xml:space="preserve">CC-BY-SA			CC-BY-SA			</v>
      <v xml:space="preserve">http://en.wikipedia.org/wiki/Arizona	https://www.census.gov/popest/data/state/asrh/2014/files/SC-EST2014-AGESEX-CIV.csv	https://www.wikidata.org/wiki/Q816	https://en.wikipedia.org/wiki/Arizona	http://www.census.gov/quickfacts/table/age775215/04	https://www.sec.gov/cgi-bin/browse-edgar?action=getcompany&amp;CIK=0001730732	</v>
      <v xml:space="preserve">http://creativecommons.org/licenses/by-sa/3.0/			http://creativecommons.org/licenses/by-sa/3.0/			</v>
    </spb>
    <spb s="0">
      <v xml:space="preserve">Wikipedia	US Census	Wikidata	US Census	Sec	</v>
      <v xml:space="preserve">CC-BY-SA					</v>
      <v xml:space="preserve">http://en.wikipedia.org/wiki/Arizona	https://www.census.gov/popest/data/state/asrh/2014/files/SC-EST2014-AGESEX-CIV.csv	https://www.wikidata.org/wiki/Q816	http://www.census.gov/quickfacts/table/age775215/04	https://www.sec.gov/cgi-bin/browse-edgar?action=getcompany&amp;CIK=0001730732	</v>
      <v xml:space="preserve">http://creativecommons.org/licenses/by-sa/3.0/					</v>
    </spb>
    <spb s="0">
      <v xml:space="preserve">Wikipedia	Wikidata	Wikipedia	US Census	</v>
      <v xml:space="preserve">CC-BY-SA		CC-BY-SA		</v>
      <v xml:space="preserve">http://en.wikipedia.org/wiki/Arizona	https://www.wikidata.org/wiki/Q816	https://en.wikipedia.org/wiki/Arizona	http://www.census.gov/quickfacts/table/age775215/04	</v>
      <v xml:space="preserve">http://creativecommons.org/licenses/by-sa/3.0/		http://creativecommons.org/licenses/by-sa/3.0/		</v>
    </spb>
    <spb s="0">
      <v xml:space="preserve">Wikipedia	Wikidata	</v>
      <v xml:space="preserve">CC-BY-SA		</v>
      <v xml:space="preserve">http://en.wikipedia.org/wiki/Arizona	https://www.wikidata.org/wiki/Q816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https://www.sec.gov/cgi-bin/browse-edgar?action=getcompany&amp;CIK=0001730732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8">
      <v>23</v>
      <v>24</v>
      <v>25</v>
      <v>26</v>
      <v>4</v>
      <v>23</v>
      <v>24</v>
      <v>23</v>
      <v>23</v>
      <v>25</v>
      <v>27</v>
      <v>4</v>
      <v>28</v>
      <v>4</v>
      <v>29</v>
      <v>4</v>
      <v>4</v>
      <v>4</v>
      <v>4</v>
      <v>29</v>
      <v>4</v>
      <v>4</v>
      <v>4</v>
      <v>4</v>
      <v>4</v>
      <v>4</v>
      <v>4</v>
      <v>4</v>
      <v>4</v>
      <v>29</v>
      <v>4</v>
      <v>4</v>
      <v>4</v>
      <v>4</v>
    </spb>
    <spb s="0">
      <v xml:space="preserve">Wikipedia	</v>
      <v xml:space="preserve">CC-BY-SA	</v>
      <v xml:space="preserve">http://en.wikipedia.org/wiki/Arkansas	</v>
      <v xml:space="preserve">http://creativecommons.org/licenses/by-sa/3.0/	</v>
    </spb>
    <spb s="0">
      <v xml:space="preserve">Wikipedia	US Census	Wikidata	US Census	Wikipedia	Sec	</v>
      <v xml:space="preserve">CC-BY-SA				CC-BY-SA		</v>
      <v xml:space="preserve">http://en.wikipedia.org/wiki/Arkansas	https://www.census.gov/popest/data/state/asrh/2014/files/SC-EST2014-AGESEX-CIV.csv	https://www.wikidata.org/wiki/Q1612	http://www.census.gov/quickfacts/table/VET605214/05	https://en.wikipedia.org/wiki/Arkansas	https://www.sec.gov/cgi-bin/browse-edgar?action=getcompany&amp;CIK=0001620280	</v>
      <v xml:space="preserve">http://creativecommons.org/licenses/by-sa/3.0/				http://creativecommons.org/licenses/by-sa/3.0/		</v>
    </spb>
    <spb s="0">
      <v xml:space="preserve">Wikipedia	US Census	Wikidata	US Census	Sec	</v>
      <v xml:space="preserve">CC-BY-SA					</v>
      <v xml:space="preserve">http://en.wikipedia.org/wiki/Arkansas	https://www.census.gov/popest/data/state/asrh/2014/files/SC-EST2014-AGESEX-CIV.csv	https://www.wikidata.org/wiki/Q1612	http://www.census.gov/quickfacts/table/VET605214/05	https://www.sec.gov/cgi-bin/browse-edgar?action=getcompany&amp;CIK=0001620280	</v>
      <v xml:space="preserve">http://creativecommons.org/licenses/by-sa/3.0/					</v>
    </spb>
    <spb s="0">
      <v xml:space="preserve">Wikipedia	Wikidata	US Census	Wikipedia	Wikipedia	Wikidata	US Census	Wikipedia	</v>
      <v xml:space="preserve">CC-BY-SA			CC-BY-SA	CC-BY-SA			CC-BY-SA	</v>
      <v xml:space="preserve">http://en.wikipedia.org/wiki/Arkansas	https://www.wikidata.org/wiki/Q1612	http://www.census.gov/quickfacts/table/VET605214/05	https://en.wikipedia.org/wiki/Arkansas	http://en.wikipedia.org/wiki/Arkansas	https://www.wikidata.org/wiki/Q1612	http://www.census.gov/quickfacts/table/VET605214/05	https://en.wikipedia.org/wiki/Arkansas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http://en.wikipedia.org/wiki/Arkansas	https://www.wikidata.org/wiki/Q1612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https://www.sec.gov/cgi-bin/browse-edgar?action=getcompany&amp;CIK=0001620280	</v>
      <v xml:space="preserve">http://creativecommons.org/licenses/by-sa/3.0/			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8">
      <v>31</v>
      <v>32</v>
      <v>33</v>
      <v>34</v>
      <v>4</v>
      <v>31</v>
      <v>32</v>
      <v>31</v>
      <v>31</v>
      <v>33</v>
      <v>35</v>
      <v>4</v>
      <v>36</v>
      <v>4</v>
      <v>37</v>
      <v>4</v>
      <v>4</v>
      <v>4</v>
      <v>4</v>
      <v>37</v>
      <v>4</v>
      <v>4</v>
      <v>4</v>
      <v>4</v>
      <v>4</v>
      <v>4</v>
      <v>4</v>
      <v>4</v>
      <v>4</v>
      <v>37</v>
      <v>4</v>
      <v>4</v>
      <v>4</v>
      <v>4</v>
    </spb>
    <spb s="0">
      <v xml:space="preserve">Wikipedia	</v>
      <v xml:space="preserve">CC-BY-SA	</v>
      <v xml:space="preserve">http://en.wikipedia.org/wiki/California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https://www.wikidata.org/wiki/Q99	http://www.census.gov/quickfacts/table/VET605214/06	https://en.wikipedia.org/wiki/California	https://www.sec.gov/cgi-bin/browse-edgar?action=getcompany&amp;CIK=0001786352	</v>
      <v xml:space="preserve">http://creativecommons.org/licenses/by-sa/3.0/				http://creativecommons.org/licenses/by-sa/3.0/		</v>
    </spb>
    <spb s="0">
      <v xml:space="preserve">Wikipedia	Wikidata	US Census	Wikipedia	Wikipedia	Wikidata	Wikipedia	</v>
      <v xml:space="preserve">CC-BY-SA			CC-BY-SA	CC-BY-SA		CC-BY-SA	</v>
      <v xml:space="preserve">http://en.wikipedia.org/wiki/California	https://www.wikidata.org/wiki/Q99	http://www.census.gov/quickfacts/table/VET605214/06	https://en.wikipedia.org/wiki/California	http://en.wikipedia.org/wiki/California	https://www.wikidata.org/wiki/Q99	https://en.wikipedia.org/wiki/California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http://en.wikipedia.org/wiki/California	https://www.wikidata.org/wiki/Q99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https://www.sec.gov/cgi-bin/browse-edgar?action=getcompany&amp;CIK=0001786352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39</v>
      <v>40</v>
      <v>40</v>
      <v>41</v>
      <v>4</v>
      <v>39</v>
      <v>40</v>
      <v>39</v>
      <v>39</v>
      <v>42</v>
      <v>4</v>
      <v>43</v>
      <v>4</v>
      <v>44</v>
      <v>4</v>
      <v>4</v>
      <v>4</v>
      <v>4</v>
      <v>44</v>
      <v>4</v>
      <v>4</v>
      <v>4</v>
      <v>4</v>
      <v>4</v>
      <v>4</v>
      <v>4</v>
      <v>4</v>
      <v>4</v>
      <v>44</v>
      <v>4</v>
      <v>4</v>
      <v>4</v>
      <v>4</v>
    </spb>
    <spb s="0">
      <v xml:space="preserve">Wikipedia	</v>
      <v xml:space="preserve">CC-BY-SA	</v>
      <v xml:space="preserve">http://en.wikipedia.org/wiki/Colorado	</v>
      <v xml:space="preserve">http://creativecommons.org/licenses/by-sa/3.0/	</v>
    </spb>
    <spb s="0">
      <v xml:space="preserve">Wikipedia	US Census	Wikidata	US Census	Wikipedia	Sec	</v>
      <v xml:space="preserve">CC-BY-SA				CC-BY-SA		</v>
      <v xml:space="preserve">http://en.wikipedia.org/wiki/Colorado	https://www.census.gov/popest/data/state/asrh/2014/files/SC-EST2014-AGESEX-CIV.csv	https://www.wikidata.org/wiki/Q1261	http://www.census.gov/quickfacts/table/WTN220212/08	https://en.wikipedia.org/wiki/Colorado	https://www.sec.gov/cgi-bin/browse-edgar?action=getcompany&amp;CIK=0001792580	</v>
      <v xml:space="preserve">http://creativecommons.org/licenses/by-sa/3.0/				http://creativecommons.org/licenses/by-sa/3.0/		</v>
    </spb>
    <spb s="0">
      <v xml:space="preserve">Wikipedia	US Census	Wikidata	US Census	Sec	</v>
      <v xml:space="preserve">CC-BY-SA					</v>
      <v xml:space="preserve">http://en.wikipedia.org/wiki/Colorado	https://www.census.gov/popest/data/state/asrh/2014/files/SC-EST2014-AGESEX-CIV.csv	https://www.wikidata.org/wiki/Q1261	http://www.census.gov/quickfacts/table/WTN220212/08	https://www.sec.gov/cgi-bin/browse-edgar?action=getcompany&amp;CIK=0001792580	</v>
      <v xml:space="preserve">http://creativecommons.org/licenses/by-sa/3.0/					</v>
    </spb>
    <spb s="0">
      <v xml:space="preserve">Wikipedia	Wikipedia	</v>
      <v xml:space="preserve">CC-BY-SA	CC-BY-SA	</v>
      <v xml:space="preserve">http://en.wikipedia.org/wiki/Colorado	https://en.wikipedia.org/wiki/Colorado	</v>
      <v xml:space="preserve">http://creativecommons.org/licenses/by-sa/3.0/	http://creativecommons.org/licenses/by-sa/3.0/	</v>
    </spb>
    <spb s="0">
      <v xml:space="preserve">Wikipedia	Wikidata	</v>
      <v xml:space="preserve">CC-BY-SA		</v>
      <v xml:space="preserve">http://en.wikipedia.org/wiki/Colorado	https://www.wikidata.org/wiki/Q1261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https://www.sec.gov/cgi-bin/browse-edgar?action=getcompany&amp;CIK=0001792580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8">
      <v>46</v>
      <v>47</v>
      <v>48</v>
      <v>49</v>
      <v>4</v>
      <v>46</v>
      <v>47</v>
      <v>46</v>
      <v>46</v>
      <v>48</v>
      <v>50</v>
      <v>4</v>
      <v>51</v>
      <v>4</v>
      <v>52</v>
      <v>4</v>
      <v>4</v>
      <v>4</v>
      <v>4</v>
      <v>52</v>
      <v>4</v>
      <v>4</v>
      <v>4</v>
      <v>4</v>
      <v>4</v>
      <v>4</v>
      <v>4</v>
      <v>4</v>
      <v>4</v>
      <v>52</v>
      <v>4</v>
      <v>4</v>
      <v>4</v>
      <v>4</v>
    </spb>
    <spb s="0">
      <v xml:space="preserve">Wikipedia	</v>
      <v xml:space="preserve">CC-BY-SA	</v>
      <v xml:space="preserve">http://en.wikipedia.org/wiki/Connecticut	</v>
      <v xml:space="preserve">http://creativecommons.org/licenses/by-sa/3.0/	</v>
    </spb>
    <spb s="0">
      <v xml:space="preserve">Wikipedia	US Census	Wikidata	US Census	Wikipedia	Facebook	Sec	</v>
      <v xml:space="preserve">CC-BY-SA				CC-BY-SA			</v>
      <v xml:space="preserve">http://en.wikipedia.org/wiki/Connecticut	https://www.census.gov/popest/data/state/asrh/2014/files/SC-EST2014-AGESEX-CIV.csv	https://www.wikidata.org/wiki/Q779	http://www.census.gov/quickfacts/table/WTN220212/09	https://en.wikipedia.org/wiki/Connecticut	https://www.facebook.com/Connecticut-1691370337764128/	https://www.sec.gov/cgi-bin/browse-edgar?action=getcompany&amp;CIK=0001776661	</v>
      <v xml:space="preserve">http://creativecommons.org/licenses/by-sa/3.0/				http://creativecommons.org/licenses/by-sa/3.0/			</v>
    </spb>
    <spb s="0">
      <v xml:space="preserve">Wikipedia	US Census	Wikidata	Facebook	Sec	</v>
      <v xml:space="preserve">CC-BY-SA					</v>
      <v xml:space="preserve">http://en.wikipedia.org/wiki/Connecticut	https://www.census.gov/popest/data/state/asrh/2014/files/SC-EST2014-AGESEX-CIV.csv	https://www.wikidata.org/wiki/Q779	https://www.facebook.com/Connecticut-1691370337764128/	https://www.sec.gov/cgi-bin/browse-edgar?action=getcompany&amp;CIK=0001776661	</v>
      <v xml:space="preserve">http://creativecommons.org/licenses/by-sa/3.0/					</v>
    </spb>
    <spb s="0">
      <v xml:space="preserve">Wikipedia	Wikidata	Wikipedia	Facebook	Wikipedia	Wikidata	Wikipedia	Facebook	</v>
      <v xml:space="preserve">CC-BY-SA		CC-BY-SA		CC-BY-SA		CC-BY-SA		</v>
      <v xml:space="preserve">http://en.wikipedia.org/wiki/Connecticut	https://www.wikidata.org/wiki/Q779	https://en.wikipedia.org/wiki/Connecticut	https://www.facebook.com/Connecticut-1691370337764128/	http://en.wikipedia.org/wiki/Connecticut	https://www.wikidata.org/wiki/Q779	https://en.wikipedia.org/wiki/Connecticut	https://www.facebook.com/Connecticut-1691370337764128/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http://en.wikipedia.org/wiki/Connecticut	https://www.wikidata.org/wiki/Q779	</v>
      <v xml:space="preserve">http://creativecommons.org/licenses/by-sa/3.0/		</v>
    </spb>
    <spb s="0">
      <v xml:space="preserve">Wikipedia	US Census	US Census	Wikipedia	Facebook	Sec	</v>
      <v xml:space="preserve">CC-BY-SA			CC-BY-SA			</v>
      <v xml:space="preserve">http://en.wikipedia.org/wiki/Connecticut	https://www.census.gov/popest/data/state/asrh/2014/files/SC-EST2014-AGESEX-CIV.csv	http://www.census.gov/quickfacts/table/WTN220212/09	https://en.wikipedia.org/wiki/Connecticut	https://www.facebook.com/Connecticut-1691370337764128/	https://www.sec.gov/cgi-bin/browse-edgar?action=getcompany&amp;CIK=0001776661	</v>
      <v xml:space="preserve">http://creativecommons.org/licenses/by-sa/3.0/			http://creativecommons.org/licenses/by-sa/3.0/			</v>
    </spb>
    <spb s="0">
      <v xml:space="preserve">Wikipedia	US Census	Facebook	</v>
      <v xml:space="preserve">CC-BY-SA			</v>
      <v xml:space="preserve">http://en.wikipedia.org/wiki/Connecticut	https://www.census.gov/popest/data/state/asrh/2014/files/SC-EST2014-AGESEX-CIV.csv	https://www.facebook.com/Connecticut-1691370337764128/	</v>
      <v xml:space="preserve">http://creativecommons.org/licenses/by-sa/3.0/			</v>
    </spb>
    <spb s="1">
      <v>54</v>
      <v>55</v>
      <v>56</v>
      <v>57</v>
      <v>4</v>
      <v>54</v>
      <v>55</v>
      <v>54</v>
      <v>54</v>
      <v>58</v>
      <v>4</v>
      <v>59</v>
      <v>4</v>
      <v>60</v>
      <v>4</v>
      <v>4</v>
      <v>4</v>
      <v>4</v>
      <v>60</v>
      <v>4</v>
      <v>4</v>
      <v>4</v>
      <v>4</v>
      <v>4</v>
      <v>4</v>
      <v>4</v>
      <v>4</v>
      <v>4</v>
      <v>60</v>
      <v>4</v>
      <v>4</v>
      <v>4</v>
      <v>4</v>
    </spb>
    <spb s="0">
      <v xml:space="preserve">Wikipedia	</v>
      <v xml:space="preserve">CC-BY-SA	</v>
      <v xml:space="preserve">http://en.wikipedia.org/wiki/Delaware	</v>
      <v xml:space="preserve">http://creativecommons.org/licenses/by-sa/3.0/	</v>
    </spb>
    <spb s="0">
      <v xml:space="preserve">Wikipedia	US Census	Wikidata	US Census	Wikipedia	Sec	</v>
      <v xml:space="preserve">CC-BY-SA				CC-BY-SA		</v>
      <v xml:space="preserve">http://en.wikipedia.org/wiki/Delaware	https://www.census.gov/popest/data/state/asrh/2014/files/SC-EST2014-AGESEX-CIV.csv	https://www.wikidata.org/wiki/Q1393	http://www.census.gov/quickfacts/table/WTN220212/10	https://en.wikipedia.org/wiki/Delaware	https://www.sec.gov/cgi-bin/browse-edgar?action=getcompany&amp;CIK=0001755672	</v>
      <v xml:space="preserve">http://creativecommons.org/licenses/by-sa/3.0/				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https://www.sec.gov/cgi-bin/browse-edgar?action=getcompany&amp;CIK=0001755672	</v>
      <v xml:space="preserve">http://creativecommons.org/licenses/by-sa/3.0/				</v>
    </spb>
    <spb s="0">
      <v xml:space="preserve">Wikipedia	Wikidata	US Census	Wikipedia	Wikipedia	Wikidata	Wikipedia	</v>
      <v xml:space="preserve">CC-BY-SA			CC-BY-SA	CC-BY-SA		CC-BY-SA	</v>
      <v xml:space="preserve">http://en.wikipedia.org/wiki/Delaware	https://www.wikidata.org/wiki/Q1393	http://www.census.gov/quickfacts/table/WTN220212/10	https://en.wikipedia.org/wiki/Delaware	http://en.wikipedia.org/wiki/Delaware	https://www.wikidata.org/wiki/Q1393	https://en.wikipedia.org/wiki/Delaware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http://en.wikipedia.org/wiki/Delaware	https://www.wikidata.org/wiki/Q1393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https://www.sec.gov/cgi-bin/browse-edgar?action=getcompany&amp;CIK=0001755672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62</v>
      <v>63</v>
      <v>64</v>
      <v>65</v>
      <v>4</v>
      <v>62</v>
      <v>63</v>
      <v>62</v>
      <v>62</v>
      <v>66</v>
      <v>4</v>
      <v>67</v>
      <v>4</v>
      <v>68</v>
      <v>4</v>
      <v>4</v>
      <v>4</v>
      <v>4</v>
      <v>68</v>
      <v>4</v>
      <v>4</v>
      <v>4</v>
      <v>4</v>
      <v>4</v>
      <v>4</v>
      <v>4</v>
      <v>4</v>
      <v>4</v>
      <v>68</v>
      <v>4</v>
      <v>4</v>
      <v>4</v>
      <v>4</v>
    </spb>
    <spb s="0">
      <v xml:space="preserve">Wikipedia	</v>
      <v xml:space="preserve">CC-BY-SA	</v>
      <v xml:space="preserve">http://en.wikipedia.org/wiki/Washington,_D.C.	</v>
      <v xml:space="preserve">http://creativecommons.org/licenses/by-sa/3.0/	</v>
    </spb>
    <spb s="0">
      <v xml:space="preserve">Wikipedia	Wikidata	US Census	</v>
      <v xml:space="preserve">CC-BY-SA			</v>
      <v xml:space="preserve">http://en.wikipedia.org/wiki/Washington,_D.C.	https://www.wikidata.org/wiki/Q61	http://www.census.gov/quickfacts/table/WTN220212/11	</v>
      <v xml:space="preserve">http://creativecommons.org/licenses/by-sa/3.0/			</v>
    </spb>
    <spb s="0">
      <v xml:space="preserve">Wikipedia	Wikidata	Wikipedia	</v>
      <v xml:space="preserve">CC-BY-SA		CC-BY-SA	</v>
      <v xml:space="preserve">http://en.wikipedia.org/wiki/Washington,_D.C.	https://www.wikidata.org/wiki/Q61	https://en.wikipedia.org/wiki/Washington,_D.C.	</v>
      <v xml:space="preserve">http://creativecommons.org/licenses/by-sa/3.0/		http://creativecommons.org/licenses/by-sa/3.0/	</v>
    </spb>
    <spb s="0">
      <v xml:space="preserve">Wikipedia	Wikidata	</v>
      <v xml:space="preserve">CC-BY-SA		</v>
      <v xml:space="preserve">http://en.wikipedia.org/wiki/Washington,_D.C.	https://www.wikidata.org/wiki/Q61	</v>
      <v xml:space="preserve">http://creativecommons.org/licenses/by-sa/3.0/		</v>
    </spb>
    <spb s="0">
      <v xml:space="preserve">Wikipedia	US Census	US Census	Wikipedia	Sec	Walkscore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https://www.sec.gov/cgi-bin/browse-edgar?action=getcompany&amp;CIK=0001757073	https://www.walkscore.com/DC/Washington_D.C.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9">
      <v>70</v>
      <v>71</v>
      <v>72</v>
      <v>4</v>
      <v>70</v>
      <v>71</v>
      <v>70</v>
      <v>70</v>
      <v>73</v>
      <v>4</v>
      <v>74</v>
      <v>4</v>
      <v>75</v>
      <v>4</v>
      <v>4</v>
      <v>4</v>
      <v>4</v>
      <v>75</v>
      <v>4</v>
      <v>4</v>
      <v>4</v>
      <v>4</v>
      <v>4</v>
      <v>4</v>
      <v>4</v>
      <v>4</v>
      <v>4</v>
      <v>75</v>
      <v>4</v>
      <v>4</v>
      <v>4</v>
      <v>4</v>
    </spb>
    <spb s="2">
      <v>1</v>
    </spb>
    <spb s="7">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https://www.wikidata.org/wiki/Q812	http://www.census.gov/quickfacts/table/WTN220212/12	https://en.wikipedia.org/wiki/Florida	https://www.sec.gov/cgi-bin/browse-edgar?action=getcompany&amp;CIK=0001785494	</v>
      <v xml:space="preserve">http://creativecommons.org/licenses/by-sa/3.0/				http://creativecommons.org/licenses/by-sa/3.0/		</v>
    </spb>
    <spb s="0">
      <v xml:space="preserve">Wikipedia	US Census	Wikidata	US Census	Sec	</v>
      <v xml:space="preserve">CC-BY-SA					</v>
      <v xml:space="preserve">http://en.wikipedia.org/wiki/Florida	https://www.census.gov/popest/data/state/asrh/2014/files/SC-EST2014-AGESEX-CIV.csv	https://www.wikidata.org/wiki/Q812	http://www.census.gov/quickfacts/table/WTN220212/12	https://www.sec.gov/cgi-bin/browse-edgar?action=getcompany&amp;CIK=0001785494	</v>
      <v xml:space="preserve">http://creativecommons.org/licenses/by-sa/3.0/					</v>
    </spb>
    <spb s="0">
      <v xml:space="preserve">Wikipedia	Wikidata	US Census	Wikipedia	Wikipedia	Wikidata	Wikipedia	</v>
      <v xml:space="preserve">CC-BY-SA			CC-BY-SA	CC-BY-SA		CC-BY-SA	</v>
      <v xml:space="preserve">http://en.wikipedia.org/wiki/Florida	https://www.wikidata.org/wiki/Q812	http://www.census.gov/quickfacts/table/WTN220212/12	https://en.wikipedia.org/wiki/Florida	http://en.wikipedia.org/wiki/Florida	https://www.wikidata.org/wiki/Q812	https://en.wikipedia.org/wiki/Florida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http://en.wikipedia.org/wiki/Florida	https://www.wikidata.org/wiki/Q812	http://en.wikipedia.org/wiki/Florida	https://www.wikidata.org/wiki/Q812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https://www.sec.gov/cgi-bin/browse-edgar?action=getcompany&amp;CIK=0001785494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79</v>
      <v>80</v>
      <v>81</v>
      <v>82</v>
      <v>4</v>
      <v>79</v>
      <v>80</v>
      <v>79</v>
      <v>79</v>
      <v>83</v>
      <v>4</v>
      <v>84</v>
      <v>4</v>
      <v>85</v>
      <v>4</v>
      <v>4</v>
      <v>4</v>
      <v>4</v>
      <v>85</v>
      <v>4</v>
      <v>4</v>
      <v>4</v>
      <v>4</v>
      <v>4</v>
      <v>4</v>
      <v>4</v>
      <v>4</v>
      <v>4</v>
      <v>85</v>
      <v>4</v>
      <v>4</v>
      <v>4</v>
      <v>4</v>
    </spb>
    <spb s="0">
      <v xml:space="preserve">Wikipedia	</v>
      <v xml:space="preserve">CC-BY-SA	</v>
      <v xml:space="preserve">http://en.wikipedia.org/wiki/Georgia_(U.S._state)	</v>
      <v xml:space="preserve">http://creativecommons.org/licenses/by-sa/3.0/	</v>
    </spb>
    <spb s="0">
      <v xml:space="preserve">Wikipedia	US Census	Wikidata	US Census	Wikipedia	Sec	</v>
      <v xml:space="preserve">CC-BY-SA				CC-BY-SA		</v>
      <v xml:space="preserve">http://en.wikipedia.org/wiki/Georgia_(U.S._state)	https://www.census.gov/popest/data/state/asrh/2014/files/SC-EST2014-AGESEX-CIV.csv	https://www.wikidata.org/wiki/Q1428	http://www.census.gov/quickfacts/table/WTN220212/13	https://en.wikipedia.org/wiki/Georgia_(U.S._state)	https://www.sec.gov/cgi-bin/browse-edgar?action=getcompany&amp;CIK=0001756180	</v>
      <v xml:space="preserve">http://creativecommons.org/licenses/by-sa/3.0/				http://creativecommons.org/licenses/by-sa/3.0/		</v>
    </spb>
    <spb s="0">
      <v xml:space="preserve">Wikipedia	US Census	Wikidata	US Census	Sec	</v>
      <v xml:space="preserve">CC-BY-SA					</v>
      <v xml:space="preserve">http://en.wikipedia.org/wiki/Georgia_(U.S._state)	https://www.census.gov/popest/data/state/asrh/2014/files/SC-EST2014-AGESEX-CIV.csv	https://www.wikidata.org/wiki/Q1428	http://www.census.gov/quickfacts/table/WTN220212/13	https://www.sec.gov/cgi-bin/browse-edgar?action=getcompany&amp;CIK=0001756180	</v>
      <v xml:space="preserve">http://creativecommons.org/licenses/by-sa/3.0/					</v>
    </spb>
    <spb s="0">
      <v xml:space="preserve">Wikipedia	Wikidata	US Census	Wikipedia	Wikipedia	Wikidata	US Census	Wikipedia	</v>
      <v xml:space="preserve">CC-BY-SA			CC-BY-SA	CC-BY-SA			CC-BY-SA	</v>
      <v xml:space="preserve">http://en.wikipedia.org/wiki/Georgia_(U.S._state)	https://www.wikidata.org/wiki/Q1428	http://www.census.gov/quickfacts/table/WTN220212/13	https://en.wikipedia.org/wiki/Georgia_(U.S._state)	http://en.wikipedia.org/wiki/Georgia_(U.S._state)	https://www.wikidata.org/wiki/Q1428	http://www.census.gov/quickfacts/table/WTN220212/13	https://en.wikipedia.org/wiki/Georgia_(U.S._state)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http://en.wikipedia.org/wiki/Georgia_(U.S._state)	https://www.wikidata.org/wiki/Q1428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https://www.sec.gov/cgi-bin/browse-edgar?action=getcompany&amp;CIK=0001756180	</v>
      <v xml:space="preserve">http://creativecommons.org/licenses/by-sa/3.0/			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8">
      <v>87</v>
      <v>88</v>
      <v>89</v>
      <v>90</v>
      <v>4</v>
      <v>87</v>
      <v>88</v>
      <v>87</v>
      <v>87</v>
      <v>89</v>
      <v>91</v>
      <v>4</v>
      <v>92</v>
      <v>4</v>
      <v>93</v>
      <v>4</v>
      <v>4</v>
      <v>4</v>
      <v>4</v>
      <v>93</v>
      <v>4</v>
      <v>4</v>
      <v>4</v>
      <v>4</v>
      <v>4</v>
      <v>4</v>
      <v>4</v>
      <v>4</v>
      <v>4</v>
      <v>93</v>
      <v>4</v>
      <v>4</v>
      <v>4</v>
      <v>4</v>
    </spb>
    <spb s="0">
      <v xml:space="preserve">Wikipedia	</v>
      <v xml:space="preserve">CC-BY-SA	</v>
      <v xml:space="preserve">http://en.wikipedia.org/wiki/Hawaii	</v>
      <v xml:space="preserve">http://creativecommons.org/licenses/by-sa/3.0/	</v>
    </spb>
    <spb s="0">
      <v xml:space="preserve">Wikipedia	US Census	Wikidata	US Census	Wikipedia	Facebook	Sec	</v>
      <v xml:space="preserve">CC-BY-SA				CC-BY-SA			</v>
      <v xml:space="preserve">http://en.wikipedia.org/wiki/Hawaii	https://www.census.gov/popest/data/state/asrh/2014/files/SC-EST2014-AGESEX-CIV.csv	https://www.wikidata.org/wiki/Q782	http://www.census.gov/quickfacts/table/VET605214/15	https://en.wikipedia.org/wiki/Hawaii	https://www.facebook.com/StateOfHawaii/	https://www.sec.gov/cgi-bin/browse-edgar?action=getcompany&amp;CIK=0001731536	</v>
      <v xml:space="preserve">http://creativecommons.org/licenses/by-sa/3.0/				http://creativecommons.org/licenses/by-sa/3.0/			</v>
    </spb>
    <spb s="0">
      <v xml:space="preserve">Wikipedia	US Census	Wikidata	Facebook	Sec	</v>
      <v xml:space="preserve">CC-BY-SA					</v>
      <v xml:space="preserve">http://en.wikipedia.org/wiki/Hawaii	https://www.census.gov/popest/data/state/asrh/2014/files/SC-EST2014-AGESEX-CIV.csv	https://www.wikidata.org/wiki/Q782	https://www.facebook.com/StateOfHawaii/	https://www.sec.gov/cgi-bin/browse-edgar?action=getcompany&amp;CIK=0001731536	</v>
      <v xml:space="preserve">http://creativecommons.org/licenses/by-sa/3.0/					</v>
    </spb>
    <spb s="0">
      <v xml:space="preserve">Wikipedia	Wikidata	Wikipedia	Facebook	Wikipedia	Wikidata	Wikipedia	</v>
      <v xml:space="preserve">CC-BY-SA		CC-BY-SA		CC-BY-SA		CC-BY-SA	</v>
      <v xml:space="preserve">http://en.wikipedia.org/wiki/Hawaii	https://www.wikidata.org/wiki/Q782	https://en.wikipedia.org/wiki/Hawaii	https://www.facebook.com/StateOfHawaii/	http://en.wikipedia.org/wiki/Hawaii	https://www.wikidata.org/wiki/Q782	https://en.wikipedia.org/wiki/Hawaii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http://en.wikipedia.org/wiki/Hawaii	https://www.wikidata.org/wiki/Q782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https://www.sec.gov/cgi-bin/browse-edgar?action=getcompany&amp;CIK=0001731536	</v>
      <v xml:space="preserve">http://creativecommons.org/licenses/by-sa/3.0/			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8">
      <v>95</v>
      <v>96</v>
      <v>97</v>
      <v>98</v>
      <v>4</v>
      <v>95</v>
      <v>96</v>
      <v>95</v>
      <v>95</v>
      <v>97</v>
      <v>99</v>
      <v>4</v>
      <v>100</v>
      <v>4</v>
      <v>101</v>
      <v>4</v>
      <v>4</v>
      <v>4</v>
      <v>4</v>
      <v>101</v>
      <v>4</v>
      <v>4</v>
      <v>4</v>
      <v>4</v>
      <v>4</v>
      <v>4</v>
      <v>4</v>
      <v>4</v>
      <v>4</v>
      <v>101</v>
      <v>4</v>
      <v>4</v>
      <v>4</v>
      <v>4</v>
    </spb>
    <spb s="10">
      <v>10</v>
      <v>11</v>
      <v>11</v>
    </spb>
    <spb s="11">
      <v>1</v>
      <v>2</v>
      <v>3</v>
      <v>1</v>
      <v>1</v>
      <v>1</v>
      <v>5</v>
      <v>6</v>
      <v>1</v>
      <v>7</v>
      <v>6</v>
      <v>6</v>
      <v>8</v>
      <v>8</v>
      <v>8</v>
      <v>7</v>
      <v>8</v>
      <v>8</v>
      <v>8</v>
      <v>8</v>
      <v>8</v>
      <v>8</v>
      <v>8</v>
      <v>8</v>
      <v>8</v>
      <v>7</v>
      <v>8</v>
      <v>8</v>
      <v>9</v>
      <v>8</v>
    </spb>
    <spb s="0">
      <v xml:space="preserve">Wikipedia	</v>
      <v xml:space="preserve">CC-BY-SA	</v>
      <v xml:space="preserve">http://en.wikipedia.org/wiki/Idaho	</v>
      <v xml:space="preserve">http://creativecommons.org/licenses/by-sa/3.0/	</v>
    </spb>
    <spb s="0">
      <v xml:space="preserve">Wikipedia	US Census	Wikidata	US Census	Wikipedia	Sec	</v>
      <v xml:space="preserve">CC-BY-SA				CC-BY-SA		</v>
      <v xml:space="preserve">http://en.wikipedia.org/wiki/Idaho	https://www.census.gov/popest/data/state/asrh/2014/files/SC-EST2014-AGESEX-CIV.csv	https://www.wikidata.org/wiki/Q1221	http://www.census.gov/quickfacts/table/WTN220212/16	https://en.wikipedia.org/wiki/Idaho	https://www.sec.gov/cgi-bin/browse-edgar?action=getcompany&amp;CIK=0001783400	</v>
      <v xml:space="preserve">http://creativecommons.org/licenses/by-sa/3.0/				http://creativecommons.org/licenses/by-sa/3.0/		</v>
    </spb>
    <spb s="0">
      <v xml:space="preserve">Wikipedia	US Census	Wikidata	US Census	Sec	</v>
      <v xml:space="preserve">CC-BY-SA					</v>
      <v xml:space="preserve">http://en.wikipedia.org/wiki/Idaho	https://www.census.gov/popest/data/state/asrh/2014/files/SC-EST2014-AGESEX-CIV.csv	https://www.wikidata.org/wiki/Q1221	http://www.census.gov/quickfacts/table/WTN220212/16	https://www.sec.gov/cgi-bin/browse-edgar?action=getcompany&amp;CIK=0001783400	</v>
      <v xml:space="preserve">http://creativecommons.org/licenses/by-sa/3.0/					</v>
    </spb>
    <spb s="0">
      <v xml:space="preserve">Wikipedia	Wikidata	US Census	Wikipedia	</v>
      <v xml:space="preserve">CC-BY-SA			CC-BY-SA	</v>
      <v xml:space="preserve">http://en.wikipedia.org/wiki/Idaho	https://www.wikidata.org/wiki/Q1221	http://www.census.gov/quickfacts/table/WTN220212/16	https://en.wikipedia.org/wiki/Idaho	</v>
      <v xml:space="preserve">http://creativecommons.org/licenses/by-sa/3.0/			http://creativecommons.org/licenses/by-sa/3.0/	</v>
    </spb>
    <spb s="0">
      <v xml:space="preserve">Wikipedia	Wikidata	Wikipedia	Wikidata	</v>
      <v xml:space="preserve">CC-BY-SA		CC-BY-SA		</v>
      <v xml:space="preserve">http://en.wikipedia.org/wiki/Idaho	https://www.wikidata.org/wiki/Q1221	http://en.wikipedia.org/wiki/Idaho	https://www.wikidata.org/wiki/Q1221	</v>
      <v xml:space="preserve">http://creativecommons.org/licenses/by-sa/3.0/		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https://www.sec.gov/cgi-bin/browse-edgar?action=getcompany&amp;CIK=0001783400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8">
      <v>105</v>
      <v>106</v>
      <v>107</v>
      <v>108</v>
      <v>4</v>
      <v>105</v>
      <v>106</v>
      <v>105</v>
      <v>105</v>
      <v>107</v>
      <v>109</v>
      <v>4</v>
      <v>110</v>
      <v>4</v>
      <v>111</v>
      <v>4</v>
      <v>4</v>
      <v>4</v>
      <v>4</v>
      <v>111</v>
      <v>4</v>
      <v>4</v>
      <v>4</v>
      <v>4</v>
      <v>4</v>
      <v>4</v>
      <v>4</v>
      <v>4</v>
      <v>4</v>
      <v>111</v>
      <v>4</v>
      <v>4</v>
      <v>4</v>
      <v>4</v>
    </spb>
    <spb s="0">
      <v xml:space="preserve">Wikipedia	</v>
      <v xml:space="preserve">CC-BY-SA	</v>
      <v xml:space="preserve">http://en.wikipedia.org/wiki/Illinois	</v>
      <v xml:space="preserve">http://creativecommons.org/licenses/by-sa/3.0/	</v>
    </spb>
    <spb s="0">
      <v xml:space="preserve">Wikipedia	US Census	Wikidata	US Census	Wikipedia	Sec	</v>
      <v xml:space="preserve">CC-BY-SA				CC-BY-SA		</v>
      <v xml:space="preserve">http://en.wikipedia.org/wiki/Illinois	https://www.census.gov/popest/data/state/asrh/2014/files/SC-EST2014-AGESEX-CIV.csv	https://www.wikidata.org/wiki/Q1204	http://www.census.gov/quickfacts/table/WTN220212/17	https://en.wikipedia.org/wiki/Illinois	https://www.sec.gov/cgi-bin/browse-edgar?action=getcompany&amp;CIK=0001783183	</v>
      <v xml:space="preserve">http://creativecommons.org/licenses/by-sa/3.0/				http://creativecommons.org/licenses/by-sa/3.0/		</v>
    </spb>
    <spb s="0">
      <v xml:space="preserve">Wikipedia	US Census	Wikidata	US Census	</v>
      <v xml:space="preserve">CC-BY-SA				</v>
      <v xml:space="preserve">http://en.wikipedia.org/wiki/Illinois	https://www.census.gov/popest/data/state/asrh/2014/files/SC-EST2014-AGESEX-CIV.csv	https://www.wikidata.org/wiki/Q1204	http://www.census.gov/quickfacts/table/WTN220212/17	</v>
      <v xml:space="preserve">http://creativecommons.org/licenses/by-sa/3.0/				</v>
    </spb>
    <spb s="0">
      <v xml:space="preserve">Wikipedia	Wikidata	US Census	Wikipedia	Wikipedia	Wikidata	Wikipedia	</v>
      <v xml:space="preserve">CC-BY-SA			CC-BY-SA	CC-BY-SA		CC-BY-SA	</v>
      <v xml:space="preserve">http://en.wikipedia.org/wiki/Illinois	https://www.wikidata.org/wiki/Q1204	http://www.census.gov/quickfacts/table/WTN220212/17	https://en.wikipedia.org/wiki/Illinois	http://en.wikipedia.org/wiki/Illinois	https://www.wikidata.org/wiki/Q1204	https://en.wikipedia.org/wiki/Illinois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http://en.wikipedia.org/wiki/Illinois	https://www.wikidata.org/wiki/Q1204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https://www.sec.gov/cgi-bin/browse-edgar?action=getcompany&amp;CIK=0001783183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113</v>
      <v>114</v>
      <v>115</v>
      <v>116</v>
      <v>4</v>
      <v>113</v>
      <v>114</v>
      <v>113</v>
      <v>113</v>
      <v>117</v>
      <v>4</v>
      <v>118</v>
      <v>4</v>
      <v>119</v>
      <v>4</v>
      <v>4</v>
      <v>4</v>
      <v>4</v>
      <v>119</v>
      <v>4</v>
      <v>4</v>
      <v>4</v>
      <v>4</v>
      <v>4</v>
      <v>4</v>
      <v>4</v>
      <v>4</v>
      <v>4</v>
      <v>119</v>
      <v>4</v>
      <v>4</v>
      <v>4</v>
      <v>4</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https://www.wikidata.org/wiki/Q1415	http://www.census.gov/quickfacts/table/WTN220212/18	https://en.wikipedia.org/wiki/Indiana	https://www.sec.gov/cgi-bin/browse-edgar?action=getcompany&amp;CIK=0001784254	</v>
      <v xml:space="preserve">http://creativecommons.org/licenses/by-sa/3.0/				http://creativecommons.org/licenses/by-sa/3.0/		</v>
    </spb>
    <spb s="0">
      <v xml:space="preserve">Wikipedia	US Census	Wikidata	US Census	Sec	</v>
      <v xml:space="preserve">CC-BY-SA					</v>
      <v xml:space="preserve">http://en.wikipedia.org/wiki/Indiana	https://www.census.gov/popest/data/state/asrh/2014/files/SC-EST2014-AGESEX-CIV.csv	https://www.wikidata.org/wiki/Q1415	http://www.census.gov/quickfacts/table/WTN220212/18	https://www.sec.gov/cgi-bin/browse-edgar?action=getcompany&amp;CIK=0001784254	</v>
      <v xml:space="preserve">http://creativecommons.org/licenses/by-sa/3.0/					</v>
    </spb>
    <spb s="0">
      <v xml:space="preserve">Wikipedia	Wikidata	US Census	Wikipedia	Wikipedia	Wikidata	Wikipedia	</v>
      <v xml:space="preserve">CC-BY-SA			CC-BY-SA	CC-BY-SA		CC-BY-SA	</v>
      <v xml:space="preserve">http://en.wikipedia.org/wiki/Indiana	https://www.wikidata.org/wiki/Q1415	http://www.census.gov/quickfacts/table/WTN220212/18	https://en.wikipedia.org/wiki/Indiana	http://en.wikipedia.org/wiki/Indiana	https://www.wikidata.org/wiki/Q1415	https://en.wikipedia.org/wiki/Indiana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http://en.wikipedia.org/wiki/Indiana	https://www.wikidata.org/wiki/Q1415	http://en.wikipedia.org/wiki/Indiana	https://www.wikidata.org/wiki/Q1415	</v>
      <v xml:space="preserve">http://creativecommons.org/licenses/by-sa/3.0/		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https://www.sec.gov/cgi-bin/browse-edgar?action=getcompany&amp;CIK=0001784254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8">
      <v>121</v>
      <v>122</v>
      <v>123</v>
      <v>124</v>
      <v>4</v>
      <v>121</v>
      <v>122</v>
      <v>121</v>
      <v>121</v>
      <v>123</v>
      <v>125</v>
      <v>4</v>
      <v>126</v>
      <v>4</v>
      <v>127</v>
      <v>4</v>
      <v>4</v>
      <v>4</v>
      <v>4</v>
      <v>127</v>
      <v>4</v>
      <v>4</v>
      <v>4</v>
      <v>4</v>
      <v>4</v>
      <v>4</v>
      <v>4</v>
      <v>4</v>
      <v>4</v>
      <v>127</v>
      <v>4</v>
      <v>4</v>
      <v>4</v>
      <v>4</v>
    </spb>
    <spb s="0">
      <v xml:space="preserve">Wikipedia	</v>
      <v xml:space="preserve">CC-BY-SA	</v>
      <v xml:space="preserve">http://en.wikipedia.org/wiki/Iowa	</v>
      <v xml:space="preserve">http://creativecommons.org/licenses/by-sa/3.0/	</v>
    </spb>
    <spb s="0">
      <v xml:space="preserve">Wikipedia	US Census	Wikidata	US Census	Wikipedia	Sec	Tasteatlas	</v>
      <v xml:space="preserve">CC-BY-SA				CC-BY-SA			</v>
      <v xml:space="preserve">http://en.wikipedia.org/wiki/Iowa	https://www.census.gov/popest/data/state/asrh/2014/files/SC-EST2014-AGESEX-CIV.csv	https://www.wikidata.org/wiki/Q1546	http://www.census.gov/quickfacts/table/WTN220212/19	https://en.wikipedia.org/wiki/Iowa	https://www.sec.gov/cgi-bin/browse-edgar?action=getcompany&amp;CIK=0001463258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https://www.sec.gov/cgi-bin/browse-edgar?action=getcompany&amp;CIK=0001463258	</v>
      <v xml:space="preserve">http://creativecommons.org/licenses/by-sa/3.0/				</v>
    </spb>
    <spb s="0">
      <v xml:space="preserve">Wikipedia	Wikidata	US Census	Wikipedia	Wikipedia	Wikidata	Wikipedia	</v>
      <v xml:space="preserve">CC-BY-SA			CC-BY-SA	CC-BY-SA		CC-BY-SA	</v>
      <v xml:space="preserve">http://en.wikipedia.org/wiki/Iowa	https://www.wikidata.org/wiki/Q1546	http://www.census.gov/quickfacts/table/WTN220212/19	https://en.wikipedia.org/wiki/Iowa	http://en.wikipedia.org/wiki/Iowa	https://www.wikidata.org/wiki/Q1546	https://en.wikipedia.org/wiki/Iowa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http://en.wikipedia.org/wiki/Iowa	https://www.wikidata.org/wiki/Q1546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https://www.sec.gov/cgi-bin/browse-edgar?action=getcompany&amp;CIK=0001463258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8">
      <v>129</v>
      <v>130</v>
      <v>131</v>
      <v>132</v>
      <v>4</v>
      <v>129</v>
      <v>130</v>
      <v>129</v>
      <v>129</v>
      <v>131</v>
      <v>133</v>
      <v>4</v>
      <v>134</v>
      <v>4</v>
      <v>135</v>
      <v>4</v>
      <v>4</v>
      <v>4</v>
      <v>4</v>
      <v>135</v>
      <v>4</v>
      <v>4</v>
      <v>4</v>
      <v>4</v>
      <v>4</v>
      <v>4</v>
      <v>4</v>
      <v>4</v>
      <v>4</v>
      <v>135</v>
      <v>4</v>
      <v>4</v>
      <v>4</v>
      <v>4</v>
    </spb>
    <spb s="0">
      <v xml:space="preserve">Wikipedia	</v>
      <v xml:space="preserve">CC-BY-SA	</v>
      <v xml:space="preserve">http://en.wikipedia.org/wiki/Kansas	</v>
      <v xml:space="preserve">http://creativecommons.org/licenses/by-sa/3.0/	</v>
    </spb>
    <spb s="0">
      <v xml:space="preserve">Wikipedia	US Census	Wikidata	US Census	Wikipedia	Sec	</v>
      <v xml:space="preserve">CC-BY-SA				CC-BY-SA		</v>
      <v xml:space="preserve">http://en.wikipedia.org/wiki/Kansas	https://www.census.gov/popest/data/state/asrh/2014/files/SC-EST2014-AGESEX-CIV.csv	https://www.wikidata.org/wiki/Q1558	http://www.census.gov/quickfacts/table/WTN220212/20	https://en.wikipedia.org/wiki/Kansas	https://www.sec.gov/cgi-bin/browse-edgar?action=getcompany&amp;CIK=0001759631	</v>
      <v xml:space="preserve">http://creativecommons.org/licenses/by-sa/3.0/				http://creativecommons.org/licenses/by-sa/3.0/		</v>
    </spb>
    <spb s="0">
      <v xml:space="preserve">Wikipedia	US Census	Wikidata	US Census	Sec	</v>
      <v xml:space="preserve">CC-BY-SA					</v>
      <v xml:space="preserve">http://en.wikipedia.org/wiki/Kansas	https://www.census.gov/popest/data/state/asrh/2014/files/SC-EST2014-AGESEX-CIV.csv	https://www.wikidata.org/wiki/Q1558	http://www.census.gov/quickfacts/table/WTN220212/20	https://www.sec.gov/cgi-bin/browse-edgar?action=getcompany&amp;CIK=0001759631	</v>
      <v xml:space="preserve">http://creativecommons.org/licenses/by-sa/3.0/					</v>
    </spb>
    <spb s="0">
      <v xml:space="preserve">Wikipedia	Wikidata	US Census	Wikipedia	Wikipedia	Wikidata	Wikipedia	</v>
      <v xml:space="preserve">CC-BY-SA			CC-BY-SA	CC-BY-SA		CC-BY-SA	</v>
      <v xml:space="preserve">http://en.wikipedia.org/wiki/Kansas	https://www.wikidata.org/wiki/Q1558	http://www.census.gov/quickfacts/table/WTN220212/20	https://en.wikipedia.org/wiki/Kansas	http://en.wikipedia.org/wiki/Kansas	https://www.wikidata.org/wiki/Q1558	https://en.wikipedia.org/wiki/Kansas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http://en.wikipedia.org/wiki/Kansas	https://www.wikidata.org/wiki/Q1558	http://en.wikipedia.org/wiki/Kansas	https://www.wikidata.org/wiki/Q1558	</v>
      <v xml:space="preserve">http://creativecommons.org/licenses/by-sa/3.0/		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https://www.sec.gov/cgi-bin/browse-edgar?action=getcompany&amp;CIK=0001759631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137</v>
      <v>138</v>
      <v>139</v>
      <v>140</v>
      <v>4</v>
      <v>137</v>
      <v>138</v>
      <v>137</v>
      <v>137</v>
      <v>141</v>
      <v>4</v>
      <v>142</v>
      <v>4</v>
      <v>143</v>
      <v>4</v>
      <v>4</v>
      <v>4</v>
      <v>4</v>
      <v>143</v>
      <v>4</v>
      <v>4</v>
      <v>4</v>
      <v>4</v>
      <v>4</v>
      <v>4</v>
      <v>4</v>
      <v>4</v>
      <v>4</v>
      <v>143</v>
      <v>4</v>
      <v>4</v>
      <v>4</v>
      <v>4</v>
    </spb>
    <spb s="0">
      <v xml:space="preserve">Wikipedia	</v>
      <v xml:space="preserve">CC-BY-SA	</v>
      <v xml:space="preserve">http://en.wikipedia.org/wiki/Kentucky	</v>
      <v xml:space="preserve">http://creativecommons.org/licenses/by-sa/3.0/	</v>
    </spb>
    <spb s="0">
      <v xml:space="preserve">Wikipedia	US Census	Wikidata	US Census	Wikipedia	Sec	</v>
      <v xml:space="preserve">CC-BY-SA				CC-BY-SA		</v>
      <v xml:space="preserve">http://en.wikipedia.org/wiki/Kentucky	https://www.census.gov/popest/data/state/asrh/2014/files/SC-EST2014-AGESEX-CIV.csv	https://www.wikidata.org/wiki/Q1603	http://www.census.gov/quickfacts/table/WTN220212/21	https://en.wikipedia.org/wiki/Kentucky	https://www.sec.gov/cgi-bin/browse-edgar?action=getcompany&amp;CIK=0001730346	</v>
      <v xml:space="preserve">http://creativecommons.org/licenses/by-sa/3.0/				http://creativecommons.org/licenses/by-sa/3.0/		</v>
    </spb>
    <spb s="0">
      <v xml:space="preserve">Wikipedia	US Census	Wikidata	US Census	</v>
      <v xml:space="preserve">CC-BY-SA				</v>
      <v xml:space="preserve">http://en.wikipedia.org/wiki/Kentucky	https://www.census.gov/popest/data/state/asrh/2014/files/SC-EST2014-AGESEX-CIV.csv	https://www.wikidata.org/wiki/Q1603	http://www.census.gov/quickfacts/table/WTN220212/21	</v>
      <v xml:space="preserve">http://creativecommons.org/licenses/by-sa/3.0/				</v>
    </spb>
    <spb s="0">
      <v xml:space="preserve">Wikipedia	Wikidata	Wikipedia	Wikipedia	Wikidata	Wikipedia	</v>
      <v xml:space="preserve">CC-BY-SA		CC-BY-SA	CC-BY-SA		CC-BY-SA	</v>
      <v xml:space="preserve">http://en.wikipedia.org/wiki/Kentucky	https://www.wikidata.org/wiki/Q1603	https://en.wikipedia.org/wiki/Kentucky	http://en.wikipedia.org/wiki/Kentucky	https://www.wikidata.org/wiki/Q1603	https://en.wikipedia.org/wiki/Kentucky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http://en.wikipedia.org/wiki/Kentucky	https://www.wikidata.org/wiki/Q1603	http://en.wikipedia.org/wiki/Kentucky	https://www.wikidata.org/wiki/Q1603	</v>
      <v xml:space="preserve">http://creativecommons.org/licenses/by-sa/3.0/		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https://www.sec.gov/cgi-bin/browse-edgar?action=getcompany&amp;CIK=0001730346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145</v>
      <v>146</v>
      <v>147</v>
      <v>148</v>
      <v>4</v>
      <v>145</v>
      <v>146</v>
      <v>145</v>
      <v>145</v>
      <v>149</v>
      <v>4</v>
      <v>150</v>
      <v>4</v>
      <v>151</v>
      <v>4</v>
      <v>4</v>
      <v>4</v>
      <v>4</v>
      <v>151</v>
      <v>4</v>
      <v>4</v>
      <v>4</v>
      <v>4</v>
      <v>4</v>
      <v>4</v>
      <v>4</v>
      <v>4</v>
      <v>4</v>
      <v>151</v>
      <v>4</v>
      <v>4</v>
      <v>4</v>
      <v>4</v>
    </spb>
    <spb s="0">
      <v xml:space="preserve">Wikipedia	</v>
      <v xml:space="preserve">CC-BY-SA	</v>
      <v xml:space="preserve">http://en.wikipedia.org/wiki/Louisiana	</v>
      <v xml:space="preserve">http://creativecommons.org/licenses/by-sa/3.0/	</v>
    </spb>
    <spb s="0">
      <v xml:space="preserve">Wikipedia	US Census	Wikidata	US Census	Wikipedia	Sec	</v>
      <v xml:space="preserve">CC-BY-SA				CC-BY-SA		</v>
      <v xml:space="preserve">http://en.wikipedia.org/wiki/Louisiana	https://www.census.gov/popest/data/state/asrh/2014/files/SC-EST2014-AGESEX-CIV.csv	https://www.wikidata.org/wiki/Q1588	http://www.census.gov/quickfacts/table/WTN220212/22	https://en.wikipedia.org/wiki/Louisiana	https://www.sec.gov/cgi-bin/browse-edgar?action=getcompany&amp;CIK=0001769725	</v>
      <v xml:space="preserve">http://creativecommons.org/licenses/by-sa/3.0/				http://creativecommons.org/licenses/by-sa/3.0/		</v>
    </spb>
    <spb s="0">
      <v xml:space="preserve">Wikipedia	US Census	Wikidata	US Census	Sec	</v>
      <v xml:space="preserve">CC-BY-SA					</v>
      <v xml:space="preserve">http://en.wikipedia.org/wiki/Louisiana	https://www.census.gov/popest/data/state/asrh/2014/files/SC-EST2014-AGESEX-CIV.csv	https://www.wikidata.org/wiki/Q1588	http://www.census.gov/quickfacts/table/WTN220212/22	https://www.sec.gov/cgi-bin/browse-edgar?action=getcompany&amp;CIK=0001769725	</v>
      <v xml:space="preserve">http://creativecommons.org/licenses/by-sa/3.0/					</v>
    </spb>
    <spb s="0">
      <v xml:space="preserve">Wikipedia	Wikidata	US Census	Wikipedia	Wikipedia	Wikidata	US Census	Wikipedia	</v>
      <v xml:space="preserve">CC-BY-SA			CC-BY-SA	CC-BY-SA			CC-BY-SA	</v>
      <v xml:space="preserve">http://en.wikipedia.org/wiki/Louisiana	https://www.wikidata.org/wiki/Q1588	http://www.census.gov/quickfacts/table/WTN220212/22	https://en.wikipedia.org/wiki/Louisiana	http://en.wikipedia.org/wiki/Louisiana	https://www.wikidata.org/wiki/Q1588	http://www.census.gov/quickfacts/table/WTN220212/22	https://en.wikipedia.org/wiki/Louisiana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http://en.wikipedia.org/wiki/Louisiana	https://www.wikidata.org/wiki/Q1588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https://www.sec.gov/cgi-bin/browse-edgar?action=getcompany&amp;CIK=0001769725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153</v>
      <v>154</v>
      <v>155</v>
      <v>156</v>
      <v>4</v>
      <v>153</v>
      <v>154</v>
      <v>153</v>
      <v>153</v>
      <v>157</v>
      <v>4</v>
      <v>158</v>
      <v>4</v>
      <v>159</v>
      <v>4</v>
      <v>4</v>
      <v>4</v>
      <v>4</v>
      <v>159</v>
      <v>4</v>
      <v>4</v>
      <v>4</v>
      <v>4</v>
      <v>4</v>
      <v>4</v>
      <v>4</v>
      <v>4</v>
      <v>4</v>
      <v>159</v>
      <v>4</v>
      <v>4</v>
      <v>4</v>
      <v>4</v>
    </spb>
    <spb s="0">
      <v xml:space="preserve">Wikipedia	</v>
      <v xml:space="preserve">CC-BY-SA	</v>
      <v xml:space="preserve">http://en.wikipedia.org/wiki/Maine	</v>
      <v xml:space="preserve">http://creativecommons.org/licenses/by-sa/3.0/	</v>
    </spb>
    <spb s="0">
      <v xml:space="preserve">Wikipedia	US Census	Wikidata	US Census	Wikipedia	Sec	</v>
      <v xml:space="preserve">CC-BY-SA				CC-BY-SA		</v>
      <v xml:space="preserve">http://en.wikipedia.org/wiki/Maine	https://www.census.gov/popest/data/state/asrh/2014/files/SC-EST2014-AGESEX-CIV.csv	https://www.wikidata.org/wiki/Q724	http://www.census.gov/quickfacts/table/WTN220212/23	https://en.wikipedia.org/wiki/Maine	https://www.sec.gov/cgi-bin/browse-edgar?action=getcompany&amp;CIK=0001752836	</v>
      <v xml:space="preserve">http://creativecommons.org/licenses/by-sa/3.0/				http://creativecommons.org/licenses/by-sa/3.0/		</v>
    </spb>
    <spb s="0">
      <v xml:space="preserve">Wikipedia	US Census	Wikidata	US Census	</v>
      <v xml:space="preserve">CC-BY-SA				</v>
      <v xml:space="preserve">http://en.wikipedia.org/wiki/Maine	https://www.census.gov/popest/data/state/asrh/2014/files/SC-EST2014-AGESEX-CIV.csv	https://www.wikidata.org/wiki/Q724	http://www.census.gov/quickfacts/table/WTN220212/23	</v>
      <v xml:space="preserve">http://creativecommons.org/licenses/by-sa/3.0/				</v>
    </spb>
    <spb s="0">
      <v xml:space="preserve">Wikipedia	Wikidata	US Census	Wikipedia	</v>
      <v xml:space="preserve">CC-BY-SA			CC-BY-SA	</v>
      <v xml:space="preserve">http://en.wikipedia.org/wiki/Maine	https://www.wikidata.org/wiki/Q724	http://www.census.gov/quickfacts/table/WTN220212/23	https://en.wikipedia.org/wiki/Maine	</v>
      <v xml:space="preserve">http://creativecommons.org/licenses/by-sa/3.0/			http://creativecommons.org/licenses/by-sa/3.0/	</v>
    </spb>
    <spb s="0">
      <v xml:space="preserve">Wikipedia	Wikidata	</v>
      <v xml:space="preserve">CC-BY-SA		</v>
      <v xml:space="preserve">http://en.wikipedia.org/wiki/Maine	https://www.wikidata.org/wiki/Q724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https://www.sec.gov/cgi-bin/browse-edgar?action=getcompany&amp;CIK=0001752836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2">
      <v>161</v>
      <v>162</v>
      <v>163</v>
      <v>164</v>
      <v>4</v>
      <v>161</v>
      <v>162</v>
      <v>161</v>
      <v>161</v>
      <v>165</v>
      <v>4</v>
      <v>166</v>
      <v>4</v>
      <v>167</v>
      <v>4</v>
      <v>4</v>
      <v>4</v>
      <v>4</v>
      <v>167</v>
      <v>4</v>
      <v>4</v>
      <v>4</v>
      <v>4</v>
      <v>4</v>
      <v>4</v>
      <v>4</v>
      <v>4</v>
      <v>4</v>
      <v>167</v>
      <v>4</v>
      <v>4</v>
      <v>4</v>
    </spb>
    <spb s="2">
      <v>2</v>
    </spb>
    <spb s="13">
      <v>1</v>
      <v>2</v>
      <v>3</v>
      <v>1</v>
      <v>1</v>
      <v>4</v>
      <v>1</v>
      <v>5</v>
      <v>6</v>
      <v>1</v>
      <v>7</v>
      <v>6</v>
      <v>6</v>
      <v>8</v>
      <v>8</v>
      <v>8</v>
      <v>7</v>
      <v>8</v>
      <v>8</v>
      <v>8</v>
      <v>8</v>
      <v>8</v>
      <v>8</v>
      <v>8</v>
      <v>8</v>
      <v>8</v>
      <v>7</v>
      <v>8</v>
      <v>8</v>
      <v>9</v>
    </spb>
    <spb s="14">
      <v>square km</v>
      <v>2015</v>
      <v>2017</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CC-BY-SA	</v>
      <v xml:space="preserve">http://en.wikipedia.org/wiki/Maryland	</v>
      <v xml:space="preserve">http://creativecommons.org/licenses/by-sa/3.0/	</v>
    </spb>
    <spb s="0">
      <v xml:space="preserve">Wikipedia	US Census	Wikidata	US Census	Wikipedia	Sec	Tasteatlas	Weathertrends360	</v>
      <v xml:space="preserve">CC-BY-SA				CC-BY-SA				</v>
      <v xml:space="preserve">http://en.wikipedia.org/wiki/Maryland	https://www.census.gov/popest/data/state/asrh/2014/files/SC-EST2014-AGESEX-CIV.csv	https://www.wikidata.org/wiki/Q1391	http://www.census.gov/quickfacts/table/WTN220212/24	https://en.wikipedia.org/wiki/Maryland	https://www.sec.gov/cgi-bin/browse-edgar?action=getcompany&amp;CIK=0001742089	https://www.tasteatlas.com/maryland	https://www.weathertrends360.com/	</v>
      <v xml:space="preserve">http://creativecommons.org/licenses/by-sa/3.0/				http://creativecommons.org/licenses/by-sa/3.0/				</v>
    </spb>
    <spb s="0">
      <v xml:space="preserve">Wikipedia	US Census	Wikidata	US Census	Sec	</v>
      <v xml:space="preserve">CC-BY-SA					</v>
      <v xml:space="preserve">http://en.wikipedia.org/wiki/Maryland	https://www.census.gov/popest/data/state/asrh/2014/files/SC-EST2014-AGESEX-CIV.csv	https://www.wikidata.org/wiki/Q1391	http://www.census.gov/quickfacts/table/WTN220212/24	https://www.sec.gov/cgi-bin/browse-edgar?action=getcompany&amp;CIK=0001742089	</v>
      <v xml:space="preserve">http://creativecommons.org/licenses/by-sa/3.0/					</v>
    </spb>
    <spb s="0">
      <v xml:space="preserve">Wikipedia	Wikipedia	Wikidata	US Census	Wikipedia	Wikipedia	Wikidata	Wikipedia	</v>
      <v xml:space="preserve">CC-BY-SA	CC-BY-SA			CC-BY-SA	CC-BY-SA		CC-BY-SA	</v>
      <v xml:space="preserve">http://en.wikipedia.org/wiki/Maryland	http://it.wikipedia.org/wiki/Maryland	https://www.wikidata.org/wiki/Q1391	http://www.census.gov/quickfacts/table/WTN220212/24	https://en.wikipedia.org/wiki/Maryland	http://en.wikipedia.org/wiki/Maryland	https://www.wikidata.org/wiki/Q1391	https://en.wikipedia.org/wiki/Maryland	</v>
      <v xml:space="preserve">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http://en.wikipedia.org/wiki/Maryland	https://www.wikidata.org/wiki/Q1391	</v>
      <v xml:space="preserve">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https://www.sec.gov/cgi-bin/browse-edgar?action=getcompany&amp;CIK=0001742089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172</v>
      <v>173</v>
      <v>174</v>
      <v>175</v>
      <v>4</v>
      <v>172</v>
      <v>173</v>
      <v>172</v>
      <v>172</v>
      <v>176</v>
      <v>4</v>
      <v>177</v>
      <v>4</v>
      <v>178</v>
      <v>4</v>
      <v>4</v>
      <v>4</v>
      <v>4</v>
      <v>178</v>
      <v>4</v>
      <v>4</v>
      <v>4</v>
      <v>4</v>
      <v>4</v>
      <v>4</v>
      <v>4</v>
      <v>4</v>
      <v>4</v>
      <v>178</v>
      <v>4</v>
      <v>4</v>
      <v>4</v>
      <v>4</v>
    </spb>
    <spb s="0">
      <v xml:space="preserve">Wikipedia	</v>
      <v xml:space="preserve">CC-BY-SA	</v>
      <v xml:space="preserve">http://en.wikipedia.org/wiki/Massachusetts	</v>
      <v xml:space="preserve">http://creativecommons.org/licenses/by-sa/3.0/	</v>
    </spb>
    <spb s="0">
      <v xml:space="preserve">Wikipedia	US Census	Wikidata	US Census	Wikipedia	Sec	</v>
      <v xml:space="preserve">CC-BY-SA				CC-BY-SA		</v>
      <v xml:space="preserve">http://en.wikipedia.org/wiki/Massachusetts	https://www.census.gov/popest/data/state/asrh/2014/files/SC-EST2014-AGESEX-CIV.csv	https://www.wikidata.org/wiki/Q771	http://www.census.gov/quickfacts/table/WTN220212/25	https://en.wikipedia.org/wiki/Massachusetts	https://www.sec.gov/cgi-bin/browse-edgar?action=getcompany&amp;CIK=0001778784	</v>
      <v xml:space="preserve">http://creativecommons.org/licenses/by-sa/3.0/				http://creativecommons.org/licenses/by-sa/3.0/		</v>
    </spb>
    <spb s="0">
      <v xml:space="preserve">Wikipedia	US Census	Wikidata	US Census	Sec	</v>
      <v xml:space="preserve">CC-BY-SA					</v>
      <v xml:space="preserve">http://en.wikipedia.org/wiki/Massachusetts	https://www.census.gov/popest/data/state/asrh/2014/files/SC-EST2014-AGESEX-CIV.csv	https://www.wikidata.org/wiki/Q771	http://www.census.gov/quickfacts/table/WTN220212/25	https://www.sec.gov/cgi-bin/browse-edgar?action=getcompany&amp;CIK=0001778784	</v>
      <v xml:space="preserve">http://creativecommons.org/licenses/by-sa/3.0/					</v>
    </spb>
    <spb s="0">
      <v xml:space="preserve">Wikipedia	Wikidata	US Census	Wikipedia	Wikipedia	Wikidata	Wikipedia	</v>
      <v xml:space="preserve">CC-BY-SA			CC-BY-SA	CC-BY-SA		CC-BY-SA	</v>
      <v xml:space="preserve">http://en.wikipedia.org/wiki/Massachusetts	https://www.wikidata.org/wiki/Q771	http://www.census.gov/quickfacts/table/WTN220212/25	https://en.wikipedia.org/wiki/Massachusetts	http://en.wikipedia.org/wiki/Massachusetts	https://www.wikidata.org/wiki/Q771	https://en.wikipedia.org/wiki/Massachusetts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http://en.wikipedia.org/wiki/Massachusetts	https://www.wikidata.org/wiki/Q771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https://www.sec.gov/cgi-bin/browse-edgar?action=getcompany&amp;CIK=0001778784	</v>
      <v xml:space="preserve">http://creativecommons.org/licenses/by-sa/3.0/			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8">
      <v>180</v>
      <v>181</v>
      <v>182</v>
      <v>183</v>
      <v>4</v>
      <v>180</v>
      <v>181</v>
      <v>180</v>
      <v>180</v>
      <v>182</v>
      <v>184</v>
      <v>4</v>
      <v>185</v>
      <v>4</v>
      <v>186</v>
      <v>4</v>
      <v>4</v>
      <v>4</v>
      <v>4</v>
      <v>186</v>
      <v>4</v>
      <v>4</v>
      <v>4</v>
      <v>4</v>
      <v>4</v>
      <v>4</v>
      <v>4</v>
      <v>4</v>
      <v>4</v>
      <v>186</v>
      <v>4</v>
      <v>4</v>
      <v>4</v>
      <v>4</v>
    </spb>
    <spb s="0">
      <v xml:space="preserve">Wikipedia	</v>
      <v xml:space="preserve">CC-BY-SA	</v>
      <v xml:space="preserve">http://en.wikipedia.org/wiki/Michigan	</v>
      <v xml:space="preserve">http://creativecommons.org/licenses/by-sa/3.0/	</v>
    </spb>
    <spb s="0">
      <v xml:space="preserve">Wikipedia	US Census	Wikidata	US Census	Wikipedia	Sec	Tasteatlas	</v>
      <v xml:space="preserve">CC-BY-SA				CC-BY-SA			</v>
      <v xml:space="preserve">http://en.wikipedia.org/wiki/Michigan	https://www.census.gov/popest/data/state/asrh/2014/files/SC-EST2014-AGESEX-CIV.csv	https://www.wikidata.org/wiki/Q1166	http://www.census.gov/quickfacts/table/WTN220212/26	https://en.wikipedia.org/wiki/Michigan	https://www.sec.gov/cgi-bin/browse-edgar?action=getcompany&amp;CIK=0001751788	https://www.tasteatlas.com/michigan	</v>
      <v xml:space="preserve">http://creativecommons.org/licenses/by-sa/3.0/				http://creativecommons.org/licenses/by-sa/3.0/			</v>
    </spb>
    <spb s="0">
      <v xml:space="preserve">Wikipedia	US Census	Wikidata	US Census	Sec	</v>
      <v xml:space="preserve">CC-BY-SA					</v>
      <v xml:space="preserve">http://en.wikipedia.org/wiki/Michigan	https://www.census.gov/popest/data/state/asrh/2014/files/SC-EST2014-AGESEX-CIV.csv	https://www.wikidata.org/wiki/Q1166	http://www.census.gov/quickfacts/table/WTN220212/26	https://www.sec.gov/cgi-bin/browse-edgar?action=getcompany&amp;CIK=0001751788	</v>
      <v xml:space="preserve">http://creativecommons.org/licenses/by-sa/3.0/					</v>
    </spb>
    <spb s="0">
      <v xml:space="preserve">Wikipedia	Wikidata	US Census	Wikipedia	Wikipedia	Wikidata	Wikipedia	</v>
      <v xml:space="preserve">CC-BY-SA			CC-BY-SA	CC-BY-SA		CC-BY-SA	</v>
      <v xml:space="preserve">http://en.wikipedia.org/wiki/Michigan	https://www.wikidata.org/wiki/Q1166	http://www.census.gov/quickfacts/table/WTN220212/26	https://en.wikipedia.org/wiki/Michigan	http://en.wikipedia.org/wiki/Michigan	https://www.wikidata.org/wiki/Q1166	https://en.wikipedia.org/wiki/Michigan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http://en.wikipedia.org/wiki/Michigan	https://www.wikidata.org/wiki/Q1166	http://en.wikipedia.org/wiki/Michigan	https://www.wikidata.org/wiki/Q1166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https://www.sec.gov/cgi-bin/browse-edgar?action=getcompany&amp;CIK=0001751788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2">
      <v>188</v>
      <v>189</v>
      <v>190</v>
      <v>191</v>
      <v>4</v>
      <v>188</v>
      <v>189</v>
      <v>188</v>
      <v>188</v>
      <v>192</v>
      <v>4</v>
      <v>193</v>
      <v>4</v>
      <v>194</v>
      <v>4</v>
      <v>4</v>
      <v>4</v>
      <v>4</v>
      <v>194</v>
      <v>4</v>
      <v>4</v>
      <v>4</v>
      <v>4</v>
      <v>4</v>
      <v>4</v>
      <v>4</v>
      <v>4</v>
      <v>4</v>
      <v>194</v>
      <v>4</v>
      <v>4</v>
      <v>4</v>
    </spb>
    <spb s="0">
      <v xml:space="preserve">Wikipedia	</v>
      <v xml:space="preserve">CC-BY-SA	</v>
      <v xml:space="preserve">http://en.wikipedia.org/wiki/Minnesota	</v>
      <v xml:space="preserve">http://creativecommons.org/licenses/by-sa/3.0/	</v>
    </spb>
    <spb s="0">
      <v xml:space="preserve">Wikipedia	US Census	Wikidata	US Census	Wikipedia	Facebook	Sec	</v>
      <v xml:space="preserve">CC-BY-SA				CC-BY-SA			</v>
      <v xml:space="preserve">http://en.wikipedia.org/wiki/Minnesota	https://www.census.gov/popest/data/state/asrh/2014/files/SC-EST2014-AGESEX-CIV.csv	https://www.wikidata.org/wiki/Q1527	http://www.census.gov/quickfacts/table/WTN220212/27	https://en.wikipedia.org/wiki/Minnesota	https://www.facebook.com/Au-Pair-Link-Minnesota-156973374333972/	https://www.sec.gov/cgi-bin/browse-edgar?action=getcompany&amp;CIK=0001725057	</v>
      <v xml:space="preserve">http://creativecommons.org/licenses/by-sa/3.0/				http://creativecommons.org/licenses/by-sa/3.0/			</v>
    </spb>
    <spb s="0">
      <v xml:space="preserve">Wikipedia	Wikidata	Facebook	Sec	</v>
      <v xml:space="preserve">CC-BY-SA				</v>
      <v xml:space="preserve">http://en.wikipedia.org/wiki/Minnesota	https://www.wikidata.org/wiki/Q1527	https://www.facebook.com/Au-Pair-Link-Minnesota-156973374333972/	https://www.sec.gov/cgi-bin/browse-edgar?action=getcompany&amp;CIK=0001725057	</v>
      <v xml:space="preserve">http://creativecommons.org/licenses/by-sa/3.0/				</v>
    </spb>
    <spb s="0">
      <v xml:space="preserve">Wikipedia	Wikidata	</v>
      <v xml:space="preserve">CC-BY-SA		</v>
      <v xml:space="preserve">http://en.wikipedia.org/wiki/Minnesota	https://www.wikidata.org/wiki/Q1527	</v>
      <v xml:space="preserve">http://creativecommons.org/licenses/by-sa/3.0/		</v>
    </spb>
    <spb s="0">
      <v xml:space="preserve">Wikipedia	US Census	US Census	Wikipedia	Facebook	Sec	</v>
      <v xml:space="preserve">CC-BY-SA			CC-BY-SA			</v>
      <v xml:space="preserve">http://en.wikipedia.org/wiki/Minnesota	https://www.census.gov/popest/data/state/asrh/2014/files/SC-EST2014-AGESEX-CIV.csv	http://www.census.gov/quickfacts/table/WTN220212/27	https://en.wikipedia.org/wiki/Minnesota	https://www.facebook.com/Au-Pair-Link-Minnesota-156973374333972/	https://www.sec.gov/cgi-bin/browse-edgar?action=getcompany&amp;CIK=0001725057	</v>
      <v xml:space="preserve">http://creativecommons.org/licenses/by-sa/3.0/			http://creativecommons.org/licenses/by-sa/3.0/			</v>
    </spb>
    <spb s="0">
      <v xml:space="preserve">Wikipedia	US Census	Facebook	</v>
      <v xml:space="preserve">CC-BY-SA			</v>
      <v xml:space="preserve">http://en.wikipedia.org/wiki/Minnesota	https://www.census.gov/popest/data/state/asrh/2014/files/SC-EST2014-AGESEX-CIV.csv	https://www.facebook.com/Au-Pair-Link-Minnesota-156973374333972/	</v>
      <v xml:space="preserve">http://creativecommons.org/licenses/by-sa/3.0/			</v>
    </spb>
    <spb s="15">
      <v>196</v>
      <v>197</v>
      <v>198</v>
      <v>4</v>
      <v>4</v>
      <v>197</v>
      <v>196</v>
      <v>196</v>
      <v>199</v>
      <v>4</v>
      <v>200</v>
      <v>4</v>
      <v>201</v>
      <v>4</v>
      <v>4</v>
      <v>4</v>
      <v>4</v>
      <v>201</v>
      <v>4</v>
      <v>4</v>
      <v>4</v>
      <v>4</v>
      <v>4</v>
      <v>4</v>
      <v>4</v>
      <v>4</v>
      <v>4</v>
      <v>201</v>
      <v>4</v>
      <v>4</v>
      <v>4</v>
      <v>4</v>
    </spb>
    <spb s="2">
      <v>3</v>
    </spb>
    <spb s="7">
      <v>square km</v>
      <v>2015</v>
      <v>2016</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http://en.wikipedia.org/wiki/Mississippi	</v>
      <v xml:space="preserve">http://creativecommons.org/licenses/by-sa/3.0/	</v>
    </spb>
    <spb s="0">
      <v xml:space="preserve">Wikipedia	US Census	Wikidata	US Census	Wikipedia	Sec	</v>
      <v xml:space="preserve">CC-BY-SA				CC-BY-SA		</v>
      <v xml:space="preserve">http://en.wikipedia.org/wiki/Mississippi	https://www.census.gov/popest/data/state/asrh/2014/files/SC-EST2014-AGESEX-CIV.csv	https://www.wikidata.org/wiki/Q1494	http://www.census.gov/quickfacts/table/WTN220212/28	https://en.wikipedia.org/wiki/Mississippi	https://www.sec.gov/cgi-bin/browse-edgar?action=getcompany&amp;CIK=0001075706	</v>
      <v xml:space="preserve">http://creativecommons.org/licenses/by-sa/3.0/				http://creativecommons.org/licenses/by-sa/3.0/		</v>
    </spb>
    <spb s="0">
      <v xml:space="preserve">Wikipedia	US Census	Wikidata	US Census	Sec	</v>
      <v xml:space="preserve">CC-BY-SA					</v>
      <v xml:space="preserve">http://en.wikipedia.org/wiki/Mississippi	https://www.census.gov/popest/data/state/asrh/2014/files/SC-EST2014-AGESEX-CIV.csv	https://www.wikidata.org/wiki/Q1494	http://www.census.gov/quickfacts/table/WTN220212/28	https://www.sec.gov/cgi-bin/browse-edgar?action=getcompany&amp;CIK=0001075706	</v>
      <v xml:space="preserve">http://creativecommons.org/licenses/by-sa/3.0/					</v>
    </spb>
    <spb s="0">
      <v xml:space="preserve">Wikipedia	Wikidata	Wikipedia	Wikipedia	Wikidata	US Census	Wikipedia	</v>
      <v xml:space="preserve">CC-BY-SA		CC-BY-SA	CC-BY-SA			CC-BY-SA	</v>
      <v xml:space="preserve">http://en.wikipedia.org/wiki/Mississippi	https://www.wikidata.org/wiki/Q1494	https://en.wikipedia.org/wiki/Mississippi	http://en.wikipedia.org/wiki/Mississippi	https://www.wikidata.org/wiki/Q1494	http://www.census.gov/quickfacts/table/WTN220212/28	https://en.wikipedia.org/wiki/Mississippi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http://en.wikipedia.org/wiki/Mississippi	https://www.wikidata.org/wiki/Q1494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https://www.sec.gov/cgi-bin/browse-edgar?action=getcompany&amp;CIK=0001075706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8">
      <v>205</v>
      <v>206</v>
      <v>207</v>
      <v>208</v>
      <v>4</v>
      <v>205</v>
      <v>206</v>
      <v>205</v>
      <v>205</v>
      <v>207</v>
      <v>209</v>
      <v>4</v>
      <v>210</v>
      <v>4</v>
      <v>211</v>
      <v>4</v>
      <v>4</v>
      <v>4</v>
      <v>4</v>
      <v>211</v>
      <v>4</v>
      <v>4</v>
      <v>4</v>
      <v>4</v>
      <v>4</v>
      <v>4</v>
      <v>4</v>
      <v>4</v>
      <v>4</v>
      <v>211</v>
      <v>4</v>
      <v>4</v>
      <v>4</v>
      <v>4</v>
    </spb>
    <spb s="0">
      <v xml:space="preserve">Wikipedia	</v>
      <v xml:space="preserve">CC-BY-SA	</v>
      <v xml:space="preserve">http://en.wikipedia.org/wiki/Missouri	</v>
      <v xml:space="preserve">http://creativecommons.org/licenses/by-sa/3.0/	</v>
    </spb>
    <spb s="0">
      <v xml:space="preserve">Wikipedia	US Census	Wikidata	US Census	Wikipedia	Sec	</v>
      <v xml:space="preserve">CC-BY-SA				CC-BY-SA		</v>
      <v xml:space="preserve">http://en.wikipedia.org/wiki/Missouri	https://www.census.gov/popest/data/state/asrh/2014/files/SC-EST2014-AGESEX-CIV.csv	https://www.wikidata.org/wiki/Q1581	http://www.census.gov/quickfacts/table/WTN220212/29	https://en.wikipedia.org/wiki/Missouri	https://www.sec.gov/cgi-bin/browse-edgar?action=getcompany&amp;CIK=0001772016	</v>
      <v xml:space="preserve">http://creativecommons.org/licenses/by-sa/3.0/				http://creativecommons.org/licenses/by-sa/3.0/		</v>
    </spb>
    <spb s="0">
      <v xml:space="preserve">Wikipedia	US Census	Wikidata	US Census	Sec	</v>
      <v xml:space="preserve">CC-BY-SA					</v>
      <v xml:space="preserve">http://en.wikipedia.org/wiki/Missouri	https://www.census.gov/popest/data/state/asrh/2014/files/SC-EST2014-AGESEX-CIV.csv	https://www.wikidata.org/wiki/Q1581	http://www.census.gov/quickfacts/table/WTN220212/29	https://www.sec.gov/cgi-bin/browse-edgar?action=getcompany&amp;CIK=0001772016	</v>
      <v xml:space="preserve">http://creativecommons.org/licenses/by-sa/3.0/					</v>
    </spb>
    <spb s="0">
      <v xml:space="preserve">Wikipedia	Wikidata	US Census	Wikipedia	Wikipedia	Wikidata	Wikipedia	</v>
      <v xml:space="preserve">CC-BY-SA			CC-BY-SA	CC-BY-SA		CC-BY-SA	</v>
      <v xml:space="preserve">http://en.wikipedia.org/wiki/Missouri	https://www.wikidata.org/wiki/Q1581	http://www.census.gov/quickfacts/table/WTN220212/29	https://en.wikipedia.org/wiki/Missouri	http://en.wikipedia.org/wiki/Missouri	https://www.wikidata.org/wiki/Q1581	https://en.wikipedia.org/wiki/Missouri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http://en.wikipedia.org/wiki/Missouri	https://www.wikidata.org/wiki/Q1581	</v>
      <v xml:space="preserve">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https://www.sec.gov/cgi-bin/browse-edgar?action=getcompany&amp;CIK=0001772016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213</v>
      <v>214</v>
      <v>215</v>
      <v>216</v>
      <v>4</v>
      <v>213</v>
      <v>214</v>
      <v>213</v>
      <v>213</v>
      <v>217</v>
      <v>4</v>
      <v>218</v>
      <v>4</v>
      <v>219</v>
      <v>4</v>
      <v>4</v>
      <v>4</v>
      <v>4</v>
      <v>219</v>
      <v>4</v>
      <v>4</v>
      <v>4</v>
      <v>4</v>
      <v>4</v>
      <v>4</v>
      <v>4</v>
      <v>4</v>
      <v>4</v>
      <v>219</v>
      <v>4</v>
      <v>4</v>
      <v>4</v>
      <v>4</v>
    </spb>
    <spb s="0">
      <v xml:space="preserve">Wikipedia	</v>
      <v xml:space="preserve">CC-BY-SA	</v>
      <v xml:space="preserve">http://en.wikipedia.org/wiki/Montana	</v>
      <v xml:space="preserve">http://creativecommons.org/licenses/by-sa/3.0/	</v>
    </spb>
    <spb s="0">
      <v xml:space="preserve">Wikipedia	US Census	Wikidata	US Census	Wikipedia	Sec	Tasteatlas	</v>
      <v xml:space="preserve">CC-BY-SA				CC-BY-SA			</v>
      <v xml:space="preserve">http://en.wikipedia.org/wiki/Montana	https://www.census.gov/popest/data/state/asrh/2014/files/SC-EST2014-AGESEX-CIV.csv	https://www.wikidata.org/wiki/Q1212	http://www.census.gov/quickfacts/table/lnd110210/30	https://en.wikipedia.org/wiki/Montana	https://www.sec.gov/cgi-bin/browse-edgar?action=getcompany&amp;CIK=0001702541	https://www.tasteatlas.com/montana	</v>
      <v xml:space="preserve">http://creativecommons.org/licenses/by-sa/3.0/				http://creativecommons.org/licenses/by-sa/3.0/			</v>
    </spb>
    <spb s="0">
      <v xml:space="preserve">Wikipedia	US Census	Wikidata	US Census	Sec	</v>
      <v xml:space="preserve">CC-BY-SA					</v>
      <v xml:space="preserve">http://en.wikipedia.org/wiki/Montana	https://www.census.gov/popest/data/state/asrh/2014/files/SC-EST2014-AGESEX-CIV.csv	https://www.wikidata.org/wiki/Q1212	http://www.census.gov/quickfacts/table/lnd110210/30	https://www.sec.gov/cgi-bin/browse-edgar?action=getcompany&amp;CIK=0001702541	</v>
      <v xml:space="preserve">http://creativecommons.org/licenses/by-sa/3.0/					</v>
    </spb>
    <spb s="0">
      <v xml:space="preserve">Wikipedia	Wikidata	US Census	Wikipedia	Wikipedia	Wikidata	US Census	Wikipedia	</v>
      <v xml:space="preserve">CC-BY-SA			CC-BY-SA	CC-BY-SA			CC-BY-SA	</v>
      <v xml:space="preserve">http://en.wikipedia.org/wiki/Montana	https://www.wikidata.org/wiki/Q1212	http://www.census.gov/quickfacts/table/lnd110210/30	https://en.wikipedia.org/wiki/Montana	http://en.wikipedia.org/wiki/Montana	https://www.wikidata.org/wiki/Q1212	http://www.census.gov/quickfacts/table/lnd110210/30	https://en.wikipedia.org/wiki/Montana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http://en.wikipedia.org/wiki/Montana	https://www.wikidata.org/wiki/Q1212	</v>
      <v xml:space="preserve">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https://www.sec.gov/cgi-bin/browse-edgar?action=getcompany&amp;CIK=0001702541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221</v>
      <v>222</v>
      <v>223</v>
      <v>224</v>
      <v>4</v>
      <v>221</v>
      <v>222</v>
      <v>221</v>
      <v>221</v>
      <v>225</v>
      <v>4</v>
      <v>226</v>
      <v>4</v>
      <v>227</v>
      <v>4</v>
      <v>4</v>
      <v>4</v>
      <v>4</v>
      <v>227</v>
      <v>4</v>
      <v>4</v>
      <v>4</v>
      <v>4</v>
      <v>4</v>
      <v>4</v>
      <v>4</v>
      <v>4</v>
      <v>4</v>
      <v>227</v>
      <v>4</v>
      <v>4</v>
      <v>4</v>
      <v>4</v>
    </spb>
    <spb s="0">
      <v xml:space="preserve">Wikipedia	</v>
      <v xml:space="preserve">CC-BY-SA	</v>
      <v xml:space="preserve">http://en.wikipedia.org/wiki/Nebraska	</v>
      <v xml:space="preserve">http://creativecommons.org/licenses/by-sa/3.0/	</v>
    </spb>
    <spb s="0">
      <v xml:space="preserve">Wikipedia	US Census	Wikidata	US Census	Wikipedia	LinkedIn	Sec	</v>
      <v xml:space="preserve">CC-BY-SA				CC-BY-SA			</v>
      <v xml:space="preserve">http://en.wikipedia.org/wiki/Nebraska	https://www.census.gov/popest/data/state/asrh/2014/files/SC-EST2014-AGESEX-CIV.csv	https://www.wikidata.org/wiki/Q1553	http://www.census.gov/quickfacts/table/WTN220212/31	https://en.wikipedia.org/wiki/Nebraska	https://www.linkedin.com/company/audubon-nebraska	https://www.sec.gov/cgi-bin/browse-edgar?action=getcompany&amp;CIK=0001635650	</v>
      <v xml:space="preserve">http://creativecommons.org/licenses/by-sa/3.0/				http://creativecommons.org/licenses/by-sa/3.0/			</v>
    </spb>
    <spb s="0">
      <v xml:space="preserve">Wikipedia	US Census	Wikidata	LinkedIn	Sec	</v>
      <v xml:space="preserve">CC-BY-SA					</v>
      <v xml:space="preserve">http://en.wikipedia.org/wiki/Nebraska	https://www.census.gov/popest/data/state/asrh/2014/files/SC-EST2014-AGESEX-CIV.csv	https://www.wikidata.org/wiki/Q1553	https://www.linkedin.com/company/audubon-nebraska	https://www.sec.gov/cgi-bin/browse-edgar?action=getcompany&amp;CIK=0001635650	</v>
      <v xml:space="preserve">http://creativecommons.org/licenses/by-sa/3.0/					</v>
    </spb>
    <spb s="0">
      <v xml:space="preserve">Wikipedia	Wikidata	Wikipedia	LinkedIn	Wikipedia	Wikidata	Wikipedia	</v>
      <v xml:space="preserve">CC-BY-SA		CC-BY-SA		CC-BY-SA		CC-BY-SA	</v>
      <v xml:space="preserve">http://en.wikipedia.org/wiki/Nebraska	https://www.wikidata.org/wiki/Q1553	https://en.wikipedia.org/wiki/Nebraska	https://www.linkedin.com/company/audubon-nebraska	http://en.wikipedia.org/wiki/Nebraska	https://www.wikidata.org/wiki/Q1553	https://en.wikipedia.org/wiki/Nebraska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http://en.wikipedia.org/wiki/Nebraska	https://www.wikidata.org/wiki/Q1553	http://en.wikipedia.org/wiki/Nebraska	https://www.wikidata.org/wiki/Q1553	</v>
      <v xml:space="preserve">http://creativecommons.org/licenses/by-sa/3.0/		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https://www.sec.gov/cgi-bin/browse-edgar?action=getcompany&amp;CIK=0001635650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229</v>
      <v>230</v>
      <v>231</v>
      <v>232</v>
      <v>4</v>
      <v>229</v>
      <v>230</v>
      <v>229</v>
      <v>229</v>
      <v>233</v>
      <v>4</v>
      <v>234</v>
      <v>4</v>
      <v>235</v>
      <v>4</v>
      <v>4</v>
      <v>4</v>
      <v>4</v>
      <v>235</v>
      <v>4</v>
      <v>4</v>
      <v>4</v>
      <v>4</v>
      <v>4</v>
      <v>4</v>
      <v>4</v>
      <v>4</v>
      <v>4</v>
      <v>235</v>
      <v>4</v>
      <v>4</v>
      <v>4</v>
      <v>4</v>
    </spb>
    <spb s="0">
      <v xml:space="preserve">Wikipedia	</v>
      <v xml:space="preserve">CC-BY-SA	</v>
      <v xml:space="preserve">http://en.wikipedia.org/wiki/Nevada	</v>
      <v xml:space="preserve">http://creativecommons.org/licenses/by-sa/3.0/	</v>
    </spb>
    <spb s="0">
      <v xml:space="preserve">Wikipedia	US Census	Wikidata	US Census	Wikipedia	Sec	Weathertrends360	</v>
      <v xml:space="preserve">CC-BY-SA				CC-BY-SA			</v>
      <v xml:space="preserve">http://en.wikipedia.org/wiki/Nevada	https://www.census.gov/popest/data/state/asrh/2014/files/SC-EST2014-AGESEX-CIV.csv	https://www.wikidata.org/wiki/Q1227	http://www.census.gov/quickfacts/table/WTN220212/32	https://en.wikipedia.org/wiki/Nevada	https://www.sec.gov/cgi-bin/browse-edgar?action=getcompany&amp;CIK=0001789330	https://www.weathertrends360.com/	</v>
      <v xml:space="preserve">http://creativecommons.org/licenses/by-sa/3.0/				http://creativecommons.org/licenses/by-sa/3.0/			</v>
    </spb>
    <spb s="0">
      <v xml:space="preserve">Wikipedia	US Census	Wikidata	US Census	Sec	</v>
      <v xml:space="preserve">CC-BY-SA					</v>
      <v xml:space="preserve">http://en.wikipedia.org/wiki/Nevada	https://www.census.gov/popest/data/state/asrh/2014/files/SC-EST2014-AGESEX-CIV.csv	https://www.wikidata.org/wiki/Q1227	http://www.census.gov/quickfacts/table/WTN220212/32	https://www.sec.gov/cgi-bin/browse-edgar?action=getcompany&amp;CIK=0001789330	</v>
      <v xml:space="preserve">http://creativecommons.org/licenses/by-sa/3.0/					</v>
    </spb>
    <spb s="0">
      <v xml:space="preserve">Wikipedia	Wikidata	US Census	Wikipedia	Wikipedia	Wikidata	US Census	Wikipedia	</v>
      <v xml:space="preserve">CC-BY-SA			CC-BY-SA	CC-BY-SA			CC-BY-SA	</v>
      <v xml:space="preserve">http://en.wikipedia.org/wiki/Nevada	https://www.wikidata.org/wiki/Q1227	http://www.census.gov/quickfacts/table/WTN220212/32	https://en.wikipedia.org/wiki/Nevada	http://en.wikipedia.org/wiki/Nevada	https://www.wikidata.org/wiki/Q1227	http://www.census.gov/quickfacts/table/WTN220212/32	https://en.wikipedia.org/wiki/Nevada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http://en.wikipedia.org/wiki/Nevada	https://www.wikidata.org/wiki/Q1227	http://en.wikipedia.org/wiki/Nevada	https://www.wikidata.org/wiki/Q1227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https://www.sec.gov/cgi-bin/browse-edgar?action=getcompany&amp;CIK=0001789330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237</v>
      <v>238</v>
      <v>239</v>
      <v>240</v>
      <v>4</v>
      <v>237</v>
      <v>238</v>
      <v>237</v>
      <v>237</v>
      <v>241</v>
      <v>4</v>
      <v>242</v>
      <v>4</v>
      <v>243</v>
      <v>4</v>
      <v>4</v>
      <v>4</v>
      <v>4</v>
      <v>243</v>
      <v>4</v>
      <v>4</v>
      <v>4</v>
      <v>4</v>
      <v>4</v>
      <v>4</v>
      <v>4</v>
      <v>4</v>
      <v>4</v>
      <v>243</v>
      <v>4</v>
      <v>4</v>
      <v>4</v>
      <v>4</v>
    </spb>
    <spb s="0">
      <v xml:space="preserve">Wikipedia	</v>
      <v xml:space="preserve">CC-BY-SA	</v>
      <v xml:space="preserve">http://en.wikipedia.org/wiki/New_Hampshire	</v>
      <v xml:space="preserve">http://creativecommons.org/licenses/by-sa/3.0/	</v>
    </spb>
    <spb s="0">
      <v xml:space="preserve">Wikipedia	US Census	Wikidata	US Census	Wikipedia	Sec	</v>
      <v xml:space="preserve">CC-BY-SA				CC-BY-SA		</v>
      <v xml:space="preserve">http://en.wikipedia.org/wiki/New_Hampshire	https://www.census.gov/popest/data/state/asrh/2014/files/SC-EST2014-AGESEX-CIV.csv	https://www.wikidata.org/wiki/Q759	http://www.census.gov/quickfacts/table/VET605214/33	https://en.wikipedia.org/wiki/New_Hampshire	https://www.sec.gov/cgi-bin/browse-edgar?action=getcompany&amp;CIK=0001769267	</v>
      <v xml:space="preserve">http://creativecommons.org/licenses/by-sa/3.0/				http://creativecommons.org/licenses/by-sa/3.0/		</v>
    </spb>
    <spb s="0">
      <v xml:space="preserve">Wikipedia	US Census	Wikidata	US Census	</v>
      <v xml:space="preserve">CC-BY-SA				</v>
      <v xml:space="preserve">http://en.wikipedia.org/wiki/New_Hampshire	https://www.census.gov/popest/data/state/asrh/2014/files/SC-EST2014-AGESEX-CIV.csv	https://www.wikidata.org/wiki/Q759	http://www.census.gov/quickfacts/table/VET605214/33	</v>
      <v xml:space="preserve">http://creativecommons.org/licenses/by-sa/3.0/				</v>
    </spb>
    <spb s="0">
      <v xml:space="preserve">Wikipedia	Wikidata	US Census	Wikipedia	</v>
      <v xml:space="preserve">CC-BY-SA			CC-BY-SA	</v>
      <v xml:space="preserve">http://en.wikipedia.org/wiki/New_Hampshire	https://www.wikidata.org/wiki/Q759	http://www.census.gov/quickfacts/table/VET605214/33	https://en.wikipedia.org/wiki/New_Hampshire	</v>
      <v xml:space="preserve">http://creativecommons.org/licenses/by-sa/3.0/			http://creativecommons.org/licenses/by-sa/3.0/	</v>
    </spb>
    <spb s="0">
      <v xml:space="preserve">Wikipedia	US Census	Wikidata	US Census	Sec	</v>
      <v xml:space="preserve">CC-BY-SA					</v>
      <v xml:space="preserve">http://en.wikipedia.org/wiki/New_Hampshire	https://www.census.gov/popest/data/state/asrh/2014/files/SC-EST2014-AGESEX-CIV.csv	https://www.wikidata.org/wiki/Q759	http://www.census.gov/quickfacts/table/VET605214/33	https://www.sec.gov/cgi-bin/browse-edgar?action=getcompany&amp;CIK=0001769267	</v>
      <v xml:space="preserve">http://creativecommons.org/licenses/by-sa/3.0/					</v>
    </spb>
    <spb s="0">
      <v xml:space="preserve">Wikipedia	Wikidata	</v>
      <v xml:space="preserve">CC-BY-SA		</v>
      <v xml:space="preserve">http://en.wikipedia.org/wiki/New_Hampshire	https://www.wikidata.org/wiki/Q759	</v>
      <v xml:space="preserve">http://creativecommons.org/licenses/by-sa/3.0/		</v>
    </spb>
    <spb s="0">
      <v xml:space="preserve">Wikipedia	US Census	US Census	Wikipedia	Sec	</v>
      <v xml:space="preserve">CC-BY-SA			CC-BY-SA		</v>
      <v xml:space="preserve">http://en.wikipedia.org/wiki/New_Hampshire	https://www.census.gov/popest/data/state/asrh/2014/files/SC-EST2014-AGESEX-CIV.csv	http://www.census.gov/quickfacts/table/VET605214/33	https://en.wikipedia.org/wiki/New_Hampshire	https://www.sec.gov/cgi-bin/browse-edgar?action=getcompany&amp;CIK=0001769267	</v>
      <v xml:space="preserve">http://creativecommons.org/licenses/by-sa/3.0/			http://creativecommons.org/licenses/by-sa/3.0/		</v>
    </spb>
    <spb s="0">
      <v xml:space="preserve">Wikipedia	US Census	US Census	</v>
      <v xml:space="preserve">CC-BY-SA			</v>
      <v xml:space="preserve">http://en.wikipedia.org/wiki/New_Hampshire	https://www.census.gov/popest/data/state/asrh/2014/files/SC-EST2014-AGESEX-CIV.csv	http://www.census.gov/quickfacts/table/VET605214/33	</v>
      <v xml:space="preserve">http://creativecommons.org/licenses/by-sa/3.0/			</v>
    </spb>
    <spb s="16">
      <v>245</v>
      <v>246</v>
      <v>247</v>
      <v>248</v>
      <v>4</v>
      <v>245</v>
      <v>246</v>
      <v>245</v>
      <v>245</v>
      <v>249</v>
      <v>250</v>
      <v>4</v>
      <v>251</v>
      <v>4</v>
      <v>252</v>
      <v>4</v>
      <v>4</v>
      <v>4</v>
      <v>4</v>
      <v>252</v>
      <v>4</v>
      <v>4</v>
      <v>4</v>
      <v>4</v>
      <v>4</v>
      <v>4</v>
      <v>4</v>
      <v>4</v>
      <v>4</v>
      <v>252</v>
      <v>4</v>
      <v>4</v>
      <v>4</v>
    </spb>
    <spb s="0">
      <v xml:space="preserve">Wikipedia	</v>
      <v xml:space="preserve">CC-BY-SA	</v>
      <v xml:space="preserve">http://en.wikipedia.org/wiki/New_Jersey	</v>
      <v xml:space="preserve">http://creativecommons.org/licenses/by-sa/3.0/	</v>
    </spb>
    <spb s="0">
      <v xml:space="preserve">Wikipedia	US Census	Wikidata	US Census	Wikipedia	Sec	Tasteatlas	Weathertrends360	</v>
      <v xml:space="preserve">CC-BY-SA				CC-BY-SA				</v>
      <v xml:space="preserve">http://en.wikipedia.org/wiki/New_Jersey	https://www.census.gov/popest/data/state/asrh/2014/files/SC-EST2014-AGESEX-CIV.csv	https://www.wikidata.org/wiki/Q1408	http://www.census.gov/quickfacts/table/WTN220212/34	https://en.wikipedia.org/wiki/New_Jersey	https://www.sec.gov/cgi-bin/browse-edgar?action=getcompany&amp;CIK=0001787414	https://www.tasteatlas.com/new jersey	https://www.weathertrends360.com/	</v>
      <v xml:space="preserve">http://creativecommons.org/licenses/by-sa/3.0/				http://creativecommons.org/licenses/by-sa/3.0/				</v>
    </spb>
    <spb s="0">
      <v xml:space="preserve">Wikipedia	US Census	Wikidata	US Census	</v>
      <v xml:space="preserve">CC-BY-SA				</v>
      <v xml:space="preserve">http://en.wikipedia.org/wiki/New_Jersey	https://www.census.gov/popest/data/state/asrh/2014/files/SC-EST2014-AGESEX-CIV.csv	https://www.wikidata.org/wiki/Q1408	http://www.census.gov/quickfacts/table/WTN220212/34	</v>
      <v xml:space="preserve">http://creativecommons.org/licenses/by-sa/3.0/				</v>
    </spb>
    <spb s="0">
      <v xml:space="preserve">Wikipedia	Wikidata	US Census	Wikipedia	Wikipedia	Wikidata	Wikipedia	</v>
      <v xml:space="preserve">CC-BY-SA			CC-BY-SA	CC-BY-SA		CC-BY-SA	</v>
      <v xml:space="preserve">http://en.wikipedia.org/wiki/New_Jersey	https://www.wikidata.org/wiki/Q1408	http://www.census.gov/quickfacts/table/WTN220212/34	https://en.wikipedia.org/wiki/New_Jersey	http://en.wikipedia.org/wiki/New_Jersey	https://www.wikidata.org/wiki/Q1408	https://en.wikipedia.org/wiki/New_Jersey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http://en.wikipedia.org/wiki/New_Jersey	https://www.wikidata.org/wiki/Q1408	</v>
      <v xml:space="preserve">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https://www.sec.gov/cgi-bin/browse-edgar?action=getcompany&amp;CIK=0001787414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254</v>
      <v>255</v>
      <v>256</v>
      <v>257</v>
      <v>4</v>
      <v>254</v>
      <v>255</v>
      <v>254</v>
      <v>254</v>
      <v>258</v>
      <v>4</v>
      <v>259</v>
      <v>4</v>
      <v>260</v>
      <v>4</v>
      <v>4</v>
      <v>4</v>
      <v>4</v>
      <v>260</v>
      <v>4</v>
      <v>4</v>
      <v>4</v>
      <v>4</v>
      <v>4</v>
      <v>4</v>
      <v>4</v>
      <v>4</v>
      <v>4</v>
      <v>260</v>
      <v>4</v>
      <v>4</v>
      <v>4</v>
      <v>4</v>
    </spb>
    <spb s="0">
      <v xml:space="preserve">Wikipedia	</v>
      <v xml:space="preserve">CC-BY-SA	</v>
      <v xml:space="preserve">http://en.wikipedia.org/wiki/New_Mexico	</v>
      <v xml:space="preserve">http://creativecommons.org/licenses/by-sa/3.0/	</v>
    </spb>
    <spb s="0">
      <v xml:space="preserve">Wikipedia	US Census	Wikidata	US Census	Wikipedia	Sec	</v>
      <v xml:space="preserve">CC-BY-SA				CC-BY-SA		</v>
      <v xml:space="preserve">http://en.wikipedia.org/wiki/New_Mexico	https://www.census.gov/popest/data/state/asrh/2014/files/SC-EST2014-AGESEX-CIV.csv	https://www.wikidata.org/wiki/Q1522	http://www.census.gov/quickfacts/table/WTN220212/35	https://en.wikipedia.org/wiki/New_Mexico	https://www.sec.gov/cgi-bin/browse-edgar?action=getcompany&amp;CIK=0001706946	</v>
      <v xml:space="preserve">http://creativecommons.org/licenses/by-sa/3.0/				http://creativecommons.org/licenses/by-sa/3.0/		</v>
    </spb>
    <spb s="0">
      <v xml:space="preserve">Wikipedia	US Census	Wikidata	US Census	</v>
      <v xml:space="preserve">CC-BY-SA				</v>
      <v xml:space="preserve">http://en.wikipedia.org/wiki/New_Mexico	https://www.census.gov/popest/data/state/asrh/2014/files/SC-EST2014-AGESEX-CIV.csv	https://www.wikidata.org/wiki/Q1522	http://www.census.gov/quickfacts/table/WTN220212/35	</v>
      <v xml:space="preserve">http://creativecommons.org/licenses/by-sa/3.0/				</v>
    </spb>
    <spb s="0">
      <v xml:space="preserve">Wikipedia	Wikidata	US Census	Wikipedia	Wikipedia	Wikidata	US Census	Wikipedia	</v>
      <v xml:space="preserve">CC-BY-SA			CC-BY-SA	CC-BY-SA			CC-BY-SA	</v>
      <v xml:space="preserve">http://en.wikipedia.org/wiki/New_Mexico	https://www.wikidata.org/wiki/Q1522	http://www.census.gov/quickfacts/table/WTN220212/35	https://en.wikipedia.org/wiki/New_Mexico	http://en.wikipedia.org/wiki/New_Mexico	https://www.wikidata.org/wiki/Q1522	http://www.census.gov/quickfacts/table/WTN220212/35	https://en.wikipedia.org/wiki/New_Mexico	</v>
      <v xml:space="preserve">http://creativecommons.org/licenses/by-sa/3.0/			http://creativecommons.org/licenses/by-sa/3.0/	http://creativecommons.org/licenses/by-sa/3.0/			http://creativecommons.org/licenses/by-sa/3.0/	</v>
    </spb>
    <spb s="0">
      <v xml:space="preserve">Wikipedia	US Census	Wikidata	US Census	Sec	</v>
      <v xml:space="preserve">CC-BY-SA					</v>
      <v xml:space="preserve">http://en.wikipedia.org/wiki/New_Mexico	https://www.census.gov/popest/data/state/asrh/2014/files/SC-EST2014-AGESEX-CIV.csv	https://www.wikidata.org/wiki/Q1522	http://www.census.gov/quickfacts/table/WTN220212/35	https://www.sec.gov/cgi-bin/browse-edgar?action=getcompany&amp;CIK=0001706946	</v>
      <v xml:space="preserve">http://creativecommons.org/licenses/by-sa/3.0/					</v>
    </spb>
    <spb s="0">
      <v xml:space="preserve">Wikipedia	Wikidata	</v>
      <v xml:space="preserve">CC-BY-SA		</v>
      <v xml:space="preserve">http://en.wikipedia.org/wiki/New_Mexico	https://www.wikidata.org/wiki/Q1522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https://www.sec.gov/cgi-bin/browse-edgar?action=getcompany&amp;CIK=0001706946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8">
      <v>262</v>
      <v>263</v>
      <v>264</v>
      <v>265</v>
      <v>4</v>
      <v>262</v>
      <v>263</v>
      <v>262</v>
      <v>262</v>
      <v>266</v>
      <v>267</v>
      <v>4</v>
      <v>268</v>
      <v>4</v>
      <v>269</v>
      <v>4</v>
      <v>4</v>
      <v>4</v>
      <v>4</v>
      <v>269</v>
      <v>4</v>
      <v>4</v>
      <v>4</v>
      <v>4</v>
      <v>4</v>
      <v>4</v>
      <v>4</v>
      <v>4</v>
      <v>4</v>
      <v>269</v>
      <v>4</v>
      <v>4</v>
      <v>4</v>
      <v>4</v>
    </spb>
    <spb s="0">
      <v xml:space="preserve">Wikipedia	</v>
      <v xml:space="preserve">CC-BY-SA	</v>
      <v xml:space="preserve">http://en.wikipedia.org/wiki/New_York	</v>
      <v xml:space="preserve">http://creativecommons.org/licenses/by-sa/3.0/	</v>
    </spb>
    <spb s="0">
      <v xml:space="preserve">Wikipedia	Wikipedia	US Census	Wikidata	US Census	Wikipedia	</v>
      <v xml:space="preserve">CC-BY-SA	CC-BY-SA				CC-BY-SA	</v>
      <v xml:space="preserve">http://en.wikipedia.org/wiki/New_York_(state)	http://en.wikipedia.org/wiki/New_York	https://www.census.gov/popest/data/state/asrh/2014/files/SC-EST2014-AGESEX-CIV.csv	https://www.wikidata.org/wiki/Q1384	http://www.census.gov/quickfacts/table/WTN220212/36	https://en.wikipedia.org/wiki/New_York_(state)	</v>
      <v xml:space="preserve">http://creativecommons.org/licenses/by-sa/3.0/	http://creativecommons.org/licenses/by-sa/3.0/				http://creativecommons.org/licenses/by-sa/3.0/	</v>
    </spb>
    <spb s="0">
      <v xml:space="preserve">Wikipedia	Wikipedia	US Census	Wikidata	US Census	</v>
      <v xml:space="preserve">CC-BY-SA	CC-BY-SA				</v>
      <v xml:space="preserve">http://en.wikipedia.org/wiki/New_York_(state)	http://en.wikipedia.org/wiki/New_York	https://www.census.gov/popest/data/state/asrh/2014/files/SC-EST2014-AGESEX-CIV.csv	https://www.wikidata.org/wiki/Q1384	http://www.census.gov/quickfacts/table/WTN220212/36	</v>
      <v xml:space="preserve">http://creativecommons.org/licenses/by-sa/3.0/	http://creativecommons.org/licenses/by-sa/3.0/				</v>
    </spb>
    <spb s="0">
      <v xml:space="preserve">Wikipedia	Wikipedia	Wikidata	US Census	Wikipedia	Wikipedia	Wikipedia	Wikidata	US Census	Wikipedia	</v>
      <v xml:space="preserve">CC-BY-SA	CC-BY-SA			CC-BY-SA	CC-BY-SA	CC-BY-SA			CC-BY-SA	</v>
      <v xml:space="preserve">http://en.wikipedia.org/wiki/New_York_(state)	http://en.wikipedia.org/wiki/New_York	https://www.wikidata.org/wiki/Q1384	http://www.census.gov/quickfacts/table/WTN220212/36	https://en.wikipedia.org/wiki/New_York_(state)	http://en.wikipedia.org/wiki/New_York_(state)	http://en.wikipedia.org/wiki/New_York	https://www.wikidata.org/wiki/Q1384	http://www.census.gov/quickfacts/table/WTN220212/36	https://en.wikipedia.org/wiki/New_York_(state)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Wikidata	</v>
      <v xml:space="preserve">CC-BY-SA	CC-BY-SA		</v>
      <v xml:space="preserve">http://en.wikipedia.org/wiki/New_York_(state)	http://en.wikipedia.org/wiki/New_York	https://www.wikidata.org/wiki/Q1384	</v>
      <v xml:space="preserve">http://creativecommons.org/licenses/by-sa/3.0/	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271</v>
      <v>272</v>
      <v>273</v>
      <v>274</v>
      <v>4</v>
      <v>275</v>
      <v>272</v>
      <v>271</v>
      <v>275</v>
      <v>276</v>
      <v>4</v>
      <v>277</v>
      <v>4</v>
      <v>278</v>
      <v>4</v>
      <v>4</v>
      <v>4</v>
      <v>4</v>
      <v>278</v>
      <v>4</v>
      <v>4</v>
      <v>4</v>
      <v>4</v>
      <v>4</v>
      <v>4</v>
      <v>4</v>
      <v>4</v>
      <v>4</v>
      <v>278</v>
      <v>4</v>
      <v>4</v>
      <v>4</v>
      <v>4</v>
    </spb>
    <spb s="0">
      <v xml:space="preserve">Wikipedia	</v>
      <v xml:space="preserve">CC-BY-SA	</v>
      <v xml:space="preserve">http://en.wikipedia.org/wiki/North_Carolina	</v>
      <v xml:space="preserve">http://creativecommons.org/licenses/by-sa/3.0/	</v>
    </spb>
    <spb s="0">
      <v xml:space="preserve">Wikipedia	US Census	Wikidata	US Census	Wikipedia	Sec	</v>
      <v xml:space="preserve">CC-BY-SA				CC-BY-SA		</v>
      <v xml:space="preserve">http://en.wikipedia.org/wiki/North_Carolina	https://www.census.gov/popest/data/state/asrh/2014/files/SC-EST2014-AGESEX-CIV.csv	https://www.wikidata.org/wiki/Q1454	http://www.census.gov/quickfacts/table/WTN220212/37	https://en.wikipedia.org/wiki/North_Carolina	https://www.sec.gov/cgi-bin/browse-edgar?action=getcompany&amp;CIK=0001760965	</v>
      <v xml:space="preserve">http://creativecommons.org/licenses/by-sa/3.0/				http://creativecommons.org/licenses/by-sa/3.0/		</v>
    </spb>
    <spb s="0">
      <v xml:space="preserve">Wikipedia	US Census	Wikidata	US Census	Sec	</v>
      <v xml:space="preserve">CC-BY-SA					</v>
      <v xml:space="preserve">http://en.wikipedia.org/wiki/North_Carolina	https://www.census.gov/popest/data/state/asrh/2014/files/SC-EST2014-AGESEX-CIV.csv	https://www.wikidata.org/wiki/Q1454	http://www.census.gov/quickfacts/table/WTN220212/37	https://www.sec.gov/cgi-bin/browse-edgar?action=getcompany&amp;CIK=0001760965	</v>
      <v xml:space="preserve">http://creativecommons.org/licenses/by-sa/3.0/					</v>
    </spb>
    <spb s="0">
      <v xml:space="preserve">Wikipedia	Wikidata	US Census	Wikipedia	Wikipedia	Wikidata	US Census	Wikipedia	</v>
      <v xml:space="preserve">CC-BY-SA			CC-BY-SA	CC-BY-SA			CC-BY-SA	</v>
      <v xml:space="preserve">http://en.wikipedia.org/wiki/North_Carolina	https://www.wikidata.org/wiki/Q1454	http://www.census.gov/quickfacts/table/WTN220212/37	https://en.wikipedia.org/wiki/North_Carolina	http://en.wikipedia.org/wiki/North_Carolina	https://www.wikidata.org/wiki/Q1454	http://www.census.gov/quickfacts/table/WTN220212/37	https://en.wikipedia.org/wiki/North_Carolina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http://en.wikipedia.org/wiki/North_Carolina	https://www.wikidata.org/wiki/Q1454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https://www.sec.gov/cgi-bin/browse-edgar?action=getcompany&amp;CIK=0001760965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280</v>
      <v>281</v>
      <v>282</v>
      <v>283</v>
      <v>4</v>
      <v>280</v>
      <v>281</v>
      <v>280</v>
      <v>280</v>
      <v>284</v>
      <v>4</v>
      <v>285</v>
      <v>4</v>
      <v>286</v>
      <v>4</v>
      <v>4</v>
      <v>4</v>
      <v>4</v>
      <v>286</v>
      <v>4</v>
      <v>4</v>
      <v>4</v>
      <v>4</v>
      <v>4</v>
      <v>4</v>
      <v>4</v>
      <v>4</v>
      <v>4</v>
      <v>286</v>
      <v>4</v>
      <v>4</v>
      <v>4</v>
      <v>4</v>
    </spb>
    <spb s="7">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http://en.wikipedia.org/wiki/North_Dakota	</v>
      <v xml:space="preserve">http://creativecommons.org/licenses/by-sa/3.0/	</v>
    </spb>
    <spb s="0">
      <v xml:space="preserve">Wikipedia	US Census	Wikidata	US Census	Wikipedia	Sec	Tasteatlas	</v>
      <v xml:space="preserve">CC-BY-SA				CC-BY-SA			</v>
      <v xml:space="preserve">http://en.wikipedia.org/wiki/North_Dakota	https://www.census.gov/popest/data/state/asrh/2014/files/SC-EST2014-AGESEX-CIV.csv	https://www.wikidata.org/wiki/Q1207	http://www.census.gov/quickfacts/table/VET605214/38	https://en.wikipedia.org/wiki/North_Dakota	https://www.sec.gov/cgi-bin/browse-edgar?action=getcompany&amp;CIK=0001745032	https://www.tasteatlas.com/north dakota	</v>
      <v xml:space="preserve">http://creativecommons.org/licenses/by-sa/3.0/				http://creativecommons.org/licenses/by-sa/3.0/			</v>
    </spb>
    <spb s="0">
      <v xml:space="preserve">Wikipedia	US Census	Wikidata	US Census	Sec	</v>
      <v xml:space="preserve">CC-BY-SA					</v>
      <v xml:space="preserve">http://en.wikipedia.org/wiki/North_Dakota	https://www.census.gov/popest/data/state/asrh/2014/files/SC-EST2014-AGESEX-CIV.csv	https://www.wikidata.org/wiki/Q1207	http://www.census.gov/quickfacts/table/VET605214/38	https://www.sec.gov/cgi-bin/browse-edgar?action=getcompany&amp;CIK=0001745032	</v>
      <v xml:space="preserve">http://creativecommons.org/licenses/by-sa/3.0/					</v>
    </spb>
    <spb s="0">
      <v xml:space="preserve">Wikipedia	Wikidata	US Census	Wikipedia	Wikipedia	Wikidata	Wikipedia	</v>
      <v xml:space="preserve">CC-BY-SA			CC-BY-SA	CC-BY-SA		CC-BY-SA	</v>
      <v xml:space="preserve">http://en.wikipedia.org/wiki/North_Dakota	https://www.wikidata.org/wiki/Q1207	http://www.census.gov/quickfacts/table/VET605214/38	https://en.wikipedia.org/wiki/North_Dakota	http://en.wikipedia.org/wiki/North_Dakota	https://www.wikidata.org/wiki/Q1207	https://en.wikipedia.org/wiki/North_Dakota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http://en.wikipedia.org/wiki/North_Dakota	https://www.wikidata.org/wiki/Q1207	http://en.wikipedia.org/wiki/North_Dakota	https://www.wikidata.org/wiki/Q1207	</v>
      <v xml:space="preserve">http://creativecommons.org/licenses/by-sa/3.0/		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https://www.sec.gov/cgi-bin/browse-edgar?action=getcompany&amp;CIK=0001745032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289</v>
      <v>290</v>
      <v>291</v>
      <v>292</v>
      <v>4</v>
      <v>289</v>
      <v>290</v>
      <v>289</v>
      <v>289</v>
      <v>293</v>
      <v>4</v>
      <v>294</v>
      <v>4</v>
      <v>295</v>
      <v>4</v>
      <v>4</v>
      <v>4</v>
      <v>4</v>
      <v>295</v>
      <v>4</v>
      <v>4</v>
      <v>4</v>
      <v>4</v>
      <v>4</v>
      <v>4</v>
      <v>4</v>
      <v>4</v>
      <v>4</v>
      <v>295</v>
      <v>4</v>
      <v>4</v>
      <v>4</v>
      <v>4</v>
    </spb>
    <spb s="0">
      <v xml:space="preserve">Wikipedia	</v>
      <v xml:space="preserve">CC-BY-SA	</v>
      <v xml:space="preserve">http://en.wikipedia.org/wiki/Ohio	</v>
      <v xml:space="preserve">http://creativecommons.org/licenses/by-sa/3.0/	</v>
    </spb>
    <spb s="0">
      <v xml:space="preserve">Wikipedia	US Census	Wikidata	US Census	Wikipedia	Sec	</v>
      <v xml:space="preserve">CC-BY-SA				CC-BY-SA		</v>
      <v xml:space="preserve">http://en.wikipedia.org/wiki/Ohio	https://www.census.gov/popest/data/state/asrh/2014/files/SC-EST2014-AGESEX-CIV.csv	https://www.wikidata.org/wiki/Q1397	http://www.census.gov/quickfacts/table/WTN220212/39	https://en.wikipedia.org/wiki/Ohio	https://www.sec.gov/cgi-bin/browse-edgar?action=getcompany&amp;CIK=0001766682	</v>
      <v xml:space="preserve">http://creativecommons.org/licenses/by-sa/3.0/				http://creativecommons.org/licenses/by-sa/3.0/		</v>
    </spb>
    <spb s="0">
      <v xml:space="preserve">Wikipedia	US Census	Wikidata	US Census	Sec	</v>
      <v xml:space="preserve">CC-BY-SA					</v>
      <v xml:space="preserve">http://en.wikipedia.org/wiki/Ohio	https://www.census.gov/popest/data/state/asrh/2014/files/SC-EST2014-AGESEX-CIV.csv	https://www.wikidata.org/wiki/Q1397	http://www.census.gov/quickfacts/table/WTN220212/39	https://www.sec.gov/cgi-bin/browse-edgar?action=getcompany&amp;CIK=0001766682	</v>
      <v xml:space="preserve">http://creativecommons.org/licenses/by-sa/3.0/					</v>
    </spb>
    <spb s="0">
      <v xml:space="preserve">Wikipedia	Wikidata	US Census	Wikipedia	Wikipedia	Wikidata	Wikipedia	</v>
      <v xml:space="preserve">CC-BY-SA			CC-BY-SA	CC-BY-SA		CC-BY-SA	</v>
      <v xml:space="preserve">http://en.wikipedia.org/wiki/Ohio	https://www.wikidata.org/wiki/Q1397	http://www.census.gov/quickfacts/table/WTN220212/39	https://en.wikipedia.org/wiki/Ohio	http://en.wikipedia.org/wiki/Ohio	https://www.wikidata.org/wiki/Q1397	https://en.wikipedia.org/wiki/Ohio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http://en.wikipedia.org/wiki/Ohio	https://www.wikidata.org/wiki/Q1397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https://www.sec.gov/cgi-bin/browse-edgar?action=getcompany&amp;CIK=0001766682	</v>
      <v xml:space="preserve">http://creativecommons.org/licenses/by-sa/3.0/			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8">
      <v>297</v>
      <v>298</v>
      <v>299</v>
      <v>300</v>
      <v>4</v>
      <v>297</v>
      <v>298</v>
      <v>297</v>
      <v>297</v>
      <v>299</v>
      <v>301</v>
      <v>4</v>
      <v>302</v>
      <v>4</v>
      <v>303</v>
      <v>4</v>
      <v>4</v>
      <v>4</v>
      <v>4</v>
      <v>303</v>
      <v>4</v>
      <v>4</v>
      <v>4</v>
      <v>4</v>
      <v>4</v>
      <v>4</v>
      <v>4</v>
      <v>4</v>
      <v>4</v>
      <v>303</v>
      <v>4</v>
      <v>4</v>
      <v>4</v>
      <v>4</v>
    </spb>
    <spb s="0">
      <v xml:space="preserve">Wikipedia	</v>
      <v xml:space="preserve">CC-BY-SA	</v>
      <v xml:space="preserve">http://en.wikipedia.org/wiki/Oklahoma	</v>
      <v xml:space="preserve">http://creativecommons.org/licenses/by-sa/3.0/	</v>
    </spb>
    <spb s="0">
      <v xml:space="preserve">Wikipedia	US Census	Wikidata	US Census	Wikipedia	Sec	Tasteatlas	</v>
      <v xml:space="preserve">CC-BY-SA				CC-BY-SA			</v>
      <v xml:space="preserve">http://en.wikipedia.org/wiki/Oklahoma	https://www.census.gov/popest/data/state/asrh/2014/files/SC-EST2014-AGESEX-CIV.csv	https://www.wikidata.org/wiki/Q1649	http://www.census.gov/quickfacts/table/WTN220212/40	https://en.wikipedia.org/wiki/Oklahoma	https://www.sec.gov/cgi-bin/browse-edgar?action=getcompany&amp;CIK=0001746129	https://www.tasteatlas.com/oklahoma	</v>
      <v xml:space="preserve">http://creativecommons.org/licenses/by-sa/3.0/				http://creativecommons.org/licenses/by-sa/3.0/			</v>
    </spb>
    <spb s="0">
      <v xml:space="preserve">Wikipedia	US Census	Wikidata	US Census	Sec	</v>
      <v xml:space="preserve">CC-BY-SA					</v>
      <v xml:space="preserve">http://en.wikipedia.org/wiki/Oklahoma	https://www.census.gov/popest/data/state/asrh/2014/files/SC-EST2014-AGESEX-CIV.csv	https://www.wikidata.org/wiki/Q1649	http://www.census.gov/quickfacts/table/WTN220212/40	https://www.sec.gov/cgi-bin/browse-edgar?action=getcompany&amp;CIK=0001746129	</v>
      <v xml:space="preserve">http://creativecommons.org/licenses/by-sa/3.0/					</v>
    </spb>
    <spb s="0">
      <v xml:space="preserve">Wikipedia	Wikidata	US Census	Wikipedia	Wikipedia	Wikidata	US Census	Wikipedia	</v>
      <v xml:space="preserve">CC-BY-SA			CC-BY-SA	CC-BY-SA			CC-BY-SA	</v>
      <v xml:space="preserve">http://en.wikipedia.org/wiki/Oklahoma	https://www.wikidata.org/wiki/Q1649	http://www.census.gov/quickfacts/table/WTN220212/40	https://en.wikipedia.org/wiki/Oklahoma	http://en.wikipedia.org/wiki/Oklahoma	https://www.wikidata.org/wiki/Q1649	http://www.census.gov/quickfacts/table/WTN220212/40	https://en.wikipedia.org/wiki/Oklahoma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http://en.wikipedia.org/wiki/Oklahoma	https://www.wikidata.org/wiki/Q1649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https://www.sec.gov/cgi-bin/browse-edgar?action=getcompany&amp;CIK=0001746129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8">
      <v>305</v>
      <v>306</v>
      <v>307</v>
      <v>308</v>
      <v>4</v>
      <v>305</v>
      <v>306</v>
      <v>305</v>
      <v>305</v>
      <v>307</v>
      <v>309</v>
      <v>4</v>
      <v>310</v>
      <v>4</v>
      <v>311</v>
      <v>4</v>
      <v>4</v>
      <v>4</v>
      <v>4</v>
      <v>311</v>
      <v>4</v>
      <v>4</v>
      <v>4</v>
      <v>4</v>
      <v>4</v>
      <v>4</v>
      <v>4</v>
      <v>4</v>
      <v>4</v>
      <v>311</v>
      <v>4</v>
      <v>4</v>
      <v>4</v>
      <v>4</v>
    </spb>
    <spb s="0">
      <v xml:space="preserve">Wikipedia	</v>
      <v xml:space="preserve">CC-BY-SA	</v>
      <v xml:space="preserve">http://en.wikipedia.org/wiki/Oregon	</v>
      <v xml:space="preserve">http://creativecommons.org/licenses/by-sa/3.0/	</v>
    </spb>
    <spb s="0">
      <v xml:space="preserve">Wikipedia	US Census	Wikidata	US Census	Wikipedia	Sec	</v>
      <v xml:space="preserve">CC-BY-SA				CC-BY-SA		</v>
      <v xml:space="preserve">http://en.wikipedia.org/wiki/Oregon	https://www.census.gov/popest/data/state/asrh/2014/files/SC-EST2014-AGESEX-CIV.csv	https://www.wikidata.org/wiki/Q824	http://www.census.gov/quickfacts/table/WTN220212/41	https://en.wikipedia.org/wiki/Oregon	https://www.sec.gov/cgi-bin/browse-edgar?action=getcompany&amp;CIK=0001733998	</v>
      <v xml:space="preserve">http://creativecommons.org/licenses/by-sa/3.0/				http://creativecommons.org/licenses/by-sa/3.0/		</v>
    </spb>
    <spb s="0">
      <v xml:space="preserve">Wikipedia	US Census	Wikidata	US Census	</v>
      <v xml:space="preserve">CC-BY-SA				</v>
      <v xml:space="preserve">http://en.wikipedia.org/wiki/Oregon	https://www.census.gov/popest/data/state/asrh/2014/files/SC-EST2014-AGESEX-CIV.csv	https://www.wikidata.org/wiki/Q824	http://www.census.gov/quickfacts/table/WTN220212/41	</v>
      <v xml:space="preserve">http://creativecommons.org/licenses/by-sa/3.0/				</v>
    </spb>
    <spb s="0">
      <v xml:space="preserve">Wikipedia	Wikidata	US Census	Wikipedia	Wikipedia	Wikidata	US Census	Wikipedia	</v>
      <v xml:space="preserve">CC-BY-SA			CC-BY-SA	CC-BY-SA			CC-BY-SA	</v>
      <v xml:space="preserve">http://en.wikipedia.org/wiki/Oregon	https://www.wikidata.org/wiki/Q824	http://www.census.gov/quickfacts/table/WTN220212/41	https://en.wikipedia.org/wiki/Oregon	http://en.wikipedia.org/wiki/Oregon	https://www.wikidata.org/wiki/Q824	http://www.census.gov/quickfacts/table/WTN220212/41	https://en.wikipedia.org/wiki/Oregon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http://en.wikipedia.org/wiki/Oregon	https://www.wikidata.org/wiki/Q824	http://en.wikipedia.org/wiki/Oregon	https://www.wikidata.org/wiki/Q824	</v>
      <v xml:space="preserve">http://creativecommons.org/licenses/by-sa/3.0/		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https://www.sec.gov/cgi-bin/browse-edgar?action=getcompany&amp;CIK=0001733998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313</v>
      <v>314</v>
      <v>315</v>
      <v>316</v>
      <v>4</v>
      <v>313</v>
      <v>314</v>
      <v>313</v>
      <v>313</v>
      <v>317</v>
      <v>4</v>
      <v>318</v>
      <v>4</v>
      <v>319</v>
      <v>4</v>
      <v>4</v>
      <v>4</v>
      <v>4</v>
      <v>319</v>
      <v>4</v>
      <v>4</v>
      <v>4</v>
      <v>4</v>
      <v>4</v>
      <v>4</v>
      <v>4</v>
      <v>4</v>
      <v>4</v>
      <v>319</v>
      <v>4</v>
      <v>4</v>
      <v>4</v>
      <v>4</v>
    </spb>
    <spb s="0">
      <v xml:space="preserve">Wikipedia	</v>
      <v xml:space="preserve">CC-BY-SA	</v>
      <v xml:space="preserve">http://en.wikipedia.org/wiki/Pennsylvania	</v>
      <v xml:space="preserve">http://creativecommons.org/licenses/by-sa/3.0/	</v>
    </spb>
    <spb s="0">
      <v xml:space="preserve">Wikipedia	US Census	Wikidata	US Census	Wikipedia	Sec	Tasteatlas	</v>
      <v xml:space="preserve">CC-BY-SA				CC-BY-SA			</v>
      <v xml:space="preserve">http://en.wikipedia.org/wiki/Pennsylvania	https://www.census.gov/popest/data/state/asrh/2014/files/SC-EST2014-AGESEX-CIV.csv	https://www.wikidata.org/wiki/Q1400	http://www.census.gov/quickfacts/table/WTN220212/42	https://en.wikipedia.org/wiki/Pennsylvania	https://www.sec.gov/cgi-bin/browse-edgar?action=getcompany&amp;CIK=0001780097	https://www.tasteatlas.com/pennsylvania	</v>
      <v xml:space="preserve">http://creativecommons.org/licenses/by-sa/3.0/				http://creativecommons.org/licenses/by-sa/3.0/			</v>
    </spb>
    <spb s="0">
      <v xml:space="preserve">Wikipedia	US Census	Wikidata	US Census	Sec	</v>
      <v xml:space="preserve">CC-BY-SA					</v>
      <v xml:space="preserve">http://en.wikipedia.org/wiki/Pennsylvania	https://www.census.gov/popest/data/state/asrh/2014/files/SC-EST2014-AGESEX-CIV.csv	https://www.wikidata.org/wiki/Q1400	http://www.census.gov/quickfacts/table/WTN220212/42	https://www.sec.gov/cgi-bin/browse-edgar?action=getcompany&amp;CIK=0001780097	</v>
      <v xml:space="preserve">http://creativecommons.org/licenses/by-sa/3.0/					</v>
    </spb>
    <spb s="0">
      <v xml:space="preserve">Wikipedia	Wikidata	</v>
      <v xml:space="preserve">CC-BY-SA		</v>
      <v xml:space="preserve">http://en.wikipedia.org/wiki/Pennsylvania	https://www.wikidata.org/wiki/Q1400	</v>
      <v xml:space="preserve">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https://www.sec.gov/cgi-bin/browse-edgar?action=getcompany&amp;CIK=0001780097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5">
      <v>321</v>
      <v>322</v>
      <v>323</v>
      <v>4</v>
      <v>321</v>
      <v>322</v>
      <v>321</v>
      <v>321</v>
      <v>324</v>
      <v>4</v>
      <v>325</v>
      <v>4</v>
      <v>326</v>
      <v>4</v>
      <v>4</v>
      <v>4</v>
      <v>4</v>
      <v>326</v>
      <v>4</v>
      <v>4</v>
      <v>4</v>
      <v>4</v>
      <v>4</v>
      <v>4</v>
      <v>4</v>
      <v>4</v>
      <v>4</v>
      <v>326</v>
      <v>4</v>
      <v>4</v>
      <v>4</v>
      <v>4</v>
    </spb>
    <spb s="0">
      <v xml:space="preserve">Wikipedia	</v>
      <v xml:space="preserve">CC-BY-SA	</v>
      <v xml:space="preserve">http://en.wikipedia.org/wiki/Rhode_Island	</v>
      <v xml:space="preserve">http://creativecommons.org/licenses/by-sa/3.0/	</v>
    </spb>
    <spb s="0">
      <v xml:space="preserve">Wikipedia	US Census	Wikidata	US Census	Wikipedia	Sec	Weathertrends360	</v>
      <v xml:space="preserve">CC-BY-SA				CC-BY-SA			</v>
      <v xml:space="preserve">http://en.wikipedia.org/wiki/Rhode_Island	https://www.census.gov/popest/data/state/asrh/2014/files/SC-EST2014-AGESEX-CIV.csv	https://www.wikidata.org/wiki/Q1387	http://www.census.gov/quickfacts/table/WTN220212/44	https://en.wikipedia.org/wiki/Rhode_Island	https://www.sec.gov/cgi-bin/browse-edgar?action=getcompany&amp;CIK=0001747079	https://www.weathertrends360.com/	</v>
      <v xml:space="preserve">http://creativecommons.org/licenses/by-sa/3.0/				http://creativecommons.org/licenses/by-sa/3.0/			</v>
    </spb>
    <spb s="0">
      <v xml:space="preserve">Wikipedia	US Census	Wikidata	US Census	Sec	</v>
      <v xml:space="preserve">CC-BY-SA					</v>
      <v xml:space="preserve">http://en.wikipedia.org/wiki/Rhode_Island	https://www.census.gov/popest/data/state/asrh/2014/files/SC-EST2014-AGESEX-CIV.csv	https://www.wikidata.org/wiki/Q1387	http://www.census.gov/quickfacts/table/WTN220212/44	https://www.sec.gov/cgi-bin/browse-edgar?action=getcompany&amp;CIK=0001747079	</v>
      <v xml:space="preserve">http://creativecommons.org/licenses/by-sa/3.0/					</v>
    </spb>
    <spb s="0">
      <v xml:space="preserve">Wikipedia	Wikidata	Wikipedia	Wikipedia	Wikidata	Wikipedia	</v>
      <v xml:space="preserve">CC-BY-SA		CC-BY-SA	CC-BY-SA		CC-BY-SA	</v>
      <v xml:space="preserve">http://en.wikipedia.org/wiki/Rhode_Island	https://www.wikidata.org/wiki/Q1387	https://en.wikipedia.org/wiki/Rhode_Island	http://en.wikipedia.org/wiki/Rhode_Island	https://www.wikidata.org/wiki/Q1387	https://en.wikipedia.org/wiki/Rhode_Island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http://en.wikipedia.org/wiki/Rhode_Island	https://www.wikidata.org/wiki/Q1387	</v>
      <v xml:space="preserve">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https://www.sec.gov/cgi-bin/browse-edgar?action=getcompany&amp;CIK=0001747079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8">
      <v>328</v>
      <v>329</v>
      <v>330</v>
      <v>331</v>
      <v>4</v>
      <v>328</v>
      <v>329</v>
      <v>328</v>
      <v>328</v>
      <v>330</v>
      <v>332</v>
      <v>4</v>
      <v>333</v>
      <v>4</v>
      <v>334</v>
      <v>4</v>
      <v>4</v>
      <v>4</v>
      <v>4</v>
      <v>334</v>
      <v>4</v>
      <v>4</v>
      <v>4</v>
      <v>4</v>
      <v>4</v>
      <v>4</v>
      <v>4</v>
      <v>4</v>
      <v>4</v>
      <v>334</v>
      <v>4</v>
      <v>4</v>
      <v>4</v>
      <v>4</v>
    </spb>
    <spb s="0">
      <v xml:space="preserve">Wikipedia	</v>
      <v xml:space="preserve">CC-BY-SA	</v>
      <v xml:space="preserve">http://en.wikipedia.org/wiki/South_Carolina	</v>
      <v xml:space="preserve">http://creativecommons.org/licenses/by-sa/3.0/	</v>
    </spb>
    <spb s="0">
      <v xml:space="preserve">Wikipedia	US Census	Wikidata	US Census	Wikipedia	Twitter	Sec	Tasteatlas	</v>
      <v xml:space="preserve">CC-BY-SA				CC-BY-SA				</v>
      <v xml:space="preserve">http://en.wikipedia.org/wiki/South_Carolina	https://www.census.gov/popest/data/state/asrh/2014/files/SC-EST2014-AGESEX-CIV.csv	https://www.wikidata.org/wiki/Q1456	http://www.census.gov/quickfacts/table/WTN220212/45	https://en.wikipedia.org/wiki/South_Carolina	https://twitter.com/Discover_SC	https://www.sec.gov/cgi-bin/browse-edgar?action=getcompany&amp;CIK=0001745078	https://www.tasteatlas.com/south carolina	</v>
      <v xml:space="preserve">http://creativecommons.org/licenses/by-sa/3.0/				http://creativecommons.org/licenses/by-sa/3.0/				</v>
    </spb>
    <spb s="0">
      <v xml:space="preserve">Wikipedia	US Census	Wikidata	US Census	Sec	</v>
      <v xml:space="preserve">CC-BY-SA					</v>
      <v xml:space="preserve">http://en.wikipedia.org/wiki/South_Carolina	https://www.census.gov/popest/data/state/asrh/2014/files/SC-EST2014-AGESEX-CIV.csv	https://www.wikidata.org/wiki/Q1456	http://www.census.gov/quickfacts/table/WTN220212/45	https://www.sec.gov/cgi-bin/browse-edgar?action=getcompany&amp;CIK=0001745078	</v>
      <v xml:space="preserve">http://creativecommons.org/licenses/by-sa/3.0/					</v>
    </spb>
    <spb s="0">
      <v xml:space="preserve">Wikipedia	Wikidata	US Census	Wikipedia	Wikipedia	Wikidata	Wikipedia	</v>
      <v xml:space="preserve">CC-BY-SA			CC-BY-SA	CC-BY-SA		CC-BY-SA	</v>
      <v xml:space="preserve">http://en.wikipedia.org/wiki/South_Carolina	https://www.wikidata.org/wiki/Q1456	http://www.census.gov/quickfacts/table/WTN220212/45	https://en.wikipedia.org/wiki/South_Carolina	http://en.wikipedia.org/wiki/South_Carolina	https://www.wikidata.org/wiki/Q1456	https://en.wikipedia.org/wiki/South_Carolina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http://en.wikipedia.org/wiki/South_Carolina	https://www.wikidata.org/wiki/Q1456	</v>
      <v xml:space="preserve">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https://www.sec.gov/cgi-bin/browse-edgar?action=getcompany&amp;CIK=0001745078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336</v>
      <v>337</v>
      <v>338</v>
      <v>339</v>
      <v>4</v>
      <v>336</v>
      <v>337</v>
      <v>336</v>
      <v>336</v>
      <v>340</v>
      <v>4</v>
      <v>341</v>
      <v>4</v>
      <v>342</v>
      <v>4</v>
      <v>4</v>
      <v>4</v>
      <v>4</v>
      <v>342</v>
      <v>4</v>
      <v>4</v>
      <v>4</v>
      <v>4</v>
      <v>4</v>
      <v>4</v>
      <v>4</v>
      <v>4</v>
      <v>4</v>
      <v>342</v>
      <v>4</v>
      <v>4</v>
      <v>4</v>
      <v>4</v>
    </spb>
    <spb s="0">
      <v xml:space="preserve">Wikipedia	</v>
      <v xml:space="preserve">CC-BY-SA	</v>
      <v xml:space="preserve">http://en.wikipedia.org/wiki/South_Dakota	</v>
      <v xml:space="preserve">http://creativecommons.org/licenses/by-sa/3.0/	</v>
    </spb>
    <spb s="0">
      <v xml:space="preserve">Wikipedia	US Census	Wikidata	US Census	Wikipedia	Sec	</v>
      <v xml:space="preserve">CC-BY-SA				CC-BY-SA		</v>
      <v xml:space="preserve">http://en.wikipedia.org/wiki/South_Dakota	https://www.census.gov/popest/data/state/asrh/2014/files/SC-EST2014-AGESEX-CIV.csv	https://www.wikidata.org/wiki/Q1211	http://www.census.gov/quickfacts/table/WTN220212/46	https://en.wikipedia.org/wiki/South_Dakota	https://www.sec.gov/cgi-bin/browse-edgar?action=getcompany&amp;CIK=0001613665	</v>
      <v xml:space="preserve">http://creativecommons.org/licenses/by-sa/3.0/				http://creativecommons.org/licenses/by-sa/3.0/		</v>
    </spb>
    <spb s="0">
      <v xml:space="preserve">Wikipedia	US Census	Wikidata	US Census	</v>
      <v xml:space="preserve">CC-BY-SA				</v>
      <v xml:space="preserve">http://en.wikipedia.org/wiki/South_Dakota	https://www.census.gov/popest/data/state/asrh/2014/files/SC-EST2014-AGESEX-CIV.csv	https://www.wikidata.org/wiki/Q1211	http://www.census.gov/quickfacts/table/WTN220212/46	</v>
      <v xml:space="preserve">http://creativecommons.org/licenses/by-sa/3.0/				</v>
    </spb>
    <spb s="0">
      <v xml:space="preserve">Wikipedia	Wikidata	US Census	Wikipedia	Wikipedia	Wikidata	Wikipedia	</v>
      <v xml:space="preserve">CC-BY-SA			CC-BY-SA	CC-BY-SA		CC-BY-SA	</v>
      <v xml:space="preserve">http://en.wikipedia.org/wiki/South_Dakota	https://www.wikidata.org/wiki/Q1211	http://www.census.gov/quickfacts/table/WTN220212/46	https://en.wikipedia.org/wiki/South_Dakota	http://en.wikipedia.org/wiki/South_Dakota	https://www.wikidata.org/wiki/Q1211	https://en.wikipedia.org/wiki/South_Dakota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http://en.wikipedia.org/wiki/South_Dakota	https://www.wikidata.org/wiki/Q1211	http://en.wikipedia.org/wiki/South_Dakota	https://www.wikidata.org/wiki/Q1211	</v>
      <v xml:space="preserve">http://creativecommons.org/licenses/by-sa/3.0/		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https://www.sec.gov/cgi-bin/browse-edgar?action=getcompany&amp;CIK=0001613665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344</v>
      <v>345</v>
      <v>346</v>
      <v>347</v>
      <v>4</v>
      <v>344</v>
      <v>345</v>
      <v>344</v>
      <v>344</v>
      <v>348</v>
      <v>4</v>
      <v>349</v>
      <v>4</v>
      <v>350</v>
      <v>4</v>
      <v>4</v>
      <v>4</v>
      <v>4</v>
      <v>350</v>
      <v>4</v>
      <v>4</v>
      <v>4</v>
      <v>4</v>
      <v>4</v>
      <v>4</v>
      <v>4</v>
      <v>4</v>
      <v>4</v>
      <v>350</v>
      <v>4</v>
      <v>4</v>
      <v>4</v>
      <v>4</v>
    </spb>
    <spb s="0">
      <v xml:space="preserve">Wikipedia	</v>
      <v xml:space="preserve">CC-BY-SA	</v>
      <v xml:space="preserve">http://en.wikipedia.org/wiki/Tennessee	</v>
      <v xml:space="preserve">http://creativecommons.org/licenses/by-sa/3.0/	</v>
    </spb>
    <spb s="0">
      <v xml:space="preserve">Wikipedia	US Census	Wikidata	US Census	Wikipedia	Sec	</v>
      <v xml:space="preserve">CC-BY-SA				CC-BY-SA		</v>
      <v xml:space="preserve">http://en.wikipedia.org/wiki/Tennessee	https://www.census.gov/popest/data/state/asrh/2014/files/SC-EST2014-AGESEX-CIV.csv	https://www.wikidata.org/wiki/Q1509	http://www.census.gov/quickfacts/table/WTN220212/47	https://en.wikipedia.org/wiki/Tennessee	https://www.sec.gov/cgi-bin/browse-edgar?action=getcompany&amp;CIK=0001775625	</v>
      <v xml:space="preserve">http://creativecommons.org/licenses/by-sa/3.0/				http://creativecommons.org/licenses/by-sa/3.0/		</v>
    </spb>
    <spb s="0">
      <v xml:space="preserve">Wikipedia	Wikidata	US Census	Sec	</v>
      <v xml:space="preserve">CC-BY-SA				</v>
      <v xml:space="preserve">http://en.wikipedia.org/wiki/Tennessee	https://www.wikidata.org/wiki/Q1509	http://www.census.gov/quickfacts/table/WTN220212/47	https://www.sec.gov/cgi-bin/browse-edgar?action=getcompany&amp;CIK=0001775625	</v>
      <v xml:space="preserve">http://creativecommons.org/licenses/by-sa/3.0/				</v>
    </spb>
    <spb s="0">
      <v xml:space="preserve">Wikipedia	Wikidata	US Census	Wikipedia	Wikipedia	Wikidata	Wikipedia	</v>
      <v xml:space="preserve">CC-BY-SA			CC-BY-SA	CC-BY-SA		CC-BY-SA	</v>
      <v xml:space="preserve">http://en.wikipedia.org/wiki/Tennessee	https://www.wikidata.org/wiki/Q1509	http://www.census.gov/quickfacts/table/WTN220212/47	https://en.wikipedia.org/wiki/Tennessee	http://en.wikipedia.org/wiki/Tennessee	https://www.wikidata.org/wiki/Q1509	https://en.wikipedia.org/wiki/Tennessee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http://en.wikipedia.org/wiki/Tennessee	https://www.wikidata.org/wiki/Q1509	http://en.wikipedia.org/wiki/Tennessee	https://www.wikidata.org/wiki/Q1509	</v>
      <v xml:space="preserve">http://creativecommons.org/licenses/by-sa/3.0/		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https://www.sec.gov/cgi-bin/browse-edgar?action=getcompany&amp;CIK=0001775625	</v>
      <v xml:space="preserve">http://creativecommons.org/licenses/by-sa/3.0/			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8">
      <v>352</v>
      <v>353</v>
      <v>354</v>
      <v>355</v>
      <v>4</v>
      <v>352</v>
      <v>353</v>
      <v>352</v>
      <v>352</v>
      <v>354</v>
      <v>356</v>
      <v>4</v>
      <v>357</v>
      <v>4</v>
      <v>358</v>
      <v>4</v>
      <v>4</v>
      <v>4</v>
      <v>4</v>
      <v>358</v>
      <v>4</v>
      <v>4</v>
      <v>4</v>
      <v>4</v>
      <v>4</v>
      <v>4</v>
      <v>4</v>
      <v>4</v>
      <v>4</v>
      <v>358</v>
      <v>4</v>
      <v>4</v>
      <v>4</v>
      <v>4</v>
    </spb>
    <spb s="0">
      <v xml:space="preserve">Wikipedia	</v>
      <v xml:space="preserve">CC-BY-SA	</v>
      <v xml:space="preserve">http://en.wikipedia.org/wiki/Texas	</v>
      <v xml:space="preserve">http://creativecommons.org/licenses/by-sa/3.0/	</v>
    </spb>
    <spb s="0">
      <v xml:space="preserve">Wikipedia	US Census	Wikidata	US Census	Wikipedia	Sec	Tasteatlas	</v>
      <v xml:space="preserve">CC-BY-SA				CC-BY-SA			</v>
      <v xml:space="preserve">http://en.wikipedia.org/wiki/Texas	https://www.census.gov/popest/data/state/asrh/2014/files/SC-EST2014-AGESEX-CIV.csv	https://www.wikidata.org/wiki/Q1439	http://www.census.gov/quickfacts/table/WTN220212/48	https://en.wikipedia.org/wiki/Texas	https://www.sec.gov/cgi-bin/browse-edgar?action=getcompany&amp;CIK=0001789832	https://www.tasteatlas.com/texas	</v>
      <v xml:space="preserve">http://creativecommons.org/licenses/by-sa/3.0/				http://creativecommons.org/licenses/by-sa/3.0/			</v>
    </spb>
    <spb s="0">
      <v xml:space="preserve">Wikipedia	US Census	Wikidata	US Census	Sec	</v>
      <v xml:space="preserve">CC-BY-SA					</v>
      <v xml:space="preserve">http://en.wikipedia.org/wiki/Texas	https://www.census.gov/popest/data/state/asrh/2014/files/SC-EST2014-AGESEX-CIV.csv	https://www.wikidata.org/wiki/Q1439	http://www.census.gov/quickfacts/table/WTN220212/48	https://www.sec.gov/cgi-bin/browse-edgar?action=getcompany&amp;CIK=0001789832	</v>
      <v xml:space="preserve">http://creativecommons.org/licenses/by-sa/3.0/					</v>
    </spb>
    <spb s="0">
      <v xml:space="preserve">Wikipedia	Wikidata	US Census	Wikipedia	Wikipedia	Wikidata	US Census	Wikipedia	</v>
      <v xml:space="preserve">CC-BY-SA			CC-BY-SA	CC-BY-SA			CC-BY-SA	</v>
      <v xml:space="preserve">http://en.wikipedia.org/wiki/Texas	https://www.wikidata.org/wiki/Q1439	http://www.census.gov/quickfacts/table/WTN220212/48	https://en.wikipedia.org/wiki/Texas	http://en.wikipedia.org/wiki/Texas	https://www.wikidata.org/wiki/Q1439	http://www.census.gov/quickfacts/table/WTN220212/48	https://en.wikipedia.org/wiki/Texas	</v>
      <v xml:space="preserve">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http://en.wikipedia.org/wiki/Texas	https://www.wikidata.org/wiki/Q1439	http://en.wikipedia.org/wiki/Texas	https://www.wikidata.org/wiki/Q1439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https://www.sec.gov/cgi-bin/browse-edgar?action=getcompany&amp;CIK=0001789832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360</v>
      <v>361</v>
      <v>362</v>
      <v>363</v>
      <v>4</v>
      <v>360</v>
      <v>361</v>
      <v>360</v>
      <v>360</v>
      <v>364</v>
      <v>4</v>
      <v>365</v>
      <v>4</v>
      <v>366</v>
      <v>4</v>
      <v>4</v>
      <v>4</v>
      <v>4</v>
      <v>366</v>
      <v>4</v>
      <v>4</v>
      <v>4</v>
      <v>4</v>
      <v>4</v>
      <v>4</v>
      <v>4</v>
      <v>4</v>
      <v>4</v>
      <v>366</v>
      <v>4</v>
      <v>4</v>
      <v>4</v>
      <v>4</v>
    </spb>
    <spb s="0">
      <v xml:space="preserve">Wikipedia	</v>
      <v xml:space="preserve">CC-BY-SA	</v>
      <v xml:space="preserve">http://en.wikipedia.org/wiki/Utah	</v>
      <v xml:space="preserve">http://creativecommons.org/licenses/by-sa/3.0/	</v>
    </spb>
    <spb s="0">
      <v xml:space="preserve">Wikipedia	US Census	Wikidata	US Census	Wikipedia	Sec	</v>
      <v xml:space="preserve">CC-BY-SA				CC-BY-SA		</v>
      <v xml:space="preserve">http://en.wikipedia.org/wiki/Utah	https://www.census.gov/popest/data/state/asrh/2014/files/SC-EST2014-AGESEX-CIV.csv	https://www.wikidata.org/wiki/Q829	http://www.census.gov/quickfacts/table/WTN220212/49	https://en.wikipedia.org/wiki/Utah	https://www.sec.gov/cgi-bin/browse-edgar?action=getcompany&amp;CIK=0001725579	</v>
      <v xml:space="preserve">http://creativecommons.org/licenses/by-sa/3.0/				http://creativecommons.org/licenses/by-sa/3.0/		</v>
    </spb>
    <spb s="0">
      <v xml:space="preserve">Wikipedia	US Census	Wikidata	US Census	Sec	</v>
      <v xml:space="preserve">CC-BY-SA					</v>
      <v xml:space="preserve">http://en.wikipedia.org/wiki/Utah	https://www.census.gov/popest/data/state/asrh/2014/files/SC-EST2014-AGESEX-CIV.csv	https://www.wikidata.org/wiki/Q829	http://www.census.gov/quickfacts/table/WTN220212/49	https://www.sec.gov/cgi-bin/browse-edgar?action=getcompany&amp;CIK=0001725579	</v>
      <v xml:space="preserve">http://creativecommons.org/licenses/by-sa/3.0/					</v>
    </spb>
    <spb s="0">
      <v xml:space="preserve">Wikipedia	Wikidata	US Census	Wikipedia	Wikipedia	Wikidata	Wikipedia	</v>
      <v xml:space="preserve">CC-BY-SA			CC-BY-SA	CC-BY-SA		CC-BY-SA	</v>
      <v xml:space="preserve">http://en.wikipedia.org/wiki/Utah	https://www.wikidata.org/wiki/Q829	http://www.census.gov/quickfacts/table/WTN220212/49	https://en.wikipedia.org/wiki/Utah	http://en.wikipedia.org/wiki/Utah	https://www.wikidata.org/wiki/Q829	https://en.wikipedia.org/wiki/Utah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http://en.wikipedia.org/wiki/Utah	https://www.wikidata.org/wiki/Q829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https://www.sec.gov/cgi-bin/browse-edgar?action=getcompany&amp;CIK=0001725579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8">
      <v>368</v>
      <v>369</v>
      <v>370</v>
      <v>371</v>
      <v>4</v>
      <v>368</v>
      <v>369</v>
      <v>368</v>
      <v>368</v>
      <v>370</v>
      <v>372</v>
      <v>4</v>
      <v>373</v>
      <v>4</v>
      <v>374</v>
      <v>4</v>
      <v>4</v>
      <v>4</v>
      <v>4</v>
      <v>374</v>
      <v>4</v>
      <v>4</v>
      <v>4</v>
      <v>4</v>
      <v>4</v>
      <v>4</v>
      <v>4</v>
      <v>4</v>
      <v>4</v>
      <v>374</v>
      <v>4</v>
      <v>4</v>
      <v>4</v>
      <v>4</v>
    </spb>
    <spb s="0">
      <v xml:space="preserve">Wikipedia	</v>
      <v xml:space="preserve">CC-BY-SA	</v>
      <v xml:space="preserve">http://en.wikipedia.org/wiki/Vermont	</v>
      <v xml:space="preserve">http://creativecommons.org/licenses/by-sa/3.0/	</v>
    </spb>
    <spb s="0">
      <v xml:space="preserve">Wikipedia	US Census	Wikidata	US Census	Wikipedia	Sec	</v>
      <v xml:space="preserve">CC-BY-SA				CC-BY-SA		</v>
      <v xml:space="preserve">http://en.wikipedia.org/wiki/Vermont	https://www.census.gov/popest/data/state/asrh/2014/files/SC-EST2014-AGESEX-CIV.csv	https://www.wikidata.org/wiki/Q16551	http://www.census.gov/quickfacts/table/WTN220212/50	https://en.wikipedia.org/wiki/Vermont	https://www.sec.gov/cgi-bin/browse-edgar?action=getcompany&amp;CIK=0001634447	</v>
      <v xml:space="preserve">http://creativecommons.org/licenses/by-sa/3.0/				http://creativecommons.org/licenses/by-sa/3.0/		</v>
    </spb>
    <spb s="0">
      <v xml:space="preserve">Wikipedia	US Census	Wikidata	US Census	</v>
      <v xml:space="preserve">CC-BY-SA				</v>
      <v xml:space="preserve">http://en.wikipedia.org/wiki/Vermont	https://www.census.gov/popest/data/state/asrh/2014/files/SC-EST2014-AGESEX-CIV.csv	https://www.wikidata.org/wiki/Q16551	http://www.census.gov/quickfacts/table/WTN220212/50	</v>
      <v xml:space="preserve">http://creativecommons.org/licenses/by-sa/3.0/				</v>
    </spb>
    <spb s="0">
      <v xml:space="preserve">Wikipedia	Wikidata	Wikipedia	Wikipedia	Wikidata	Wikipedia	</v>
      <v xml:space="preserve">CC-BY-SA		CC-BY-SA	CC-BY-SA		CC-BY-SA	</v>
      <v xml:space="preserve">http://en.wikipedia.org/wiki/Vermont	https://www.wikidata.org/wiki/Q16551	https://en.wikipedia.org/wiki/Vermont	http://en.wikipedia.org/wiki/Vermont	https://www.wikidata.org/wiki/Q16551	https://en.wikipedia.org/wiki/Vermont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http://en.wikipedia.org/wiki/Vermont	https://www.wikidata.org/wiki/Q16551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https://www.sec.gov/cgi-bin/browse-edgar?action=getcompany&amp;CIK=0001634447	</v>
      <v xml:space="preserve">http://creativecommons.org/licenses/by-sa/3.0/			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2">
      <v>376</v>
      <v>377</v>
      <v>378</v>
      <v>379</v>
      <v>4</v>
      <v>376</v>
      <v>377</v>
      <v>376</v>
      <v>376</v>
      <v>380</v>
      <v>4</v>
      <v>381</v>
      <v>4</v>
      <v>382</v>
      <v>4</v>
      <v>4</v>
      <v>4</v>
      <v>4</v>
      <v>382</v>
      <v>4</v>
      <v>4</v>
      <v>4</v>
      <v>4</v>
      <v>4</v>
      <v>4</v>
      <v>4</v>
      <v>4</v>
      <v>4</v>
      <v>382</v>
      <v>4</v>
      <v>4</v>
      <v>4</v>
    </spb>
    <spb s="0">
      <v xml:space="preserve">Wikipedia	</v>
      <v xml:space="preserve">CC-BY-SA	</v>
      <v xml:space="preserve">http://en.wikipedia.org/wiki/Virginia	</v>
      <v xml:space="preserve">http://creativecommons.org/licenses/by-sa/3.0/	</v>
    </spb>
    <spb s="0">
      <v xml:space="preserve">Wikipedia	US Census	Wikidata	US Census	Wikipedia	Sec	</v>
      <v xml:space="preserve">CC-BY-SA				CC-BY-SA		</v>
      <v xml:space="preserve">http://en.wikipedia.org/wiki/Virginia	https://www.census.gov/popest/data/state/asrh/2014/files/SC-EST2014-AGESEX-CIV.csv	https://www.wikidata.org/wiki/Q1370	http://www.census.gov/quickfacts/table/WTN220212/51	https://en.wikipedia.org/wiki/Virginia	https://www.sec.gov/cgi-bin/browse-edgar?action=getcompany&amp;CIK=0001769318	</v>
      <v xml:space="preserve">http://creativecommons.org/licenses/by-sa/3.0/				http://creativecommons.org/licenses/by-sa/3.0/		</v>
    </spb>
    <spb s="0">
      <v xml:space="preserve">Wikipedia	Wikidata	US Census	Wikipedia	Wikipedia	Wikidata	Wikipedia	</v>
      <v xml:space="preserve">CC-BY-SA			CC-BY-SA	CC-BY-SA		CC-BY-SA	</v>
      <v xml:space="preserve">http://en.wikipedia.org/wiki/Virginia	https://www.wikidata.org/wiki/Q1370	http://www.census.gov/quickfacts/table/WTN220212/51	https://en.wikipedia.org/wiki/Virginia	http://en.wikipedia.org/wiki/Virginia	https://www.wikidata.org/wiki/Q1370	https://en.wikipedia.org/wiki/Virginia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http://en.wikipedia.org/wiki/Virginia	https://www.wikidata.org/wiki/Q1370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https://www.sec.gov/cgi-bin/browse-edgar?action=getcompany&amp;CIK=0001769318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384</v>
      <v>385</v>
      <v>385</v>
      <v>386</v>
      <v>4</v>
      <v>384</v>
      <v>385</v>
      <v>384</v>
      <v>384</v>
      <v>387</v>
      <v>4</v>
      <v>388</v>
      <v>4</v>
      <v>389</v>
      <v>4</v>
      <v>4</v>
      <v>4</v>
      <v>4</v>
      <v>389</v>
      <v>4</v>
      <v>4</v>
      <v>4</v>
      <v>4</v>
      <v>4</v>
      <v>4</v>
      <v>4</v>
      <v>4</v>
      <v>4</v>
      <v>389</v>
      <v>4</v>
      <v>4</v>
      <v>4</v>
      <v>4</v>
    </spb>
    <spb s="0">
      <v xml:space="preserve">Wikipedia	</v>
      <v xml:space="preserve">CC-BY-SA	</v>
      <v xml:space="preserve">http://en.wikipedia.org/wiki/Washington_(state)	</v>
      <v xml:space="preserve">http://creativecommons.org/licenses/by-sa/3.0/	</v>
    </spb>
    <spb s="0">
      <v xml:space="preserve">Wikipedia	US Census	Wikidata	US Census	Wikipedia	Crunchbase	</v>
      <v xml:space="preserve">CC-BY-SA				CC-BY-SA		</v>
      <v xml:space="preserve">http://en.wikipedia.org/wiki/Washington_(state)	https://www.census.gov/popest/data/state/asrh/2014/files/SC-EST2014-AGESEX-CIV.csv	https://www.wikidata.org/wiki/Q1223	http://www.census.gov/quickfacts/table/WTN220212/53	https://en.wikipedia.org/wiki/Washington_(state)	https://www.crunchbase.com/organization/access-washington	</v>
      <v xml:space="preserve">http://creativecommons.org/licenses/by-sa/3.0/				http://creativecommons.org/licenses/by-sa/3.0/		</v>
    </spb>
    <spb s="0">
      <v xml:space="preserve">Wikipedia	US Census	Wikidata	Crunchbase	</v>
      <v xml:space="preserve">CC-BY-SA				</v>
      <v xml:space="preserve">http://en.wikipedia.org/wiki/Washington_(state)	https://www.census.gov/popest/data/state/asrh/2014/files/SC-EST2014-AGESEX-CIV.csv	https://www.wikidata.org/wiki/Q1223	https://www.crunchbase.com/organization/access-washington	</v>
      <v xml:space="preserve">http://creativecommons.org/licenses/by-sa/3.0/				</v>
    </spb>
    <spb s="0">
      <v xml:space="preserve">Wikipedia	Wikidata	Wikipedia	Crunchbase	Wikipedia	Wikidata	Wikipedia	Crunchbase	</v>
      <v xml:space="preserve">CC-BY-SA		CC-BY-SA		CC-BY-SA		CC-BY-SA		</v>
      <v xml:space="preserve">http://en.wikipedia.org/wiki/Washington_(state)	https://www.wikidata.org/wiki/Q1223	https://en.wikipedia.org/wiki/Washington_(state)	https://www.crunchbase.com/organization/access-washington	http://en.wikipedia.org/wiki/Washington_(state)	https://www.wikidata.org/wiki/Q1223	https://en.wikipedia.org/wiki/Washington_(state)	https://www.crunchbase.com/organization/access-washington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http://en.wikipedia.org/wiki/Washington_(state)	https://www.wikidata.org/wiki/Q1223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8">
      <v>391</v>
      <v>392</v>
      <v>393</v>
      <v>394</v>
      <v>4</v>
      <v>391</v>
      <v>392</v>
      <v>391</v>
      <v>391</v>
      <v>393</v>
      <v>395</v>
      <v>4</v>
      <v>396</v>
      <v>4</v>
      <v>397</v>
      <v>4</v>
      <v>4</v>
      <v>4</v>
      <v>4</v>
      <v>397</v>
      <v>4</v>
      <v>4</v>
      <v>4</v>
      <v>4</v>
      <v>4</v>
      <v>4</v>
      <v>4</v>
      <v>4</v>
      <v>4</v>
      <v>397</v>
      <v>4</v>
      <v>4</v>
      <v>4</v>
      <v>4</v>
    </spb>
    <spb s="0">
      <v xml:space="preserve">Wikipedia	</v>
      <v xml:space="preserve">CC-BY-SA	</v>
      <v xml:space="preserve">http://en.wikipedia.org/wiki/West_Virginia	</v>
      <v xml:space="preserve">http://creativecommons.org/licenses/by-sa/3.0/	</v>
    </spb>
    <spb s="0">
      <v xml:space="preserve">Wikipedia	US Census	Wikidata	US Census	Wikipedia	Sec	</v>
      <v xml:space="preserve">CC-BY-SA				CC-BY-SA		</v>
      <v xml:space="preserve">http://en.wikipedia.org/wiki/West_Virginia	https://www.census.gov/popest/data/state/asrh/2014/files/SC-EST2014-AGESEX-CIV.csv	https://www.wikidata.org/wiki/Q1371	http://www.census.gov/quickfacts/table/WTN220212/54	https://en.wikipedia.org/wiki/West_Virginia	https://www.sec.gov/cgi-bin/browse-edgar?action=getcompany&amp;CIK=0001770561	</v>
      <v xml:space="preserve">http://creativecommons.org/licenses/by-sa/3.0/				http://creativecommons.org/licenses/by-sa/3.0/		</v>
    </spb>
    <spb s="0">
      <v xml:space="preserve">Wikipedia	US Census	Wikidata	US Census	Sec	</v>
      <v xml:space="preserve">CC-BY-SA					</v>
      <v xml:space="preserve">http://en.wikipedia.org/wiki/West_Virginia	https://www.census.gov/popest/data/state/asrh/2014/files/SC-EST2014-AGESEX-CIV.csv	https://www.wikidata.org/wiki/Q1371	http://www.census.gov/quickfacts/table/WTN220212/54	https://www.sec.gov/cgi-bin/browse-edgar?action=getcompany&amp;CIK=0001770561	</v>
      <v xml:space="preserve">http://creativecommons.org/licenses/by-sa/3.0/					</v>
    </spb>
    <spb s="0">
      <v xml:space="preserve">Wikipedia	Wikidata	US Census	Wikipedia	Wikipedia	Wikidata	Wikipedia	</v>
      <v xml:space="preserve">CC-BY-SA			CC-BY-SA	CC-BY-SA		CC-BY-SA	</v>
      <v xml:space="preserve">http://en.wikipedia.org/wiki/West_Virginia	https://www.wikidata.org/wiki/Q1371	http://www.census.gov/quickfacts/table/WTN220212/54	https://en.wikipedia.org/wiki/West_Virginia	http://en.wikipedia.org/wiki/West_Virginia	https://www.wikidata.org/wiki/Q1371	https://en.wikipedia.org/wiki/West_Virginia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http://en.wikipedia.org/wiki/West_Virginia	https://www.wikidata.org/wiki/Q1371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https://www.sec.gov/cgi-bin/browse-edgar?action=getcompany&amp;CIK=0001770561	</v>
      <v xml:space="preserve">http://creativecommons.org/licenses/by-sa/3.0/			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6">
      <v>399</v>
      <v>400</v>
      <v>401</v>
      <v>402</v>
      <v>4</v>
      <v>399</v>
      <v>400</v>
      <v>399</v>
      <v>399</v>
      <v>401</v>
      <v>403</v>
      <v>4</v>
      <v>404</v>
      <v>4</v>
      <v>405</v>
      <v>4</v>
      <v>4</v>
      <v>4</v>
      <v>4</v>
      <v>405</v>
      <v>4</v>
      <v>4</v>
      <v>4</v>
      <v>4</v>
      <v>4</v>
      <v>4</v>
      <v>4</v>
      <v>4</v>
      <v>4</v>
      <v>405</v>
      <v>4</v>
      <v>4</v>
      <v>4</v>
    </spb>
    <spb s="0">
      <v xml:space="preserve">Wikipedia	</v>
      <v xml:space="preserve">CC-BY-SA	</v>
      <v xml:space="preserve">http://en.wikipedia.org/wiki/Wisconsin	</v>
      <v xml:space="preserve">http://creativecommons.org/licenses/by-sa/3.0/	</v>
    </spb>
    <spb s="0">
      <v xml:space="preserve">Wikipedia	US Census	Wikidata	US Census	Wikipedia	Sec	</v>
      <v xml:space="preserve">CC-BY-SA				CC-BY-SA		</v>
      <v xml:space="preserve">http://en.wikipedia.org/wiki/Wisconsin	https://www.census.gov/popest/data/state/asrh/2014/files/SC-EST2014-AGESEX-CIV.csv	https://www.wikidata.org/wiki/Q1537	http://www.census.gov/quickfacts/table/VET605214/55	https://en.wikipedia.org/wiki/Wisconsin	https://www.sec.gov/cgi-bin/browse-edgar?action=getcompany&amp;CIK=0001766368	</v>
      <v xml:space="preserve">http://creativecommons.org/licenses/by-sa/3.0/				http://creativecommons.org/licenses/by-sa/3.0/		</v>
    </spb>
    <spb s="0">
      <v xml:space="preserve">Wikipedia	US Census	Wikidata	US Census	</v>
      <v xml:space="preserve">CC-BY-SA				</v>
      <v xml:space="preserve">http://en.wikipedia.org/wiki/Wisconsin	https://www.census.gov/popest/data/state/asrh/2014/files/SC-EST2014-AGESEX-CIV.csv	https://www.wikidata.org/wiki/Q1537	http://www.census.gov/quickfacts/table/VET605214/55	</v>
      <v xml:space="preserve">http://creativecommons.org/licenses/by-sa/3.0/				</v>
    </spb>
    <spb s="0">
      <v xml:space="preserve">Wikipedia	Wikidata	US Census	Wikipedia	Wikipedia	Wikidata	US Census	Wikipedia	</v>
      <v xml:space="preserve">CC-BY-SA			CC-BY-SA	CC-BY-SA			CC-BY-SA	</v>
      <v xml:space="preserve">http://en.wikipedia.org/wiki/Wisconsin	https://www.wikidata.org/wiki/Q1537	http://www.census.gov/quickfacts/table/VET605214/55	https://en.wikipedia.org/wiki/Wisconsin	http://en.wikipedia.org/wiki/Wisconsin	https://www.wikidata.org/wiki/Q1537	http://www.census.gov/quickfacts/table/VET605214/55	https://en.wikipedia.org/wiki/Wisconsin	</v>
      <v xml:space="preserve">http://creativecommons.org/licenses/by-sa/3.0/			http://creativecommons.org/licenses/by-sa/3.0/	http://creativecommons.org/licenses/by-sa/3.0/			http://creativecommons.org/licenses/by-sa/3.0/	</v>
    </spb>
    <spb s="0">
      <v xml:space="preserve">Wikipedia	Wikidata	</v>
      <v xml:space="preserve">CC-BY-SA		</v>
      <v xml:space="preserve">http://en.wikipedia.org/wiki/Wisconsin	https://www.wikidata.org/wiki/Q1537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https://www.sec.gov/cgi-bin/browse-edgar?action=getcompany&amp;CIK=0001766368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407</v>
      <v>408</v>
      <v>409</v>
      <v>410</v>
      <v>4</v>
      <v>407</v>
      <v>408</v>
      <v>407</v>
      <v>407</v>
      <v>411</v>
      <v>4</v>
      <v>412</v>
      <v>4</v>
      <v>413</v>
      <v>4</v>
      <v>4</v>
      <v>4</v>
      <v>4</v>
      <v>413</v>
      <v>4</v>
      <v>4</v>
      <v>4</v>
      <v>4</v>
      <v>4</v>
      <v>4</v>
      <v>4</v>
      <v>4</v>
      <v>4</v>
      <v>413</v>
      <v>4</v>
      <v>4</v>
      <v>4</v>
      <v>4</v>
    </spb>
    <spb s="0">
      <v xml:space="preserve">Wikipedia	</v>
      <v xml:space="preserve">CC-BY-SA	</v>
      <v xml:space="preserve">http://en.wikipedia.org/wiki/Wyoming	</v>
      <v xml:space="preserve">http://creativecommons.org/licenses/by-sa/3.0/	</v>
    </spb>
    <spb s="0">
      <v xml:space="preserve">Wikipedia	US Census	Wikidata	US Census	Wikipedia	Sec	</v>
      <v xml:space="preserve">CC-BY-SA				CC-BY-SA		</v>
      <v xml:space="preserve">http://en.wikipedia.org/wiki/Wyoming	https://www.census.gov/popest/data/state/asrh/2014/files/SC-EST2014-AGESEX-CIV.csv	https://www.wikidata.org/wiki/Q1214	http://www.census.gov/quickfacts/table/WTN220212/56	https://en.wikipedia.org/wiki/Wyoming	https://www.sec.gov/cgi-bin/browse-edgar?action=getcompany&amp;CIK=0001784970	</v>
      <v xml:space="preserve">http://creativecommons.org/licenses/by-sa/3.0/				http://creativecommons.org/licenses/by-sa/3.0/		</v>
    </spb>
    <spb s="0">
      <v xml:space="preserve">Wikipedia	US Census	Wikidata	US Census	Sec	</v>
      <v xml:space="preserve">CC-BY-SA					</v>
      <v xml:space="preserve">http://en.wikipedia.org/wiki/Wyoming	https://www.census.gov/popest/data/state/asrh/2014/files/SC-EST2014-AGESEX-CIV.csv	https://www.wikidata.org/wiki/Q1214	http://www.census.gov/quickfacts/table/WTN220212/56	https://www.sec.gov/cgi-bin/browse-edgar?action=getcompany&amp;CIK=0001784970	</v>
      <v xml:space="preserve">http://creativecommons.org/licenses/by-sa/3.0/					</v>
    </spb>
    <spb s="0">
      <v xml:space="preserve">Wikipedia	Wikidata	US Census	Wikipedia	</v>
      <v xml:space="preserve">CC-BY-SA			CC-BY-SA	</v>
      <v xml:space="preserve">http://en.wikipedia.org/wiki/Wyoming	https://www.wikidata.org/wiki/Q1214	http://www.census.gov/quickfacts/table/WTN220212/56	https://en.wikipedia.org/wiki/Wyoming	</v>
      <v xml:space="preserve">http://creativecommons.org/licenses/by-sa/3.0/			http://creativecommons.org/licenses/by-sa/3.0/	</v>
    </spb>
    <spb s="0">
      <v xml:space="preserve">Wikipedia	Wikidata	</v>
      <v xml:space="preserve">CC-BY-SA		</v>
      <v xml:space="preserve">http://en.wikipedia.org/wiki/Wyoming	https://www.wikidata.org/wiki/Q1214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https://www.sec.gov/cgi-bin/browse-edgar?action=getcompany&amp;CIK=0001784970	</v>
      <v xml:space="preserve">http://creativecommons.org/licenses/by-sa/3.0/			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8">
      <v>415</v>
      <v>416</v>
      <v>417</v>
      <v>418</v>
      <v>4</v>
      <v>415</v>
      <v>416</v>
      <v>415</v>
      <v>415</v>
      <v>417</v>
      <v>419</v>
      <v>4</v>
      <v>420</v>
      <v>4</v>
      <v>421</v>
      <v>4</v>
      <v>4</v>
      <v>4</v>
      <v>4</v>
      <v>421</v>
      <v>4</v>
      <v>4</v>
      <v>4</v>
      <v>4</v>
      <v>4</v>
      <v>4</v>
      <v>4</v>
      <v>4</v>
      <v>4</v>
      <v>421</v>
      <v>4</v>
      <v>4</v>
      <v>4</v>
      <v>4</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Capital" t="spb"/>
    <k n="Leader(s)" t="spb"/>
    <k n="Households" t="spb"/>
    <k n="Population" t="spb"/>
    <k n="UniqueName" t="spb"/>
    <k n="Description" t="spb"/>
    <k n="Abbreviation"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s>
  <s>
    <k n="ShowInDotNotation" t="b"/>
    <k n="ShowInAutoComplete" t="b"/>
  </s>
  <s>
    <k n="ShowInCardView" t="b"/>
    <k n="ShowInDotNotation" t="b"/>
    <k n="ShowInAutoComplete" t="b"/>
  </s>
  <s>
    <k n="Image" t="spb"/>
    <k n="UniqueName" t="spb"/>
    <k n="VDPID/VSID" t="spb"/>
    <k n="Description" t="spb"/>
  </s>
  <s>
    <k n="Area" t="i"/>
    <k n="Name" t="i"/>
    <k n="Image" t="i"/>
    <k n="Households" t="i"/>
    <k n="Population" t="i"/>
    <k n="Description" t="i"/>
    <k n="Housing units" t="i"/>
    <k n="_DisplayString" t="i"/>
    <k n="%EntityServiceId" t="i"/>
    <k n="Building permits" t="i"/>
    <k n="Median gross rent" t="i"/>
    <k n="%EntitySubDomainId" t="i"/>
    <k n="Persons per household" t="i"/>
    <k n="Population change (%)" t="i"/>
    <k n="Population: Asian (%)" t="i"/>
    <k n="Population: White (%)" t="i"/>
    <k n="Median household income" t="i"/>
    <k n="Population: Age 65+ (%)" t="i"/>
    <k n="Population: Under age 5 (%)" t="i"/>
    <k n="Population: Under age 18 (%)" t="i"/>
    <k n="Population: Two or more races (%)" t="i"/>
    <k n="Population: Hispanic or Latino (%)" t="i"/>
    <k n="Population: Foreign born persons (%)" t="i"/>
    <k n="Population: In civilian labor force (%)" t="i"/>
    <k n="Population: Black or African American (%)" t="i"/>
    <k n="Population: Persons with a disability (%)" t="i"/>
    <k n="Median value, owner-occupied housing units" t="i"/>
    <k n="Population: Bachelor's degree or higher (%)" t="i"/>
    <k n="Population: High school graduate or higher (%)" t="i"/>
    <k n="Population: American Indian and Alaskan Native (%)" t="i"/>
    <k n="Population: Native Hawaiian and Other Pacific Islander (%)"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Capital" t="spb"/>
    <k n="Leader(s)" t="spb"/>
    <k n="Households" t="spb"/>
    <k n="Population" t="spb"/>
    <k n="UniqueName" t="spb"/>
    <k n="Description" t="spb"/>
    <k n="Abbreviation" t="spb"/>
    <k n="Largest city"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eader(s)" t="spb"/>
    <k n="Households" t="spb"/>
    <k n="Population" t="spb"/>
    <k n="UniqueName" t="spb"/>
    <k n="Description" t="spb"/>
    <k n="Abbreviation"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Image" t="spb"/>
    <k n="UniqueName" t="spb"/>
    <k n="VDPID/VSID" t="spb"/>
  </s>
  <s>
    <k n="Area" t="i"/>
    <k n="Name" t="i"/>
    <k n="Image" t="i"/>
    <k n="Households" t="i"/>
    <k n="Population" t="i"/>
    <k n="Housing units" t="i"/>
    <k n="_DisplayString" t="i"/>
    <k n="%EntityServiceId" t="i"/>
    <k n="Building permits" t="i"/>
    <k n="Median gross rent" t="i"/>
    <k n="%EntitySubDomainId" t="i"/>
    <k n="Persons per household" t="i"/>
    <k n="Population change (%)" t="i"/>
    <k n="Population: Asian (%)" t="i"/>
    <k n="Population: White (%)" t="i"/>
    <k n="Median household income" t="i"/>
    <k n="Population: Age 65+ (%)" t="i"/>
    <k n="Population: Under age 5 (%)" t="i"/>
    <k n="Population: Under age 18 (%)" t="i"/>
    <k n="Population: Two or more races (%)" t="i"/>
    <k n="Population: Hispanic or Latino (%)" t="i"/>
    <k n="Population: Foreign born persons (%)" t="i"/>
    <k n="Population: In civilian labor force (%)" t="i"/>
    <k n="Population: Black or African American (%)" t="i"/>
    <k n="Population: Persons with a disability (%)" t="i"/>
    <k n="Median value, owner-occupied housing units" t="i"/>
    <k n="Population: Bachelor's degree or higher (%)" t="i"/>
    <k n="Population: High school graduate or higher (%)" t="i"/>
    <k n="Population: American Indian and Alaskan Native (%)" t="i"/>
    <k n="Population: Native Hawaiian and Other Pacific Islander (%)" t="i"/>
  </s>
  <s>
    <k n="Area" t="spb"/>
    <k n="Name" t="spb"/>
    <k n="Capital" t="spb"/>
    <k n="Leader(s)" t="spb"/>
    <k n="Households" t="spb"/>
    <k n="Population" t="spb"/>
    <k n="UniqueName" t="spb"/>
    <k n="Description" t="spb"/>
    <k n="Abbreviation"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i"/>
    <k n="Name" t="i"/>
    <k n="Image" t="i"/>
    <k n="Households" t="i"/>
    <k n="Population" t="i"/>
    <k n="Description" t="i"/>
    <k n="Housing units" t="i"/>
    <k n="_DisplayString" t="i"/>
    <k n="%EntityServiceId" t="i"/>
    <k n="Building permits" t="i"/>
    <k n="Median gross rent" t="i"/>
    <k n="%EntitySubDomainId" t="i"/>
    <k n="Persons per household" t="i"/>
    <k n="Population change (%)" t="i"/>
    <k n="Population: Asian (%)" t="i"/>
    <k n="Population: White (%)" t="i"/>
    <k n="Median household income" t="i"/>
    <k n="Population: Age 65+ (%)" t="i"/>
    <k n="Population: Under age 5 (%)" t="i"/>
    <k n="Population: Under age 18 (%)" t="i"/>
    <k n="Population: Two or more races (%)" t="i"/>
    <k n="Population: Hispanic or Latino (%)" t="i"/>
    <k n="Population: Foreign born persons (%)" t="i"/>
    <k n="Population: In civilian labor force (%)" t="i"/>
    <k n="Population: Black or African American (%)" t="i"/>
    <k n="Population: Persons with a disability (%)" t="i"/>
    <k n="Median value, owner-occupied housing units" t="i"/>
    <k n="Population: Bachelor's degree or higher (%)" t="i"/>
    <k n="Population: High school graduate or higher (%)" t="i"/>
    <k n="Population: American Indian and Alaskan Native (%)"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Capital" t="spb"/>
    <k n="Households" t="spb"/>
    <k n="Population" t="spb"/>
    <k n="UniqueName" t="spb"/>
    <k n="Description" t="spb"/>
    <k n="Abbreviation"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Capital" t="spb"/>
    <k n="Leader(s)" t="spb"/>
    <k n="Households" t="spb"/>
    <k n="Population" t="spb"/>
    <k n="UniqueName" t="spb"/>
    <k n="Description" t="spb"/>
    <k n="Abbreviation" t="spb"/>
    <k n="Largest city"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2" formatCode="0.00"/>
    </x:dxf>
    <x:dxf>
      <x:numFmt numFmtId="165" formatCode="_([$$-409]* #,##0_);_([$$-409]* \(#,##0\);_([$$-409]* &quot;-&quot;_);_(@_)"/>
    </x:dxf>
    <x:dxf>
      <x:numFmt numFmtId="164" formatCode="0.0%"/>
    </x:dxf>
    <x:dxf>
      <x:numFmt numFmtId="13" formatCode="0%"/>
    </x:dxf>
  </dxfs>
  <richProperties>
    <rPr n="IsTitleField" t="b"/>
    <rPr n="IsHeroField" t="b"/>
    <rPr n="RequiresInlineAttribution" t="b"/>
    <rPr n="ShouldShowInCell" t="b"/>
  </richProperties>
  <richStyles>
    <rSty dxfid="0"/>
    <rSty>
      <rpv i="0">1</rpv>
    </rSty>
    <rSty>
      <rpv i="1">1</rpv>
    </rSty>
    <rSty>
      <rpv i="2">1</rpv>
    </rSty>
    <rSty>
      <rpv i="3">1</rpv>
    </rSty>
    <rSty dxfid="1"/>
    <rSty dxfid="2"/>
    <rSty dxfid="3"/>
    <rSty dxfid="4"/>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F9BAA-AB5D-4768-AE2B-98137BE9AAB7}">
  <dimension ref="A1:Q26"/>
  <sheetViews>
    <sheetView workbookViewId="0">
      <selection activeCell="Q24" sqref="Q24"/>
    </sheetView>
  </sheetViews>
  <sheetFormatPr defaultRowHeight="15"/>
  <cols>
    <col min="1" max="1" width="35.140625" customWidth="1"/>
    <col min="2" max="2" width="0" hidden="1" customWidth="1"/>
    <col min="3" max="17" width="11.85546875" customWidth="1"/>
  </cols>
  <sheetData>
    <row r="1" spans="1:17">
      <c r="A1" s="269"/>
      <c r="B1" s="269"/>
      <c r="C1" s="269"/>
      <c r="D1" s="269"/>
      <c r="E1" s="269"/>
      <c r="F1" s="269"/>
      <c r="G1" s="269"/>
      <c r="H1" s="269"/>
      <c r="I1" s="269"/>
      <c r="J1" s="269"/>
      <c r="K1" s="269"/>
      <c r="L1" s="269"/>
      <c r="M1" s="269"/>
      <c r="N1" s="269"/>
      <c r="O1" s="269"/>
      <c r="P1" s="269"/>
      <c r="Q1" s="269"/>
    </row>
    <row r="2" spans="1:17" ht="20.25">
      <c r="A2" s="270" t="s">
        <v>480</v>
      </c>
      <c r="B2" s="270"/>
      <c r="C2" s="270"/>
      <c r="D2" s="270"/>
      <c r="E2" s="270"/>
      <c r="F2" s="270"/>
      <c r="G2" s="270"/>
      <c r="H2" s="270"/>
      <c r="I2" s="270"/>
      <c r="J2" s="270"/>
      <c r="K2" s="270"/>
      <c r="L2" s="270"/>
      <c r="M2" s="270"/>
      <c r="N2" s="270"/>
      <c r="O2" s="270"/>
      <c r="P2" s="270"/>
      <c r="Q2" s="270"/>
    </row>
    <row r="3" spans="1:17">
      <c r="A3" s="271"/>
      <c r="B3" s="271"/>
      <c r="C3" s="271"/>
      <c r="D3" s="271"/>
      <c r="E3" s="271"/>
      <c r="F3" s="271"/>
      <c r="G3" s="271"/>
      <c r="H3" s="271"/>
      <c r="I3" s="271"/>
      <c r="J3" s="271"/>
      <c r="K3" s="271"/>
      <c r="L3" s="271"/>
      <c r="M3" s="271"/>
      <c r="N3" s="271"/>
      <c r="O3" s="271"/>
      <c r="P3" s="271"/>
      <c r="Q3" s="271"/>
    </row>
    <row r="4" spans="1:17">
      <c r="A4" s="272" t="s">
        <v>481</v>
      </c>
      <c r="B4" s="272"/>
      <c r="C4" s="273" t="s">
        <v>482</v>
      </c>
      <c r="D4" s="273" t="s">
        <v>483</v>
      </c>
      <c r="E4" s="273" t="s">
        <v>484</v>
      </c>
      <c r="F4" s="273" t="s">
        <v>485</v>
      </c>
      <c r="G4" s="273" t="s">
        <v>486</v>
      </c>
      <c r="H4" s="273" t="s">
        <v>487</v>
      </c>
      <c r="I4" s="273" t="s">
        <v>488</v>
      </c>
      <c r="J4" s="273" t="s">
        <v>489</v>
      </c>
      <c r="K4" s="273" t="s">
        <v>490</v>
      </c>
      <c r="L4" s="273" t="s">
        <v>491</v>
      </c>
      <c r="M4" s="273" t="s">
        <v>492</v>
      </c>
      <c r="N4" s="273" t="s">
        <v>493</v>
      </c>
      <c r="O4" s="273" t="s">
        <v>494</v>
      </c>
      <c r="P4" s="273" t="s">
        <v>495</v>
      </c>
      <c r="Q4" s="273" t="s">
        <v>496</v>
      </c>
    </row>
    <row r="5" spans="1:17">
      <c r="A5" s="274" t="s">
        <v>497</v>
      </c>
      <c r="B5" s="274"/>
      <c r="C5" s="275" t="s">
        <v>498</v>
      </c>
      <c r="D5" s="275" t="s">
        <v>499</v>
      </c>
      <c r="E5" s="275" t="s">
        <v>500</v>
      </c>
      <c r="F5" s="275" t="s">
        <v>501</v>
      </c>
      <c r="G5" s="275" t="s">
        <v>502</v>
      </c>
      <c r="H5" s="275" t="s">
        <v>503</v>
      </c>
      <c r="I5" s="275" t="s">
        <v>504</v>
      </c>
      <c r="J5" s="275" t="s">
        <v>505</v>
      </c>
      <c r="K5" s="275" t="s">
        <v>506</v>
      </c>
      <c r="L5" s="275" t="s">
        <v>507</v>
      </c>
      <c r="M5" s="275" t="s">
        <v>508</v>
      </c>
      <c r="N5" s="275" t="s">
        <v>509</v>
      </c>
      <c r="O5" s="275" t="s">
        <v>510</v>
      </c>
      <c r="P5" s="275" t="s">
        <v>511</v>
      </c>
      <c r="Q5" s="275" t="s">
        <v>512</v>
      </c>
    </row>
    <row r="6" spans="1:17">
      <c r="A6" s="276" t="s">
        <v>513</v>
      </c>
      <c r="B6" s="276" t="s">
        <v>514</v>
      </c>
      <c r="C6" s="277">
        <v>726.08699999999999</v>
      </c>
      <c r="D6" s="277" t="s">
        <v>515</v>
      </c>
      <c r="E6" s="277">
        <v>785.322</v>
      </c>
      <c r="F6" s="277">
        <v>814.50900000000001</v>
      </c>
      <c r="G6" s="277">
        <v>818.346</v>
      </c>
      <c r="H6" s="277">
        <v>817.24800000000005</v>
      </c>
      <c r="I6" s="277">
        <v>821.178</v>
      </c>
      <c r="J6" s="277">
        <v>803.48</v>
      </c>
      <c r="K6" s="277">
        <v>821.721</v>
      </c>
      <c r="L6" s="277">
        <v>832.82399999999996</v>
      </c>
      <c r="M6" s="277">
        <v>922.58900000000006</v>
      </c>
      <c r="N6" s="277">
        <v>923.65300000000002</v>
      </c>
      <c r="O6" s="277">
        <v>886.77099999999996</v>
      </c>
      <c r="P6" s="277">
        <v>896.06600000000003</v>
      </c>
      <c r="Q6" s="277">
        <v>912.86500000000001</v>
      </c>
    </row>
    <row r="7" spans="1:17">
      <c r="A7" s="276" t="s">
        <v>22</v>
      </c>
      <c r="B7" s="276" t="s">
        <v>516</v>
      </c>
      <c r="C7" s="277">
        <v>122.242</v>
      </c>
      <c r="D7" s="277" t="s">
        <v>515</v>
      </c>
      <c r="E7" s="277">
        <v>114.182</v>
      </c>
      <c r="F7" s="277">
        <v>108.30200000000001</v>
      </c>
      <c r="G7" s="277">
        <v>110.965</v>
      </c>
      <c r="H7" s="277">
        <v>104.902</v>
      </c>
      <c r="I7" s="277">
        <v>97.978999999999999</v>
      </c>
      <c r="J7" s="277">
        <v>79.070999999999998</v>
      </c>
      <c r="K7" s="277">
        <v>83.471000000000004</v>
      </c>
      <c r="L7" s="277">
        <v>-29.385999999999999</v>
      </c>
      <c r="M7" s="277">
        <v>55.131</v>
      </c>
      <c r="N7" s="277">
        <v>61.451999999999998</v>
      </c>
      <c r="O7" s="277">
        <v>47.89</v>
      </c>
      <c r="P7" s="277">
        <v>50.801000000000002</v>
      </c>
      <c r="Q7" s="277">
        <v>50.198</v>
      </c>
    </row>
    <row r="8" spans="1:17">
      <c r="A8" s="276" t="s">
        <v>517</v>
      </c>
      <c r="B8" s="276" t="s">
        <v>518</v>
      </c>
      <c r="C8" s="277">
        <v>72.876999999999995</v>
      </c>
      <c r="D8" s="277" t="s">
        <v>515</v>
      </c>
      <c r="E8" s="277">
        <v>55.920999999999999</v>
      </c>
      <c r="F8" s="277">
        <v>56.494</v>
      </c>
      <c r="G8" s="277">
        <v>61.194000000000003</v>
      </c>
      <c r="H8" s="277">
        <v>54.033999999999999</v>
      </c>
      <c r="I8" s="277">
        <v>54.962000000000003</v>
      </c>
      <c r="J8" s="277">
        <v>43.59</v>
      </c>
      <c r="K8" s="277">
        <v>47.823999999999998</v>
      </c>
      <c r="L8" s="277">
        <v>-61.384</v>
      </c>
      <c r="M8" s="277">
        <v>-12.51</v>
      </c>
      <c r="N8" s="277">
        <v>-3.6669999999999998</v>
      </c>
      <c r="O8" s="277">
        <v>53.066000000000003</v>
      </c>
      <c r="P8" s="277">
        <v>-20.460999999999999</v>
      </c>
      <c r="Q8" s="277">
        <v>-28.923000000000002</v>
      </c>
    </row>
    <row r="9" spans="1:17">
      <c r="A9" s="276" t="s">
        <v>519</v>
      </c>
      <c r="B9" s="276" t="s">
        <v>520</v>
      </c>
      <c r="C9" s="278">
        <v>2.08</v>
      </c>
      <c r="D9" s="278" t="s">
        <v>515</v>
      </c>
      <c r="E9" s="278">
        <v>1.81</v>
      </c>
      <c r="F9" s="278">
        <v>2.4300000000000002</v>
      </c>
      <c r="G9" s="278">
        <v>2.68</v>
      </c>
      <c r="H9" s="278">
        <v>2.5499999999999998</v>
      </c>
      <c r="I9" s="278">
        <v>2.88</v>
      </c>
      <c r="J9" s="278">
        <v>2.48</v>
      </c>
      <c r="K9" s="278">
        <v>2.8</v>
      </c>
      <c r="L9" s="278" t="s">
        <v>515</v>
      </c>
      <c r="M9" s="278" t="s">
        <v>515</v>
      </c>
      <c r="N9" s="278" t="s">
        <v>515</v>
      </c>
      <c r="O9" s="278" t="s">
        <v>515</v>
      </c>
      <c r="P9" s="278" t="s">
        <v>515</v>
      </c>
      <c r="Q9" s="278" t="s">
        <v>515</v>
      </c>
    </row>
    <row r="10" spans="1:17">
      <c r="A10" s="276" t="s">
        <v>521</v>
      </c>
      <c r="B10" s="276" t="s">
        <v>522</v>
      </c>
      <c r="C10" s="278">
        <v>2.0099999999999998</v>
      </c>
      <c r="D10" s="278" t="s">
        <v>515</v>
      </c>
      <c r="E10" s="278">
        <v>1.76</v>
      </c>
      <c r="F10" s="278">
        <v>2.37</v>
      </c>
      <c r="G10" s="278">
        <v>2.67</v>
      </c>
      <c r="H10" s="278">
        <v>2.5499999999999998</v>
      </c>
      <c r="I10" s="278">
        <v>2.88</v>
      </c>
      <c r="J10" s="278">
        <v>2.4699999999999998</v>
      </c>
      <c r="K10" s="278">
        <v>2.7800000000000002</v>
      </c>
      <c r="L10" s="278" t="s">
        <v>515</v>
      </c>
      <c r="M10" s="278" t="s">
        <v>515</v>
      </c>
      <c r="N10" s="278" t="s">
        <v>515</v>
      </c>
      <c r="O10" s="278" t="s">
        <v>515</v>
      </c>
      <c r="P10" s="278" t="s">
        <v>515</v>
      </c>
      <c r="Q10" s="278" t="s">
        <v>515</v>
      </c>
    </row>
    <row r="11" spans="1:17">
      <c r="A11" s="276" t="s">
        <v>523</v>
      </c>
      <c r="B11" s="276" t="s">
        <v>524</v>
      </c>
      <c r="C11" s="277">
        <v>35.091000000000001</v>
      </c>
      <c r="D11" s="277" t="s">
        <v>515</v>
      </c>
      <c r="E11" s="277">
        <v>30.922000000000001</v>
      </c>
      <c r="F11" s="277">
        <v>23.27</v>
      </c>
      <c r="G11" s="277">
        <v>22.835000000000001</v>
      </c>
      <c r="H11" s="277">
        <v>21.163</v>
      </c>
      <c r="I11" s="277">
        <v>19.071999999999999</v>
      </c>
      <c r="J11" s="277">
        <v>17.545000000000002</v>
      </c>
      <c r="K11" s="277">
        <v>17.088000000000001</v>
      </c>
      <c r="L11" s="277" t="s">
        <v>515</v>
      </c>
      <c r="M11" s="277" t="s">
        <v>515</v>
      </c>
      <c r="N11" s="277" t="s">
        <v>515</v>
      </c>
      <c r="O11" s="277" t="s">
        <v>515</v>
      </c>
      <c r="P11" s="277" t="s">
        <v>515</v>
      </c>
      <c r="Q11" s="277" t="s">
        <v>515</v>
      </c>
    </row>
    <row r="12" spans="1:17">
      <c r="A12" s="276" t="s">
        <v>525</v>
      </c>
      <c r="B12" s="276" t="s">
        <v>526</v>
      </c>
      <c r="C12" s="277">
        <v>36.188000000000002</v>
      </c>
      <c r="D12" s="277" t="s">
        <v>515</v>
      </c>
      <c r="E12" s="277">
        <v>31.693999999999999</v>
      </c>
      <c r="F12" s="277">
        <v>23.792999999999999</v>
      </c>
      <c r="G12" s="277">
        <v>22.933</v>
      </c>
      <c r="H12" s="277">
        <v>21.204000000000001</v>
      </c>
      <c r="I12" s="277">
        <v>19.120999999999999</v>
      </c>
      <c r="J12" s="277">
        <v>17.617999999999999</v>
      </c>
      <c r="K12" s="277">
        <v>17.225999999999999</v>
      </c>
      <c r="L12" s="277" t="s">
        <v>515</v>
      </c>
      <c r="M12" s="277" t="s">
        <v>515</v>
      </c>
      <c r="N12" s="277" t="s">
        <v>515</v>
      </c>
      <c r="O12" s="277" t="s">
        <v>515</v>
      </c>
      <c r="P12" s="277" t="s">
        <v>515</v>
      </c>
      <c r="Q12" s="277" t="s">
        <v>515</v>
      </c>
    </row>
    <row r="13" spans="1:17">
      <c r="A13" s="276"/>
      <c r="B13" s="279"/>
      <c r="C13" s="279"/>
      <c r="D13" s="279"/>
      <c r="E13" s="279"/>
      <c r="F13" s="279"/>
      <c r="G13" s="279"/>
      <c r="H13" s="279"/>
      <c r="I13" s="279"/>
      <c r="J13" s="279"/>
      <c r="K13" s="279"/>
      <c r="L13" s="279"/>
      <c r="M13" s="279"/>
      <c r="N13" s="279"/>
      <c r="O13" s="279"/>
      <c r="P13" s="279"/>
      <c r="Q13" s="279"/>
    </row>
    <row r="14" spans="1:17">
      <c r="A14" s="276" t="s">
        <v>527</v>
      </c>
      <c r="B14" s="276" t="s">
        <v>528</v>
      </c>
      <c r="C14" s="277">
        <v>12.183999999999999</v>
      </c>
      <c r="D14" s="277" t="s">
        <v>515</v>
      </c>
      <c r="E14" s="277">
        <v>18.373000000000001</v>
      </c>
      <c r="F14" s="277">
        <v>17.768999999999998</v>
      </c>
      <c r="G14" s="277">
        <v>17.361000000000001</v>
      </c>
      <c r="H14" s="277">
        <v>19.268999999999998</v>
      </c>
      <c r="I14" s="277">
        <v>18.673000000000002</v>
      </c>
      <c r="J14" s="277">
        <v>19.635999999999999</v>
      </c>
      <c r="K14" s="277">
        <v>20.686</v>
      </c>
      <c r="L14" s="277">
        <v>110.994</v>
      </c>
      <c r="M14" s="277">
        <v>50.654000000000003</v>
      </c>
      <c r="N14" s="277">
        <v>61.023000000000003</v>
      </c>
      <c r="O14" s="277">
        <v>67.2</v>
      </c>
      <c r="P14" s="277">
        <v>63.17</v>
      </c>
      <c r="Q14" s="277">
        <v>34.771000000000001</v>
      </c>
    </row>
    <row r="15" spans="1:17">
      <c r="A15" s="276" t="s">
        <v>529</v>
      </c>
      <c r="B15" s="276" t="s">
        <v>530</v>
      </c>
      <c r="C15" s="277">
        <v>55.872</v>
      </c>
      <c r="D15" s="277" t="s">
        <v>515</v>
      </c>
      <c r="E15" s="277">
        <v>67.019000000000005</v>
      </c>
      <c r="F15" s="277">
        <v>78.757000000000005</v>
      </c>
      <c r="G15" s="277">
        <v>79.715000000000003</v>
      </c>
      <c r="H15" s="277">
        <v>87.352999999999994</v>
      </c>
      <c r="I15" s="277">
        <v>80.680999999999997</v>
      </c>
      <c r="J15" s="277">
        <v>86.058999999999997</v>
      </c>
      <c r="K15" s="277">
        <v>87.019000000000005</v>
      </c>
      <c r="L15" s="277">
        <v>169.702</v>
      </c>
      <c r="M15" s="277">
        <v>118.08799999999999</v>
      </c>
      <c r="N15" s="277">
        <v>124.961</v>
      </c>
      <c r="O15" s="277">
        <v>140.73099999999999</v>
      </c>
      <c r="P15" s="277">
        <v>146.732</v>
      </c>
      <c r="Q15" s="277">
        <v>104.77500000000001</v>
      </c>
    </row>
    <row r="16" spans="1:17">
      <c r="A16" s="276" t="s">
        <v>313</v>
      </c>
      <c r="B16" s="276" t="s">
        <v>531</v>
      </c>
      <c r="C16" s="277">
        <v>650.32799999999997</v>
      </c>
      <c r="D16" s="277" t="s">
        <v>515</v>
      </c>
      <c r="E16" s="277">
        <v>737.89300000000003</v>
      </c>
      <c r="F16" s="277">
        <v>747.44</v>
      </c>
      <c r="G16" s="277">
        <v>744.26599999999996</v>
      </c>
      <c r="H16" s="277">
        <v>778.029</v>
      </c>
      <c r="I16" s="277">
        <v>772.471</v>
      </c>
      <c r="J16" s="277">
        <v>801.80600000000004</v>
      </c>
      <c r="K16" s="277">
        <v>791.61099999999999</v>
      </c>
      <c r="L16" s="277">
        <v>1836.1130000000001</v>
      </c>
      <c r="M16" s="277">
        <v>1733.0350000000001</v>
      </c>
      <c r="N16" s="277">
        <v>1710.1120000000001</v>
      </c>
      <c r="O16" s="277">
        <v>1695.0440000000001</v>
      </c>
      <c r="P16" s="277">
        <v>1666.165</v>
      </c>
      <c r="Q16" s="277">
        <v>2119.549</v>
      </c>
    </row>
    <row r="17" spans="1:17">
      <c r="A17" s="276" t="s">
        <v>532</v>
      </c>
      <c r="B17" s="276" t="s">
        <v>533</v>
      </c>
      <c r="C17" s="277">
        <v>58.649000000000001</v>
      </c>
      <c r="D17" s="277" t="s">
        <v>515</v>
      </c>
      <c r="E17" s="277">
        <v>78.905000000000001</v>
      </c>
      <c r="F17" s="277">
        <v>86.5</v>
      </c>
      <c r="G17" s="277">
        <v>80.739000000000004</v>
      </c>
      <c r="H17" s="277">
        <v>89.073999999999998</v>
      </c>
      <c r="I17" s="277">
        <v>83.688000000000002</v>
      </c>
      <c r="J17" s="277">
        <v>83.14</v>
      </c>
      <c r="K17" s="277">
        <v>86.706000000000003</v>
      </c>
      <c r="L17" s="277">
        <v>117.19499999999999</v>
      </c>
      <c r="M17" s="277">
        <v>114.113</v>
      </c>
      <c r="N17" s="277">
        <v>110.191</v>
      </c>
      <c r="O17" s="277">
        <v>110.289</v>
      </c>
      <c r="P17" s="277">
        <v>106.58199999999999</v>
      </c>
      <c r="Q17" s="277">
        <v>170.80500000000001</v>
      </c>
    </row>
    <row r="18" spans="1:17">
      <c r="A18" s="276" t="s">
        <v>326</v>
      </c>
      <c r="B18" s="276" t="s">
        <v>534</v>
      </c>
      <c r="C18" s="277">
        <v>315.77199999999999</v>
      </c>
      <c r="D18" s="277" t="s">
        <v>515</v>
      </c>
      <c r="E18" s="277">
        <v>519.9</v>
      </c>
      <c r="F18" s="277">
        <v>618.85400000000004</v>
      </c>
      <c r="G18" s="277">
        <v>576.35299999999995</v>
      </c>
      <c r="H18" s="277">
        <v>619.96699999999998</v>
      </c>
      <c r="I18" s="277">
        <v>648.29399999999998</v>
      </c>
      <c r="J18" s="277">
        <v>658.53200000000004</v>
      </c>
      <c r="K18" s="277">
        <v>630.84299999999996</v>
      </c>
      <c r="L18" s="277">
        <v>1543.527</v>
      </c>
      <c r="M18" s="277">
        <v>1524.489</v>
      </c>
      <c r="N18" s="277">
        <v>1504.107</v>
      </c>
      <c r="O18" s="277">
        <v>1432.896</v>
      </c>
      <c r="P18" s="277">
        <v>1423.5940000000001</v>
      </c>
      <c r="Q18" s="277">
        <v>1905.7629999999999</v>
      </c>
    </row>
    <row r="19" spans="1:17">
      <c r="A19" s="276" t="s">
        <v>333</v>
      </c>
      <c r="B19" s="276" t="s">
        <v>535</v>
      </c>
      <c r="C19" s="277">
        <v>334.55599999999998</v>
      </c>
      <c r="D19" s="277" t="s">
        <v>515</v>
      </c>
      <c r="E19" s="277">
        <v>217.99299999999999</v>
      </c>
      <c r="F19" s="277">
        <v>128.58600000000001</v>
      </c>
      <c r="G19" s="277">
        <v>167.91300000000001</v>
      </c>
      <c r="H19" s="277">
        <v>158.06200000000001</v>
      </c>
      <c r="I19" s="277">
        <v>124.17700000000001</v>
      </c>
      <c r="J19" s="277">
        <v>143.274</v>
      </c>
      <c r="K19" s="277">
        <v>160.768</v>
      </c>
      <c r="L19" s="277">
        <v>292.58600000000001</v>
      </c>
      <c r="M19" s="277">
        <v>208.54599999999999</v>
      </c>
      <c r="N19" s="277">
        <v>206.005</v>
      </c>
      <c r="O19" s="277">
        <v>262.14800000000002</v>
      </c>
      <c r="P19" s="277">
        <v>242.571</v>
      </c>
      <c r="Q19" s="277">
        <v>213.786</v>
      </c>
    </row>
    <row r="20" spans="1:17">
      <c r="A20" s="276" t="s">
        <v>536</v>
      </c>
      <c r="B20" s="276" t="s">
        <v>537</v>
      </c>
      <c r="C20" s="277">
        <v>33.6158</v>
      </c>
      <c r="D20" s="277" t="s">
        <v>515</v>
      </c>
      <c r="E20" s="277">
        <v>26.616499999999998</v>
      </c>
      <c r="F20" s="277">
        <v>22.691500000000001</v>
      </c>
      <c r="G20" s="277">
        <v>22.175699999999999</v>
      </c>
      <c r="H20" s="277">
        <v>20.307400000000001</v>
      </c>
      <c r="I20" s="277">
        <v>18.145199999999999</v>
      </c>
      <c r="J20" s="277">
        <v>17.881799999999998</v>
      </c>
      <c r="K20" s="277">
        <v>17.5243</v>
      </c>
      <c r="L20" s="277" t="s">
        <v>515</v>
      </c>
      <c r="M20" s="277" t="s">
        <v>515</v>
      </c>
      <c r="N20" s="277">
        <v>2.0000000000000001E-4</v>
      </c>
      <c r="O20" s="277">
        <v>2.0000000000000001E-4</v>
      </c>
      <c r="P20" s="277">
        <v>2.0000000000000001E-4</v>
      </c>
      <c r="Q20" s="277">
        <v>2.0000000000000001E-4</v>
      </c>
    </row>
    <row r="21" spans="1:17">
      <c r="A21" s="276" t="s">
        <v>538</v>
      </c>
      <c r="B21" s="276" t="s">
        <v>539</v>
      </c>
      <c r="C21" s="277">
        <v>33.6601</v>
      </c>
      <c r="D21" s="277">
        <v>32.241700000000002</v>
      </c>
      <c r="E21" s="277">
        <v>26.641400000000001</v>
      </c>
      <c r="F21" s="277">
        <v>22.728100000000001</v>
      </c>
      <c r="G21" s="277">
        <v>22.1953</v>
      </c>
      <c r="H21" s="277">
        <v>20.325500000000002</v>
      </c>
      <c r="I21" s="277">
        <v>18.157499999999999</v>
      </c>
      <c r="J21" s="277">
        <v>17.896999999999998</v>
      </c>
      <c r="K21" s="277">
        <v>17.5352</v>
      </c>
      <c r="L21" s="277">
        <v>2.0000000000000001E-4</v>
      </c>
      <c r="M21" s="277">
        <v>2.0000000000000001E-4</v>
      </c>
      <c r="N21" s="277">
        <v>2.0000000000000001E-4</v>
      </c>
      <c r="O21" s="277">
        <v>2.0000000000000001E-4</v>
      </c>
      <c r="P21" s="277">
        <v>2.0000000000000001E-4</v>
      </c>
      <c r="Q21" s="277">
        <v>2.0000000000000001E-4</v>
      </c>
    </row>
    <row r="22" spans="1:17">
      <c r="A22" s="276"/>
      <c r="B22" s="279"/>
      <c r="C22" s="279"/>
      <c r="D22" s="279"/>
      <c r="E22" s="279"/>
      <c r="F22" s="279"/>
      <c r="G22" s="279"/>
      <c r="H22" s="279"/>
      <c r="I22" s="279"/>
      <c r="J22" s="279"/>
      <c r="K22" s="279"/>
      <c r="L22" s="279"/>
      <c r="M22" s="279"/>
      <c r="N22" s="279"/>
      <c r="O22" s="279"/>
      <c r="P22" s="279"/>
      <c r="Q22" s="279"/>
    </row>
    <row r="23" spans="1:17">
      <c r="A23" s="276" t="s">
        <v>540</v>
      </c>
      <c r="B23" s="276" t="s">
        <v>541</v>
      </c>
      <c r="C23" s="277">
        <v>138.809</v>
      </c>
      <c r="D23" s="277" t="s">
        <v>515</v>
      </c>
      <c r="E23" s="277">
        <v>162.74199999999999</v>
      </c>
      <c r="F23" s="277">
        <v>144.18199999999999</v>
      </c>
      <c r="G23" s="277">
        <v>154.25800000000001</v>
      </c>
      <c r="H23" s="277">
        <v>156.87</v>
      </c>
      <c r="I23" s="277">
        <v>177.233</v>
      </c>
      <c r="J23" s="277">
        <v>137.09200000000001</v>
      </c>
      <c r="K23" s="277">
        <v>138.66399999999999</v>
      </c>
      <c r="L23" s="277">
        <v>70.405000000000001</v>
      </c>
      <c r="M23" s="277">
        <v>100.613</v>
      </c>
      <c r="N23" s="277">
        <v>118.687</v>
      </c>
      <c r="O23" s="277">
        <v>104.453</v>
      </c>
      <c r="P23" s="277">
        <v>86.79</v>
      </c>
      <c r="Q23" s="277">
        <v>111.142</v>
      </c>
    </row>
    <row r="24" spans="1:17">
      <c r="A24" s="276" t="s">
        <v>542</v>
      </c>
      <c r="B24" s="276" t="s">
        <v>543</v>
      </c>
      <c r="C24" s="277">
        <v>-91.203999999999994</v>
      </c>
      <c r="D24" s="277" t="s">
        <v>515</v>
      </c>
      <c r="E24" s="277">
        <v>-108.64700000000001</v>
      </c>
      <c r="F24" s="277">
        <v>-85.477999999999994</v>
      </c>
      <c r="G24" s="277">
        <v>-72.930999999999997</v>
      </c>
      <c r="H24" s="277">
        <v>-102.869</v>
      </c>
      <c r="I24" s="277">
        <v>-94.652000000000001</v>
      </c>
      <c r="J24" s="277">
        <v>-98.903000000000006</v>
      </c>
      <c r="K24" s="277">
        <v>-70.941999999999993</v>
      </c>
      <c r="L24" s="277">
        <v>-1133.944</v>
      </c>
      <c r="M24" s="277">
        <v>-78.191000000000003</v>
      </c>
      <c r="N24" s="277">
        <v>-98.438999999999993</v>
      </c>
      <c r="O24" s="277">
        <v>-93.712000000000003</v>
      </c>
      <c r="P24" s="277">
        <v>-79.284000000000006</v>
      </c>
      <c r="Q24" s="277">
        <v>-87.584000000000003</v>
      </c>
    </row>
    <row r="25" spans="1:17">
      <c r="A25" s="276" t="s">
        <v>544</v>
      </c>
      <c r="B25" s="276" t="s">
        <v>545</v>
      </c>
      <c r="C25" s="277">
        <v>-47.219000000000001</v>
      </c>
      <c r="D25" s="277" t="s">
        <v>515</v>
      </c>
      <c r="E25" s="277">
        <v>-54.03</v>
      </c>
      <c r="F25" s="277">
        <v>-59.308</v>
      </c>
      <c r="G25" s="277">
        <v>-81.734999999999999</v>
      </c>
      <c r="H25" s="277">
        <v>-52.093000000000004</v>
      </c>
      <c r="I25" s="277">
        <v>-83.177000000000007</v>
      </c>
      <c r="J25" s="277">
        <v>-37.225999999999999</v>
      </c>
      <c r="K25" s="277">
        <v>-66.671999999999997</v>
      </c>
      <c r="L25" s="277">
        <v>1153.847</v>
      </c>
      <c r="M25" s="277">
        <v>-82.762</v>
      </c>
      <c r="N25" s="277">
        <v>-9.8789999999999996</v>
      </c>
      <c r="O25" s="277">
        <v>-4.5640000000000001</v>
      </c>
      <c r="P25" s="277">
        <v>-11.497</v>
      </c>
      <c r="Q25" s="277">
        <v>-52.09</v>
      </c>
    </row>
    <row r="26" spans="1:17">
      <c r="A26" s="280" t="s">
        <v>546</v>
      </c>
      <c r="B26" s="280"/>
      <c r="C26" s="280" t="s">
        <v>547</v>
      </c>
      <c r="D26" s="280"/>
      <c r="E26" s="280"/>
      <c r="F26" s="280"/>
      <c r="G26" s="280"/>
      <c r="H26" s="280"/>
      <c r="I26" s="280"/>
      <c r="J26" s="280"/>
      <c r="K26" s="280"/>
      <c r="L26" s="280"/>
      <c r="M26" s="280"/>
      <c r="N26" s="280"/>
      <c r="O26" s="280"/>
      <c r="P26" s="280"/>
      <c r="Q26" s="28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38709-700B-4521-9D18-24F14683AFA8}">
  <dimension ref="A1:AI88"/>
  <sheetViews>
    <sheetView topLeftCell="N4" workbookViewId="0">
      <selection activeCell="AC6" sqref="AC6"/>
    </sheetView>
  </sheetViews>
  <sheetFormatPr defaultRowHeight="15"/>
  <cols>
    <col min="1" max="1" width="35.140625" customWidth="1"/>
    <col min="2" max="2" width="0" hidden="1" customWidth="1"/>
    <col min="3" max="34" width="11.85546875" customWidth="1"/>
  </cols>
  <sheetData>
    <row r="1" spans="1:35">
      <c r="A1" s="269"/>
      <c r="B1" s="269"/>
      <c r="C1" s="269"/>
      <c r="D1" s="269"/>
      <c r="E1" s="269"/>
      <c r="F1" s="269"/>
      <c r="G1" s="269"/>
      <c r="H1" s="269"/>
      <c r="I1" s="269"/>
      <c r="J1" s="269"/>
      <c r="K1" s="269"/>
      <c r="L1" s="269"/>
      <c r="M1" s="269"/>
      <c r="N1" s="269"/>
      <c r="O1" s="269"/>
      <c r="P1" s="269"/>
      <c r="Q1" s="269"/>
      <c r="R1" s="269"/>
      <c r="S1" s="269"/>
      <c r="T1" s="269"/>
      <c r="U1" s="269"/>
      <c r="V1" s="269"/>
      <c r="W1" s="269"/>
      <c r="X1" s="269"/>
      <c r="Y1" s="269"/>
      <c r="Z1" s="269"/>
      <c r="AA1" s="269"/>
      <c r="AB1" s="269"/>
      <c r="AC1" s="269"/>
      <c r="AD1" s="269"/>
      <c r="AE1" s="269"/>
      <c r="AF1" s="269"/>
      <c r="AG1" s="269"/>
      <c r="AH1" s="269"/>
    </row>
    <row r="2" spans="1:35" ht="20.25">
      <c r="A2" s="270" t="s">
        <v>595</v>
      </c>
      <c r="B2" s="270"/>
      <c r="C2" s="270"/>
      <c r="D2" s="270"/>
      <c r="E2" s="270"/>
      <c r="F2" s="270"/>
      <c r="G2" s="270"/>
      <c r="H2" s="270"/>
      <c r="I2" s="270"/>
      <c r="J2" s="270"/>
      <c r="K2" s="270"/>
      <c r="L2" s="270"/>
      <c r="M2" s="270"/>
      <c r="N2" s="270"/>
      <c r="O2" s="270"/>
      <c r="P2" s="270"/>
      <c r="Q2" s="270"/>
      <c r="R2" s="270"/>
      <c r="S2" s="270"/>
      <c r="T2" s="270"/>
      <c r="U2" s="270"/>
      <c r="V2" s="270"/>
      <c r="W2" s="270"/>
      <c r="X2" s="270"/>
      <c r="Y2" s="270"/>
      <c r="Z2" s="270"/>
      <c r="AA2" s="270"/>
      <c r="AB2" s="270"/>
      <c r="AC2" s="270"/>
      <c r="AD2" s="270"/>
      <c r="AE2" s="270"/>
      <c r="AF2" s="270"/>
      <c r="AG2" s="270"/>
      <c r="AH2" s="270"/>
    </row>
    <row r="3" spans="1:35">
      <c r="A3" s="271"/>
      <c r="B3" s="271"/>
      <c r="C3" s="271">
        <v>1987</v>
      </c>
      <c r="D3" s="271">
        <f>C3+1</f>
        <v>1988</v>
      </c>
      <c r="E3" s="271">
        <f t="shared" ref="E3:AG3" si="0">D3+1</f>
        <v>1989</v>
      </c>
      <c r="F3" s="271">
        <f t="shared" si="0"/>
        <v>1990</v>
      </c>
      <c r="G3" s="271">
        <f t="shared" si="0"/>
        <v>1991</v>
      </c>
      <c r="H3" s="271">
        <f t="shared" si="0"/>
        <v>1992</v>
      </c>
      <c r="I3" s="271">
        <f t="shared" si="0"/>
        <v>1993</v>
      </c>
      <c r="J3" s="271">
        <f t="shared" si="0"/>
        <v>1994</v>
      </c>
      <c r="K3" s="271">
        <f t="shared" si="0"/>
        <v>1995</v>
      </c>
      <c r="L3" s="271">
        <f t="shared" si="0"/>
        <v>1996</v>
      </c>
      <c r="M3" s="271">
        <f t="shared" si="0"/>
        <v>1997</v>
      </c>
      <c r="N3" s="271">
        <f t="shared" si="0"/>
        <v>1998</v>
      </c>
      <c r="O3" s="271">
        <f t="shared" si="0"/>
        <v>1999</v>
      </c>
      <c r="P3" s="271">
        <f t="shared" si="0"/>
        <v>2000</v>
      </c>
      <c r="Q3" s="271">
        <f t="shared" si="0"/>
        <v>2001</v>
      </c>
      <c r="R3" s="271">
        <f t="shared" si="0"/>
        <v>2002</v>
      </c>
      <c r="S3" s="271">
        <f t="shared" si="0"/>
        <v>2003</v>
      </c>
      <c r="T3" s="271">
        <f t="shared" si="0"/>
        <v>2004</v>
      </c>
      <c r="U3" s="271">
        <v>2007</v>
      </c>
      <c r="V3" s="271">
        <f t="shared" si="0"/>
        <v>2008</v>
      </c>
      <c r="W3" s="271">
        <f t="shared" si="0"/>
        <v>2009</v>
      </c>
      <c r="X3" s="271">
        <f t="shared" si="0"/>
        <v>2010</v>
      </c>
      <c r="Y3" s="271">
        <f t="shared" si="0"/>
        <v>2011</v>
      </c>
      <c r="Z3" s="271">
        <f t="shared" si="0"/>
        <v>2012</v>
      </c>
      <c r="AA3" s="271">
        <f t="shared" si="0"/>
        <v>2013</v>
      </c>
      <c r="AB3" s="271">
        <f t="shared" si="0"/>
        <v>2014</v>
      </c>
      <c r="AC3" s="271">
        <f t="shared" si="0"/>
        <v>2015</v>
      </c>
      <c r="AD3" s="271">
        <f t="shared" si="0"/>
        <v>2016</v>
      </c>
      <c r="AE3" s="271">
        <f t="shared" si="0"/>
        <v>2017</v>
      </c>
      <c r="AF3" s="271">
        <f t="shared" si="0"/>
        <v>2018</v>
      </c>
      <c r="AG3" s="271">
        <f t="shared" si="0"/>
        <v>2019</v>
      </c>
      <c r="AH3" s="271"/>
      <c r="AI3" t="s">
        <v>82</v>
      </c>
    </row>
    <row r="4" spans="1:35">
      <c r="A4" s="272" t="s">
        <v>481</v>
      </c>
      <c r="B4" s="272"/>
      <c r="C4" s="273" t="s">
        <v>596</v>
      </c>
      <c r="D4" s="273" t="s">
        <v>597</v>
      </c>
      <c r="E4" s="273" t="s">
        <v>598</v>
      </c>
      <c r="F4" s="273" t="s">
        <v>599</v>
      </c>
      <c r="G4" s="273" t="s">
        <v>600</v>
      </c>
      <c r="H4" s="273" t="s">
        <v>601</v>
      </c>
      <c r="I4" s="273" t="s">
        <v>602</v>
      </c>
      <c r="J4" s="273" t="s">
        <v>603</v>
      </c>
      <c r="K4" s="273" t="s">
        <v>604</v>
      </c>
      <c r="L4" s="273" t="s">
        <v>605</v>
      </c>
      <c r="M4" s="273" t="s">
        <v>606</v>
      </c>
      <c r="N4" s="273" t="s">
        <v>607</v>
      </c>
      <c r="O4" s="273" t="s">
        <v>608</v>
      </c>
      <c r="P4" s="273" t="s">
        <v>609</v>
      </c>
      <c r="Q4" s="273" t="s">
        <v>610</v>
      </c>
      <c r="R4" s="273" t="s">
        <v>611</v>
      </c>
      <c r="S4" s="273" t="s">
        <v>612</v>
      </c>
      <c r="T4" s="273" t="s">
        <v>482</v>
      </c>
      <c r="U4" s="273" t="s">
        <v>484</v>
      </c>
      <c r="V4" s="273" t="s">
        <v>485</v>
      </c>
      <c r="W4" s="273" t="s">
        <v>486</v>
      </c>
      <c r="X4" s="273" t="s">
        <v>487</v>
      </c>
      <c r="Y4" s="273" t="s">
        <v>488</v>
      </c>
      <c r="Z4" s="273" t="s">
        <v>489</v>
      </c>
      <c r="AA4" s="273" t="s">
        <v>490</v>
      </c>
      <c r="AB4" s="273" t="s">
        <v>491</v>
      </c>
      <c r="AC4" s="273" t="s">
        <v>492</v>
      </c>
      <c r="AD4" s="273" t="s">
        <v>493</v>
      </c>
      <c r="AE4" s="273" t="s">
        <v>494</v>
      </c>
      <c r="AF4" s="273" t="s">
        <v>495</v>
      </c>
      <c r="AG4" s="273" t="s">
        <v>496</v>
      </c>
      <c r="AH4" s="273" t="s">
        <v>613</v>
      </c>
    </row>
    <row r="5" spans="1:35">
      <c r="A5" s="274" t="s">
        <v>497</v>
      </c>
      <c r="B5" s="274"/>
      <c r="C5" s="275" t="s">
        <v>614</v>
      </c>
      <c r="D5" s="275" t="s">
        <v>615</v>
      </c>
      <c r="E5" s="275" t="s">
        <v>616</v>
      </c>
      <c r="F5" s="275" t="s">
        <v>617</v>
      </c>
      <c r="G5" s="275" t="s">
        <v>618</v>
      </c>
      <c r="H5" s="275" t="s">
        <v>619</v>
      </c>
      <c r="I5" s="275" t="s">
        <v>620</v>
      </c>
      <c r="J5" s="275" t="s">
        <v>621</v>
      </c>
      <c r="K5" s="275" t="s">
        <v>622</v>
      </c>
      <c r="L5" s="275" t="s">
        <v>623</v>
      </c>
      <c r="M5" s="275" t="s">
        <v>624</v>
      </c>
      <c r="N5" s="275" t="s">
        <v>625</v>
      </c>
      <c r="O5" s="275" t="s">
        <v>626</v>
      </c>
      <c r="P5" s="275" t="s">
        <v>627</v>
      </c>
      <c r="Q5" s="275" t="s">
        <v>628</v>
      </c>
      <c r="R5" s="275" t="s">
        <v>629</v>
      </c>
      <c r="S5" s="275" t="s">
        <v>630</v>
      </c>
      <c r="T5" s="275" t="s">
        <v>498</v>
      </c>
      <c r="U5" s="275" t="s">
        <v>500</v>
      </c>
      <c r="V5" s="275" t="s">
        <v>501</v>
      </c>
      <c r="W5" s="275" t="s">
        <v>502</v>
      </c>
      <c r="X5" s="275" t="s">
        <v>503</v>
      </c>
      <c r="Y5" s="275" t="s">
        <v>504</v>
      </c>
      <c r="Z5" s="275" t="s">
        <v>505</v>
      </c>
      <c r="AA5" s="275" t="s">
        <v>506</v>
      </c>
      <c r="AB5" s="275" t="s">
        <v>507</v>
      </c>
      <c r="AC5" s="275" t="s">
        <v>508</v>
      </c>
      <c r="AD5" s="275" t="s">
        <v>509</v>
      </c>
      <c r="AE5" s="275" t="s">
        <v>510</v>
      </c>
      <c r="AF5" s="275" t="s">
        <v>511</v>
      </c>
      <c r="AG5" s="275" t="s">
        <v>512</v>
      </c>
      <c r="AH5" s="275" t="s">
        <v>512</v>
      </c>
    </row>
    <row r="6" spans="1:35">
      <c r="A6" s="281" t="s">
        <v>17</v>
      </c>
      <c r="B6" s="281" t="s">
        <v>514</v>
      </c>
      <c r="C6" s="282">
        <v>124.794</v>
      </c>
      <c r="D6" s="282">
        <v>151.364</v>
      </c>
      <c r="E6" s="282">
        <v>167.47499999999999</v>
      </c>
      <c r="F6" s="282">
        <v>181.58500000000001</v>
      </c>
      <c r="G6" s="282">
        <v>207.95699999999999</v>
      </c>
      <c r="H6" s="282">
        <v>252.69399999999999</v>
      </c>
      <c r="I6" s="282">
        <v>271.65300000000002</v>
      </c>
      <c r="J6" s="282">
        <v>267.666</v>
      </c>
      <c r="K6" s="282">
        <v>262.80900000000003</v>
      </c>
      <c r="L6" s="282">
        <v>292.74299999999999</v>
      </c>
      <c r="M6" s="282">
        <v>348.64299999999997</v>
      </c>
      <c r="N6" s="282">
        <v>378.86399999999998</v>
      </c>
      <c r="O6" s="282">
        <v>440.745</v>
      </c>
      <c r="P6" s="282">
        <v>505.88</v>
      </c>
      <c r="Q6" s="282">
        <v>561.95299999999997</v>
      </c>
      <c r="R6" s="282">
        <v>601.77300000000002</v>
      </c>
      <c r="S6" s="282">
        <v>654.548</v>
      </c>
      <c r="T6" s="282">
        <v>726.08699999999999</v>
      </c>
      <c r="U6" s="282">
        <v>785.322</v>
      </c>
      <c r="V6" s="282">
        <v>814.50900000000001</v>
      </c>
      <c r="W6" s="282">
        <v>818.346</v>
      </c>
      <c r="X6" s="282">
        <v>817.24800000000005</v>
      </c>
      <c r="Y6" s="282">
        <v>821.178</v>
      </c>
      <c r="Z6" s="282">
        <v>803.48</v>
      </c>
      <c r="AA6" s="282">
        <v>821.721</v>
      </c>
      <c r="AB6" s="282">
        <v>832.82399999999996</v>
      </c>
      <c r="AC6" s="282">
        <v>922.58900000000006</v>
      </c>
      <c r="AD6" s="282">
        <v>923.65300000000002</v>
      </c>
      <c r="AE6" s="282">
        <v>886.77099999999996</v>
      </c>
      <c r="AF6" s="282">
        <v>896.06600000000003</v>
      </c>
      <c r="AG6" s="282">
        <v>912.86500000000001</v>
      </c>
      <c r="AH6" s="287">
        <v>912.86500000000001</v>
      </c>
    </row>
    <row r="7" spans="1:35">
      <c r="A7" s="281"/>
      <c r="B7" s="281"/>
      <c r="C7" s="282"/>
      <c r="D7" s="294">
        <f>D6/C6-1</f>
        <v>0.21291087712550283</v>
      </c>
      <c r="E7" s="294">
        <f t="shared" ref="E7:AG7" si="1">E6/D6-1</f>
        <v>0.10643878333025025</v>
      </c>
      <c r="F7" s="294">
        <f t="shared" si="1"/>
        <v>8.4251380803105125E-2</v>
      </c>
      <c r="G7" s="294">
        <f t="shared" si="1"/>
        <v>0.14523226037392956</v>
      </c>
      <c r="H7" s="294">
        <f t="shared" si="1"/>
        <v>0.21512620397486026</v>
      </c>
      <c r="I7" s="294">
        <f t="shared" si="1"/>
        <v>7.5027503620980429E-2</v>
      </c>
      <c r="J7" s="294">
        <f t="shared" si="1"/>
        <v>-1.4676811962319625E-2</v>
      </c>
      <c r="K7" s="294">
        <f t="shared" si="1"/>
        <v>-1.8145748806348116E-2</v>
      </c>
      <c r="L7" s="294">
        <f t="shared" si="1"/>
        <v>0.1139002088969554</v>
      </c>
      <c r="M7" s="294">
        <f t="shared" si="1"/>
        <v>0.19095247367144563</v>
      </c>
      <c r="N7" s="294">
        <f t="shared" si="1"/>
        <v>8.6681791976319644E-2</v>
      </c>
      <c r="O7" s="294">
        <f t="shared" si="1"/>
        <v>0.16333301659698485</v>
      </c>
      <c r="P7" s="294">
        <f t="shared" si="1"/>
        <v>0.14778386595423654</v>
      </c>
      <c r="Q7" s="294">
        <f t="shared" si="1"/>
        <v>0.11084249229066168</v>
      </c>
      <c r="R7" s="294">
        <f t="shared" si="1"/>
        <v>7.0860018542476144E-2</v>
      </c>
      <c r="S7" s="294">
        <f t="shared" si="1"/>
        <v>8.7699182249785235E-2</v>
      </c>
      <c r="T7" s="294">
        <f t="shared" si="1"/>
        <v>0.10929526940728551</v>
      </c>
      <c r="U7" s="294">
        <f t="shared" si="1"/>
        <v>8.1581132839453119E-2</v>
      </c>
      <c r="V7" s="294">
        <f t="shared" si="1"/>
        <v>3.7165646702881139E-2</v>
      </c>
      <c r="W7" s="294">
        <f t="shared" si="1"/>
        <v>4.7108135085063285E-3</v>
      </c>
      <c r="X7" s="294">
        <f t="shared" si="1"/>
        <v>-1.3417307593609484E-3</v>
      </c>
      <c r="Y7" s="294">
        <f t="shared" si="1"/>
        <v>4.8088218019499696E-3</v>
      </c>
      <c r="Z7" s="294">
        <f t="shared" si="1"/>
        <v>-2.1551965590895006E-2</v>
      </c>
      <c r="AA7" s="294">
        <f t="shared" si="1"/>
        <v>2.2702494150445451E-2</v>
      </c>
      <c r="AB7" s="294">
        <f t="shared" si="1"/>
        <v>1.3511885420963932E-2</v>
      </c>
      <c r="AC7" s="294">
        <f t="shared" si="1"/>
        <v>0.10778387750593166</v>
      </c>
      <c r="AD7" s="294">
        <f t="shared" si="1"/>
        <v>1.1532762692811893E-3</v>
      </c>
      <c r="AE7" s="294">
        <f t="shared" si="1"/>
        <v>-3.9930579990537618E-2</v>
      </c>
      <c r="AF7" s="294">
        <f t="shared" si="1"/>
        <v>1.0481849316227088E-2</v>
      </c>
      <c r="AG7" s="294">
        <f t="shared" si="1"/>
        <v>1.8747502974111319E-2</v>
      </c>
      <c r="AH7" s="287"/>
      <c r="AI7" t="s">
        <v>82</v>
      </c>
    </row>
    <row r="8" spans="1:35">
      <c r="A8" s="276" t="s">
        <v>631</v>
      </c>
      <c r="B8" s="276" t="s">
        <v>632</v>
      </c>
      <c r="C8" s="277" t="s">
        <v>515</v>
      </c>
      <c r="D8" s="277" t="s">
        <v>515</v>
      </c>
      <c r="E8" s="277" t="s">
        <v>515</v>
      </c>
      <c r="F8" s="277" t="s">
        <v>515</v>
      </c>
      <c r="G8" s="277" t="s">
        <v>515</v>
      </c>
      <c r="H8" s="277" t="s">
        <v>515</v>
      </c>
      <c r="I8" s="277" t="s">
        <v>515</v>
      </c>
      <c r="J8" s="277" t="s">
        <v>515</v>
      </c>
      <c r="K8" s="277" t="s">
        <v>515</v>
      </c>
      <c r="L8" s="277" t="s">
        <v>515</v>
      </c>
      <c r="M8" s="277" t="s">
        <v>515</v>
      </c>
      <c r="N8" s="277" t="s">
        <v>515</v>
      </c>
      <c r="O8" s="277" t="s">
        <v>515</v>
      </c>
      <c r="P8" s="277" t="s">
        <v>515</v>
      </c>
      <c r="Q8" s="277" t="s">
        <v>515</v>
      </c>
      <c r="R8" s="277" t="s">
        <v>515</v>
      </c>
      <c r="S8" s="277" t="s">
        <v>515</v>
      </c>
      <c r="T8" s="277" t="s">
        <v>515</v>
      </c>
      <c r="U8" s="277" t="s">
        <v>515</v>
      </c>
      <c r="V8" s="277" t="s">
        <v>515</v>
      </c>
      <c r="W8" s="277">
        <v>410.41800000000001</v>
      </c>
      <c r="X8" s="277">
        <v>402.35599999999999</v>
      </c>
      <c r="Y8" s="277">
        <v>394.19200000000001</v>
      </c>
      <c r="Z8" s="277">
        <v>377.49099999999999</v>
      </c>
      <c r="AA8" s="277">
        <v>373.56599999999997</v>
      </c>
      <c r="AB8" s="277">
        <v>365.76299999999998</v>
      </c>
      <c r="AC8" s="277">
        <v>425.57400000000001</v>
      </c>
      <c r="AD8" s="277">
        <v>433.39800000000002</v>
      </c>
      <c r="AE8" s="277">
        <v>428.49200000000002</v>
      </c>
      <c r="AF8" s="277">
        <v>417.39</v>
      </c>
      <c r="AG8" s="277">
        <v>413.661</v>
      </c>
      <c r="AH8" s="288">
        <v>413.661</v>
      </c>
    </row>
    <row r="9" spans="1:35">
      <c r="A9" s="276" t="s">
        <v>633</v>
      </c>
      <c r="B9" s="276" t="s">
        <v>634</v>
      </c>
      <c r="C9" s="277" t="s">
        <v>515</v>
      </c>
      <c r="D9" s="277" t="s">
        <v>515</v>
      </c>
      <c r="E9" s="277" t="s">
        <v>515</v>
      </c>
      <c r="F9" s="277" t="s">
        <v>515</v>
      </c>
      <c r="G9" s="277" t="s">
        <v>515</v>
      </c>
      <c r="H9" s="277" t="s">
        <v>515</v>
      </c>
      <c r="I9" s="277" t="s">
        <v>515</v>
      </c>
      <c r="J9" s="277" t="s">
        <v>515</v>
      </c>
      <c r="K9" s="277" t="s">
        <v>515</v>
      </c>
      <c r="L9" s="277" t="s">
        <v>515</v>
      </c>
      <c r="M9" s="277" t="s">
        <v>515</v>
      </c>
      <c r="N9" s="277" t="s">
        <v>515</v>
      </c>
      <c r="O9" s="277" t="s">
        <v>515</v>
      </c>
      <c r="P9" s="277" t="s">
        <v>515</v>
      </c>
      <c r="Q9" s="277" t="s">
        <v>515</v>
      </c>
      <c r="R9" s="277" t="s">
        <v>515</v>
      </c>
      <c r="S9" s="277" t="s">
        <v>515</v>
      </c>
      <c r="T9" s="277" t="s">
        <v>515</v>
      </c>
      <c r="U9" s="277" t="s">
        <v>515</v>
      </c>
      <c r="V9" s="277" t="s">
        <v>515</v>
      </c>
      <c r="W9" s="277">
        <v>407.928</v>
      </c>
      <c r="X9" s="277">
        <v>414.892</v>
      </c>
      <c r="Y9" s="277">
        <v>426.98599999999999</v>
      </c>
      <c r="Z9" s="277">
        <v>425.98899999999998</v>
      </c>
      <c r="AA9" s="277">
        <v>448.15499999999997</v>
      </c>
      <c r="AB9" s="277">
        <v>467.06099999999998</v>
      </c>
      <c r="AC9" s="277">
        <v>497.01499999999999</v>
      </c>
      <c r="AD9" s="277">
        <v>490.255</v>
      </c>
      <c r="AE9" s="277">
        <v>458.279</v>
      </c>
      <c r="AF9" s="277">
        <v>478.67599999999999</v>
      </c>
      <c r="AG9" s="277">
        <v>499.20400000000001</v>
      </c>
      <c r="AH9" s="288">
        <v>499.20400000000001</v>
      </c>
    </row>
    <row r="10" spans="1:35">
      <c r="A10" s="276" t="s">
        <v>635</v>
      </c>
      <c r="B10" s="276" t="s">
        <v>636</v>
      </c>
      <c r="C10" s="277">
        <v>63.61</v>
      </c>
      <c r="D10" s="277">
        <v>79.278000000000006</v>
      </c>
      <c r="E10" s="277">
        <v>85.328000000000003</v>
      </c>
      <c r="F10" s="277">
        <v>90.423000000000002</v>
      </c>
      <c r="G10" s="277">
        <v>103.154</v>
      </c>
      <c r="H10" s="277">
        <v>125.279</v>
      </c>
      <c r="I10" s="277">
        <v>137.34299999999999</v>
      </c>
      <c r="J10" s="277">
        <v>137.72900000000001</v>
      </c>
      <c r="K10" s="277">
        <v>136.69999999999999</v>
      </c>
      <c r="L10" s="277">
        <v>143.381</v>
      </c>
      <c r="M10" s="277">
        <v>163.71299999999999</v>
      </c>
      <c r="N10" s="277">
        <v>173.89</v>
      </c>
      <c r="O10" s="277">
        <v>198.922</v>
      </c>
      <c r="P10" s="277">
        <v>225.74799999999999</v>
      </c>
      <c r="Q10" s="277">
        <v>250.13800000000001</v>
      </c>
      <c r="R10" s="277">
        <v>266.35700000000003</v>
      </c>
      <c r="S10" s="277">
        <v>290.005</v>
      </c>
      <c r="T10" s="277">
        <v>318.35500000000002</v>
      </c>
      <c r="U10" s="277">
        <v>340.56</v>
      </c>
      <c r="V10" s="277">
        <v>354.74700000000001</v>
      </c>
      <c r="W10" s="277">
        <v>128.245</v>
      </c>
      <c r="X10" s="277">
        <v>124.88200000000001</v>
      </c>
      <c r="Y10" s="277">
        <v>128.351</v>
      </c>
      <c r="Z10" s="277">
        <v>124.27200000000001</v>
      </c>
      <c r="AA10" s="277">
        <v>120.13800000000001</v>
      </c>
      <c r="AB10" s="277">
        <v>120.61799999999999</v>
      </c>
      <c r="AC10" s="277">
        <v>135.953</v>
      </c>
      <c r="AD10" s="277">
        <v>136.32900000000001</v>
      </c>
      <c r="AE10" s="277">
        <v>127.518</v>
      </c>
      <c r="AF10" s="277">
        <v>130.96899999999999</v>
      </c>
      <c r="AG10" s="277">
        <v>131.54900000000001</v>
      </c>
      <c r="AH10" s="288">
        <v>131.54900000000001</v>
      </c>
    </row>
    <row r="11" spans="1:35">
      <c r="A11" s="276" t="s">
        <v>637</v>
      </c>
      <c r="B11" s="276" t="s">
        <v>638</v>
      </c>
      <c r="C11" s="277" t="s">
        <v>515</v>
      </c>
      <c r="D11" s="277" t="s">
        <v>515</v>
      </c>
      <c r="E11" s="277" t="s">
        <v>515</v>
      </c>
      <c r="F11" s="277" t="s">
        <v>515</v>
      </c>
      <c r="G11" s="277" t="s">
        <v>515</v>
      </c>
      <c r="H11" s="277" t="s">
        <v>515</v>
      </c>
      <c r="I11" s="277" t="s">
        <v>515</v>
      </c>
      <c r="J11" s="277" t="s">
        <v>515</v>
      </c>
      <c r="K11" s="277" t="s">
        <v>515</v>
      </c>
      <c r="L11" s="277" t="s">
        <v>515</v>
      </c>
      <c r="M11" s="277" t="s">
        <v>515</v>
      </c>
      <c r="N11" s="277" t="s">
        <v>515</v>
      </c>
      <c r="O11" s="277" t="s">
        <v>515</v>
      </c>
      <c r="P11" s="277" t="s">
        <v>515</v>
      </c>
      <c r="Q11" s="277" t="s">
        <v>515</v>
      </c>
      <c r="R11" s="277" t="s">
        <v>515</v>
      </c>
      <c r="S11" s="277" t="s">
        <v>515</v>
      </c>
      <c r="T11" s="277" t="s">
        <v>515</v>
      </c>
      <c r="U11" s="277" t="s">
        <v>515</v>
      </c>
      <c r="V11" s="277" t="s">
        <v>515</v>
      </c>
      <c r="W11" s="277">
        <v>128.245</v>
      </c>
      <c r="X11" s="277">
        <v>124.88200000000001</v>
      </c>
      <c r="Y11" s="277">
        <v>128.351</v>
      </c>
      <c r="Z11" s="277">
        <v>124.27200000000001</v>
      </c>
      <c r="AA11" s="277">
        <v>120.13800000000001</v>
      </c>
      <c r="AB11" s="277">
        <v>120.61799999999999</v>
      </c>
      <c r="AC11" s="277">
        <v>135.953</v>
      </c>
      <c r="AD11" s="277">
        <v>136.32900000000001</v>
      </c>
      <c r="AE11" s="277">
        <v>127.518</v>
      </c>
      <c r="AF11" s="277">
        <v>130.96899999999999</v>
      </c>
      <c r="AG11" s="277">
        <v>131.54900000000001</v>
      </c>
      <c r="AH11" s="288">
        <v>131.54900000000001</v>
      </c>
    </row>
    <row r="12" spans="1:35">
      <c r="A12" s="281" t="s">
        <v>166</v>
      </c>
      <c r="B12" s="281" t="s">
        <v>561</v>
      </c>
      <c r="C12" s="282">
        <v>61.183999999999997</v>
      </c>
      <c r="D12" s="282">
        <v>72.085999999999999</v>
      </c>
      <c r="E12" s="282">
        <v>82.147000000000006</v>
      </c>
      <c r="F12" s="282">
        <v>91.162000000000006</v>
      </c>
      <c r="G12" s="282">
        <v>104.803</v>
      </c>
      <c r="H12" s="282">
        <v>127.41500000000001</v>
      </c>
      <c r="I12" s="282">
        <v>134.31</v>
      </c>
      <c r="J12" s="282">
        <v>129.93700000000001</v>
      </c>
      <c r="K12" s="282">
        <v>126.10899999999999</v>
      </c>
      <c r="L12" s="282">
        <v>149.36199999999999</v>
      </c>
      <c r="M12" s="282">
        <v>184.93</v>
      </c>
      <c r="N12" s="282">
        <v>204.97399999999999</v>
      </c>
      <c r="O12" s="282">
        <v>241.82300000000001</v>
      </c>
      <c r="P12" s="282">
        <v>280.13200000000001</v>
      </c>
      <c r="Q12" s="282">
        <v>311.815</v>
      </c>
      <c r="R12" s="282">
        <v>335.416</v>
      </c>
      <c r="S12" s="282">
        <v>364.54300000000001</v>
      </c>
      <c r="T12" s="282">
        <v>407.73200000000003</v>
      </c>
      <c r="U12" s="282">
        <v>444.762</v>
      </c>
      <c r="V12" s="282">
        <v>459.762</v>
      </c>
      <c r="W12" s="282">
        <v>690.101</v>
      </c>
      <c r="X12" s="282">
        <v>692.36599999999999</v>
      </c>
      <c r="Y12" s="282">
        <v>692.827</v>
      </c>
      <c r="Z12" s="282">
        <v>679.20799999999997</v>
      </c>
      <c r="AA12" s="282">
        <v>701.58299999999997</v>
      </c>
      <c r="AB12" s="282">
        <v>712.20600000000002</v>
      </c>
      <c r="AC12" s="282">
        <v>786.63599999999997</v>
      </c>
      <c r="AD12" s="282">
        <v>787.32399999999996</v>
      </c>
      <c r="AE12" s="282">
        <v>759.25300000000004</v>
      </c>
      <c r="AF12" s="282">
        <v>765.09699999999998</v>
      </c>
      <c r="AG12" s="282">
        <v>781.31600000000003</v>
      </c>
      <c r="AH12" s="287">
        <v>781.31599768066405</v>
      </c>
    </row>
    <row r="13" spans="1:35">
      <c r="A13" s="281"/>
      <c r="B13" s="281"/>
      <c r="C13" s="294">
        <f>C12/C6</f>
        <v>0.49027998140936263</v>
      </c>
      <c r="D13" s="294">
        <f t="shared" ref="D13:AG13" si="2">D12/D6</f>
        <v>0.47624269971723787</v>
      </c>
      <c r="E13" s="294">
        <f t="shared" si="2"/>
        <v>0.49050306015823264</v>
      </c>
      <c r="F13" s="294">
        <f t="shared" si="2"/>
        <v>0.502034859707575</v>
      </c>
      <c r="G13" s="294">
        <f t="shared" si="2"/>
        <v>0.50396476194597917</v>
      </c>
      <c r="H13" s="294">
        <f t="shared" si="2"/>
        <v>0.50422645571323421</v>
      </c>
      <c r="I13" s="294">
        <f t="shared" si="2"/>
        <v>0.49441751057415156</v>
      </c>
      <c r="J13" s="294">
        <f t="shared" si="2"/>
        <v>0.48544454656175984</v>
      </c>
      <c r="K13" s="294">
        <f t="shared" si="2"/>
        <v>0.47985038564128313</v>
      </c>
      <c r="L13" s="294">
        <f t="shared" si="2"/>
        <v>0.51021544494659132</v>
      </c>
      <c r="M13" s="294">
        <f t="shared" si="2"/>
        <v>0.53042797360050253</v>
      </c>
      <c r="N13" s="294">
        <f t="shared" si="2"/>
        <v>0.54102263609105117</v>
      </c>
      <c r="O13" s="294">
        <f t="shared" si="2"/>
        <v>0.5486687313525962</v>
      </c>
      <c r="P13" s="294">
        <f t="shared" si="2"/>
        <v>0.55375187791571123</v>
      </c>
      <c r="Q13" s="294">
        <f t="shared" si="2"/>
        <v>0.55487736518890374</v>
      </c>
      <c r="R13" s="294">
        <f t="shared" si="2"/>
        <v>0.55737960991935498</v>
      </c>
      <c r="S13" s="294">
        <f t="shared" si="2"/>
        <v>0.5569385285723889</v>
      </c>
      <c r="T13" s="294">
        <f t="shared" si="2"/>
        <v>0.56154703224269276</v>
      </c>
      <c r="U13" s="294">
        <f t="shared" si="2"/>
        <v>0.56634348713011984</v>
      </c>
      <c r="V13" s="294">
        <f t="shared" si="2"/>
        <v>0.56446521769556868</v>
      </c>
      <c r="W13" s="294">
        <f t="shared" si="2"/>
        <v>0.84328755807445754</v>
      </c>
      <c r="X13" s="294">
        <f t="shared" si="2"/>
        <v>0.84719203962567047</v>
      </c>
      <c r="Y13" s="294">
        <f t="shared" si="2"/>
        <v>0.84369893007362595</v>
      </c>
      <c r="Z13" s="294">
        <f t="shared" si="2"/>
        <v>0.84533280230995167</v>
      </c>
      <c r="AA13" s="294">
        <f t="shared" si="2"/>
        <v>0.85379709171361073</v>
      </c>
      <c r="AB13" s="294">
        <f t="shared" si="2"/>
        <v>0.85516987983055248</v>
      </c>
      <c r="AC13" s="294">
        <f t="shared" si="2"/>
        <v>0.85263969113006977</v>
      </c>
      <c r="AD13" s="294">
        <f t="shared" si="2"/>
        <v>0.85240236322515051</v>
      </c>
      <c r="AE13" s="294">
        <f t="shared" si="2"/>
        <v>0.85619962763780055</v>
      </c>
      <c r="AF13" s="294">
        <f t="shared" si="2"/>
        <v>0.85384000732088927</v>
      </c>
      <c r="AG13" s="294">
        <f t="shared" si="2"/>
        <v>0.85589435458693242</v>
      </c>
      <c r="AH13" s="287"/>
    </row>
    <row r="14" spans="1:35">
      <c r="A14" s="276" t="s">
        <v>639</v>
      </c>
      <c r="B14" s="276" t="s">
        <v>640</v>
      </c>
      <c r="C14" s="277" t="s">
        <v>515</v>
      </c>
      <c r="D14" s="277" t="s">
        <v>515</v>
      </c>
      <c r="E14" s="277" t="s">
        <v>515</v>
      </c>
      <c r="F14" s="277" t="s">
        <v>515</v>
      </c>
      <c r="G14" s="277" t="s">
        <v>515</v>
      </c>
      <c r="H14" s="277" t="s">
        <v>515</v>
      </c>
      <c r="I14" s="277" t="s">
        <v>515</v>
      </c>
      <c r="J14" s="277" t="s">
        <v>515</v>
      </c>
      <c r="K14" s="277" t="s">
        <v>515</v>
      </c>
      <c r="L14" s="277" t="s">
        <v>515</v>
      </c>
      <c r="M14" s="277" t="s">
        <v>515</v>
      </c>
      <c r="N14" s="277" t="s">
        <v>515</v>
      </c>
      <c r="O14" s="277" t="s">
        <v>515</v>
      </c>
      <c r="P14" s="277" t="s">
        <v>515</v>
      </c>
      <c r="Q14" s="277" t="s">
        <v>515</v>
      </c>
      <c r="R14" s="277" t="s">
        <v>515</v>
      </c>
      <c r="S14" s="277" t="s">
        <v>515</v>
      </c>
      <c r="T14" s="277" t="s">
        <v>515</v>
      </c>
      <c r="U14" s="277" t="s">
        <v>515</v>
      </c>
      <c r="V14" s="277" t="s">
        <v>515</v>
      </c>
      <c r="W14" s="277">
        <v>0</v>
      </c>
      <c r="X14" s="277">
        <v>0</v>
      </c>
      <c r="Y14" s="277">
        <v>0</v>
      </c>
      <c r="Z14" s="277">
        <v>0</v>
      </c>
      <c r="AA14" s="277">
        <v>0</v>
      </c>
      <c r="AB14" s="277">
        <v>0</v>
      </c>
      <c r="AC14" s="277">
        <v>0</v>
      </c>
      <c r="AD14" s="277">
        <v>0</v>
      </c>
      <c r="AE14" s="277">
        <v>0</v>
      </c>
      <c r="AF14" s="277">
        <v>0</v>
      </c>
      <c r="AG14" s="277">
        <v>0</v>
      </c>
      <c r="AH14" s="288">
        <v>0</v>
      </c>
    </row>
    <row r="15" spans="1:35">
      <c r="A15" s="276" t="s">
        <v>641</v>
      </c>
      <c r="B15" s="276" t="s">
        <v>642</v>
      </c>
      <c r="C15" s="277">
        <v>31.29</v>
      </c>
      <c r="D15" s="277">
        <v>38.347000000000001</v>
      </c>
      <c r="E15" s="277">
        <v>40.470999999999997</v>
      </c>
      <c r="F15" s="277">
        <v>43.46</v>
      </c>
      <c r="G15" s="277">
        <v>49.066000000000003</v>
      </c>
      <c r="H15" s="277">
        <v>58.981999999999999</v>
      </c>
      <c r="I15" s="277">
        <v>115.282</v>
      </c>
      <c r="J15" s="277">
        <v>73.295000000000002</v>
      </c>
      <c r="K15" s="277">
        <v>123.45399999999999</v>
      </c>
      <c r="L15" s="277">
        <v>124.649</v>
      </c>
      <c r="M15" s="277">
        <v>141.083</v>
      </c>
      <c r="N15" s="277">
        <v>147.81100000000001</v>
      </c>
      <c r="O15" s="277">
        <v>167.46100000000001</v>
      </c>
      <c r="P15" s="277">
        <v>186.083</v>
      </c>
      <c r="Q15" s="277">
        <v>204.84899999999999</v>
      </c>
      <c r="R15" s="277">
        <v>226.59200000000001</v>
      </c>
      <c r="S15" s="277">
        <v>252.30099999999999</v>
      </c>
      <c r="T15" s="277">
        <v>285.49</v>
      </c>
      <c r="U15" s="277">
        <v>330.58</v>
      </c>
      <c r="V15" s="277">
        <v>351.46</v>
      </c>
      <c r="W15" s="277">
        <v>580.03599999999994</v>
      </c>
      <c r="X15" s="277">
        <v>586.52800000000002</v>
      </c>
      <c r="Y15" s="277">
        <v>592.10900000000004</v>
      </c>
      <c r="Z15" s="277">
        <v>593.38499999999999</v>
      </c>
      <c r="AA15" s="277">
        <v>611.75199999999995</v>
      </c>
      <c r="AB15" s="277">
        <v>616.12099999999998</v>
      </c>
      <c r="AC15" s="277">
        <v>699.48599999999999</v>
      </c>
      <c r="AD15" s="277">
        <v>706.36500000000001</v>
      </c>
      <c r="AE15" s="277">
        <v>692.09799999999996</v>
      </c>
      <c r="AF15" s="277">
        <v>693.56500000000005</v>
      </c>
      <c r="AG15" s="277">
        <v>698.86199999999997</v>
      </c>
      <c r="AH15" s="288">
        <v>699.10900000000004</v>
      </c>
    </row>
    <row r="16" spans="1:35">
      <c r="A16" s="276" t="s">
        <v>643</v>
      </c>
      <c r="B16" s="276" t="s">
        <v>644</v>
      </c>
      <c r="C16" s="277" t="s">
        <v>515</v>
      </c>
      <c r="D16" s="277" t="s">
        <v>515</v>
      </c>
      <c r="E16" s="277" t="s">
        <v>515</v>
      </c>
      <c r="F16" s="277" t="s">
        <v>515</v>
      </c>
      <c r="G16" s="277" t="s">
        <v>515</v>
      </c>
      <c r="H16" s="277" t="s">
        <v>515</v>
      </c>
      <c r="I16" s="277" t="s">
        <v>515</v>
      </c>
      <c r="J16" s="277" t="s">
        <v>515</v>
      </c>
      <c r="K16" s="277" t="s">
        <v>515</v>
      </c>
      <c r="L16" s="277" t="s">
        <v>515</v>
      </c>
      <c r="M16" s="277" t="s">
        <v>515</v>
      </c>
      <c r="N16" s="277" t="s">
        <v>515</v>
      </c>
      <c r="O16" s="277" t="s">
        <v>515</v>
      </c>
      <c r="P16" s="277" t="s">
        <v>515</v>
      </c>
      <c r="Q16" s="277" t="s">
        <v>515</v>
      </c>
      <c r="R16" s="277" t="s">
        <v>515</v>
      </c>
      <c r="S16" s="277" t="s">
        <v>515</v>
      </c>
      <c r="T16" s="277" t="s">
        <v>515</v>
      </c>
      <c r="U16" s="277">
        <v>82.355999999999995</v>
      </c>
      <c r="V16" s="277" t="s">
        <v>515</v>
      </c>
      <c r="W16" s="277">
        <v>88.17</v>
      </c>
      <c r="X16" s="277">
        <v>85.974999999999994</v>
      </c>
      <c r="Y16" s="277">
        <v>86.847999999999999</v>
      </c>
      <c r="Z16" s="277">
        <v>88.843999999999994</v>
      </c>
      <c r="AA16" s="277">
        <v>98.224000000000004</v>
      </c>
      <c r="AB16" s="277">
        <v>97.537000000000006</v>
      </c>
      <c r="AC16" s="277">
        <v>113.149</v>
      </c>
      <c r="AD16" s="277">
        <v>113.40600000000001</v>
      </c>
      <c r="AE16" s="277">
        <v>104.861</v>
      </c>
      <c r="AF16" s="277">
        <v>103.048</v>
      </c>
      <c r="AG16" s="277">
        <v>101.705</v>
      </c>
      <c r="AH16" s="288">
        <v>101.705</v>
      </c>
    </row>
    <row r="17" spans="1:34">
      <c r="A17" s="284" t="s">
        <v>645</v>
      </c>
      <c r="B17" s="284" t="s">
        <v>646</v>
      </c>
      <c r="C17" s="285" t="s">
        <v>515</v>
      </c>
      <c r="D17" s="285" t="s">
        <v>515</v>
      </c>
      <c r="E17" s="285" t="s">
        <v>515</v>
      </c>
      <c r="F17" s="285" t="s">
        <v>515</v>
      </c>
      <c r="G17" s="285" t="s">
        <v>515</v>
      </c>
      <c r="H17" s="285" t="s">
        <v>515</v>
      </c>
      <c r="I17" s="285" t="s">
        <v>515</v>
      </c>
      <c r="J17" s="285" t="s">
        <v>515</v>
      </c>
      <c r="K17" s="285" t="s">
        <v>515</v>
      </c>
      <c r="L17" s="285" t="s">
        <v>515</v>
      </c>
      <c r="M17" s="285" t="s">
        <v>515</v>
      </c>
      <c r="N17" s="285" t="s">
        <v>515</v>
      </c>
      <c r="O17" s="285" t="s">
        <v>515</v>
      </c>
      <c r="P17" s="285" t="s">
        <v>515</v>
      </c>
      <c r="Q17" s="285" t="s">
        <v>515</v>
      </c>
      <c r="R17" s="285" t="s">
        <v>515</v>
      </c>
      <c r="S17" s="285" t="s">
        <v>515</v>
      </c>
      <c r="T17" s="285" t="s">
        <v>515</v>
      </c>
      <c r="U17" s="285">
        <v>30.651</v>
      </c>
      <c r="V17" s="285" t="s">
        <v>515</v>
      </c>
      <c r="W17" s="285">
        <v>36.640999999999998</v>
      </c>
      <c r="X17" s="285">
        <v>35.281999999999996</v>
      </c>
      <c r="Y17" s="285">
        <v>34.988999999999997</v>
      </c>
      <c r="Z17" s="285">
        <v>35.406999999999996</v>
      </c>
      <c r="AA17" s="285">
        <v>41.216999999999999</v>
      </c>
      <c r="AB17" s="285">
        <v>39.604999999999997</v>
      </c>
      <c r="AC17" s="285">
        <v>47.146000000000001</v>
      </c>
      <c r="AD17" s="285">
        <v>46.142000000000003</v>
      </c>
      <c r="AE17" s="285">
        <v>48.378999999999998</v>
      </c>
      <c r="AF17" s="285">
        <v>48.198</v>
      </c>
      <c r="AG17" s="285">
        <v>44.744999999999997</v>
      </c>
      <c r="AH17" s="289">
        <v>44.744999999999997</v>
      </c>
    </row>
    <row r="18" spans="1:34">
      <c r="A18" s="284" t="s">
        <v>647</v>
      </c>
      <c r="B18" s="284" t="s">
        <v>648</v>
      </c>
      <c r="C18" s="285" t="s">
        <v>515</v>
      </c>
      <c r="D18" s="285" t="s">
        <v>515</v>
      </c>
      <c r="E18" s="285" t="s">
        <v>515</v>
      </c>
      <c r="F18" s="285" t="s">
        <v>515</v>
      </c>
      <c r="G18" s="285" t="s">
        <v>515</v>
      </c>
      <c r="H18" s="285" t="s">
        <v>515</v>
      </c>
      <c r="I18" s="285" t="s">
        <v>515</v>
      </c>
      <c r="J18" s="285" t="s">
        <v>515</v>
      </c>
      <c r="K18" s="285" t="s">
        <v>515</v>
      </c>
      <c r="L18" s="285" t="s">
        <v>515</v>
      </c>
      <c r="M18" s="285" t="s">
        <v>515</v>
      </c>
      <c r="N18" s="285" t="s">
        <v>515</v>
      </c>
      <c r="O18" s="285" t="s">
        <v>515</v>
      </c>
      <c r="P18" s="285" t="s">
        <v>515</v>
      </c>
      <c r="Q18" s="285" t="s">
        <v>515</v>
      </c>
      <c r="R18" s="285" t="s">
        <v>515</v>
      </c>
      <c r="S18" s="285" t="s">
        <v>515</v>
      </c>
      <c r="T18" s="285" t="s">
        <v>515</v>
      </c>
      <c r="U18" s="285" t="s">
        <v>515</v>
      </c>
      <c r="V18" s="285" t="s">
        <v>515</v>
      </c>
      <c r="W18" s="285">
        <v>51.529000000000003</v>
      </c>
      <c r="X18" s="285">
        <v>50.692999999999998</v>
      </c>
      <c r="Y18" s="285">
        <v>51.859000000000002</v>
      </c>
      <c r="Z18" s="285">
        <v>53.436999999999998</v>
      </c>
      <c r="AA18" s="285">
        <v>57.006999999999998</v>
      </c>
      <c r="AB18" s="285">
        <v>57.932000000000002</v>
      </c>
      <c r="AC18" s="285">
        <v>66.003</v>
      </c>
      <c r="AD18" s="285">
        <v>67.263999999999996</v>
      </c>
      <c r="AE18" s="285">
        <v>56.481999999999999</v>
      </c>
      <c r="AF18" s="285">
        <v>54.85</v>
      </c>
      <c r="AG18" s="285">
        <v>56.96</v>
      </c>
      <c r="AH18" s="289">
        <v>56.96</v>
      </c>
    </row>
    <row r="19" spans="1:34">
      <c r="A19" s="276" t="s">
        <v>649</v>
      </c>
      <c r="B19" s="276" t="s">
        <v>650</v>
      </c>
      <c r="C19" s="277" t="s">
        <v>515</v>
      </c>
      <c r="D19" s="277" t="s">
        <v>515</v>
      </c>
      <c r="E19" s="277" t="s">
        <v>515</v>
      </c>
      <c r="F19" s="277" t="s">
        <v>515</v>
      </c>
      <c r="G19" s="277" t="s">
        <v>515</v>
      </c>
      <c r="H19" s="277" t="s">
        <v>515</v>
      </c>
      <c r="I19" s="277" t="s">
        <v>515</v>
      </c>
      <c r="J19" s="277" t="s">
        <v>515</v>
      </c>
      <c r="K19" s="277" t="s">
        <v>515</v>
      </c>
      <c r="L19" s="277" t="s">
        <v>515</v>
      </c>
      <c r="M19" s="277" t="s">
        <v>515</v>
      </c>
      <c r="N19" s="277" t="s">
        <v>515</v>
      </c>
      <c r="O19" s="277" t="s">
        <v>515</v>
      </c>
      <c r="P19" s="277" t="s">
        <v>515</v>
      </c>
      <c r="Q19" s="277" t="s">
        <v>515</v>
      </c>
      <c r="R19" s="277" t="s">
        <v>515</v>
      </c>
      <c r="S19" s="277" t="s">
        <v>515</v>
      </c>
      <c r="T19" s="277" t="s">
        <v>515</v>
      </c>
      <c r="U19" s="277" t="s">
        <v>515</v>
      </c>
      <c r="V19" s="277" t="s">
        <v>515</v>
      </c>
      <c r="W19" s="277">
        <v>0</v>
      </c>
      <c r="X19" s="277">
        <v>0</v>
      </c>
      <c r="Y19" s="277">
        <v>0</v>
      </c>
      <c r="Z19" s="277">
        <v>0</v>
      </c>
      <c r="AA19" s="277">
        <v>0</v>
      </c>
      <c r="AB19" s="277">
        <v>0</v>
      </c>
      <c r="AC19" s="277">
        <v>0</v>
      </c>
      <c r="AD19" s="277">
        <v>0</v>
      </c>
      <c r="AE19" s="277">
        <v>0</v>
      </c>
      <c r="AF19" s="277">
        <v>0</v>
      </c>
      <c r="AG19" s="277">
        <v>0</v>
      </c>
      <c r="AH19" s="288"/>
    </row>
    <row r="20" spans="1:34">
      <c r="A20" s="276" t="s">
        <v>651</v>
      </c>
      <c r="B20" s="276" t="s">
        <v>652</v>
      </c>
      <c r="C20" s="277" t="s">
        <v>515</v>
      </c>
      <c r="D20" s="277" t="s">
        <v>515</v>
      </c>
      <c r="E20" s="277" t="s">
        <v>515</v>
      </c>
      <c r="F20" s="277" t="s">
        <v>515</v>
      </c>
      <c r="G20" s="277" t="s">
        <v>515</v>
      </c>
      <c r="H20" s="277" t="s">
        <v>515</v>
      </c>
      <c r="I20" s="277" t="s">
        <v>515</v>
      </c>
      <c r="J20" s="277" t="s">
        <v>515</v>
      </c>
      <c r="K20" s="277" t="s">
        <v>515</v>
      </c>
      <c r="L20" s="277" t="s">
        <v>515</v>
      </c>
      <c r="M20" s="277" t="s">
        <v>515</v>
      </c>
      <c r="N20" s="277" t="s">
        <v>515</v>
      </c>
      <c r="O20" s="277" t="s">
        <v>515</v>
      </c>
      <c r="P20" s="277" t="s">
        <v>515</v>
      </c>
      <c r="Q20" s="277" t="s">
        <v>515</v>
      </c>
      <c r="R20" s="277" t="s">
        <v>515</v>
      </c>
      <c r="S20" s="277" t="s">
        <v>515</v>
      </c>
      <c r="T20" s="277" t="s">
        <v>515</v>
      </c>
      <c r="U20" s="277" t="s">
        <v>515</v>
      </c>
      <c r="V20" s="277" t="s">
        <v>515</v>
      </c>
      <c r="W20" s="277">
        <v>77.100999999999999</v>
      </c>
      <c r="X20" s="277">
        <v>79.715999999999994</v>
      </c>
      <c r="Y20" s="277">
        <v>80.825999999999993</v>
      </c>
      <c r="Z20" s="277">
        <v>78.769000000000005</v>
      </c>
      <c r="AA20" s="277">
        <v>78.167000000000002</v>
      </c>
      <c r="AB20" s="277">
        <v>125.684</v>
      </c>
      <c r="AC20" s="277">
        <v>115.236</v>
      </c>
      <c r="AD20" s="277">
        <v>113.316</v>
      </c>
      <c r="AE20" s="277">
        <v>109.771</v>
      </c>
      <c r="AF20" s="277">
        <v>100.72</v>
      </c>
      <c r="AG20" s="277">
        <v>97.629000000000005</v>
      </c>
      <c r="AH20" s="288">
        <v>97.629000000000005</v>
      </c>
    </row>
    <row r="21" spans="1:34">
      <c r="A21" s="276" t="s">
        <v>653</v>
      </c>
      <c r="B21" s="276" t="s">
        <v>654</v>
      </c>
      <c r="C21" s="277" t="s">
        <v>515</v>
      </c>
      <c r="D21" s="277" t="s">
        <v>515</v>
      </c>
      <c r="E21" s="277" t="s">
        <v>515</v>
      </c>
      <c r="F21" s="277" t="s">
        <v>515</v>
      </c>
      <c r="G21" s="277" t="s">
        <v>515</v>
      </c>
      <c r="H21" s="277" t="s">
        <v>515</v>
      </c>
      <c r="I21" s="277" t="s">
        <v>515</v>
      </c>
      <c r="J21" s="277" t="s">
        <v>515</v>
      </c>
      <c r="K21" s="277" t="s">
        <v>515</v>
      </c>
      <c r="L21" s="277" t="s">
        <v>515</v>
      </c>
      <c r="M21" s="277" t="s">
        <v>515</v>
      </c>
      <c r="N21" s="277" t="s">
        <v>515</v>
      </c>
      <c r="O21" s="277" t="s">
        <v>515</v>
      </c>
      <c r="P21" s="277" t="s">
        <v>515</v>
      </c>
      <c r="Q21" s="277" t="s">
        <v>515</v>
      </c>
      <c r="R21" s="277" t="s">
        <v>515</v>
      </c>
      <c r="S21" s="277" t="s">
        <v>515</v>
      </c>
      <c r="T21" s="277" t="s">
        <v>515</v>
      </c>
      <c r="U21" s="277" t="s">
        <v>515</v>
      </c>
      <c r="V21" s="277" t="s">
        <v>515</v>
      </c>
      <c r="W21" s="277">
        <v>414.76499999999999</v>
      </c>
      <c r="X21" s="277">
        <v>420.83699999999999</v>
      </c>
      <c r="Y21" s="277">
        <v>424.435</v>
      </c>
      <c r="Z21" s="277">
        <v>425.77199999999999</v>
      </c>
      <c r="AA21" s="277">
        <v>435.36099999999999</v>
      </c>
      <c r="AB21" s="277">
        <v>392.9</v>
      </c>
      <c r="AC21" s="277">
        <v>471.101</v>
      </c>
      <c r="AD21" s="277">
        <v>479.64299999999997</v>
      </c>
      <c r="AE21" s="277">
        <v>477.46600000000001</v>
      </c>
      <c r="AF21" s="277">
        <v>489.79700000000003</v>
      </c>
      <c r="AG21" s="277">
        <v>499.52800000000002</v>
      </c>
      <c r="AH21" s="288">
        <v>499.77499999999998</v>
      </c>
    </row>
    <row r="22" spans="1:34">
      <c r="A22" s="281" t="s">
        <v>655</v>
      </c>
      <c r="B22" s="281" t="s">
        <v>516</v>
      </c>
      <c r="C22" s="282">
        <v>29.893999999999998</v>
      </c>
      <c r="D22" s="282">
        <v>33.738999999999997</v>
      </c>
      <c r="E22" s="282">
        <v>41.676000000000002</v>
      </c>
      <c r="F22" s="282">
        <v>47.701999999999998</v>
      </c>
      <c r="G22" s="282">
        <v>55.737000000000002</v>
      </c>
      <c r="H22" s="282">
        <v>68.433000000000007</v>
      </c>
      <c r="I22" s="282">
        <v>19.027999999999999</v>
      </c>
      <c r="J22" s="282">
        <v>56.642000000000003</v>
      </c>
      <c r="K22" s="282">
        <v>2.6550000000000002</v>
      </c>
      <c r="L22" s="282">
        <v>24.713000000000001</v>
      </c>
      <c r="M22" s="282">
        <v>43.847000000000001</v>
      </c>
      <c r="N22" s="282">
        <v>57.162999999999997</v>
      </c>
      <c r="O22" s="282">
        <v>74.361999999999995</v>
      </c>
      <c r="P22" s="282">
        <v>94.049000000000007</v>
      </c>
      <c r="Q22" s="282">
        <v>106.96599999999999</v>
      </c>
      <c r="R22" s="282">
        <v>108.824</v>
      </c>
      <c r="S22" s="282">
        <v>112.242</v>
      </c>
      <c r="T22" s="282">
        <v>122.242</v>
      </c>
      <c r="U22" s="282">
        <v>114.182</v>
      </c>
      <c r="V22" s="282">
        <v>108.30200000000001</v>
      </c>
      <c r="W22" s="282">
        <v>110.065</v>
      </c>
      <c r="X22" s="282">
        <v>105.83799999999999</v>
      </c>
      <c r="Y22" s="282">
        <v>100.718</v>
      </c>
      <c r="Z22" s="282">
        <v>85.822999999999993</v>
      </c>
      <c r="AA22" s="282">
        <v>89.831000000000003</v>
      </c>
      <c r="AB22" s="282">
        <v>96.084999999999994</v>
      </c>
      <c r="AC22" s="282">
        <v>87.15</v>
      </c>
      <c r="AD22" s="282">
        <v>80.959000000000003</v>
      </c>
      <c r="AE22" s="282">
        <v>67.155000000000001</v>
      </c>
      <c r="AF22" s="282">
        <v>71.531999999999996</v>
      </c>
      <c r="AG22" s="282">
        <v>82.453999999999994</v>
      </c>
      <c r="AH22" s="287">
        <v>82.206999999999994</v>
      </c>
    </row>
    <row r="23" spans="1:34">
      <c r="A23" s="276" t="s">
        <v>656</v>
      </c>
      <c r="B23" s="276" t="s">
        <v>657</v>
      </c>
      <c r="C23" s="277" t="s">
        <v>515</v>
      </c>
      <c r="D23" s="277" t="s">
        <v>515</v>
      </c>
      <c r="E23" s="277" t="s">
        <v>515</v>
      </c>
      <c r="F23" s="277" t="s">
        <v>515</v>
      </c>
      <c r="G23" s="277" t="s">
        <v>515</v>
      </c>
      <c r="H23" s="277" t="s">
        <v>515</v>
      </c>
      <c r="I23" s="277" t="s">
        <v>515</v>
      </c>
      <c r="J23" s="277" t="s">
        <v>515</v>
      </c>
      <c r="K23" s="277" t="s">
        <v>515</v>
      </c>
      <c r="L23" s="277" t="s">
        <v>515</v>
      </c>
      <c r="M23" s="277" t="s">
        <v>515</v>
      </c>
      <c r="N23" s="277" t="s">
        <v>515</v>
      </c>
      <c r="O23" s="277" t="s">
        <v>515</v>
      </c>
      <c r="P23" s="277" t="s">
        <v>515</v>
      </c>
      <c r="Q23" s="277" t="s">
        <v>515</v>
      </c>
      <c r="R23" s="277" t="s">
        <v>515</v>
      </c>
      <c r="S23" s="277" t="s">
        <v>515</v>
      </c>
      <c r="T23" s="277" t="s">
        <v>515</v>
      </c>
      <c r="U23" s="277" t="s">
        <v>515</v>
      </c>
      <c r="V23" s="277" t="s">
        <v>515</v>
      </c>
      <c r="W23" s="277">
        <v>12.016999999999999</v>
      </c>
      <c r="X23" s="277">
        <v>12.141999999999999</v>
      </c>
      <c r="Y23" s="277">
        <v>8.875</v>
      </c>
      <c r="Z23" s="277">
        <v>9.4009999999999998</v>
      </c>
      <c r="AA23" s="277">
        <v>7.4530000000000003</v>
      </c>
      <c r="AB23" s="277">
        <v>62.103000000000002</v>
      </c>
      <c r="AC23" s="277">
        <v>70.581999999999994</v>
      </c>
      <c r="AD23" s="277">
        <v>67.745000000000005</v>
      </c>
      <c r="AE23" s="277">
        <v>69.114999999999995</v>
      </c>
      <c r="AF23" s="277">
        <v>76.283000000000001</v>
      </c>
      <c r="AG23" s="277">
        <v>87.242999999999995</v>
      </c>
      <c r="AH23" s="288">
        <v>87.242999999999995</v>
      </c>
    </row>
    <row r="24" spans="1:34">
      <c r="A24" s="276" t="s">
        <v>658</v>
      </c>
      <c r="B24" s="276" t="s">
        <v>659</v>
      </c>
      <c r="C24" s="277" t="s">
        <v>515</v>
      </c>
      <c r="D24" s="277" t="s">
        <v>515</v>
      </c>
      <c r="E24" s="277" t="s">
        <v>515</v>
      </c>
      <c r="F24" s="277" t="s">
        <v>515</v>
      </c>
      <c r="G24" s="277" t="s">
        <v>515</v>
      </c>
      <c r="H24" s="277" t="s">
        <v>515</v>
      </c>
      <c r="I24" s="277" t="s">
        <v>515</v>
      </c>
      <c r="J24" s="277" t="s">
        <v>515</v>
      </c>
      <c r="K24" s="277" t="s">
        <v>515</v>
      </c>
      <c r="L24" s="277" t="s">
        <v>515</v>
      </c>
      <c r="M24" s="277" t="s">
        <v>515</v>
      </c>
      <c r="N24" s="277" t="s">
        <v>515</v>
      </c>
      <c r="O24" s="277" t="s">
        <v>515</v>
      </c>
      <c r="P24" s="277" t="s">
        <v>515</v>
      </c>
      <c r="Q24" s="277" t="s">
        <v>515</v>
      </c>
      <c r="R24" s="277" t="s">
        <v>515</v>
      </c>
      <c r="S24" s="277" t="s">
        <v>515</v>
      </c>
      <c r="T24" s="277">
        <v>4.2910000000000004</v>
      </c>
      <c r="U24" s="277">
        <v>13.17</v>
      </c>
      <c r="V24" s="277">
        <v>17.399999999999999</v>
      </c>
      <c r="W24" s="277">
        <v>12.016999999999999</v>
      </c>
      <c r="X24" s="277">
        <v>12.141999999999999</v>
      </c>
      <c r="Y24" s="277">
        <v>8.875</v>
      </c>
      <c r="Z24" s="277">
        <v>9.4009999999999998</v>
      </c>
      <c r="AA24" s="277">
        <v>7.4530000000000003</v>
      </c>
      <c r="AB24" s="277">
        <v>62.103000000000002</v>
      </c>
      <c r="AC24" s="277">
        <v>70.581999999999994</v>
      </c>
      <c r="AD24" s="277">
        <v>67.745000000000005</v>
      </c>
      <c r="AE24" s="277">
        <v>69.114999999999995</v>
      </c>
      <c r="AF24" s="277">
        <v>76.283000000000001</v>
      </c>
      <c r="AG24" s="277">
        <v>87.242999999999995</v>
      </c>
      <c r="AH24" s="288"/>
    </row>
    <row r="25" spans="1:34">
      <c r="A25" s="284" t="s">
        <v>660</v>
      </c>
      <c r="B25" s="284" t="s">
        <v>661</v>
      </c>
      <c r="C25" s="285">
        <v>3.8170000000000002</v>
      </c>
      <c r="D25" s="285">
        <v>4.4269999999999996</v>
      </c>
      <c r="E25" s="285">
        <v>5.1740000000000004</v>
      </c>
      <c r="F25" s="285">
        <v>3.83</v>
      </c>
      <c r="G25" s="285">
        <v>2.161</v>
      </c>
      <c r="H25" s="285">
        <v>1.508</v>
      </c>
      <c r="I25" s="285">
        <v>0.79700000000000004</v>
      </c>
      <c r="J25" s="285">
        <v>1.861</v>
      </c>
      <c r="K25" s="285">
        <v>3.1179999999999999</v>
      </c>
      <c r="L25" s="285">
        <v>3.476</v>
      </c>
      <c r="M25" s="285">
        <v>2.8660000000000001</v>
      </c>
      <c r="N25" s="285">
        <v>2.694</v>
      </c>
      <c r="O25" s="285">
        <v>2.1949999999999998</v>
      </c>
      <c r="P25" s="285">
        <v>3.5460000000000003</v>
      </c>
      <c r="Q25" s="285">
        <v>2.036</v>
      </c>
      <c r="R25" s="285">
        <v>1.6800000000000002</v>
      </c>
      <c r="S25" s="285">
        <v>2.194</v>
      </c>
      <c r="T25" s="285">
        <v>4.367</v>
      </c>
      <c r="U25" s="285">
        <v>13.17</v>
      </c>
      <c r="V25" s="285">
        <v>17.399999999999999</v>
      </c>
      <c r="W25" s="285">
        <v>12.016999999999999</v>
      </c>
      <c r="X25" s="285">
        <v>12.141999999999999</v>
      </c>
      <c r="Y25" s="285">
        <v>8.875</v>
      </c>
      <c r="Z25" s="285">
        <v>9.4009999999999998</v>
      </c>
      <c r="AA25" s="285">
        <v>7.4530000000000003</v>
      </c>
      <c r="AB25" s="285">
        <v>62.103000000000002</v>
      </c>
      <c r="AC25" s="285">
        <v>70.581999999999994</v>
      </c>
      <c r="AD25" s="285">
        <v>67.745000000000005</v>
      </c>
      <c r="AE25" s="285">
        <v>69.114999999999995</v>
      </c>
      <c r="AF25" s="285">
        <v>76.283000000000001</v>
      </c>
      <c r="AG25" s="285">
        <v>87.242999999999995</v>
      </c>
      <c r="AH25" s="289">
        <v>87.242999999999995</v>
      </c>
    </row>
    <row r="26" spans="1:34">
      <c r="A26" s="284" t="s">
        <v>662</v>
      </c>
      <c r="B26" s="284" t="s">
        <v>663</v>
      </c>
      <c r="C26" s="285" t="s">
        <v>515</v>
      </c>
      <c r="D26" s="285" t="s">
        <v>515</v>
      </c>
      <c r="E26" s="285" t="s">
        <v>515</v>
      </c>
      <c r="F26" s="285" t="s">
        <v>515</v>
      </c>
      <c r="G26" s="285" t="s">
        <v>515</v>
      </c>
      <c r="H26" s="285" t="s">
        <v>515</v>
      </c>
      <c r="I26" s="285" t="s">
        <v>515</v>
      </c>
      <c r="J26" s="285" t="s">
        <v>515</v>
      </c>
      <c r="K26" s="285" t="s">
        <v>515</v>
      </c>
      <c r="L26" s="285" t="s">
        <v>515</v>
      </c>
      <c r="M26" s="285" t="s">
        <v>515</v>
      </c>
      <c r="N26" s="285" t="s">
        <v>515</v>
      </c>
      <c r="O26" s="285">
        <v>0.159</v>
      </c>
      <c r="P26" s="285">
        <v>0.23100000000000001</v>
      </c>
      <c r="Q26" s="285">
        <v>0.27400000000000002</v>
      </c>
      <c r="R26" s="285">
        <v>0.42799999999999999</v>
      </c>
      <c r="S26" s="285">
        <v>0.05</v>
      </c>
      <c r="T26" s="285">
        <v>7.5999999999999998E-2</v>
      </c>
      <c r="U26" s="285" t="s">
        <v>515</v>
      </c>
      <c r="V26" s="285">
        <v>0</v>
      </c>
      <c r="W26" s="285">
        <v>0</v>
      </c>
      <c r="X26" s="285">
        <v>0</v>
      </c>
      <c r="Y26" s="285">
        <v>0</v>
      </c>
      <c r="Z26" s="285">
        <v>0</v>
      </c>
      <c r="AA26" s="285">
        <v>0</v>
      </c>
      <c r="AB26" s="285">
        <v>0</v>
      </c>
      <c r="AC26" s="285">
        <v>0</v>
      </c>
      <c r="AD26" s="285">
        <v>0</v>
      </c>
      <c r="AE26" s="285">
        <v>0</v>
      </c>
      <c r="AF26" s="285">
        <v>0</v>
      </c>
      <c r="AG26" s="285">
        <v>0</v>
      </c>
      <c r="AH26" s="289"/>
    </row>
    <row r="27" spans="1:34">
      <c r="A27" s="276" t="s">
        <v>664</v>
      </c>
      <c r="B27" s="276" t="s">
        <v>665</v>
      </c>
      <c r="C27" s="277" t="s">
        <v>515</v>
      </c>
      <c r="D27" s="277" t="s">
        <v>515</v>
      </c>
      <c r="E27" s="277" t="s">
        <v>515</v>
      </c>
      <c r="F27" s="277" t="s">
        <v>515</v>
      </c>
      <c r="G27" s="277" t="s">
        <v>515</v>
      </c>
      <c r="H27" s="277" t="s">
        <v>515</v>
      </c>
      <c r="I27" s="277" t="s">
        <v>515</v>
      </c>
      <c r="J27" s="277">
        <v>0</v>
      </c>
      <c r="K27" s="277">
        <v>0</v>
      </c>
      <c r="L27" s="277">
        <v>0</v>
      </c>
      <c r="M27" s="277">
        <v>0</v>
      </c>
      <c r="N27" s="277">
        <v>0</v>
      </c>
      <c r="O27" s="277">
        <v>0</v>
      </c>
      <c r="P27" s="277">
        <v>0</v>
      </c>
      <c r="Q27" s="277">
        <v>0</v>
      </c>
      <c r="R27" s="277">
        <v>0</v>
      </c>
      <c r="S27" s="277">
        <v>0</v>
      </c>
      <c r="T27" s="277">
        <v>0</v>
      </c>
      <c r="U27" s="277" t="s">
        <v>515</v>
      </c>
      <c r="V27" s="277">
        <v>0</v>
      </c>
      <c r="W27" s="277">
        <v>0</v>
      </c>
      <c r="X27" s="277">
        <v>0</v>
      </c>
      <c r="Y27" s="277">
        <v>0</v>
      </c>
      <c r="Z27" s="277">
        <v>0</v>
      </c>
      <c r="AA27" s="277">
        <v>0</v>
      </c>
      <c r="AB27" s="277">
        <v>0</v>
      </c>
      <c r="AC27" s="277">
        <v>0</v>
      </c>
      <c r="AD27" s="277">
        <v>0</v>
      </c>
      <c r="AE27" s="277">
        <v>0</v>
      </c>
      <c r="AF27" s="277">
        <v>0</v>
      </c>
      <c r="AG27" s="277">
        <v>0</v>
      </c>
      <c r="AH27" s="288"/>
    </row>
    <row r="28" spans="1:34">
      <c r="A28" s="276" t="s">
        <v>666</v>
      </c>
      <c r="B28" s="276" t="s">
        <v>667</v>
      </c>
      <c r="C28" s="277" t="s">
        <v>515</v>
      </c>
      <c r="D28" s="277" t="s">
        <v>515</v>
      </c>
      <c r="E28" s="277" t="s">
        <v>515</v>
      </c>
      <c r="F28" s="277" t="s">
        <v>515</v>
      </c>
      <c r="G28" s="277" t="s">
        <v>515</v>
      </c>
      <c r="H28" s="277" t="s">
        <v>515</v>
      </c>
      <c r="I28" s="277" t="s">
        <v>515</v>
      </c>
      <c r="J28" s="277" t="s">
        <v>515</v>
      </c>
      <c r="K28" s="277" t="s">
        <v>515</v>
      </c>
      <c r="L28" s="277" t="s">
        <v>515</v>
      </c>
      <c r="M28" s="277" t="s">
        <v>515</v>
      </c>
      <c r="N28" s="277" t="s">
        <v>515</v>
      </c>
      <c r="O28" s="277" t="s">
        <v>515</v>
      </c>
      <c r="P28" s="277" t="s">
        <v>515</v>
      </c>
      <c r="Q28" s="277" t="s">
        <v>515</v>
      </c>
      <c r="R28" s="277" t="s">
        <v>515</v>
      </c>
      <c r="S28" s="277" t="s">
        <v>515</v>
      </c>
      <c r="T28" s="277" t="s">
        <v>515</v>
      </c>
      <c r="U28" s="277" t="s">
        <v>515</v>
      </c>
      <c r="V28" s="277" t="s">
        <v>515</v>
      </c>
      <c r="W28" s="277">
        <v>0</v>
      </c>
      <c r="X28" s="277">
        <v>0</v>
      </c>
      <c r="Y28" s="277">
        <v>0</v>
      </c>
      <c r="Z28" s="277">
        <v>0</v>
      </c>
      <c r="AA28" s="277">
        <v>0</v>
      </c>
      <c r="AB28" s="277" t="s">
        <v>515</v>
      </c>
      <c r="AC28" s="277" t="s">
        <v>515</v>
      </c>
      <c r="AD28" s="277" t="s">
        <v>515</v>
      </c>
      <c r="AE28" s="277" t="s">
        <v>515</v>
      </c>
      <c r="AF28" s="277" t="s">
        <v>515</v>
      </c>
      <c r="AG28" s="277" t="s">
        <v>515</v>
      </c>
      <c r="AH28" s="288"/>
    </row>
    <row r="29" spans="1:34">
      <c r="A29" s="276" t="s">
        <v>668</v>
      </c>
      <c r="B29" s="276" t="s">
        <v>669</v>
      </c>
      <c r="C29" s="277" t="s">
        <v>515</v>
      </c>
      <c r="D29" s="277" t="s">
        <v>515</v>
      </c>
      <c r="E29" s="277" t="s">
        <v>515</v>
      </c>
      <c r="F29" s="277" t="s">
        <v>515</v>
      </c>
      <c r="G29" s="277" t="s">
        <v>515</v>
      </c>
      <c r="H29" s="277" t="s">
        <v>515</v>
      </c>
      <c r="I29" s="277" t="s">
        <v>515</v>
      </c>
      <c r="J29" s="277" t="s">
        <v>515</v>
      </c>
      <c r="K29" s="277" t="s">
        <v>515</v>
      </c>
      <c r="L29" s="277" t="s">
        <v>515</v>
      </c>
      <c r="M29" s="277" t="s">
        <v>515</v>
      </c>
      <c r="N29" s="277" t="s">
        <v>515</v>
      </c>
      <c r="O29" s="277" t="s">
        <v>515</v>
      </c>
      <c r="P29" s="277" t="s">
        <v>515</v>
      </c>
      <c r="Q29" s="277" t="s">
        <v>515</v>
      </c>
      <c r="R29" s="277" t="s">
        <v>515</v>
      </c>
      <c r="S29" s="277" t="s">
        <v>515</v>
      </c>
      <c r="T29" s="277" t="s">
        <v>515</v>
      </c>
      <c r="U29" s="277" t="s">
        <v>515</v>
      </c>
      <c r="V29" s="277" t="s">
        <v>515</v>
      </c>
      <c r="W29" s="277">
        <v>0</v>
      </c>
      <c r="X29" s="277">
        <v>0</v>
      </c>
      <c r="Y29" s="277">
        <v>0</v>
      </c>
      <c r="Z29" s="277">
        <v>0</v>
      </c>
      <c r="AA29" s="277">
        <v>0</v>
      </c>
      <c r="AB29" s="277">
        <v>0</v>
      </c>
      <c r="AC29" s="277">
        <v>0</v>
      </c>
      <c r="AD29" s="277">
        <v>0</v>
      </c>
      <c r="AE29" s="277">
        <v>0</v>
      </c>
      <c r="AF29" s="277">
        <v>0</v>
      </c>
      <c r="AG29" s="277">
        <v>0</v>
      </c>
      <c r="AH29" s="288">
        <v>0</v>
      </c>
    </row>
    <row r="30" spans="1:34">
      <c r="A30" s="281" t="s">
        <v>670</v>
      </c>
      <c r="B30" s="281" t="s">
        <v>593</v>
      </c>
      <c r="C30" s="282">
        <v>5.83</v>
      </c>
      <c r="D30" s="282">
        <v>0.44400000000000001</v>
      </c>
      <c r="E30" s="282">
        <v>2.8170000000000002</v>
      </c>
      <c r="F30" s="282">
        <v>13.899000000000001</v>
      </c>
      <c r="G30" s="282">
        <v>18.933</v>
      </c>
      <c r="H30" s="282">
        <v>25.25</v>
      </c>
      <c r="I30" s="282">
        <v>18.247</v>
      </c>
      <c r="J30" s="282">
        <v>3.113</v>
      </c>
      <c r="K30" s="282">
        <v>0.375</v>
      </c>
      <c r="L30" s="282">
        <v>22.221</v>
      </c>
      <c r="M30" s="282">
        <v>42.709000000000003</v>
      </c>
      <c r="N30" s="282">
        <v>55.031999999999996</v>
      </c>
      <c r="O30" s="282">
        <v>72.325999999999993</v>
      </c>
      <c r="P30" s="282">
        <v>90.733999999999995</v>
      </c>
      <c r="Q30" s="282">
        <v>105.20399999999999</v>
      </c>
      <c r="R30" s="282">
        <v>107.572</v>
      </c>
      <c r="S30" s="282">
        <v>110.098</v>
      </c>
      <c r="T30" s="282">
        <v>117.95099999999999</v>
      </c>
      <c r="U30" s="282">
        <v>91.373999999999995</v>
      </c>
      <c r="V30" s="282">
        <v>90.631</v>
      </c>
      <c r="W30" s="282">
        <v>98.048000000000002</v>
      </c>
      <c r="X30" s="282">
        <v>93.695999999999998</v>
      </c>
      <c r="Y30" s="282">
        <v>91.843000000000004</v>
      </c>
      <c r="Z30" s="282">
        <v>76.421999999999997</v>
      </c>
      <c r="AA30" s="282">
        <v>82.378</v>
      </c>
      <c r="AB30" s="282">
        <v>33.981999999999999</v>
      </c>
      <c r="AC30" s="282">
        <v>16.568000000000001</v>
      </c>
      <c r="AD30" s="282">
        <v>13.214</v>
      </c>
      <c r="AE30" s="282">
        <v>-1.96</v>
      </c>
      <c r="AF30" s="282">
        <v>-4.7510000000000003</v>
      </c>
      <c r="AG30" s="282">
        <v>-4.7889999999999997</v>
      </c>
      <c r="AH30" s="287">
        <v>-5.0360000228881896</v>
      </c>
    </row>
    <row r="31" spans="1:34">
      <c r="A31" s="276" t="s">
        <v>671</v>
      </c>
      <c r="B31" s="276" t="s">
        <v>672</v>
      </c>
      <c r="C31" s="277" t="s">
        <v>515</v>
      </c>
      <c r="D31" s="277" t="s">
        <v>515</v>
      </c>
      <c r="E31" s="277" t="s">
        <v>515</v>
      </c>
      <c r="F31" s="277" t="s">
        <v>515</v>
      </c>
      <c r="G31" s="277" t="s">
        <v>515</v>
      </c>
      <c r="H31" s="277" t="s">
        <v>515</v>
      </c>
      <c r="I31" s="277" t="s">
        <v>515</v>
      </c>
      <c r="J31" s="277" t="s">
        <v>515</v>
      </c>
      <c r="K31" s="277" t="s">
        <v>515</v>
      </c>
      <c r="L31" s="277" t="s">
        <v>515</v>
      </c>
      <c r="M31" s="277" t="s">
        <v>515</v>
      </c>
      <c r="N31" s="277" t="s">
        <v>515</v>
      </c>
      <c r="O31" s="277" t="s">
        <v>515</v>
      </c>
      <c r="P31" s="277" t="s">
        <v>515</v>
      </c>
      <c r="Q31" s="277" t="s">
        <v>515</v>
      </c>
      <c r="R31" s="277" t="s">
        <v>515</v>
      </c>
      <c r="S31" s="277" t="s">
        <v>515</v>
      </c>
      <c r="T31" s="277" t="s">
        <v>515</v>
      </c>
      <c r="U31" s="277">
        <v>7.6379999999999999</v>
      </c>
      <c r="V31" s="277">
        <v>0.28199999999999997</v>
      </c>
      <c r="W31" s="277">
        <v>-0.9</v>
      </c>
      <c r="X31" s="277">
        <v>0.93600000000000005</v>
      </c>
      <c r="Y31" s="277">
        <v>2.7389999999999999</v>
      </c>
      <c r="Z31" s="277">
        <v>6.7519999999999998</v>
      </c>
      <c r="AA31" s="277">
        <v>6.36</v>
      </c>
      <c r="AB31" s="277">
        <v>125.471</v>
      </c>
      <c r="AC31" s="277">
        <v>32.018999999999998</v>
      </c>
      <c r="AD31" s="277">
        <v>19.507000000000001</v>
      </c>
      <c r="AE31" s="277">
        <v>19.265000000000001</v>
      </c>
      <c r="AF31" s="277">
        <v>20.731000000000002</v>
      </c>
      <c r="AG31" s="277">
        <v>34.497999999999998</v>
      </c>
      <c r="AH31" s="288">
        <v>34.2509999637604</v>
      </c>
    </row>
    <row r="32" spans="1:34">
      <c r="A32" s="276" t="s">
        <v>673</v>
      </c>
      <c r="B32" s="276" t="s">
        <v>674</v>
      </c>
      <c r="C32" s="277" t="s">
        <v>515</v>
      </c>
      <c r="D32" s="277" t="s">
        <v>515</v>
      </c>
      <c r="E32" s="277" t="s">
        <v>515</v>
      </c>
      <c r="F32" s="277" t="s">
        <v>515</v>
      </c>
      <c r="G32" s="277" t="s">
        <v>515</v>
      </c>
      <c r="H32" s="277" t="s">
        <v>515</v>
      </c>
      <c r="I32" s="277" t="s">
        <v>515</v>
      </c>
      <c r="J32" s="277" t="s">
        <v>515</v>
      </c>
      <c r="K32" s="277" t="s">
        <v>515</v>
      </c>
      <c r="L32" s="277" t="s">
        <v>515</v>
      </c>
      <c r="M32" s="277" t="s">
        <v>515</v>
      </c>
      <c r="N32" s="277" t="s">
        <v>515</v>
      </c>
      <c r="O32" s="277" t="s">
        <v>515</v>
      </c>
      <c r="P32" s="277" t="s">
        <v>515</v>
      </c>
      <c r="Q32" s="277" t="s">
        <v>515</v>
      </c>
      <c r="R32" s="277" t="s">
        <v>515</v>
      </c>
      <c r="S32" s="277" t="s">
        <v>515</v>
      </c>
      <c r="T32" s="277" t="s">
        <v>515</v>
      </c>
      <c r="U32" s="277" t="s">
        <v>515</v>
      </c>
      <c r="V32" s="277" t="s">
        <v>515</v>
      </c>
      <c r="W32" s="277" t="s">
        <v>515</v>
      </c>
      <c r="X32" s="277" t="s">
        <v>515</v>
      </c>
      <c r="Y32" s="277" t="s">
        <v>515</v>
      </c>
      <c r="Z32" s="277" t="s">
        <v>515</v>
      </c>
      <c r="AA32" s="277" t="s">
        <v>515</v>
      </c>
      <c r="AB32" s="277" t="s">
        <v>515</v>
      </c>
      <c r="AC32" s="277" t="s">
        <v>515</v>
      </c>
      <c r="AD32" s="277">
        <v>1.38</v>
      </c>
      <c r="AE32" s="277">
        <v>0.81699999999999995</v>
      </c>
      <c r="AF32" s="277" t="s">
        <v>515</v>
      </c>
      <c r="AG32" s="277">
        <v>3.1E-2</v>
      </c>
      <c r="AH32" s="288"/>
    </row>
    <row r="33" spans="1:34">
      <c r="A33" s="276" t="s">
        <v>675</v>
      </c>
      <c r="B33" s="276" t="s">
        <v>676</v>
      </c>
      <c r="C33" s="277" t="s">
        <v>515</v>
      </c>
      <c r="D33" s="277" t="s">
        <v>515</v>
      </c>
      <c r="E33" s="277" t="s">
        <v>515</v>
      </c>
      <c r="F33" s="277" t="s">
        <v>515</v>
      </c>
      <c r="G33" s="277" t="s">
        <v>515</v>
      </c>
      <c r="H33" s="277" t="s">
        <v>515</v>
      </c>
      <c r="I33" s="277" t="s">
        <v>515</v>
      </c>
      <c r="J33" s="277" t="s">
        <v>515</v>
      </c>
      <c r="K33" s="277" t="s">
        <v>515</v>
      </c>
      <c r="L33" s="277" t="s">
        <v>515</v>
      </c>
      <c r="M33" s="277" t="s">
        <v>515</v>
      </c>
      <c r="N33" s="277" t="s">
        <v>515</v>
      </c>
      <c r="O33" s="277" t="s">
        <v>515</v>
      </c>
      <c r="P33" s="277" t="s">
        <v>515</v>
      </c>
      <c r="Q33" s="277" t="s">
        <v>515</v>
      </c>
      <c r="R33" s="277" t="s">
        <v>515</v>
      </c>
      <c r="S33" s="277" t="s">
        <v>515</v>
      </c>
      <c r="T33" s="277" t="s">
        <v>515</v>
      </c>
      <c r="U33" s="277" t="s">
        <v>515</v>
      </c>
      <c r="V33" s="277" t="s">
        <v>515</v>
      </c>
      <c r="W33" s="277" t="s">
        <v>515</v>
      </c>
      <c r="X33" s="277" t="s">
        <v>515</v>
      </c>
      <c r="Y33" s="277" t="s">
        <v>515</v>
      </c>
      <c r="Z33" s="277" t="s">
        <v>515</v>
      </c>
      <c r="AA33" s="277">
        <v>3.3090000000000002</v>
      </c>
      <c r="AB33" s="277" t="s">
        <v>515</v>
      </c>
      <c r="AC33" s="277">
        <v>8.0589999999999993</v>
      </c>
      <c r="AD33" s="277">
        <v>10.07</v>
      </c>
      <c r="AE33" s="277">
        <v>9.2409999999999997</v>
      </c>
      <c r="AF33" s="277">
        <v>10.371</v>
      </c>
      <c r="AG33" s="277">
        <v>3.61</v>
      </c>
      <c r="AH33" s="288">
        <v>3.61</v>
      </c>
    </row>
    <row r="34" spans="1:34">
      <c r="A34" s="276" t="s">
        <v>677</v>
      </c>
      <c r="B34" s="276" t="s">
        <v>678</v>
      </c>
      <c r="C34" s="277" t="s">
        <v>515</v>
      </c>
      <c r="D34" s="277" t="s">
        <v>515</v>
      </c>
      <c r="E34" s="277" t="s">
        <v>515</v>
      </c>
      <c r="F34" s="277" t="s">
        <v>515</v>
      </c>
      <c r="G34" s="277" t="s">
        <v>515</v>
      </c>
      <c r="H34" s="277" t="s">
        <v>515</v>
      </c>
      <c r="I34" s="277" t="s">
        <v>515</v>
      </c>
      <c r="J34" s="277" t="s">
        <v>515</v>
      </c>
      <c r="K34" s="277" t="s">
        <v>515</v>
      </c>
      <c r="L34" s="277" t="s">
        <v>515</v>
      </c>
      <c r="M34" s="277" t="s">
        <v>515</v>
      </c>
      <c r="N34" s="277" t="s">
        <v>515</v>
      </c>
      <c r="O34" s="277" t="s">
        <v>515</v>
      </c>
      <c r="P34" s="277" t="s">
        <v>515</v>
      </c>
      <c r="Q34" s="277" t="s">
        <v>515</v>
      </c>
      <c r="R34" s="277" t="s">
        <v>515</v>
      </c>
      <c r="S34" s="277" t="s">
        <v>515</v>
      </c>
      <c r="T34" s="277" t="s">
        <v>515</v>
      </c>
      <c r="U34" s="277" t="s">
        <v>515</v>
      </c>
      <c r="V34" s="277" t="s">
        <v>515</v>
      </c>
      <c r="W34" s="277" t="s">
        <v>515</v>
      </c>
      <c r="X34" s="277" t="s">
        <v>515</v>
      </c>
      <c r="Y34" s="277" t="s">
        <v>515</v>
      </c>
      <c r="Z34" s="277" t="s">
        <v>515</v>
      </c>
      <c r="AA34" s="277" t="s">
        <v>515</v>
      </c>
      <c r="AB34" s="277" t="s">
        <v>515</v>
      </c>
      <c r="AC34" s="277" t="s">
        <v>515</v>
      </c>
      <c r="AD34" s="277" t="s">
        <v>515</v>
      </c>
      <c r="AE34" s="277" t="s">
        <v>515</v>
      </c>
      <c r="AF34" s="277" t="s">
        <v>515</v>
      </c>
      <c r="AG34" s="277">
        <v>2.242</v>
      </c>
      <c r="AH34" s="288"/>
    </row>
    <row r="35" spans="1:34">
      <c r="A35" s="276" t="s">
        <v>679</v>
      </c>
      <c r="B35" s="276" t="s">
        <v>680</v>
      </c>
      <c r="C35" s="277" t="s">
        <v>515</v>
      </c>
      <c r="D35" s="277" t="s">
        <v>515</v>
      </c>
      <c r="E35" s="277" t="s">
        <v>515</v>
      </c>
      <c r="F35" s="277" t="s">
        <v>515</v>
      </c>
      <c r="G35" s="277" t="s">
        <v>515</v>
      </c>
      <c r="H35" s="277" t="s">
        <v>515</v>
      </c>
      <c r="I35" s="277" t="s">
        <v>515</v>
      </c>
      <c r="J35" s="277" t="s">
        <v>515</v>
      </c>
      <c r="K35" s="277" t="s">
        <v>515</v>
      </c>
      <c r="L35" s="277" t="s">
        <v>515</v>
      </c>
      <c r="M35" s="277" t="s">
        <v>515</v>
      </c>
      <c r="N35" s="277" t="s">
        <v>515</v>
      </c>
      <c r="O35" s="277" t="s">
        <v>515</v>
      </c>
      <c r="P35" s="277" t="s">
        <v>515</v>
      </c>
      <c r="Q35" s="277" t="s">
        <v>515</v>
      </c>
      <c r="R35" s="277" t="s">
        <v>515</v>
      </c>
      <c r="S35" s="277" t="s">
        <v>515</v>
      </c>
      <c r="T35" s="277" t="s">
        <v>515</v>
      </c>
      <c r="U35" s="277">
        <v>9.6379999999999999</v>
      </c>
      <c r="V35" s="277">
        <v>0.28199999999999997</v>
      </c>
      <c r="W35" s="277" t="s">
        <v>515</v>
      </c>
      <c r="X35" s="277">
        <v>0.93600000000000005</v>
      </c>
      <c r="Y35" s="277">
        <v>2.7389999999999999</v>
      </c>
      <c r="Z35" s="277">
        <v>6.7519999999999998</v>
      </c>
      <c r="AA35" s="277">
        <v>3.0510000000000002</v>
      </c>
      <c r="AB35" s="277">
        <v>0.40699999999999997</v>
      </c>
      <c r="AC35" s="277">
        <v>0.875</v>
      </c>
      <c r="AD35" s="277">
        <v>1.55</v>
      </c>
      <c r="AE35" s="277">
        <v>1.843</v>
      </c>
      <c r="AF35" s="277">
        <v>6.9350000000000005</v>
      </c>
      <c r="AG35" s="277">
        <v>23.332999999999998</v>
      </c>
      <c r="AH35" s="288">
        <v>28.677</v>
      </c>
    </row>
    <row r="36" spans="1:34">
      <c r="A36" s="276" t="s">
        <v>681</v>
      </c>
      <c r="B36" s="276" t="s">
        <v>682</v>
      </c>
      <c r="C36" s="277" t="s">
        <v>515</v>
      </c>
      <c r="D36" s="277" t="s">
        <v>515</v>
      </c>
      <c r="E36" s="277" t="s">
        <v>515</v>
      </c>
      <c r="F36" s="277" t="s">
        <v>515</v>
      </c>
      <c r="G36" s="277" t="s">
        <v>515</v>
      </c>
      <c r="H36" s="277" t="s">
        <v>515</v>
      </c>
      <c r="I36" s="277" t="s">
        <v>515</v>
      </c>
      <c r="J36" s="277" t="s">
        <v>515</v>
      </c>
      <c r="K36" s="277" t="s">
        <v>515</v>
      </c>
      <c r="L36" s="277" t="s">
        <v>515</v>
      </c>
      <c r="M36" s="277" t="s">
        <v>515</v>
      </c>
      <c r="N36" s="277" t="s">
        <v>515</v>
      </c>
      <c r="O36" s="277" t="s">
        <v>515</v>
      </c>
      <c r="P36" s="277" t="s">
        <v>515</v>
      </c>
      <c r="Q36" s="277">
        <v>0</v>
      </c>
      <c r="R36" s="277">
        <v>0</v>
      </c>
      <c r="S36" s="277">
        <v>0</v>
      </c>
      <c r="T36" s="277">
        <v>0</v>
      </c>
      <c r="U36" s="277" t="s">
        <v>515</v>
      </c>
      <c r="V36" s="277" t="s">
        <v>515</v>
      </c>
      <c r="W36" s="277" t="s">
        <v>515</v>
      </c>
      <c r="X36" s="277" t="s">
        <v>515</v>
      </c>
      <c r="Y36" s="277" t="s">
        <v>515</v>
      </c>
      <c r="Z36" s="277" t="s">
        <v>515</v>
      </c>
      <c r="AA36" s="277" t="s">
        <v>515</v>
      </c>
      <c r="AB36" s="277" t="s">
        <v>515</v>
      </c>
      <c r="AC36" s="277" t="s">
        <v>515</v>
      </c>
      <c r="AD36" s="277" t="s">
        <v>515</v>
      </c>
      <c r="AE36" s="277" t="s">
        <v>515</v>
      </c>
      <c r="AF36" s="277" t="s">
        <v>515</v>
      </c>
      <c r="AG36" s="277" t="s">
        <v>515</v>
      </c>
      <c r="AH36" s="288"/>
    </row>
    <row r="37" spans="1:34">
      <c r="A37" s="276" t="s">
        <v>683</v>
      </c>
      <c r="B37" s="276" t="s">
        <v>684</v>
      </c>
      <c r="C37" s="277" t="s">
        <v>515</v>
      </c>
      <c r="D37" s="277" t="s">
        <v>515</v>
      </c>
      <c r="E37" s="277" t="s">
        <v>515</v>
      </c>
      <c r="F37" s="277" t="s">
        <v>515</v>
      </c>
      <c r="G37" s="277" t="s">
        <v>515</v>
      </c>
      <c r="H37" s="277" t="s">
        <v>515</v>
      </c>
      <c r="I37" s="277" t="s">
        <v>515</v>
      </c>
      <c r="J37" s="277" t="s">
        <v>515</v>
      </c>
      <c r="K37" s="277" t="s">
        <v>515</v>
      </c>
      <c r="L37" s="277" t="s">
        <v>515</v>
      </c>
      <c r="M37" s="277" t="s">
        <v>515</v>
      </c>
      <c r="N37" s="277" t="s">
        <v>515</v>
      </c>
      <c r="O37" s="277" t="s">
        <v>515</v>
      </c>
      <c r="P37" s="277" t="s">
        <v>515</v>
      </c>
      <c r="Q37" s="277" t="s">
        <v>515</v>
      </c>
      <c r="R37" s="277" t="s">
        <v>515</v>
      </c>
      <c r="S37" s="277" t="s">
        <v>515</v>
      </c>
      <c r="T37" s="277" t="s">
        <v>515</v>
      </c>
      <c r="U37" s="277" t="s">
        <v>515</v>
      </c>
      <c r="V37" s="277" t="s">
        <v>515</v>
      </c>
      <c r="W37" s="277" t="s">
        <v>515</v>
      </c>
      <c r="X37" s="277" t="s">
        <v>515</v>
      </c>
      <c r="Y37" s="277" t="s">
        <v>515</v>
      </c>
      <c r="Z37" s="277" t="s">
        <v>515</v>
      </c>
      <c r="AA37" s="277" t="s">
        <v>515</v>
      </c>
      <c r="AB37" s="277" t="s">
        <v>515</v>
      </c>
      <c r="AC37" s="277">
        <v>11.1</v>
      </c>
      <c r="AD37" s="277" t="s">
        <v>515</v>
      </c>
      <c r="AE37" s="277" t="s">
        <v>515</v>
      </c>
      <c r="AF37" s="277" t="s">
        <v>515</v>
      </c>
      <c r="AG37" s="277" t="s">
        <v>515</v>
      </c>
      <c r="AH37" s="288"/>
    </row>
    <row r="38" spans="1:34">
      <c r="A38" s="276" t="s">
        <v>685</v>
      </c>
      <c r="B38" s="276" t="s">
        <v>686</v>
      </c>
      <c r="C38" s="277" t="s">
        <v>515</v>
      </c>
      <c r="D38" s="277" t="s">
        <v>515</v>
      </c>
      <c r="E38" s="277" t="s">
        <v>515</v>
      </c>
      <c r="F38" s="277" t="s">
        <v>515</v>
      </c>
      <c r="G38" s="277" t="s">
        <v>515</v>
      </c>
      <c r="H38" s="277" t="s">
        <v>515</v>
      </c>
      <c r="I38" s="277" t="s">
        <v>515</v>
      </c>
      <c r="J38" s="277" t="s">
        <v>515</v>
      </c>
      <c r="K38" s="277" t="s">
        <v>515</v>
      </c>
      <c r="L38" s="277" t="s">
        <v>515</v>
      </c>
      <c r="M38" s="277" t="s">
        <v>515</v>
      </c>
      <c r="N38" s="277" t="s">
        <v>515</v>
      </c>
      <c r="O38" s="277" t="s">
        <v>515</v>
      </c>
      <c r="P38" s="277" t="s">
        <v>515</v>
      </c>
      <c r="Q38" s="277" t="s">
        <v>515</v>
      </c>
      <c r="R38" s="277" t="s">
        <v>515</v>
      </c>
      <c r="S38" s="277" t="s">
        <v>515</v>
      </c>
      <c r="T38" s="277" t="s">
        <v>515</v>
      </c>
      <c r="U38" s="277" t="s">
        <v>515</v>
      </c>
      <c r="V38" s="277" t="s">
        <v>515</v>
      </c>
      <c r="W38" s="277" t="s">
        <v>515</v>
      </c>
      <c r="X38" s="277" t="s">
        <v>515</v>
      </c>
      <c r="Y38" s="277" t="s">
        <v>515</v>
      </c>
      <c r="Z38" s="277" t="s">
        <v>515</v>
      </c>
      <c r="AA38" s="277" t="s">
        <v>515</v>
      </c>
      <c r="AB38" s="277">
        <v>60.392000000000003</v>
      </c>
      <c r="AC38" s="277">
        <v>0.81399999999999995</v>
      </c>
      <c r="AD38" s="277">
        <v>6.2E-2</v>
      </c>
      <c r="AE38" s="277" t="s">
        <v>515</v>
      </c>
      <c r="AF38" s="277" t="s">
        <v>515</v>
      </c>
      <c r="AG38" s="277" t="s">
        <v>515</v>
      </c>
      <c r="AH38" s="288"/>
    </row>
    <row r="39" spans="1:34">
      <c r="A39" s="276" t="s">
        <v>687</v>
      </c>
      <c r="B39" s="276" t="s">
        <v>688</v>
      </c>
      <c r="C39" s="277" t="s">
        <v>515</v>
      </c>
      <c r="D39" s="277" t="s">
        <v>515</v>
      </c>
      <c r="E39" s="277" t="s">
        <v>515</v>
      </c>
      <c r="F39" s="277" t="s">
        <v>515</v>
      </c>
      <c r="G39" s="277" t="s">
        <v>515</v>
      </c>
      <c r="H39" s="277" t="s">
        <v>515</v>
      </c>
      <c r="I39" s="277" t="s">
        <v>515</v>
      </c>
      <c r="J39" s="277" t="s">
        <v>515</v>
      </c>
      <c r="K39" s="277" t="s">
        <v>515</v>
      </c>
      <c r="L39" s="277" t="s">
        <v>515</v>
      </c>
      <c r="M39" s="277" t="s">
        <v>515</v>
      </c>
      <c r="N39" s="277" t="s">
        <v>515</v>
      </c>
      <c r="O39" s="277" t="s">
        <v>515</v>
      </c>
      <c r="P39" s="277" t="s">
        <v>515</v>
      </c>
      <c r="Q39" s="277" t="s">
        <v>515</v>
      </c>
      <c r="R39" s="277" t="s">
        <v>515</v>
      </c>
      <c r="S39" s="277" t="s">
        <v>515</v>
      </c>
      <c r="T39" s="277" t="s">
        <v>515</v>
      </c>
      <c r="U39" s="277" t="s">
        <v>515</v>
      </c>
      <c r="V39" s="277" t="s">
        <v>515</v>
      </c>
      <c r="W39" s="277">
        <v>-0.9</v>
      </c>
      <c r="X39" s="277" t="s">
        <v>515</v>
      </c>
      <c r="Y39" s="277" t="s">
        <v>515</v>
      </c>
      <c r="Z39" s="277" t="s">
        <v>515</v>
      </c>
      <c r="AA39" s="277" t="s">
        <v>515</v>
      </c>
      <c r="AB39" s="277">
        <v>64.671999999999997</v>
      </c>
      <c r="AC39" s="277">
        <v>11.170999999999999</v>
      </c>
      <c r="AD39" s="277">
        <v>6.4450000000000003</v>
      </c>
      <c r="AE39" s="277">
        <v>7.3639999999999999</v>
      </c>
      <c r="AF39" s="277">
        <v>3.4249999999999998</v>
      </c>
      <c r="AG39" s="277">
        <v>5.282</v>
      </c>
      <c r="AH39" s="288">
        <v>5.0659999999999998</v>
      </c>
    </row>
    <row r="40" spans="1:34">
      <c r="A40" s="281" t="s">
        <v>689</v>
      </c>
      <c r="B40" s="281" t="s">
        <v>593</v>
      </c>
      <c r="C40" s="282">
        <v>5.83</v>
      </c>
      <c r="D40" s="282">
        <v>0.44400000000000001</v>
      </c>
      <c r="E40" s="282">
        <v>2.8170000000000002</v>
      </c>
      <c r="F40" s="282">
        <v>13.899000000000001</v>
      </c>
      <c r="G40" s="282">
        <v>18.933</v>
      </c>
      <c r="H40" s="282">
        <v>25.25</v>
      </c>
      <c r="I40" s="282">
        <v>18.247</v>
      </c>
      <c r="J40" s="282">
        <v>3.113</v>
      </c>
      <c r="K40" s="282">
        <v>0.375</v>
      </c>
      <c r="L40" s="282">
        <v>22.221</v>
      </c>
      <c r="M40" s="282">
        <v>42.709000000000003</v>
      </c>
      <c r="N40" s="282">
        <v>55.031999999999996</v>
      </c>
      <c r="O40" s="282">
        <v>72.325999999999993</v>
      </c>
      <c r="P40" s="282">
        <v>90.733999999999995</v>
      </c>
      <c r="Q40" s="282">
        <v>105.20399999999999</v>
      </c>
      <c r="R40" s="282">
        <v>107.572</v>
      </c>
      <c r="S40" s="282">
        <v>110.098</v>
      </c>
      <c r="T40" s="282">
        <v>117.95099999999999</v>
      </c>
      <c r="U40" s="282">
        <v>91.373999999999995</v>
      </c>
      <c r="V40" s="282">
        <v>90.631</v>
      </c>
      <c r="W40" s="282">
        <v>98.947999999999993</v>
      </c>
      <c r="X40" s="282">
        <v>92.76</v>
      </c>
      <c r="Y40" s="282">
        <v>89.103999999999999</v>
      </c>
      <c r="Z40" s="282">
        <v>69.67</v>
      </c>
      <c r="AA40" s="282">
        <v>76.018000000000001</v>
      </c>
      <c r="AB40" s="282">
        <v>-91.489000000000004</v>
      </c>
      <c r="AC40" s="282">
        <v>-15.451000000000001</v>
      </c>
      <c r="AD40" s="282">
        <v>-6.2930000000000001</v>
      </c>
      <c r="AE40" s="282">
        <v>-21.225000000000001</v>
      </c>
      <c r="AF40" s="282">
        <v>-25.481999999999999</v>
      </c>
      <c r="AG40" s="282">
        <v>-39.286999999999999</v>
      </c>
      <c r="AH40" s="287">
        <v>-39.286999748230002</v>
      </c>
    </row>
    <row r="41" spans="1:34">
      <c r="A41" s="276" t="s">
        <v>690</v>
      </c>
      <c r="B41" s="276" t="s">
        <v>691</v>
      </c>
      <c r="C41" s="277">
        <v>2.573</v>
      </c>
      <c r="D41" s="277">
        <v>0.14099999999999999</v>
      </c>
      <c r="E41" s="277">
        <v>0.36299999999999999</v>
      </c>
      <c r="F41" s="277">
        <v>0.67800000000000005</v>
      </c>
      <c r="G41" s="277">
        <v>7.335</v>
      </c>
      <c r="H41" s="277">
        <v>9.7469999999999999</v>
      </c>
      <c r="I41" s="277">
        <v>6.3559999999999999</v>
      </c>
      <c r="J41" s="277">
        <v>2.4369999999999998</v>
      </c>
      <c r="K41" s="277">
        <v>0.312</v>
      </c>
      <c r="L41" s="277">
        <v>9</v>
      </c>
      <c r="M41" s="277">
        <v>17.212</v>
      </c>
      <c r="N41" s="277">
        <v>21.302</v>
      </c>
      <c r="O41" s="277">
        <v>27.954000000000001</v>
      </c>
      <c r="P41" s="277">
        <v>35.378999999999998</v>
      </c>
      <c r="Q41" s="277">
        <v>41.029000000000003</v>
      </c>
      <c r="R41" s="277">
        <v>41.771999999999998</v>
      </c>
      <c r="S41" s="277">
        <v>42.716999999999999</v>
      </c>
      <c r="T41" s="277">
        <v>45.073999999999998</v>
      </c>
      <c r="U41" s="277">
        <v>35.453000000000003</v>
      </c>
      <c r="V41" s="277">
        <v>34.137</v>
      </c>
      <c r="W41" s="277">
        <v>37.753999999999998</v>
      </c>
      <c r="X41" s="277">
        <v>38.725999999999999</v>
      </c>
      <c r="Y41" s="277">
        <v>34.142000000000003</v>
      </c>
      <c r="Z41" s="277">
        <v>26.08</v>
      </c>
      <c r="AA41" s="277">
        <v>28.193999999999999</v>
      </c>
      <c r="AB41" s="277">
        <v>-30.105</v>
      </c>
      <c r="AC41" s="277">
        <v>-2.9409999999999998</v>
      </c>
      <c r="AD41" s="277">
        <v>-2.6259999999999999</v>
      </c>
      <c r="AE41" s="277">
        <v>-74.290999999999997</v>
      </c>
      <c r="AF41" s="277">
        <v>-5.0209999999999999</v>
      </c>
      <c r="AG41" s="277">
        <v>-10.364000000000001</v>
      </c>
      <c r="AH41" s="288">
        <v>-10.364000000000001</v>
      </c>
    </row>
    <row r="42" spans="1:34">
      <c r="A42" s="276" t="s">
        <v>692</v>
      </c>
      <c r="B42" s="276" t="s">
        <v>693</v>
      </c>
      <c r="C42" s="277" t="s">
        <v>515</v>
      </c>
      <c r="D42" s="277" t="s">
        <v>515</v>
      </c>
      <c r="E42" s="277" t="s">
        <v>515</v>
      </c>
      <c r="F42" s="277" t="s">
        <v>515</v>
      </c>
      <c r="G42" s="277" t="s">
        <v>515</v>
      </c>
      <c r="H42" s="277" t="s">
        <v>515</v>
      </c>
      <c r="I42" s="277" t="s">
        <v>515</v>
      </c>
      <c r="J42" s="277" t="s">
        <v>515</v>
      </c>
      <c r="K42" s="277" t="s">
        <v>515</v>
      </c>
      <c r="L42" s="277" t="s">
        <v>515</v>
      </c>
      <c r="M42" s="277" t="s">
        <v>515</v>
      </c>
      <c r="N42" s="277" t="s">
        <v>515</v>
      </c>
      <c r="O42" s="277" t="s">
        <v>515</v>
      </c>
      <c r="P42" s="277" t="s">
        <v>515</v>
      </c>
      <c r="Q42" s="277" t="s">
        <v>515</v>
      </c>
      <c r="R42" s="277" t="s">
        <v>515</v>
      </c>
      <c r="S42" s="277" t="s">
        <v>515</v>
      </c>
      <c r="T42" s="277" t="s">
        <v>515</v>
      </c>
      <c r="U42" s="277" t="s">
        <v>515</v>
      </c>
      <c r="V42" s="277" t="s">
        <v>515</v>
      </c>
      <c r="W42" s="277">
        <v>29.172999999999998</v>
      </c>
      <c r="X42" s="277">
        <v>31.515999999999998</v>
      </c>
      <c r="Y42" s="277">
        <v>13.85</v>
      </c>
      <c r="Z42" s="277">
        <v>26.916</v>
      </c>
      <c r="AA42" s="277">
        <v>31.219000000000001</v>
      </c>
      <c r="AB42" s="277">
        <v>34.234000000000002</v>
      </c>
      <c r="AC42" s="277">
        <v>13.807</v>
      </c>
      <c r="AD42" s="277">
        <v>12.895</v>
      </c>
      <c r="AE42" s="277">
        <v>-2.4159999999999999</v>
      </c>
      <c r="AF42" s="277">
        <v>3.161</v>
      </c>
      <c r="AG42" s="277">
        <v>4.1459999999999999</v>
      </c>
      <c r="AH42" s="288"/>
    </row>
    <row r="43" spans="1:34">
      <c r="A43" s="276" t="s">
        <v>694</v>
      </c>
      <c r="B43" s="276" t="s">
        <v>695</v>
      </c>
      <c r="C43" s="277" t="s">
        <v>515</v>
      </c>
      <c r="D43" s="277" t="s">
        <v>515</v>
      </c>
      <c r="E43" s="277" t="s">
        <v>515</v>
      </c>
      <c r="F43" s="277" t="s">
        <v>515</v>
      </c>
      <c r="G43" s="277" t="s">
        <v>515</v>
      </c>
      <c r="H43" s="277" t="s">
        <v>515</v>
      </c>
      <c r="I43" s="277" t="s">
        <v>515</v>
      </c>
      <c r="J43" s="277" t="s">
        <v>515</v>
      </c>
      <c r="K43" s="277" t="s">
        <v>515</v>
      </c>
      <c r="L43" s="277" t="s">
        <v>515</v>
      </c>
      <c r="M43" s="277" t="s">
        <v>515</v>
      </c>
      <c r="N43" s="277" t="s">
        <v>515</v>
      </c>
      <c r="O43" s="277" t="s">
        <v>515</v>
      </c>
      <c r="P43" s="277" t="s">
        <v>515</v>
      </c>
      <c r="Q43" s="277" t="s">
        <v>515</v>
      </c>
      <c r="R43" s="277" t="s">
        <v>515</v>
      </c>
      <c r="S43" s="277" t="s">
        <v>515</v>
      </c>
      <c r="T43" s="277" t="s">
        <v>515</v>
      </c>
      <c r="U43" s="277" t="s">
        <v>515</v>
      </c>
      <c r="V43" s="277" t="s">
        <v>515</v>
      </c>
      <c r="W43" s="277">
        <v>8.5809999999999995</v>
      </c>
      <c r="X43" s="277">
        <v>7.21</v>
      </c>
      <c r="Y43" s="277">
        <v>20.292000000000002</v>
      </c>
      <c r="Z43" s="277">
        <v>-0.83599999999999997</v>
      </c>
      <c r="AA43" s="277">
        <v>-3.0249999999999999</v>
      </c>
      <c r="AB43" s="277">
        <v>-64.338999999999999</v>
      </c>
      <c r="AC43" s="277">
        <v>-16.748000000000001</v>
      </c>
      <c r="AD43" s="277">
        <v>-15.521000000000001</v>
      </c>
      <c r="AE43" s="277">
        <v>-71.875</v>
      </c>
      <c r="AF43" s="277">
        <v>-8.1820000000000004</v>
      </c>
      <c r="AG43" s="277">
        <v>-14.51</v>
      </c>
      <c r="AH43" s="288"/>
    </row>
    <row r="44" spans="1:34">
      <c r="A44" s="276" t="s">
        <v>696</v>
      </c>
      <c r="B44" s="276" t="s">
        <v>697</v>
      </c>
      <c r="C44" s="277" t="s">
        <v>515</v>
      </c>
      <c r="D44" s="277" t="s">
        <v>515</v>
      </c>
      <c r="E44" s="277" t="s">
        <v>515</v>
      </c>
      <c r="F44" s="277" t="s">
        <v>515</v>
      </c>
      <c r="G44" s="277" t="s">
        <v>515</v>
      </c>
      <c r="H44" s="277" t="s">
        <v>515</v>
      </c>
      <c r="I44" s="277" t="s">
        <v>515</v>
      </c>
      <c r="J44" s="277" t="s">
        <v>515</v>
      </c>
      <c r="K44" s="277" t="s">
        <v>515</v>
      </c>
      <c r="L44" s="277" t="s">
        <v>515</v>
      </c>
      <c r="M44" s="277" t="s">
        <v>515</v>
      </c>
      <c r="N44" s="277" t="s">
        <v>515</v>
      </c>
      <c r="O44" s="277" t="s">
        <v>515</v>
      </c>
      <c r="P44" s="277" t="s">
        <v>515</v>
      </c>
      <c r="Q44" s="277" t="s">
        <v>515</v>
      </c>
      <c r="R44" s="277" t="s">
        <v>515</v>
      </c>
      <c r="S44" s="277" t="s">
        <v>515</v>
      </c>
      <c r="T44" s="277" t="s">
        <v>515</v>
      </c>
      <c r="U44" s="277" t="s">
        <v>515</v>
      </c>
      <c r="V44" s="277" t="s">
        <v>515</v>
      </c>
      <c r="W44" s="277">
        <v>0</v>
      </c>
      <c r="X44" s="277">
        <v>0</v>
      </c>
      <c r="Y44" s="277">
        <v>0</v>
      </c>
      <c r="Z44" s="277">
        <v>0</v>
      </c>
      <c r="AA44" s="277">
        <v>0</v>
      </c>
      <c r="AB44" s="277" t="s">
        <v>515</v>
      </c>
      <c r="AC44" s="277" t="s">
        <v>515</v>
      </c>
      <c r="AD44" s="277" t="s">
        <v>515</v>
      </c>
      <c r="AE44" s="277" t="s">
        <v>515</v>
      </c>
      <c r="AF44" s="277" t="s">
        <v>515</v>
      </c>
      <c r="AG44" s="277" t="s">
        <v>515</v>
      </c>
      <c r="AH44" s="288"/>
    </row>
    <row r="45" spans="1:34">
      <c r="A45" s="281" t="s">
        <v>698</v>
      </c>
      <c r="B45" s="281" t="s">
        <v>699</v>
      </c>
      <c r="C45" s="282">
        <v>3.2570000000000001</v>
      </c>
      <c r="D45" s="282">
        <v>0.30299999999999999</v>
      </c>
      <c r="E45" s="282">
        <v>2.4540000000000002</v>
      </c>
      <c r="F45" s="282">
        <v>13.221</v>
      </c>
      <c r="G45" s="282">
        <v>11.598000000000001</v>
      </c>
      <c r="H45" s="282">
        <v>15.503</v>
      </c>
      <c r="I45" s="282">
        <v>11.891</v>
      </c>
      <c r="J45" s="282">
        <v>0.67600000000000005</v>
      </c>
      <c r="K45" s="282">
        <v>6.3E-2</v>
      </c>
      <c r="L45" s="282">
        <v>13.221</v>
      </c>
      <c r="M45" s="282">
        <v>25.497</v>
      </c>
      <c r="N45" s="282">
        <v>33.729999999999997</v>
      </c>
      <c r="O45" s="282">
        <v>44.372</v>
      </c>
      <c r="P45" s="282">
        <v>55.354999999999997</v>
      </c>
      <c r="Q45" s="282">
        <v>64.174999999999997</v>
      </c>
      <c r="R45" s="282">
        <v>65.8</v>
      </c>
      <c r="S45" s="282">
        <v>67.381</v>
      </c>
      <c r="T45" s="282">
        <v>72.876999999999995</v>
      </c>
      <c r="U45" s="282">
        <v>55.920999999999999</v>
      </c>
      <c r="V45" s="282">
        <v>56.494</v>
      </c>
      <c r="W45" s="282">
        <v>61.194000000000003</v>
      </c>
      <c r="X45" s="282">
        <v>54.033999999999999</v>
      </c>
      <c r="Y45" s="282">
        <v>54.962000000000003</v>
      </c>
      <c r="Z45" s="282">
        <v>43.59</v>
      </c>
      <c r="AA45" s="282">
        <v>47.823999999999998</v>
      </c>
      <c r="AB45" s="282">
        <v>-61.384</v>
      </c>
      <c r="AC45" s="282">
        <v>-12.51</v>
      </c>
      <c r="AD45" s="282">
        <v>-3.6669999999999998</v>
      </c>
      <c r="AE45" s="282">
        <v>53.066000000000003</v>
      </c>
      <c r="AF45" s="282">
        <v>-20.460999999999999</v>
      </c>
      <c r="AG45" s="282">
        <v>-28.923000000000002</v>
      </c>
      <c r="AH45" s="287">
        <v>-28.922999999999998</v>
      </c>
    </row>
    <row r="46" spans="1:34">
      <c r="A46" s="276" t="s">
        <v>700</v>
      </c>
      <c r="B46" s="276" t="s">
        <v>701</v>
      </c>
      <c r="C46" s="277">
        <v>-2.1440000000000001</v>
      </c>
      <c r="D46" s="277">
        <v>0.52800000000000002</v>
      </c>
      <c r="E46" s="277" t="s">
        <v>515</v>
      </c>
      <c r="F46" s="277" t="s">
        <v>515</v>
      </c>
      <c r="G46" s="277" t="s">
        <v>515</v>
      </c>
      <c r="H46" s="277" t="s">
        <v>515</v>
      </c>
      <c r="I46" s="277" t="s">
        <v>515</v>
      </c>
      <c r="J46" s="277">
        <v>0</v>
      </c>
      <c r="K46" s="277">
        <v>0</v>
      </c>
      <c r="L46" s="277">
        <v>0</v>
      </c>
      <c r="M46" s="277">
        <v>0</v>
      </c>
      <c r="N46" s="277">
        <v>0</v>
      </c>
      <c r="O46" s="277">
        <v>0</v>
      </c>
      <c r="P46" s="277">
        <v>0</v>
      </c>
      <c r="Q46" s="277">
        <v>0</v>
      </c>
      <c r="R46" s="277">
        <v>0</v>
      </c>
      <c r="S46" s="277">
        <v>0</v>
      </c>
      <c r="T46" s="277">
        <v>0</v>
      </c>
      <c r="U46" s="277" t="s">
        <v>515</v>
      </c>
      <c r="V46" s="277">
        <v>0</v>
      </c>
      <c r="W46" s="277">
        <v>0</v>
      </c>
      <c r="X46" s="277">
        <v>0</v>
      </c>
      <c r="Y46" s="277">
        <v>0</v>
      </c>
      <c r="Z46" s="277">
        <v>0</v>
      </c>
      <c r="AA46" s="277">
        <v>0</v>
      </c>
      <c r="AB46" s="277">
        <v>0</v>
      </c>
      <c r="AC46" s="277">
        <v>0</v>
      </c>
      <c r="AD46" s="277">
        <v>0</v>
      </c>
      <c r="AE46" s="277">
        <v>0</v>
      </c>
      <c r="AF46" s="277">
        <v>0</v>
      </c>
      <c r="AG46" s="277">
        <v>0</v>
      </c>
      <c r="AH46" s="288">
        <v>0</v>
      </c>
    </row>
    <row r="47" spans="1:34">
      <c r="A47" s="276" t="s">
        <v>702</v>
      </c>
      <c r="B47" s="276" t="s">
        <v>703</v>
      </c>
      <c r="C47" s="277" t="s">
        <v>515</v>
      </c>
      <c r="D47" s="277" t="s">
        <v>515</v>
      </c>
      <c r="E47" s="277" t="s">
        <v>515</v>
      </c>
      <c r="F47" s="277" t="s">
        <v>515</v>
      </c>
      <c r="G47" s="277" t="s">
        <v>515</v>
      </c>
      <c r="H47" s="277" t="s">
        <v>515</v>
      </c>
      <c r="I47" s="277" t="s">
        <v>515</v>
      </c>
      <c r="J47" s="277" t="s">
        <v>515</v>
      </c>
      <c r="K47" s="277" t="s">
        <v>515</v>
      </c>
      <c r="L47" s="277" t="s">
        <v>515</v>
      </c>
      <c r="M47" s="277" t="s">
        <v>515</v>
      </c>
      <c r="N47" s="277" t="s">
        <v>515</v>
      </c>
      <c r="O47" s="277" t="s">
        <v>515</v>
      </c>
      <c r="P47" s="277" t="s">
        <v>515</v>
      </c>
      <c r="Q47" s="277" t="s">
        <v>515</v>
      </c>
      <c r="R47" s="277" t="s">
        <v>515</v>
      </c>
      <c r="S47" s="277" t="s">
        <v>515</v>
      </c>
      <c r="T47" s="277" t="s">
        <v>515</v>
      </c>
      <c r="U47" s="277" t="s">
        <v>515</v>
      </c>
      <c r="V47" s="277" t="s">
        <v>515</v>
      </c>
      <c r="W47" s="277">
        <v>0</v>
      </c>
      <c r="X47" s="277">
        <v>0</v>
      </c>
      <c r="Y47" s="277">
        <v>0</v>
      </c>
      <c r="Z47" s="277">
        <v>0</v>
      </c>
      <c r="AA47" s="277">
        <v>0</v>
      </c>
      <c r="AB47" s="277">
        <v>0</v>
      </c>
      <c r="AC47" s="277">
        <v>0</v>
      </c>
      <c r="AD47" s="277">
        <v>0</v>
      </c>
      <c r="AE47" s="277">
        <v>0</v>
      </c>
      <c r="AF47" s="277">
        <v>0</v>
      </c>
      <c r="AG47" s="277">
        <v>0</v>
      </c>
      <c r="AH47" s="288">
        <v>0</v>
      </c>
    </row>
    <row r="48" spans="1:34">
      <c r="A48" s="276" t="s">
        <v>704</v>
      </c>
      <c r="B48" s="276" t="s">
        <v>705</v>
      </c>
      <c r="C48" s="277" t="s">
        <v>515</v>
      </c>
      <c r="D48" s="277" t="s">
        <v>515</v>
      </c>
      <c r="E48" s="277" t="s">
        <v>515</v>
      </c>
      <c r="F48" s="277" t="s">
        <v>515</v>
      </c>
      <c r="G48" s="277" t="s">
        <v>515</v>
      </c>
      <c r="H48" s="277" t="s">
        <v>515</v>
      </c>
      <c r="I48" s="277" t="s">
        <v>515</v>
      </c>
      <c r="J48" s="277" t="s">
        <v>515</v>
      </c>
      <c r="K48" s="277" t="s">
        <v>515</v>
      </c>
      <c r="L48" s="277" t="s">
        <v>515</v>
      </c>
      <c r="M48" s="277" t="s">
        <v>515</v>
      </c>
      <c r="N48" s="277" t="s">
        <v>515</v>
      </c>
      <c r="O48" s="277" t="s">
        <v>515</v>
      </c>
      <c r="P48" s="277" t="s">
        <v>515</v>
      </c>
      <c r="Q48" s="277" t="s">
        <v>515</v>
      </c>
      <c r="R48" s="277" t="s">
        <v>515</v>
      </c>
      <c r="S48" s="277" t="s">
        <v>515</v>
      </c>
      <c r="T48" s="277" t="s">
        <v>515</v>
      </c>
      <c r="U48" s="277" t="s">
        <v>515</v>
      </c>
      <c r="V48" s="277" t="s">
        <v>515</v>
      </c>
      <c r="W48" s="277">
        <v>0</v>
      </c>
      <c r="X48" s="277">
        <v>0</v>
      </c>
      <c r="Y48" s="277">
        <v>0</v>
      </c>
      <c r="Z48" s="277">
        <v>0</v>
      </c>
      <c r="AA48" s="277">
        <v>0</v>
      </c>
      <c r="AB48" s="277">
        <v>0</v>
      </c>
      <c r="AC48" s="277">
        <v>0</v>
      </c>
      <c r="AD48" s="277">
        <v>0</v>
      </c>
      <c r="AE48" s="277">
        <v>0</v>
      </c>
      <c r="AF48" s="277">
        <v>0</v>
      </c>
      <c r="AG48" s="277">
        <v>0</v>
      </c>
      <c r="AH48" s="288">
        <v>0</v>
      </c>
    </row>
    <row r="49" spans="1:34">
      <c r="A49" s="281" t="s">
        <v>706</v>
      </c>
      <c r="B49" s="281" t="s">
        <v>707</v>
      </c>
      <c r="C49" s="282">
        <v>5.4009999999999998</v>
      </c>
      <c r="D49" s="282">
        <v>-0.22500000000000001</v>
      </c>
      <c r="E49" s="282">
        <v>2.4540000000000002</v>
      </c>
      <c r="F49" s="282">
        <v>13.221</v>
      </c>
      <c r="G49" s="282">
        <v>11.598000000000001</v>
      </c>
      <c r="H49" s="282">
        <v>15.503</v>
      </c>
      <c r="I49" s="282">
        <v>11.891</v>
      </c>
      <c r="J49" s="282">
        <v>0.67600000000000005</v>
      </c>
      <c r="K49" s="282">
        <v>6.3E-2</v>
      </c>
      <c r="L49" s="282">
        <v>13.221</v>
      </c>
      <c r="M49" s="282">
        <v>25.497</v>
      </c>
      <c r="N49" s="282">
        <v>33.729999999999997</v>
      </c>
      <c r="O49" s="282">
        <v>44.372</v>
      </c>
      <c r="P49" s="282">
        <v>55.354999999999997</v>
      </c>
      <c r="Q49" s="282">
        <v>64.174999999999997</v>
      </c>
      <c r="R49" s="282">
        <v>65.8</v>
      </c>
      <c r="S49" s="282">
        <v>67.381</v>
      </c>
      <c r="T49" s="282">
        <v>72.876999999999995</v>
      </c>
      <c r="U49" s="282">
        <v>55.920999999999999</v>
      </c>
      <c r="V49" s="282">
        <v>56.494</v>
      </c>
      <c r="W49" s="282">
        <v>61.194000000000003</v>
      </c>
      <c r="X49" s="282">
        <v>54.033999999999999</v>
      </c>
      <c r="Y49" s="282">
        <v>54.962000000000003</v>
      </c>
      <c r="Z49" s="282">
        <v>43.59</v>
      </c>
      <c r="AA49" s="282">
        <v>47.823999999999998</v>
      </c>
      <c r="AB49" s="282">
        <v>-61.384</v>
      </c>
      <c r="AC49" s="282">
        <v>-12.51</v>
      </c>
      <c r="AD49" s="282">
        <v>-3.6669999999999998</v>
      </c>
      <c r="AE49" s="282">
        <v>53.066000000000003</v>
      </c>
      <c r="AF49" s="282">
        <v>-20.460999999999999</v>
      </c>
      <c r="AG49" s="282">
        <v>-28.923000000000002</v>
      </c>
      <c r="AH49" s="287">
        <v>-28.922999999999998</v>
      </c>
    </row>
    <row r="50" spans="1:34">
      <c r="A50" s="276" t="s">
        <v>708</v>
      </c>
      <c r="B50" s="276" t="s">
        <v>709</v>
      </c>
      <c r="C50" s="277" t="s">
        <v>515</v>
      </c>
      <c r="D50" s="277" t="s">
        <v>515</v>
      </c>
      <c r="E50" s="277" t="s">
        <v>515</v>
      </c>
      <c r="F50" s="277" t="s">
        <v>515</v>
      </c>
      <c r="G50" s="277" t="s">
        <v>515</v>
      </c>
      <c r="H50" s="277" t="s">
        <v>515</v>
      </c>
      <c r="I50" s="277" t="s">
        <v>515</v>
      </c>
      <c r="J50" s="277">
        <v>0</v>
      </c>
      <c r="K50" s="277">
        <v>0</v>
      </c>
      <c r="L50" s="277">
        <v>0</v>
      </c>
      <c r="M50" s="277">
        <v>0</v>
      </c>
      <c r="N50" s="277">
        <v>0</v>
      </c>
      <c r="O50" s="277">
        <v>0</v>
      </c>
      <c r="P50" s="277">
        <v>0</v>
      </c>
      <c r="Q50" s="277">
        <v>0</v>
      </c>
      <c r="R50" s="277">
        <v>0</v>
      </c>
      <c r="S50" s="277">
        <v>0</v>
      </c>
      <c r="T50" s="277">
        <v>0</v>
      </c>
      <c r="U50" s="277" t="s">
        <v>515</v>
      </c>
      <c r="V50" s="277">
        <v>0</v>
      </c>
      <c r="W50" s="277">
        <v>0</v>
      </c>
      <c r="X50" s="277">
        <v>0</v>
      </c>
      <c r="Y50" s="277">
        <v>0</v>
      </c>
      <c r="Z50" s="277">
        <v>0</v>
      </c>
      <c r="AA50" s="277">
        <v>0</v>
      </c>
      <c r="AB50" s="277">
        <v>0</v>
      </c>
      <c r="AC50" s="277">
        <v>0</v>
      </c>
      <c r="AD50" s="277">
        <v>0</v>
      </c>
      <c r="AE50" s="277">
        <v>0</v>
      </c>
      <c r="AF50" s="277">
        <v>0</v>
      </c>
      <c r="AG50" s="277">
        <v>0</v>
      </c>
      <c r="AH50" s="288">
        <v>0</v>
      </c>
    </row>
    <row r="51" spans="1:34">
      <c r="A51" s="281" t="s">
        <v>710</v>
      </c>
      <c r="B51" s="281" t="s">
        <v>711</v>
      </c>
      <c r="C51" s="282">
        <v>5.4009999999999998</v>
      </c>
      <c r="D51" s="282">
        <v>-0.22500000000000001</v>
      </c>
      <c r="E51" s="282">
        <v>2.4540000000000002</v>
      </c>
      <c r="F51" s="282">
        <v>13.221</v>
      </c>
      <c r="G51" s="282">
        <v>11.598000000000001</v>
      </c>
      <c r="H51" s="282">
        <v>15.503</v>
      </c>
      <c r="I51" s="282">
        <v>11.891</v>
      </c>
      <c r="J51" s="282">
        <v>0.67600000000000005</v>
      </c>
      <c r="K51" s="282">
        <v>6.3E-2</v>
      </c>
      <c r="L51" s="282">
        <v>13.221</v>
      </c>
      <c r="M51" s="282">
        <v>25.497</v>
      </c>
      <c r="N51" s="282">
        <v>33.729999999999997</v>
      </c>
      <c r="O51" s="282">
        <v>44.372</v>
      </c>
      <c r="P51" s="282">
        <v>55.354999999999997</v>
      </c>
      <c r="Q51" s="282">
        <v>64.174999999999997</v>
      </c>
      <c r="R51" s="282">
        <v>69.525999999999996</v>
      </c>
      <c r="S51" s="282">
        <v>70.795000000000002</v>
      </c>
      <c r="T51" s="282">
        <v>72.876999999999995</v>
      </c>
      <c r="U51" s="282">
        <v>55.920999999999999</v>
      </c>
      <c r="V51" s="282">
        <v>56.494</v>
      </c>
      <c r="W51" s="282">
        <v>61.194000000000003</v>
      </c>
      <c r="X51" s="282">
        <v>54.033999999999999</v>
      </c>
      <c r="Y51" s="282">
        <v>54.962000000000003</v>
      </c>
      <c r="Z51" s="282">
        <v>43.59</v>
      </c>
      <c r="AA51" s="282">
        <v>47.823999999999998</v>
      </c>
      <c r="AB51" s="282">
        <v>-61.384</v>
      </c>
      <c r="AC51" s="282">
        <v>-12.51</v>
      </c>
      <c r="AD51" s="282">
        <v>-3.6669999999999998</v>
      </c>
      <c r="AE51" s="282">
        <v>53.066000000000003</v>
      </c>
      <c r="AF51" s="282">
        <v>-20.460999999999999</v>
      </c>
      <c r="AG51" s="282">
        <v>-28.923000000000002</v>
      </c>
      <c r="AH51" s="287">
        <v>-28.922999999999998</v>
      </c>
    </row>
    <row r="52" spans="1:34">
      <c r="A52" s="281"/>
      <c r="B52" s="281"/>
      <c r="C52" s="294">
        <f>C51/C$6</f>
        <v>4.3279324326490058E-2</v>
      </c>
      <c r="D52" s="294">
        <f t="shared" ref="D52:AG52" si="3">D51/D$6</f>
        <v>-1.4864829153563594E-3</v>
      </c>
      <c r="E52" s="294">
        <f t="shared" si="3"/>
        <v>1.465293327362293E-2</v>
      </c>
      <c r="F52" s="294">
        <f t="shared" si="3"/>
        <v>7.2808877385246579E-2</v>
      </c>
      <c r="G52" s="294">
        <f t="shared" si="3"/>
        <v>5.577114499632136E-2</v>
      </c>
      <c r="H52" s="294">
        <f t="shared" si="3"/>
        <v>6.1350882886020246E-2</v>
      </c>
      <c r="I52" s="294">
        <f t="shared" si="3"/>
        <v>4.3772754212175087E-2</v>
      </c>
      <c r="J52" s="294">
        <f t="shared" si="3"/>
        <v>2.5255355555057423E-3</v>
      </c>
      <c r="K52" s="294">
        <f t="shared" si="3"/>
        <v>2.3971781788294919E-4</v>
      </c>
      <c r="L52" s="294">
        <f t="shared" si="3"/>
        <v>4.5162480400897716E-2</v>
      </c>
      <c r="M52" s="294">
        <f t="shared" si="3"/>
        <v>7.3132115086205665E-2</v>
      </c>
      <c r="N52" s="294">
        <f t="shared" si="3"/>
        <v>8.9029308670129648E-2</v>
      </c>
      <c r="O52" s="294">
        <f t="shared" si="3"/>
        <v>0.10067499347695379</v>
      </c>
      <c r="P52" s="294">
        <f t="shared" si="3"/>
        <v>0.10942318336364355</v>
      </c>
      <c r="Q52" s="294">
        <f t="shared" si="3"/>
        <v>0.11419994198803103</v>
      </c>
      <c r="R52" s="294">
        <f t="shared" si="3"/>
        <v>0.11553525997344513</v>
      </c>
      <c r="S52" s="294">
        <f t="shared" si="3"/>
        <v>0.10815860716097216</v>
      </c>
      <c r="T52" s="294">
        <f t="shared" si="3"/>
        <v>0.10036951494793322</v>
      </c>
      <c r="U52" s="294">
        <f t="shared" si="3"/>
        <v>7.1207733897687822E-2</v>
      </c>
      <c r="V52" s="294">
        <f t="shared" si="3"/>
        <v>6.9359577365013761E-2</v>
      </c>
      <c r="W52" s="294">
        <f t="shared" si="3"/>
        <v>7.4777661282635952E-2</v>
      </c>
      <c r="X52" s="294">
        <f t="shared" si="3"/>
        <v>6.6117017111085002E-2</v>
      </c>
      <c r="Y52" s="294">
        <f t="shared" si="3"/>
        <v>6.693067763627375E-2</v>
      </c>
      <c r="Z52" s="294">
        <f t="shared" si="3"/>
        <v>5.4251505949121329E-2</v>
      </c>
      <c r="AA52" s="294">
        <f t="shared" si="3"/>
        <v>5.8199802609401483E-2</v>
      </c>
      <c r="AB52" s="294">
        <f t="shared" si="3"/>
        <v>-7.3705849014917918E-2</v>
      </c>
      <c r="AC52" s="294">
        <f t="shared" si="3"/>
        <v>-1.3559667414200689E-2</v>
      </c>
      <c r="AD52" s="294">
        <f t="shared" si="3"/>
        <v>-3.9701056565615003E-3</v>
      </c>
      <c r="AE52" s="294">
        <f t="shared" si="3"/>
        <v>5.9841830641732763E-2</v>
      </c>
      <c r="AF52" s="294">
        <f t="shared" si="3"/>
        <v>-2.2834255512428771E-2</v>
      </c>
      <c r="AG52" s="294">
        <f t="shared" si="3"/>
        <v>-3.1683764850224297E-2</v>
      </c>
      <c r="AH52" s="287"/>
    </row>
    <row r="53" spans="1:34">
      <c r="A53" s="276" t="s">
        <v>712</v>
      </c>
      <c r="B53" s="276" t="s">
        <v>713</v>
      </c>
      <c r="C53" s="277">
        <v>0.248</v>
      </c>
      <c r="D53" s="277">
        <v>0.312</v>
      </c>
      <c r="E53" s="277">
        <v>0.34100000000000003</v>
      </c>
      <c r="F53" s="277">
        <v>0.34100000000000003</v>
      </c>
      <c r="G53" s="277">
        <v>0.34100000000000003</v>
      </c>
      <c r="H53" s="277">
        <v>0.34100000000000003</v>
      </c>
      <c r="I53" s="277">
        <v>0.23799999999999999</v>
      </c>
      <c r="J53" s="277">
        <v>0.23799999999999999</v>
      </c>
      <c r="K53" s="277">
        <v>0.23799999999999999</v>
      </c>
      <c r="L53" s="277">
        <v>0.23799999999999999</v>
      </c>
      <c r="M53" s="277">
        <v>0.23799999999999999</v>
      </c>
      <c r="N53" s="277">
        <v>0.34</v>
      </c>
      <c r="O53" s="277">
        <v>0.23400000000000001</v>
      </c>
      <c r="P53" s="277">
        <v>0.23200000000000001</v>
      </c>
      <c r="Q53" s="277">
        <v>0.23100000000000001</v>
      </c>
      <c r="R53" s="277">
        <v>0.224</v>
      </c>
      <c r="S53" s="277">
        <v>0.112</v>
      </c>
      <c r="T53" s="277">
        <v>0</v>
      </c>
      <c r="U53" s="277" t="s">
        <v>515</v>
      </c>
      <c r="V53" s="277">
        <v>0</v>
      </c>
      <c r="W53" s="277">
        <v>0</v>
      </c>
      <c r="X53" s="277">
        <v>0</v>
      </c>
      <c r="Y53" s="277">
        <v>0</v>
      </c>
      <c r="Z53" s="277">
        <v>0</v>
      </c>
      <c r="AA53" s="277">
        <v>0</v>
      </c>
      <c r="AB53" s="277">
        <v>0</v>
      </c>
      <c r="AC53" s="277">
        <v>0</v>
      </c>
      <c r="AD53" s="277">
        <v>0</v>
      </c>
      <c r="AE53" s="277">
        <v>0</v>
      </c>
      <c r="AF53" s="277">
        <v>0</v>
      </c>
      <c r="AG53" s="277">
        <v>0</v>
      </c>
      <c r="AH53" s="288">
        <v>0</v>
      </c>
    </row>
    <row r="54" spans="1:34">
      <c r="A54" s="276" t="s">
        <v>714</v>
      </c>
      <c r="B54" s="276" t="s">
        <v>715</v>
      </c>
      <c r="C54" s="277" t="s">
        <v>515</v>
      </c>
      <c r="D54" s="277" t="s">
        <v>515</v>
      </c>
      <c r="E54" s="277" t="s">
        <v>515</v>
      </c>
      <c r="F54" s="277" t="s">
        <v>515</v>
      </c>
      <c r="G54" s="277" t="s">
        <v>515</v>
      </c>
      <c r="H54" s="277" t="s">
        <v>515</v>
      </c>
      <c r="I54" s="277" t="s">
        <v>515</v>
      </c>
      <c r="J54" s="277" t="s">
        <v>515</v>
      </c>
      <c r="K54" s="277" t="s">
        <v>515</v>
      </c>
      <c r="L54" s="277" t="s">
        <v>515</v>
      </c>
      <c r="M54" s="277" t="s">
        <v>515</v>
      </c>
      <c r="N54" s="277" t="s">
        <v>515</v>
      </c>
      <c r="O54" s="277">
        <v>0.10100000000000001</v>
      </c>
      <c r="P54" s="277">
        <v>0.1</v>
      </c>
      <c r="Q54" s="277">
        <v>9.0999999999999998E-2</v>
      </c>
      <c r="R54" s="277">
        <v>0</v>
      </c>
      <c r="S54" s="277">
        <v>0</v>
      </c>
      <c r="T54" s="277">
        <v>0</v>
      </c>
      <c r="U54" s="277" t="s">
        <v>515</v>
      </c>
      <c r="V54" s="277">
        <v>0</v>
      </c>
      <c r="W54" s="277">
        <v>0</v>
      </c>
      <c r="X54" s="277">
        <v>0</v>
      </c>
      <c r="Y54" s="277">
        <v>0</v>
      </c>
      <c r="Z54" s="277">
        <v>0</v>
      </c>
      <c r="AA54" s="277">
        <v>0</v>
      </c>
      <c r="AB54" s="277">
        <v>0</v>
      </c>
      <c r="AC54" s="277">
        <v>0</v>
      </c>
      <c r="AD54" s="277">
        <v>0</v>
      </c>
      <c r="AE54" s="277">
        <v>0</v>
      </c>
      <c r="AF54" s="277">
        <v>0</v>
      </c>
      <c r="AG54" s="277">
        <v>0</v>
      </c>
      <c r="AH54" s="288">
        <v>0</v>
      </c>
    </row>
    <row r="55" spans="1:34">
      <c r="A55" s="281" t="s">
        <v>716</v>
      </c>
      <c r="B55" s="281" t="s">
        <v>518</v>
      </c>
      <c r="C55" s="282">
        <v>5.1529999999999996</v>
      </c>
      <c r="D55" s="282">
        <v>-0.53700000000000003</v>
      </c>
      <c r="E55" s="282">
        <v>2.113</v>
      </c>
      <c r="F55" s="282">
        <v>12.88</v>
      </c>
      <c r="G55" s="282">
        <v>11.257</v>
      </c>
      <c r="H55" s="282">
        <v>15.162000000000001</v>
      </c>
      <c r="I55" s="282">
        <v>11.653</v>
      </c>
      <c r="J55" s="282">
        <v>0.438</v>
      </c>
      <c r="K55" s="282">
        <v>-0.17499999999999999</v>
      </c>
      <c r="L55" s="282">
        <v>12.983000000000001</v>
      </c>
      <c r="M55" s="282">
        <v>25.259</v>
      </c>
      <c r="N55" s="282">
        <v>33.39</v>
      </c>
      <c r="O55" s="282">
        <v>44.036999999999999</v>
      </c>
      <c r="P55" s="282">
        <v>55.023000000000003</v>
      </c>
      <c r="Q55" s="282">
        <v>63.853000000000002</v>
      </c>
      <c r="R55" s="282">
        <v>69.302000000000007</v>
      </c>
      <c r="S55" s="282">
        <v>70.683000000000007</v>
      </c>
      <c r="T55" s="282">
        <v>72.876999999999995</v>
      </c>
      <c r="U55" s="282">
        <v>55.920999999999999</v>
      </c>
      <c r="V55" s="282">
        <v>56.494</v>
      </c>
      <c r="W55" s="282">
        <v>61.194000000000003</v>
      </c>
      <c r="X55" s="282">
        <v>54.033999999999999</v>
      </c>
      <c r="Y55" s="282">
        <v>54.962000000000003</v>
      </c>
      <c r="Z55" s="282">
        <v>43.59</v>
      </c>
      <c r="AA55" s="282">
        <v>47.823999999999998</v>
      </c>
      <c r="AB55" s="282">
        <v>-61.384</v>
      </c>
      <c r="AC55" s="282">
        <v>-12.51</v>
      </c>
      <c r="AD55" s="282">
        <v>-3.6669999999999998</v>
      </c>
      <c r="AE55" s="282">
        <v>53.066000000000003</v>
      </c>
      <c r="AF55" s="282">
        <v>-20.460999999999999</v>
      </c>
      <c r="AG55" s="282">
        <v>-28.923000000000002</v>
      </c>
      <c r="AH55" s="287">
        <v>-28.9229995498657</v>
      </c>
    </row>
    <row r="56" spans="1:34">
      <c r="A56" s="281"/>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c r="AC56" s="283"/>
      <c r="AD56" s="283"/>
      <c r="AE56" s="283"/>
      <c r="AF56" s="283"/>
      <c r="AG56" s="283"/>
      <c r="AH56" s="290"/>
    </row>
    <row r="57" spans="1:34">
      <c r="A57" s="281" t="s">
        <v>717</v>
      </c>
      <c r="B57" s="281" t="s">
        <v>518</v>
      </c>
      <c r="C57" s="282">
        <v>5.1529999999999996</v>
      </c>
      <c r="D57" s="282">
        <v>-0.53700000000000003</v>
      </c>
      <c r="E57" s="282">
        <v>2.113</v>
      </c>
      <c r="F57" s="282">
        <v>12.88</v>
      </c>
      <c r="G57" s="282">
        <v>11.257</v>
      </c>
      <c r="H57" s="282">
        <v>15.162000000000001</v>
      </c>
      <c r="I57" s="282">
        <v>11.653</v>
      </c>
      <c r="J57" s="282">
        <v>0.438</v>
      </c>
      <c r="K57" s="282">
        <v>-0.17499999999999999</v>
      </c>
      <c r="L57" s="282">
        <v>12.983000000000001</v>
      </c>
      <c r="M57" s="282">
        <v>25.259</v>
      </c>
      <c r="N57" s="282">
        <v>33.39</v>
      </c>
      <c r="O57" s="282">
        <v>44.036999999999999</v>
      </c>
      <c r="P57" s="282">
        <v>55.023000000000003</v>
      </c>
      <c r="Q57" s="282">
        <v>63.853000000000002</v>
      </c>
      <c r="R57" s="282">
        <v>69.302000000000007</v>
      </c>
      <c r="S57" s="282">
        <v>70.683000000000007</v>
      </c>
      <c r="T57" s="282">
        <v>72.876999999999995</v>
      </c>
      <c r="U57" s="282">
        <v>55.920999999999999</v>
      </c>
      <c r="V57" s="282">
        <v>56.494</v>
      </c>
      <c r="W57" s="282">
        <v>60.609000000000002</v>
      </c>
      <c r="X57" s="282">
        <v>54.642400000000002</v>
      </c>
      <c r="Y57" s="282">
        <v>56.742400000000004</v>
      </c>
      <c r="Z57" s="282">
        <v>47.9788</v>
      </c>
      <c r="AA57" s="282">
        <v>51.957999999999998</v>
      </c>
      <c r="AB57" s="282">
        <v>20.1722</v>
      </c>
      <c r="AC57" s="282">
        <v>8.3024000000000004</v>
      </c>
      <c r="AD57" s="282">
        <v>9.0126000000000008</v>
      </c>
      <c r="AE57" s="282">
        <v>65.588300000000004</v>
      </c>
      <c r="AF57" s="282">
        <v>-4.0834999999999999</v>
      </c>
      <c r="AG57" s="282">
        <v>-1.6696</v>
      </c>
      <c r="AH57" s="287">
        <v>-1.8647105297851601</v>
      </c>
    </row>
    <row r="58" spans="1:34">
      <c r="A58" s="276" t="s">
        <v>718</v>
      </c>
      <c r="B58" s="276" t="s">
        <v>719</v>
      </c>
      <c r="C58" s="277" t="s">
        <v>515</v>
      </c>
      <c r="D58" s="277" t="s">
        <v>515</v>
      </c>
      <c r="E58" s="277" t="s">
        <v>515</v>
      </c>
      <c r="F58" s="277" t="s">
        <v>515</v>
      </c>
      <c r="G58" s="277" t="s">
        <v>515</v>
      </c>
      <c r="H58" s="277" t="s">
        <v>515</v>
      </c>
      <c r="I58" s="277" t="s">
        <v>515</v>
      </c>
      <c r="J58" s="277" t="s">
        <v>515</v>
      </c>
      <c r="K58" s="277" t="s">
        <v>515</v>
      </c>
      <c r="L58" s="277" t="s">
        <v>515</v>
      </c>
      <c r="M58" s="277" t="s">
        <v>515</v>
      </c>
      <c r="N58" s="277" t="s">
        <v>515</v>
      </c>
      <c r="O58" s="277" t="s">
        <v>515</v>
      </c>
      <c r="P58" s="277" t="s">
        <v>515</v>
      </c>
      <c r="Q58" s="277" t="s">
        <v>515</v>
      </c>
      <c r="R58" s="277" t="s">
        <v>515</v>
      </c>
      <c r="S58" s="277" t="s">
        <v>515</v>
      </c>
      <c r="T58" s="277" t="s">
        <v>515</v>
      </c>
      <c r="U58" s="277" t="s">
        <v>515</v>
      </c>
      <c r="V58" s="277" t="s">
        <v>515</v>
      </c>
      <c r="W58" s="277">
        <v>-0.58499999999999996</v>
      </c>
      <c r="X58" s="277">
        <v>0.60840000000000005</v>
      </c>
      <c r="Y58" s="277">
        <v>1.7804</v>
      </c>
      <c r="Z58" s="277">
        <v>4.3887999999999998</v>
      </c>
      <c r="AA58" s="277">
        <v>4.1340000000000003</v>
      </c>
      <c r="AB58" s="277">
        <v>81.556200000000004</v>
      </c>
      <c r="AC58" s="277">
        <v>20.8124</v>
      </c>
      <c r="AD58" s="277">
        <v>12.679600000000001</v>
      </c>
      <c r="AE58" s="277">
        <v>12.5223</v>
      </c>
      <c r="AF58" s="277">
        <v>16.377500000000001</v>
      </c>
      <c r="AG58" s="277">
        <v>27.253399999999999</v>
      </c>
      <c r="AH58" s="288">
        <v>27.05829</v>
      </c>
    </row>
    <row r="59" spans="1:34">
      <c r="A59" s="276" t="s">
        <v>720</v>
      </c>
      <c r="B59" s="276" t="s">
        <v>701</v>
      </c>
      <c r="C59" s="277">
        <v>-2.1440000000000001</v>
      </c>
      <c r="D59" s="277">
        <v>0.52800000000000002</v>
      </c>
      <c r="E59" s="277" t="s">
        <v>515</v>
      </c>
      <c r="F59" s="277" t="s">
        <v>515</v>
      </c>
      <c r="G59" s="277" t="s">
        <v>515</v>
      </c>
      <c r="H59" s="277" t="s">
        <v>515</v>
      </c>
      <c r="I59" s="277" t="s">
        <v>515</v>
      </c>
      <c r="J59" s="277">
        <v>0</v>
      </c>
      <c r="K59" s="277">
        <v>0</v>
      </c>
      <c r="L59" s="277">
        <v>0</v>
      </c>
      <c r="M59" s="277">
        <v>0</v>
      </c>
      <c r="N59" s="277">
        <v>0</v>
      </c>
      <c r="O59" s="277">
        <v>0</v>
      </c>
      <c r="P59" s="277">
        <v>0</v>
      </c>
      <c r="Q59" s="277">
        <v>0</v>
      </c>
      <c r="R59" s="277">
        <v>0</v>
      </c>
      <c r="S59" s="277">
        <v>0</v>
      </c>
      <c r="T59" s="277">
        <v>0</v>
      </c>
      <c r="U59" s="277" t="s">
        <v>515</v>
      </c>
      <c r="V59" s="277">
        <v>0</v>
      </c>
      <c r="W59" s="277">
        <v>0</v>
      </c>
      <c r="X59" s="277">
        <v>0</v>
      </c>
      <c r="Y59" s="277">
        <v>0</v>
      </c>
      <c r="Z59" s="277">
        <v>0</v>
      </c>
      <c r="AA59" s="277">
        <v>0</v>
      </c>
      <c r="AB59" s="277">
        <v>0</v>
      </c>
      <c r="AC59" s="277">
        <v>0</v>
      </c>
      <c r="AD59" s="277">
        <v>0</v>
      </c>
      <c r="AE59" s="277">
        <v>0</v>
      </c>
      <c r="AF59" s="277">
        <v>0</v>
      </c>
      <c r="AG59" s="277">
        <v>0</v>
      </c>
      <c r="AH59" s="288">
        <v>0</v>
      </c>
    </row>
    <row r="60" spans="1:34">
      <c r="A60" s="281"/>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c r="AC60" s="283"/>
      <c r="AD60" s="283"/>
      <c r="AE60" s="283"/>
      <c r="AF60" s="283"/>
      <c r="AG60" s="283"/>
      <c r="AH60" s="290"/>
    </row>
    <row r="61" spans="1:34">
      <c r="A61" s="276" t="s">
        <v>721</v>
      </c>
      <c r="B61" s="276" t="s">
        <v>524</v>
      </c>
      <c r="C61" s="277">
        <v>32.349400000000003</v>
      </c>
      <c r="D61" s="277">
        <v>32.349400000000003</v>
      </c>
      <c r="E61" s="277">
        <v>41.0518</v>
      </c>
      <c r="F61" s="277">
        <v>44.7348</v>
      </c>
      <c r="G61" s="277">
        <v>46.235799999999998</v>
      </c>
      <c r="H61" s="277">
        <v>46.109200000000001</v>
      </c>
      <c r="I61" s="277">
        <v>45.410600000000002</v>
      </c>
      <c r="J61" s="277">
        <v>40.928600000000003</v>
      </c>
      <c r="K61" s="277">
        <v>40.7194</v>
      </c>
      <c r="L61" s="277">
        <v>40.963500000000003</v>
      </c>
      <c r="M61" s="277">
        <v>41.404499999999999</v>
      </c>
      <c r="N61" s="277">
        <v>40.639499999999998</v>
      </c>
      <c r="O61" s="277">
        <v>40.506</v>
      </c>
      <c r="P61" s="277">
        <v>40.4985</v>
      </c>
      <c r="Q61" s="277">
        <v>41.723999999999997</v>
      </c>
      <c r="R61" s="277">
        <v>41.511000000000003</v>
      </c>
      <c r="S61" s="277">
        <v>39.654000000000003</v>
      </c>
      <c r="T61" s="277">
        <v>35.091000000000001</v>
      </c>
      <c r="U61" s="277">
        <v>30.922000000000001</v>
      </c>
      <c r="V61" s="277">
        <v>23.27</v>
      </c>
      <c r="W61" s="277">
        <v>22.835000000000001</v>
      </c>
      <c r="X61" s="277">
        <v>21.163</v>
      </c>
      <c r="Y61" s="277">
        <v>19.071999999999999</v>
      </c>
      <c r="Z61" s="277">
        <v>17.545000000000002</v>
      </c>
      <c r="AA61" s="277">
        <v>17.088000000000001</v>
      </c>
      <c r="AB61" s="277" t="s">
        <v>515</v>
      </c>
      <c r="AC61" s="277" t="s">
        <v>515</v>
      </c>
      <c r="AD61" s="277" t="s">
        <v>515</v>
      </c>
      <c r="AE61" s="277" t="s">
        <v>515</v>
      </c>
      <c r="AF61" s="277" t="s">
        <v>515</v>
      </c>
      <c r="AG61" s="277" t="s">
        <v>515</v>
      </c>
      <c r="AH61" s="288"/>
    </row>
    <row r="62" spans="1:34">
      <c r="A62" s="281" t="s">
        <v>519</v>
      </c>
      <c r="B62" s="281" t="s">
        <v>520</v>
      </c>
      <c r="C62" s="286">
        <v>0.1593</v>
      </c>
      <c r="D62" s="286">
        <v>-1.7100000000000001E-2</v>
      </c>
      <c r="E62" s="286">
        <v>4.87E-2</v>
      </c>
      <c r="F62" s="286">
        <v>0.2858</v>
      </c>
      <c r="G62" s="286">
        <v>0.25280000000000002</v>
      </c>
      <c r="H62" s="286">
        <v>0.32890000000000003</v>
      </c>
      <c r="I62" s="286">
        <v>0.25480000000000003</v>
      </c>
      <c r="J62" s="286">
        <v>8.8999999999999999E-3</v>
      </c>
      <c r="K62" s="286">
        <v>-8.8999999999999999E-3</v>
      </c>
      <c r="L62" s="286">
        <v>0.31559999999999999</v>
      </c>
      <c r="M62" s="286">
        <v>0.6089</v>
      </c>
      <c r="N62" s="286">
        <v>0.82220000000000004</v>
      </c>
      <c r="O62" s="286">
        <v>1.0867</v>
      </c>
      <c r="P62" s="286">
        <v>1.3599999999999999</v>
      </c>
      <c r="Q62" s="286">
        <v>1.5333000000000001</v>
      </c>
      <c r="R62" s="286">
        <v>1.58</v>
      </c>
      <c r="S62" s="286">
        <v>1.7</v>
      </c>
      <c r="T62" s="286">
        <v>2.08</v>
      </c>
      <c r="U62" s="286">
        <v>1.81</v>
      </c>
      <c r="V62" s="286">
        <v>2.4300000000000002</v>
      </c>
      <c r="W62" s="286">
        <v>2.68</v>
      </c>
      <c r="X62" s="286">
        <v>2.5499999999999998</v>
      </c>
      <c r="Y62" s="286">
        <v>2.88</v>
      </c>
      <c r="Z62" s="286">
        <v>2.48</v>
      </c>
      <c r="AA62" s="286">
        <v>2.8</v>
      </c>
      <c r="AB62" s="286" t="s">
        <v>515</v>
      </c>
      <c r="AC62" s="286" t="s">
        <v>515</v>
      </c>
      <c r="AD62" s="286" t="s">
        <v>515</v>
      </c>
      <c r="AE62" s="286" t="s">
        <v>515</v>
      </c>
      <c r="AF62" s="286" t="s">
        <v>515</v>
      </c>
      <c r="AG62" s="286" t="s">
        <v>515</v>
      </c>
      <c r="AH62" s="291"/>
    </row>
    <row r="63" spans="1:34">
      <c r="A63" s="281" t="s">
        <v>722</v>
      </c>
      <c r="B63" s="281" t="s">
        <v>723</v>
      </c>
      <c r="C63" s="286">
        <v>9.35E-2</v>
      </c>
      <c r="D63" s="286">
        <v>-1.2999999999999999E-3</v>
      </c>
      <c r="E63" s="286">
        <v>4.87E-2</v>
      </c>
      <c r="F63" s="286">
        <v>0.2858</v>
      </c>
      <c r="G63" s="286">
        <v>0.25280000000000002</v>
      </c>
      <c r="H63" s="286">
        <v>0.32890000000000003</v>
      </c>
      <c r="I63" s="286">
        <v>0.25480000000000003</v>
      </c>
      <c r="J63" s="286">
        <v>8.8999999999999999E-3</v>
      </c>
      <c r="K63" s="286">
        <v>-8.8999999999999999E-3</v>
      </c>
      <c r="L63" s="286">
        <v>0.31559999999999999</v>
      </c>
      <c r="M63" s="286">
        <v>0.6089</v>
      </c>
      <c r="N63" s="286">
        <v>0.82220000000000004</v>
      </c>
      <c r="O63" s="286">
        <v>1.0867</v>
      </c>
      <c r="P63" s="286">
        <v>1.3599999999999999</v>
      </c>
      <c r="Q63" s="286">
        <v>1.5333000000000001</v>
      </c>
      <c r="R63" s="286">
        <v>1.58</v>
      </c>
      <c r="S63" s="286">
        <v>1.7</v>
      </c>
      <c r="T63" s="286">
        <v>2.08</v>
      </c>
      <c r="U63" s="286">
        <v>1.81</v>
      </c>
      <c r="V63" s="286">
        <v>2.4300000000000002</v>
      </c>
      <c r="W63" s="286">
        <v>2.68</v>
      </c>
      <c r="X63" s="286">
        <v>2.5499999999999998</v>
      </c>
      <c r="Y63" s="286">
        <v>2.88</v>
      </c>
      <c r="Z63" s="286">
        <v>2.48</v>
      </c>
      <c r="AA63" s="286">
        <v>2.8</v>
      </c>
      <c r="AB63" s="286" t="s">
        <v>515</v>
      </c>
      <c r="AC63" s="286" t="s">
        <v>515</v>
      </c>
      <c r="AD63" s="286" t="s">
        <v>515</v>
      </c>
      <c r="AE63" s="286" t="s">
        <v>515</v>
      </c>
      <c r="AF63" s="286" t="s">
        <v>515</v>
      </c>
      <c r="AG63" s="286" t="s">
        <v>515</v>
      </c>
      <c r="AH63" s="291"/>
    </row>
    <row r="64" spans="1:34">
      <c r="A64" s="281" t="s">
        <v>724</v>
      </c>
      <c r="B64" s="281" t="s">
        <v>725</v>
      </c>
      <c r="C64" s="286" t="s">
        <v>515</v>
      </c>
      <c r="D64" s="286" t="s">
        <v>515</v>
      </c>
      <c r="E64" s="286" t="s">
        <v>515</v>
      </c>
      <c r="F64" s="286" t="s">
        <v>515</v>
      </c>
      <c r="G64" s="286" t="s">
        <v>515</v>
      </c>
      <c r="H64" s="286" t="s">
        <v>515</v>
      </c>
      <c r="I64" s="286" t="s">
        <v>515</v>
      </c>
      <c r="J64" s="286" t="s">
        <v>515</v>
      </c>
      <c r="K64" s="286">
        <v>-8.8999999999999999E-3</v>
      </c>
      <c r="L64" s="286">
        <v>0.31559999999999999</v>
      </c>
      <c r="M64" s="286">
        <v>0.6089</v>
      </c>
      <c r="N64" s="286">
        <v>0.82220000000000004</v>
      </c>
      <c r="O64" s="286">
        <v>1.0867</v>
      </c>
      <c r="P64" s="286">
        <v>1.3599999999999999</v>
      </c>
      <c r="Q64" s="286">
        <v>1.5333000000000001</v>
      </c>
      <c r="R64" s="286">
        <v>1.58</v>
      </c>
      <c r="S64" s="286">
        <v>1.7</v>
      </c>
      <c r="T64" s="286">
        <v>2.08</v>
      </c>
      <c r="U64" s="286">
        <v>1.94</v>
      </c>
      <c r="V64" s="286">
        <v>2.44</v>
      </c>
      <c r="W64" s="286">
        <v>2.6541999999999999</v>
      </c>
      <c r="X64" s="286">
        <v>2.5819999999999999</v>
      </c>
      <c r="Y64" s="286">
        <v>2.9752000000000001</v>
      </c>
      <c r="Z64" s="286">
        <v>2.7345999999999999</v>
      </c>
      <c r="AA64" s="286">
        <v>3.0406</v>
      </c>
      <c r="AB64" s="286" t="s">
        <v>515</v>
      </c>
      <c r="AC64" s="286" t="s">
        <v>515</v>
      </c>
      <c r="AD64" s="286" t="s">
        <v>515</v>
      </c>
      <c r="AE64" s="286" t="s">
        <v>515</v>
      </c>
      <c r="AF64" s="286" t="s">
        <v>515</v>
      </c>
      <c r="AG64" s="286" t="s">
        <v>515</v>
      </c>
      <c r="AH64" s="291"/>
    </row>
    <row r="65" spans="1:34">
      <c r="A65" s="281"/>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c r="AC65" s="283"/>
      <c r="AD65" s="283"/>
      <c r="AE65" s="283"/>
      <c r="AF65" s="283"/>
      <c r="AG65" s="283"/>
      <c r="AH65" s="290"/>
    </row>
    <row r="66" spans="1:34">
      <c r="A66" s="276" t="s">
        <v>726</v>
      </c>
      <c r="B66" s="276" t="s">
        <v>526</v>
      </c>
      <c r="C66" s="277">
        <v>32.349400000000003</v>
      </c>
      <c r="D66" s="277">
        <v>32.349400000000003</v>
      </c>
      <c r="E66" s="277">
        <v>42.897100000000002</v>
      </c>
      <c r="F66" s="277">
        <v>45.1145</v>
      </c>
      <c r="G66" s="277">
        <v>46.332000000000001</v>
      </c>
      <c r="H66" s="277">
        <v>46.281399999999998</v>
      </c>
      <c r="I66" s="277">
        <v>45.441000000000003</v>
      </c>
      <c r="J66" s="277">
        <v>40.928600000000003</v>
      </c>
      <c r="K66" s="277">
        <v>40.7194</v>
      </c>
      <c r="L66" s="277">
        <v>41.5732</v>
      </c>
      <c r="M66" s="277">
        <v>42.338200000000001</v>
      </c>
      <c r="N66" s="277">
        <v>41.715000000000003</v>
      </c>
      <c r="O66" s="277">
        <v>41.883000000000003</v>
      </c>
      <c r="P66" s="277">
        <v>41.758499999999998</v>
      </c>
      <c r="Q66" s="277">
        <v>42.771000000000001</v>
      </c>
      <c r="R66" s="277">
        <v>42.262500000000003</v>
      </c>
      <c r="S66" s="277">
        <v>40.389000000000003</v>
      </c>
      <c r="T66" s="277">
        <v>36.188000000000002</v>
      </c>
      <c r="U66" s="277">
        <v>31.693999999999999</v>
      </c>
      <c r="V66" s="277">
        <v>23.792999999999999</v>
      </c>
      <c r="W66" s="277">
        <v>22.933</v>
      </c>
      <c r="X66" s="277">
        <v>21.204000000000001</v>
      </c>
      <c r="Y66" s="277">
        <v>19.120999999999999</v>
      </c>
      <c r="Z66" s="277">
        <v>17.617999999999999</v>
      </c>
      <c r="AA66" s="277">
        <v>17.225999999999999</v>
      </c>
      <c r="AB66" s="277" t="s">
        <v>515</v>
      </c>
      <c r="AC66" s="277" t="s">
        <v>515</v>
      </c>
      <c r="AD66" s="277" t="s">
        <v>515</v>
      </c>
      <c r="AE66" s="277" t="s">
        <v>515</v>
      </c>
      <c r="AF66" s="277" t="s">
        <v>515</v>
      </c>
      <c r="AG66" s="277" t="s">
        <v>515</v>
      </c>
      <c r="AH66" s="288"/>
    </row>
    <row r="67" spans="1:34">
      <c r="A67" s="281" t="s">
        <v>521</v>
      </c>
      <c r="B67" s="281" t="s">
        <v>522</v>
      </c>
      <c r="C67" s="286">
        <v>0.1593</v>
      </c>
      <c r="D67" s="286">
        <v>-1.7100000000000001E-2</v>
      </c>
      <c r="E67" s="286">
        <v>4.87E-2</v>
      </c>
      <c r="F67" s="286">
        <v>0.2858</v>
      </c>
      <c r="G67" s="286">
        <v>0.25280000000000002</v>
      </c>
      <c r="H67" s="286">
        <v>0.32890000000000003</v>
      </c>
      <c r="I67" s="286">
        <v>0.25480000000000003</v>
      </c>
      <c r="J67" s="286">
        <v>8.8999999999999999E-3</v>
      </c>
      <c r="K67" s="286">
        <v>-8.8999999999999999E-3</v>
      </c>
      <c r="L67" s="286">
        <v>0.31109999999999999</v>
      </c>
      <c r="M67" s="286">
        <v>0.59560000000000002</v>
      </c>
      <c r="N67" s="286">
        <v>0.8</v>
      </c>
      <c r="O67" s="286">
        <v>1.0532999999999999</v>
      </c>
      <c r="P67" s="286">
        <v>1.32</v>
      </c>
      <c r="Q67" s="286">
        <v>1.4933000000000001</v>
      </c>
      <c r="R67" s="286">
        <v>1.55</v>
      </c>
      <c r="S67" s="286">
        <v>1.6600000000000001</v>
      </c>
      <c r="T67" s="286">
        <v>2.0099999999999998</v>
      </c>
      <c r="U67" s="286">
        <v>1.76</v>
      </c>
      <c r="V67" s="286">
        <v>2.37</v>
      </c>
      <c r="W67" s="286">
        <v>2.67</v>
      </c>
      <c r="X67" s="286">
        <v>2.5499999999999998</v>
      </c>
      <c r="Y67" s="286">
        <v>2.88</v>
      </c>
      <c r="Z67" s="286">
        <v>2.4699999999999998</v>
      </c>
      <c r="AA67" s="286">
        <v>2.7800000000000002</v>
      </c>
      <c r="AB67" s="286" t="s">
        <v>515</v>
      </c>
      <c r="AC67" s="286" t="s">
        <v>515</v>
      </c>
      <c r="AD67" s="286" t="s">
        <v>515</v>
      </c>
      <c r="AE67" s="286" t="s">
        <v>515</v>
      </c>
      <c r="AF67" s="286" t="s">
        <v>515</v>
      </c>
      <c r="AG67" s="286" t="s">
        <v>515</v>
      </c>
      <c r="AH67" s="291"/>
    </row>
    <row r="68" spans="1:34">
      <c r="A68" s="281" t="s">
        <v>727</v>
      </c>
      <c r="B68" s="281" t="s">
        <v>728</v>
      </c>
      <c r="C68" s="286">
        <v>9.35E-2</v>
      </c>
      <c r="D68" s="286">
        <v>-1.2999999999999999E-3</v>
      </c>
      <c r="E68" s="286">
        <v>4.87E-2</v>
      </c>
      <c r="F68" s="286">
        <v>0.2858</v>
      </c>
      <c r="G68" s="286">
        <v>0.25280000000000002</v>
      </c>
      <c r="H68" s="286">
        <v>0.32890000000000003</v>
      </c>
      <c r="I68" s="286">
        <v>0.25480000000000003</v>
      </c>
      <c r="J68" s="286">
        <v>8.8999999999999999E-3</v>
      </c>
      <c r="K68" s="286">
        <v>-8.8999999999999999E-3</v>
      </c>
      <c r="L68" s="286">
        <v>0.31109999999999999</v>
      </c>
      <c r="M68" s="286">
        <v>0.59560000000000002</v>
      </c>
      <c r="N68" s="286">
        <v>0.8</v>
      </c>
      <c r="O68" s="286">
        <v>1.0532999999999999</v>
      </c>
      <c r="P68" s="286">
        <v>1.32</v>
      </c>
      <c r="Q68" s="286">
        <v>1.4933000000000001</v>
      </c>
      <c r="R68" s="286">
        <v>1.55</v>
      </c>
      <c r="S68" s="286">
        <v>1.6600000000000001</v>
      </c>
      <c r="T68" s="286">
        <v>2.0099999999999998</v>
      </c>
      <c r="U68" s="286">
        <v>1.76</v>
      </c>
      <c r="V68" s="286">
        <v>2.37</v>
      </c>
      <c r="W68" s="286">
        <v>2.67</v>
      </c>
      <c r="X68" s="286">
        <v>2.5499999999999998</v>
      </c>
      <c r="Y68" s="286">
        <v>2.88</v>
      </c>
      <c r="Z68" s="286">
        <v>2.4699999999999998</v>
      </c>
      <c r="AA68" s="286">
        <v>2.7800000000000002</v>
      </c>
      <c r="AB68" s="286" t="s">
        <v>515</v>
      </c>
      <c r="AC68" s="286" t="s">
        <v>515</v>
      </c>
      <c r="AD68" s="286" t="s">
        <v>515</v>
      </c>
      <c r="AE68" s="286" t="s">
        <v>515</v>
      </c>
      <c r="AF68" s="286" t="s">
        <v>515</v>
      </c>
      <c r="AG68" s="286" t="s">
        <v>515</v>
      </c>
      <c r="AH68" s="291"/>
    </row>
    <row r="69" spans="1:34">
      <c r="A69" s="281" t="s">
        <v>729</v>
      </c>
      <c r="B69" s="281" t="s">
        <v>565</v>
      </c>
      <c r="C69" s="286">
        <v>9.35E-2</v>
      </c>
      <c r="D69" s="286">
        <v>-1.2999999999999999E-3</v>
      </c>
      <c r="E69" s="286">
        <v>4.87E-2</v>
      </c>
      <c r="F69" s="286">
        <v>0.2858</v>
      </c>
      <c r="G69" s="286">
        <v>0.25280000000000002</v>
      </c>
      <c r="H69" s="286">
        <v>0.32890000000000003</v>
      </c>
      <c r="I69" s="286">
        <v>0.25480000000000003</v>
      </c>
      <c r="J69" s="286">
        <v>8.8999999999999999E-3</v>
      </c>
      <c r="K69" s="286">
        <v>-8.8999999999999999E-3</v>
      </c>
      <c r="L69" s="286">
        <v>0.31109999999999999</v>
      </c>
      <c r="M69" s="286">
        <v>0.59560000000000002</v>
      </c>
      <c r="N69" s="286">
        <v>0.8</v>
      </c>
      <c r="O69" s="286">
        <v>1.0532999999999999</v>
      </c>
      <c r="P69" s="286">
        <v>1.32</v>
      </c>
      <c r="Q69" s="286">
        <v>1.4933000000000001</v>
      </c>
      <c r="R69" s="286">
        <v>1.55</v>
      </c>
      <c r="S69" s="286">
        <v>1.6600000000000001</v>
      </c>
      <c r="T69" s="286">
        <v>2.0099999999999998</v>
      </c>
      <c r="U69" s="286">
        <v>1.88</v>
      </c>
      <c r="V69" s="286">
        <v>2.38</v>
      </c>
      <c r="W69" s="286">
        <v>2.6444999999999999</v>
      </c>
      <c r="X69" s="286">
        <v>2.5787</v>
      </c>
      <c r="Y69" s="286">
        <v>2.9731000000000001</v>
      </c>
      <c r="Z69" s="286">
        <v>2.7191000000000001</v>
      </c>
      <c r="AA69" s="286">
        <v>3.02</v>
      </c>
      <c r="AB69" s="286" t="s">
        <v>515</v>
      </c>
      <c r="AC69" s="286" t="s">
        <v>515</v>
      </c>
      <c r="AD69" s="286" t="s">
        <v>515</v>
      </c>
      <c r="AE69" s="286" t="s">
        <v>515</v>
      </c>
      <c r="AF69" s="286" t="s">
        <v>515</v>
      </c>
      <c r="AG69" s="286" t="s">
        <v>515</v>
      </c>
      <c r="AH69" s="291"/>
    </row>
    <row r="70" spans="1:34">
      <c r="A70" s="281"/>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c r="AC70" s="283"/>
      <c r="AD70" s="283"/>
      <c r="AE70" s="283"/>
      <c r="AF70" s="283"/>
      <c r="AG70" s="283"/>
      <c r="AH70" s="290"/>
    </row>
    <row r="71" spans="1:34">
      <c r="A71" s="281" t="s">
        <v>730</v>
      </c>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c r="AC71" s="283"/>
      <c r="AD71" s="283"/>
      <c r="AE71" s="283"/>
      <c r="AF71" s="283"/>
      <c r="AG71" s="283"/>
      <c r="AH71" s="290"/>
    </row>
    <row r="72" spans="1:34">
      <c r="A72" s="276" t="s">
        <v>731</v>
      </c>
      <c r="B72" s="276" t="s">
        <v>732</v>
      </c>
      <c r="C72" s="279" t="s">
        <v>733</v>
      </c>
      <c r="D72" s="279" t="s">
        <v>733</v>
      </c>
      <c r="E72" s="279" t="s">
        <v>733</v>
      </c>
      <c r="F72" s="279" t="s">
        <v>733</v>
      </c>
      <c r="G72" s="279" t="s">
        <v>733</v>
      </c>
      <c r="H72" s="279" t="s">
        <v>733</v>
      </c>
      <c r="I72" s="279" t="s">
        <v>733</v>
      </c>
      <c r="J72" s="279" t="s">
        <v>733</v>
      </c>
      <c r="K72" s="279" t="s">
        <v>733</v>
      </c>
      <c r="L72" s="279" t="s">
        <v>733</v>
      </c>
      <c r="M72" s="279" t="s">
        <v>733</v>
      </c>
      <c r="N72" s="279" t="s">
        <v>733</v>
      </c>
      <c r="O72" s="279" t="s">
        <v>733</v>
      </c>
      <c r="P72" s="279" t="s">
        <v>733</v>
      </c>
      <c r="Q72" s="279" t="s">
        <v>733</v>
      </c>
      <c r="R72" s="279" t="s">
        <v>733</v>
      </c>
      <c r="S72" s="279" t="s">
        <v>733</v>
      </c>
      <c r="T72" s="279" t="s">
        <v>733</v>
      </c>
      <c r="U72" s="279" t="s">
        <v>733</v>
      </c>
      <c r="V72" s="279" t="s">
        <v>733</v>
      </c>
      <c r="W72" s="279" t="s">
        <v>733</v>
      </c>
      <c r="X72" s="279" t="s">
        <v>733</v>
      </c>
      <c r="Y72" s="279" t="s">
        <v>733</v>
      </c>
      <c r="Z72" s="279" t="s">
        <v>733</v>
      </c>
      <c r="AA72" s="279" t="s">
        <v>733</v>
      </c>
      <c r="AB72" s="279" t="s">
        <v>733</v>
      </c>
      <c r="AC72" s="279" t="s">
        <v>733</v>
      </c>
      <c r="AD72" s="279" t="s">
        <v>733</v>
      </c>
      <c r="AE72" s="279" t="s">
        <v>733</v>
      </c>
      <c r="AF72" s="279" t="s">
        <v>733</v>
      </c>
      <c r="AG72" s="279" t="s">
        <v>733</v>
      </c>
      <c r="AH72" s="292"/>
    </row>
    <row r="73" spans="1:34">
      <c r="A73" s="276" t="s">
        <v>87</v>
      </c>
      <c r="B73" s="276" t="s">
        <v>87</v>
      </c>
      <c r="C73" s="277">
        <v>38.612000000000002</v>
      </c>
      <c r="D73" s="277">
        <v>43.451000000000001</v>
      </c>
      <c r="E73" s="277">
        <v>53.003</v>
      </c>
      <c r="F73" s="277">
        <v>60.85</v>
      </c>
      <c r="G73" s="277">
        <v>71.88</v>
      </c>
      <c r="H73" s="277">
        <v>87.682000000000002</v>
      </c>
      <c r="I73" s="277">
        <v>42.085999999999999</v>
      </c>
      <c r="J73" s="277">
        <v>82.674000000000007</v>
      </c>
      <c r="K73" s="277">
        <v>25.838999999999999</v>
      </c>
      <c r="L73" s="277">
        <v>49.77</v>
      </c>
      <c r="M73" s="277">
        <v>69.370999999999995</v>
      </c>
      <c r="N73" s="277">
        <v>84.783000000000001</v>
      </c>
      <c r="O73" s="277">
        <v>105.325</v>
      </c>
      <c r="P73" s="277">
        <v>127.459</v>
      </c>
      <c r="Q73" s="277">
        <v>141.363</v>
      </c>
      <c r="R73" s="277">
        <v>152.77500000000001</v>
      </c>
      <c r="S73" s="277">
        <v>161.744</v>
      </c>
      <c r="T73" s="277">
        <v>183.45500000000001</v>
      </c>
      <c r="U73" s="277">
        <v>186.101</v>
      </c>
      <c r="V73" s="277">
        <v>183.74700000000001</v>
      </c>
      <c r="W73" s="277">
        <v>188.136</v>
      </c>
      <c r="X73" s="277">
        <v>186.517</v>
      </c>
      <c r="Y73" s="277">
        <v>182.27799999999999</v>
      </c>
      <c r="Z73" s="277">
        <v>165.333</v>
      </c>
      <c r="AA73" s="277">
        <v>168.85900000000001</v>
      </c>
      <c r="AB73" s="277">
        <v>224.524</v>
      </c>
      <c r="AC73" s="277">
        <v>206.44399999999999</v>
      </c>
      <c r="AD73" s="277">
        <v>200.52799999999999</v>
      </c>
      <c r="AE73" s="277">
        <v>176.92599999999999</v>
      </c>
      <c r="AF73" s="277">
        <v>172.25200000000001</v>
      </c>
      <c r="AG73" s="277">
        <v>290.42899999999997</v>
      </c>
      <c r="AH73" s="288">
        <v>234.989</v>
      </c>
    </row>
    <row r="74" spans="1:34">
      <c r="A74" s="276" t="s">
        <v>734</v>
      </c>
      <c r="B74" s="276" t="s">
        <v>735</v>
      </c>
      <c r="C74" s="278">
        <v>30.9406</v>
      </c>
      <c r="D74" s="278">
        <v>28.706299999999999</v>
      </c>
      <c r="E74" s="278">
        <v>31.648299999999999</v>
      </c>
      <c r="F74" s="278">
        <v>33.5105</v>
      </c>
      <c r="G74" s="278">
        <v>34.564799999999998</v>
      </c>
      <c r="H74" s="278">
        <v>34.698900000000002</v>
      </c>
      <c r="I74" s="278">
        <v>15.492599999999999</v>
      </c>
      <c r="J74" s="278">
        <v>30.887</v>
      </c>
      <c r="K74" s="278">
        <v>9.8318999999999992</v>
      </c>
      <c r="L74" s="278">
        <v>17.001300000000001</v>
      </c>
      <c r="M74" s="278">
        <v>19.897400000000001</v>
      </c>
      <c r="N74" s="278">
        <v>22.3782</v>
      </c>
      <c r="O74" s="278">
        <v>23.896999999999998</v>
      </c>
      <c r="P74" s="278">
        <v>25.195499999999999</v>
      </c>
      <c r="Q74" s="278">
        <v>25.1557</v>
      </c>
      <c r="R74" s="278">
        <v>25.387499999999999</v>
      </c>
      <c r="S74" s="278">
        <v>24.710799999999999</v>
      </c>
      <c r="T74" s="278">
        <v>25.266300000000001</v>
      </c>
      <c r="U74" s="278">
        <v>23.697400000000002</v>
      </c>
      <c r="V74" s="278">
        <v>22.559200000000001</v>
      </c>
      <c r="W74" s="278">
        <v>22.989799999999999</v>
      </c>
      <c r="X74" s="278">
        <v>22.822600000000001</v>
      </c>
      <c r="Y74" s="278">
        <v>22.197099999999999</v>
      </c>
      <c r="Z74" s="278">
        <v>20.577100000000002</v>
      </c>
      <c r="AA74" s="278">
        <v>20.549399999999999</v>
      </c>
      <c r="AB74" s="278">
        <v>26.959399999999999</v>
      </c>
      <c r="AC74" s="278">
        <v>22.3766</v>
      </c>
      <c r="AD74" s="278">
        <v>21.7103</v>
      </c>
      <c r="AE74" s="278">
        <v>19.951699999999999</v>
      </c>
      <c r="AF74" s="278">
        <v>19.223099999999999</v>
      </c>
      <c r="AG74" s="278">
        <v>31.815100000000001</v>
      </c>
      <c r="AH74" s="293">
        <v>25.741922409118501</v>
      </c>
    </row>
    <row r="75" spans="1:34">
      <c r="A75" s="276" t="s">
        <v>263</v>
      </c>
      <c r="B75" s="276" t="s">
        <v>263</v>
      </c>
      <c r="C75" s="277">
        <v>29.893999999999998</v>
      </c>
      <c r="D75" s="277">
        <v>33.738999999999997</v>
      </c>
      <c r="E75" s="277">
        <v>51.771000000000001</v>
      </c>
      <c r="F75" s="277">
        <v>59.509</v>
      </c>
      <c r="G75" s="277">
        <v>57.267000000000003</v>
      </c>
      <c r="H75" s="277">
        <v>70.216999999999999</v>
      </c>
      <c r="I75" s="277">
        <v>21.138000000000002</v>
      </c>
      <c r="J75" s="277" t="s">
        <v>515</v>
      </c>
      <c r="K75" s="277" t="s">
        <v>515</v>
      </c>
      <c r="L75" s="277" t="s">
        <v>515</v>
      </c>
      <c r="M75" s="277" t="s">
        <v>515</v>
      </c>
      <c r="N75" s="277" t="s">
        <v>515</v>
      </c>
      <c r="O75" s="277" t="s">
        <v>515</v>
      </c>
      <c r="P75" s="277" t="s">
        <v>515</v>
      </c>
      <c r="Q75" s="277" t="s">
        <v>515</v>
      </c>
      <c r="R75" s="277" t="s">
        <v>515</v>
      </c>
      <c r="S75" s="277" t="s">
        <v>515</v>
      </c>
      <c r="T75" s="277" t="s">
        <v>515</v>
      </c>
      <c r="U75" s="277">
        <v>114.20099999999999</v>
      </c>
      <c r="V75" s="277">
        <v>108.34699999999999</v>
      </c>
      <c r="W75" s="277" t="s">
        <v>515</v>
      </c>
      <c r="X75" s="277" t="s">
        <v>515</v>
      </c>
      <c r="Y75" s="277" t="s">
        <v>515</v>
      </c>
      <c r="Z75" s="277" t="s">
        <v>515</v>
      </c>
      <c r="AA75" s="277" t="s">
        <v>515</v>
      </c>
      <c r="AB75" s="277">
        <v>224.40539999999999</v>
      </c>
      <c r="AC75" s="277">
        <v>87.144000000000005</v>
      </c>
      <c r="AD75" s="277">
        <v>84.927999999999997</v>
      </c>
      <c r="AE75" s="277">
        <v>70.754999999999995</v>
      </c>
      <c r="AF75" s="277">
        <v>74.731999999999999</v>
      </c>
      <c r="AG75" s="277">
        <v>194.8</v>
      </c>
      <c r="AH75" s="288">
        <v>138.36000000000001</v>
      </c>
    </row>
    <row r="76" spans="1:34">
      <c r="A76" s="276" t="s">
        <v>168</v>
      </c>
      <c r="B76" s="276" t="s">
        <v>168</v>
      </c>
      <c r="C76" s="277">
        <v>29.893999999999998</v>
      </c>
      <c r="D76" s="277">
        <v>33.738999999999997</v>
      </c>
      <c r="E76" s="277">
        <v>41.676000000000002</v>
      </c>
      <c r="F76" s="277">
        <v>47.701999999999998</v>
      </c>
      <c r="G76" s="277">
        <v>55.737000000000002</v>
      </c>
      <c r="H76" s="277">
        <v>68.433000000000007</v>
      </c>
      <c r="I76" s="277">
        <v>19.027999999999999</v>
      </c>
      <c r="J76" s="277">
        <v>56.642000000000003</v>
      </c>
      <c r="K76" s="277">
        <v>2.6550000000000002</v>
      </c>
      <c r="L76" s="277">
        <v>24.713000000000001</v>
      </c>
      <c r="M76" s="277">
        <v>43.847000000000001</v>
      </c>
      <c r="N76" s="277">
        <v>57.162999999999997</v>
      </c>
      <c r="O76" s="277">
        <v>74.361999999999995</v>
      </c>
      <c r="P76" s="277">
        <v>94.049000000000007</v>
      </c>
      <c r="Q76" s="277">
        <v>106.96599999999999</v>
      </c>
      <c r="R76" s="277">
        <v>108.824</v>
      </c>
      <c r="S76" s="277">
        <v>112.242</v>
      </c>
      <c r="T76" s="277">
        <v>122.242</v>
      </c>
      <c r="U76" s="277">
        <v>114.182</v>
      </c>
      <c r="V76" s="277">
        <v>108.30200000000001</v>
      </c>
      <c r="W76" s="277">
        <v>110.065</v>
      </c>
      <c r="X76" s="277">
        <v>105.83799999999999</v>
      </c>
      <c r="Y76" s="277">
        <v>100.718</v>
      </c>
      <c r="Z76" s="277">
        <v>85.822999999999993</v>
      </c>
      <c r="AA76" s="277">
        <v>89.831000000000003</v>
      </c>
      <c r="AB76" s="277">
        <v>96.084999999999994</v>
      </c>
      <c r="AC76" s="277">
        <v>87.15</v>
      </c>
      <c r="AD76" s="277">
        <v>80.959000000000003</v>
      </c>
      <c r="AE76" s="277">
        <v>67.155000000000001</v>
      </c>
      <c r="AF76" s="277">
        <v>71.531999999999996</v>
      </c>
      <c r="AG76" s="277">
        <v>82.453999999999994</v>
      </c>
      <c r="AH76" s="288">
        <v>82.206999999999994</v>
      </c>
    </row>
    <row r="77" spans="1:34">
      <c r="A77" s="276" t="s">
        <v>736</v>
      </c>
      <c r="B77" s="276" t="s">
        <v>588</v>
      </c>
      <c r="C77" s="278">
        <v>49.027999999999999</v>
      </c>
      <c r="D77" s="278">
        <v>47.624299999999998</v>
      </c>
      <c r="E77" s="278">
        <v>49.0503</v>
      </c>
      <c r="F77" s="278">
        <v>50.203499999999998</v>
      </c>
      <c r="G77" s="278">
        <v>50.396500000000003</v>
      </c>
      <c r="H77" s="278">
        <v>50.422600000000003</v>
      </c>
      <c r="I77" s="278">
        <v>49.441800000000001</v>
      </c>
      <c r="J77" s="278">
        <v>48.544499999999999</v>
      </c>
      <c r="K77" s="278">
        <v>47.984999999999999</v>
      </c>
      <c r="L77" s="278">
        <v>51.021500000000003</v>
      </c>
      <c r="M77" s="278">
        <v>53.0428</v>
      </c>
      <c r="N77" s="278">
        <v>54.1023</v>
      </c>
      <c r="O77" s="278">
        <v>54.866900000000001</v>
      </c>
      <c r="P77" s="278">
        <v>55.3752</v>
      </c>
      <c r="Q77" s="278">
        <v>55.487699999999997</v>
      </c>
      <c r="R77" s="278">
        <v>55.738</v>
      </c>
      <c r="S77" s="278">
        <v>55.693899999999999</v>
      </c>
      <c r="T77" s="278">
        <v>56.154699999999998</v>
      </c>
      <c r="U77" s="278">
        <v>56.634300000000003</v>
      </c>
      <c r="V77" s="278">
        <v>56.4465</v>
      </c>
      <c r="W77" s="278">
        <v>84.328800000000001</v>
      </c>
      <c r="X77" s="278">
        <v>84.719200000000001</v>
      </c>
      <c r="Y77" s="278">
        <v>84.369900000000001</v>
      </c>
      <c r="Z77" s="278">
        <v>84.533299999999997</v>
      </c>
      <c r="AA77" s="278">
        <v>85.3797</v>
      </c>
      <c r="AB77" s="278">
        <v>85.516999999999996</v>
      </c>
      <c r="AC77" s="278">
        <v>85.263999999999996</v>
      </c>
      <c r="AD77" s="278">
        <v>85.240200000000002</v>
      </c>
      <c r="AE77" s="278">
        <v>85.62</v>
      </c>
      <c r="AF77" s="278">
        <v>85.384</v>
      </c>
      <c r="AG77" s="278">
        <v>85.589399999999998</v>
      </c>
      <c r="AH77" s="293">
        <v>85.589435458693202</v>
      </c>
    </row>
    <row r="78" spans="1:34">
      <c r="A78" s="276" t="s">
        <v>737</v>
      </c>
      <c r="B78" s="276" t="s">
        <v>738</v>
      </c>
      <c r="C78" s="278">
        <v>23.954699999999999</v>
      </c>
      <c r="D78" s="278">
        <v>22.29</v>
      </c>
      <c r="E78" s="278">
        <v>24.884900000000002</v>
      </c>
      <c r="F78" s="278">
        <v>26.2698</v>
      </c>
      <c r="G78" s="278">
        <v>26.802199999999999</v>
      </c>
      <c r="H78" s="278">
        <v>27.081399999999999</v>
      </c>
      <c r="I78" s="278">
        <v>7.0045000000000002</v>
      </c>
      <c r="J78" s="278">
        <v>21.1614</v>
      </c>
      <c r="K78" s="278">
        <v>1.0102</v>
      </c>
      <c r="L78" s="278">
        <v>8.4419000000000004</v>
      </c>
      <c r="M78" s="278">
        <v>12.576499999999999</v>
      </c>
      <c r="N78" s="278">
        <v>15.087999999999999</v>
      </c>
      <c r="O78" s="278">
        <v>16.8719</v>
      </c>
      <c r="P78" s="278">
        <v>18.591200000000001</v>
      </c>
      <c r="Q78" s="278">
        <v>19.034700000000001</v>
      </c>
      <c r="R78" s="278">
        <v>18.0839</v>
      </c>
      <c r="S78" s="278">
        <v>17.148</v>
      </c>
      <c r="T78" s="278">
        <v>16.835699999999999</v>
      </c>
      <c r="U78" s="278">
        <v>14.5395</v>
      </c>
      <c r="V78" s="278">
        <v>13.2966</v>
      </c>
      <c r="W78" s="278">
        <v>13.4497</v>
      </c>
      <c r="X78" s="278">
        <v>12.9505</v>
      </c>
      <c r="Y78" s="278">
        <v>12.2651</v>
      </c>
      <c r="Z78" s="278">
        <v>10.6814</v>
      </c>
      <c r="AA78" s="278">
        <v>10.9321</v>
      </c>
      <c r="AB78" s="278">
        <v>11.5373</v>
      </c>
      <c r="AC78" s="278">
        <v>9.4461999999999993</v>
      </c>
      <c r="AD78" s="278">
        <v>8.7651000000000003</v>
      </c>
      <c r="AE78" s="278">
        <v>7.5730000000000004</v>
      </c>
      <c r="AF78" s="278">
        <v>7.9828999999999999</v>
      </c>
      <c r="AG78" s="278">
        <v>9.0324000000000009</v>
      </c>
      <c r="AH78" s="293">
        <v>9.0053841477107799</v>
      </c>
    </row>
    <row r="79" spans="1:34">
      <c r="A79" s="276" t="s">
        <v>739</v>
      </c>
      <c r="B79" s="276" t="s">
        <v>740</v>
      </c>
      <c r="C79" s="278">
        <v>4.3278999999999996</v>
      </c>
      <c r="D79" s="278">
        <v>-0.14860000000000001</v>
      </c>
      <c r="E79" s="278">
        <v>1.4653</v>
      </c>
      <c r="F79" s="278">
        <v>7.2808999999999999</v>
      </c>
      <c r="G79" s="278">
        <v>5.5770999999999997</v>
      </c>
      <c r="H79" s="278">
        <v>6.1350999999999996</v>
      </c>
      <c r="I79" s="278">
        <v>4.3773</v>
      </c>
      <c r="J79" s="278">
        <v>0.25259999999999999</v>
      </c>
      <c r="K79" s="278">
        <v>2.4E-2</v>
      </c>
      <c r="L79" s="278">
        <v>4.5161999999999995</v>
      </c>
      <c r="M79" s="278">
        <v>7.3132000000000001</v>
      </c>
      <c r="N79" s="278">
        <v>8.9029000000000007</v>
      </c>
      <c r="O79" s="278">
        <v>10.067500000000001</v>
      </c>
      <c r="P79" s="278">
        <v>10.942299999999999</v>
      </c>
      <c r="Q79" s="278">
        <v>11.42</v>
      </c>
      <c r="R79" s="278">
        <v>11.5535</v>
      </c>
      <c r="S79" s="278">
        <v>10.815899999999999</v>
      </c>
      <c r="T79" s="278">
        <v>10.037000000000001</v>
      </c>
      <c r="U79" s="278">
        <v>7.1208</v>
      </c>
      <c r="V79" s="278">
        <v>6.9359999999999999</v>
      </c>
      <c r="W79" s="278">
        <v>7.4062999999999999</v>
      </c>
      <c r="X79" s="278">
        <v>6.6860999999999997</v>
      </c>
      <c r="Y79" s="278">
        <v>6.9099000000000004</v>
      </c>
      <c r="Z79" s="278">
        <v>5.9714</v>
      </c>
      <c r="AA79" s="278">
        <v>6.3231000000000002</v>
      </c>
      <c r="AB79" s="278">
        <v>2.4220999999999999</v>
      </c>
      <c r="AC79" s="278">
        <v>0.89990000000000003</v>
      </c>
      <c r="AD79" s="278">
        <v>0.9758</v>
      </c>
      <c r="AE79" s="278">
        <v>7.3963000000000001</v>
      </c>
      <c r="AF79" s="278">
        <v>-0.45569999999999999</v>
      </c>
      <c r="AG79" s="278">
        <v>-0.18290000000000001</v>
      </c>
      <c r="AH79" s="293">
        <v>-0.20427007279280099</v>
      </c>
    </row>
    <row r="80" spans="1:34">
      <c r="A80" s="276" t="s">
        <v>741</v>
      </c>
      <c r="B80" s="276" t="s">
        <v>742</v>
      </c>
      <c r="C80" s="278" t="s">
        <v>515</v>
      </c>
      <c r="D80" s="278" t="s">
        <v>515</v>
      </c>
      <c r="E80" s="278">
        <v>23260.4175</v>
      </c>
      <c r="F80" s="278">
        <v>23892.763999999999</v>
      </c>
      <c r="G80" s="278">
        <v>21947.968400000002</v>
      </c>
      <c r="H80" s="278">
        <v>21057.8334</v>
      </c>
      <c r="I80" s="278">
        <v>181102.01010000001</v>
      </c>
      <c r="J80" s="278">
        <v>19827.11</v>
      </c>
      <c r="K80" s="278">
        <v>23278.032800000001</v>
      </c>
      <c r="L80" s="278">
        <v>26613.001</v>
      </c>
      <c r="M80" s="278">
        <v>25635.515100000001</v>
      </c>
      <c r="N80" s="278">
        <v>27453.914000000001</v>
      </c>
      <c r="O80" s="278">
        <v>28166.219000000001</v>
      </c>
      <c r="P80" s="278">
        <v>28417.0321</v>
      </c>
      <c r="Q80" s="278">
        <v>26259.486099999998</v>
      </c>
      <c r="R80" s="278">
        <v>39587.725200000001</v>
      </c>
      <c r="S80" s="278">
        <v>38730.649299999997</v>
      </c>
      <c r="T80" s="278">
        <v>37411.737399999998</v>
      </c>
      <c r="U80" s="278">
        <v>42449.837800000001</v>
      </c>
      <c r="V80" s="278">
        <v>49665.1829</v>
      </c>
      <c r="W80" s="278">
        <v>48711.071400000001</v>
      </c>
      <c r="X80" s="278">
        <v>47239.768799999998</v>
      </c>
      <c r="Y80" s="278">
        <v>47466.936399999999</v>
      </c>
      <c r="Z80" s="278">
        <v>45652.272700000001</v>
      </c>
      <c r="AA80" s="278">
        <v>43708.563800000004</v>
      </c>
      <c r="AB80" s="278">
        <v>41641.199999999997</v>
      </c>
      <c r="AC80" s="278">
        <v>48557.315799999997</v>
      </c>
      <c r="AD80" s="278">
        <v>51314.0556</v>
      </c>
      <c r="AE80" s="278">
        <v>51556.453500000003</v>
      </c>
      <c r="AF80" s="278">
        <v>53337.261899999998</v>
      </c>
      <c r="AG80" s="278">
        <v>55662.5</v>
      </c>
      <c r="AH80" s="293"/>
    </row>
    <row r="81" spans="1:34">
      <c r="A81" s="276" t="s">
        <v>259</v>
      </c>
      <c r="B81" s="276" t="s">
        <v>743</v>
      </c>
      <c r="C81" s="278" t="s">
        <v>515</v>
      </c>
      <c r="D81" s="278" t="s">
        <v>515</v>
      </c>
      <c r="E81" s="278" t="s">
        <v>515</v>
      </c>
      <c r="F81" s="278" t="s">
        <v>515</v>
      </c>
      <c r="G81" s="278" t="s">
        <v>515</v>
      </c>
      <c r="H81" s="278" t="s">
        <v>515</v>
      </c>
      <c r="I81" s="278" t="s">
        <v>515</v>
      </c>
      <c r="J81" s="278" t="s">
        <v>515</v>
      </c>
      <c r="K81" s="278" t="s">
        <v>515</v>
      </c>
      <c r="L81" s="278" t="s">
        <v>515</v>
      </c>
      <c r="M81" s="278" t="s">
        <v>515</v>
      </c>
      <c r="N81" s="278">
        <v>0</v>
      </c>
      <c r="O81" s="278">
        <v>0</v>
      </c>
      <c r="P81" s="278">
        <v>0</v>
      </c>
      <c r="Q81" s="278">
        <v>0</v>
      </c>
      <c r="R81" s="278">
        <v>0</v>
      </c>
      <c r="S81" s="278">
        <v>0</v>
      </c>
      <c r="T81" s="278">
        <v>0</v>
      </c>
      <c r="U81" s="278" t="s">
        <v>515</v>
      </c>
      <c r="V81" s="278">
        <v>0</v>
      </c>
      <c r="W81" s="278">
        <v>0</v>
      </c>
      <c r="X81" s="278">
        <v>0</v>
      </c>
      <c r="Y81" s="278">
        <v>0.82</v>
      </c>
      <c r="Z81" s="278">
        <v>0.9</v>
      </c>
      <c r="AA81" s="278">
        <v>0.99</v>
      </c>
      <c r="AB81" s="278">
        <v>0</v>
      </c>
      <c r="AC81" s="278">
        <v>0</v>
      </c>
      <c r="AD81" s="278">
        <v>0</v>
      </c>
      <c r="AE81" s="278">
        <v>0</v>
      </c>
      <c r="AF81" s="278">
        <v>0</v>
      </c>
      <c r="AG81" s="278">
        <v>0</v>
      </c>
      <c r="AH81" s="293">
        <v>0</v>
      </c>
    </row>
    <row r="82" spans="1:34">
      <c r="A82" s="276" t="s">
        <v>744</v>
      </c>
      <c r="B82" s="276" t="s">
        <v>745</v>
      </c>
      <c r="C82" s="277">
        <v>0</v>
      </c>
      <c r="D82" s="277">
        <v>0</v>
      </c>
      <c r="E82" s="277">
        <v>0</v>
      </c>
      <c r="F82" s="277">
        <v>0</v>
      </c>
      <c r="G82" s="277">
        <v>0</v>
      </c>
      <c r="H82" s="277">
        <v>0</v>
      </c>
      <c r="I82" s="277">
        <v>0</v>
      </c>
      <c r="J82" s="277">
        <v>0</v>
      </c>
      <c r="K82" s="277">
        <v>0</v>
      </c>
      <c r="L82" s="277">
        <v>0</v>
      </c>
      <c r="M82" s="277">
        <v>0</v>
      </c>
      <c r="N82" s="277">
        <v>0</v>
      </c>
      <c r="O82" s="277">
        <v>0</v>
      </c>
      <c r="P82" s="277">
        <v>0</v>
      </c>
      <c r="Q82" s="277">
        <v>0</v>
      </c>
      <c r="R82" s="277">
        <v>0</v>
      </c>
      <c r="S82" s="277">
        <v>0</v>
      </c>
      <c r="T82" s="277">
        <v>0</v>
      </c>
      <c r="U82" s="277" t="s">
        <v>515</v>
      </c>
      <c r="V82" s="277">
        <v>0</v>
      </c>
      <c r="W82" s="277">
        <v>0</v>
      </c>
      <c r="X82" s="277">
        <v>0</v>
      </c>
      <c r="Y82" s="277">
        <v>15.806000000000001</v>
      </c>
      <c r="Z82" s="277">
        <v>15.7905</v>
      </c>
      <c r="AA82" s="277">
        <v>17.399999999999999</v>
      </c>
      <c r="AB82" s="277">
        <v>0</v>
      </c>
      <c r="AC82" s="277">
        <v>0</v>
      </c>
      <c r="AD82" s="277">
        <v>0</v>
      </c>
      <c r="AE82" s="277">
        <v>0</v>
      </c>
      <c r="AF82" s="277">
        <v>0</v>
      </c>
      <c r="AG82" s="277">
        <v>0</v>
      </c>
      <c r="AH82" s="288">
        <v>0</v>
      </c>
    </row>
    <row r="83" spans="1:34">
      <c r="A83" s="276" t="s">
        <v>746</v>
      </c>
      <c r="B83" s="276" t="s">
        <v>747</v>
      </c>
      <c r="C83" s="277" t="s">
        <v>515</v>
      </c>
      <c r="D83" s="277">
        <v>21</v>
      </c>
      <c r="E83" s="277">
        <v>0</v>
      </c>
      <c r="F83" s="277" t="s">
        <v>515</v>
      </c>
      <c r="G83" s="277">
        <v>0</v>
      </c>
      <c r="H83" s="277">
        <v>0</v>
      </c>
      <c r="I83" s="277">
        <v>0</v>
      </c>
      <c r="J83" s="277">
        <v>0</v>
      </c>
      <c r="K83" s="277" t="s">
        <v>515</v>
      </c>
      <c r="L83" s="277" t="s">
        <v>515</v>
      </c>
      <c r="M83" s="277" t="s">
        <v>515</v>
      </c>
      <c r="N83" s="277" t="s">
        <v>515</v>
      </c>
      <c r="O83" s="277" t="s">
        <v>515</v>
      </c>
      <c r="P83" s="277" t="s">
        <v>515</v>
      </c>
      <c r="Q83" s="277">
        <v>0.30599999999999999</v>
      </c>
      <c r="R83" s="277">
        <v>0.17599999999999999</v>
      </c>
      <c r="S83" s="277">
        <v>7.6999999999999999E-2</v>
      </c>
      <c r="T83" s="277">
        <v>0.109</v>
      </c>
      <c r="U83" s="277">
        <v>0.1</v>
      </c>
      <c r="V83" s="277">
        <v>0</v>
      </c>
      <c r="W83" s="277" t="s">
        <v>515</v>
      </c>
      <c r="X83" s="277" t="s">
        <v>515</v>
      </c>
      <c r="Y83" s="277" t="s">
        <v>515</v>
      </c>
      <c r="Z83" s="277" t="s">
        <v>515</v>
      </c>
      <c r="AA83" s="277" t="s">
        <v>515</v>
      </c>
      <c r="AB83" s="277" t="s">
        <v>515</v>
      </c>
      <c r="AC83" s="277" t="s">
        <v>515</v>
      </c>
      <c r="AD83" s="277" t="s">
        <v>515</v>
      </c>
      <c r="AE83" s="277" t="s">
        <v>515</v>
      </c>
      <c r="AF83" s="277" t="s">
        <v>515</v>
      </c>
      <c r="AG83" s="277" t="s">
        <v>515</v>
      </c>
      <c r="AH83" s="288"/>
    </row>
    <row r="84" spans="1:34">
      <c r="A84" s="276" t="s">
        <v>748</v>
      </c>
      <c r="B84" s="276" t="s">
        <v>749</v>
      </c>
      <c r="C84" s="277" t="s">
        <v>515</v>
      </c>
      <c r="D84" s="277" t="s">
        <v>515</v>
      </c>
      <c r="E84" s="277" t="s">
        <v>515</v>
      </c>
      <c r="F84" s="277" t="s">
        <v>515</v>
      </c>
      <c r="G84" s="277" t="s">
        <v>515</v>
      </c>
      <c r="H84" s="277" t="s">
        <v>515</v>
      </c>
      <c r="I84" s="277" t="s">
        <v>515</v>
      </c>
      <c r="J84" s="277" t="s">
        <v>515</v>
      </c>
      <c r="K84" s="277" t="s">
        <v>515</v>
      </c>
      <c r="L84" s="277" t="s">
        <v>515</v>
      </c>
      <c r="M84" s="277" t="s">
        <v>515</v>
      </c>
      <c r="N84" s="277" t="s">
        <v>515</v>
      </c>
      <c r="O84" s="277" t="s">
        <v>515</v>
      </c>
      <c r="P84" s="277" t="s">
        <v>515</v>
      </c>
      <c r="Q84" s="277" t="s">
        <v>515</v>
      </c>
      <c r="R84" s="277" t="s">
        <v>515</v>
      </c>
      <c r="S84" s="277" t="s">
        <v>515</v>
      </c>
      <c r="T84" s="277">
        <v>201.64599999999999</v>
      </c>
      <c r="U84" s="277">
        <v>214.14699999999999</v>
      </c>
      <c r="V84" s="277">
        <v>223.33099999999999</v>
      </c>
      <c r="W84" s="277">
        <v>223.084</v>
      </c>
      <c r="X84" s="277">
        <v>222.33699999999999</v>
      </c>
      <c r="Y84" s="277">
        <v>222.596</v>
      </c>
      <c r="Z84" s="277">
        <v>223.60499999999999</v>
      </c>
      <c r="AA84" s="277">
        <v>229.172</v>
      </c>
      <c r="AB84" s="277">
        <v>232.85300000000001</v>
      </c>
      <c r="AC84" s="277">
        <v>250.584</v>
      </c>
      <c r="AD84" s="277">
        <v>251.42599999999999</v>
      </c>
      <c r="AE84" s="277">
        <v>248.06100000000001</v>
      </c>
      <c r="AF84" s="277">
        <v>256.327</v>
      </c>
      <c r="AG84" s="277">
        <v>263.89800000000002</v>
      </c>
      <c r="AH84" s="288">
        <v>263.89799697875998</v>
      </c>
    </row>
    <row r="85" spans="1:34">
      <c r="A85" s="276" t="s">
        <v>750</v>
      </c>
      <c r="B85" s="276" t="s">
        <v>751</v>
      </c>
      <c r="C85" s="277">
        <v>0</v>
      </c>
      <c r="D85" s="277" t="s">
        <v>515</v>
      </c>
      <c r="E85" s="277">
        <v>0</v>
      </c>
      <c r="F85" s="277" t="s">
        <v>515</v>
      </c>
      <c r="G85" s="277" t="s">
        <v>515</v>
      </c>
      <c r="H85" s="277" t="s">
        <v>515</v>
      </c>
      <c r="I85" s="277" t="s">
        <v>515</v>
      </c>
      <c r="J85" s="277" t="s">
        <v>515</v>
      </c>
      <c r="K85" s="277" t="s">
        <v>515</v>
      </c>
      <c r="L85" s="277" t="s">
        <v>515</v>
      </c>
      <c r="M85" s="277" t="s">
        <v>515</v>
      </c>
      <c r="N85" s="277" t="s">
        <v>515</v>
      </c>
      <c r="O85" s="277" t="s">
        <v>515</v>
      </c>
      <c r="P85" s="277" t="s">
        <v>515</v>
      </c>
      <c r="Q85" s="277" t="s">
        <v>515</v>
      </c>
      <c r="R85" s="277" t="s">
        <v>515</v>
      </c>
      <c r="S85" s="277" t="s">
        <v>515</v>
      </c>
      <c r="T85" s="277" t="s">
        <v>515</v>
      </c>
      <c r="U85" s="277" t="s">
        <v>515</v>
      </c>
      <c r="V85" s="277" t="s">
        <v>515</v>
      </c>
      <c r="W85" s="277" t="s">
        <v>515</v>
      </c>
      <c r="X85" s="277" t="s">
        <v>515</v>
      </c>
      <c r="Y85" s="277" t="s">
        <v>515</v>
      </c>
      <c r="Z85" s="277" t="s">
        <v>515</v>
      </c>
      <c r="AA85" s="277" t="s">
        <v>515</v>
      </c>
      <c r="AB85" s="277" t="s">
        <v>515</v>
      </c>
      <c r="AC85" s="277" t="s">
        <v>515</v>
      </c>
      <c r="AD85" s="277" t="s">
        <v>515</v>
      </c>
      <c r="AE85" s="277" t="s">
        <v>515</v>
      </c>
      <c r="AF85" s="277" t="s">
        <v>515</v>
      </c>
      <c r="AG85" s="277" t="s">
        <v>515</v>
      </c>
      <c r="AH85" s="288"/>
    </row>
    <row r="86" spans="1:34">
      <c r="A86" s="276" t="s">
        <v>752</v>
      </c>
      <c r="B86" s="276" t="s">
        <v>753</v>
      </c>
      <c r="C86" s="277">
        <v>8.718</v>
      </c>
      <c r="D86" s="277">
        <v>9.7119999999999997</v>
      </c>
      <c r="E86" s="277">
        <v>1.232</v>
      </c>
      <c r="F86" s="277">
        <v>1.341</v>
      </c>
      <c r="G86" s="277">
        <v>14.613</v>
      </c>
      <c r="H86" s="277">
        <v>17.465</v>
      </c>
      <c r="I86" s="277">
        <v>20.948</v>
      </c>
      <c r="J86" s="277" t="s">
        <v>515</v>
      </c>
      <c r="K86" s="277" t="s">
        <v>515</v>
      </c>
      <c r="L86" s="277" t="s">
        <v>515</v>
      </c>
      <c r="M86" s="277" t="s">
        <v>515</v>
      </c>
      <c r="N86" s="277" t="s">
        <v>515</v>
      </c>
      <c r="O86" s="277" t="s">
        <v>515</v>
      </c>
      <c r="P86" s="277" t="s">
        <v>515</v>
      </c>
      <c r="Q86" s="277" t="s">
        <v>515</v>
      </c>
      <c r="R86" s="277" t="s">
        <v>515</v>
      </c>
      <c r="S86" s="277" t="s">
        <v>515</v>
      </c>
      <c r="T86" s="277" t="s">
        <v>515</v>
      </c>
      <c r="U86" s="277">
        <v>71.900000000000006</v>
      </c>
      <c r="V86" s="277">
        <v>75.400000000000006</v>
      </c>
      <c r="W86" s="277" t="s">
        <v>515</v>
      </c>
      <c r="X86" s="277" t="s">
        <v>515</v>
      </c>
      <c r="Y86" s="277" t="s">
        <v>515</v>
      </c>
      <c r="Z86" s="277" t="s">
        <v>515</v>
      </c>
      <c r="AA86" s="277" t="s">
        <v>515</v>
      </c>
      <c r="AB86" s="277">
        <v>0.1186</v>
      </c>
      <c r="AC86" s="277">
        <v>119.3</v>
      </c>
      <c r="AD86" s="277">
        <v>115.6</v>
      </c>
      <c r="AE86" s="277">
        <v>106.17100000000001</v>
      </c>
      <c r="AF86" s="277">
        <v>97.52</v>
      </c>
      <c r="AG86" s="277">
        <v>95.629000000000005</v>
      </c>
      <c r="AH86" s="288">
        <v>96.629000000000005</v>
      </c>
    </row>
    <row r="87" spans="1:34">
      <c r="A87" s="276" t="s">
        <v>754</v>
      </c>
      <c r="B87" s="276" t="s">
        <v>755</v>
      </c>
      <c r="C87" s="277" t="s">
        <v>515</v>
      </c>
      <c r="D87" s="277" t="s">
        <v>515</v>
      </c>
      <c r="E87" s="277" t="s">
        <v>515</v>
      </c>
      <c r="F87" s="277" t="s">
        <v>515</v>
      </c>
      <c r="G87" s="277" t="s">
        <v>515</v>
      </c>
      <c r="H87" s="277" t="s">
        <v>515</v>
      </c>
      <c r="I87" s="277" t="s">
        <v>515</v>
      </c>
      <c r="J87" s="277" t="s">
        <v>515</v>
      </c>
      <c r="K87" s="277" t="s">
        <v>515</v>
      </c>
      <c r="L87" s="277" t="s">
        <v>515</v>
      </c>
      <c r="M87" s="277" t="s">
        <v>515</v>
      </c>
      <c r="N87" s="277" t="s">
        <v>515</v>
      </c>
      <c r="O87" s="277">
        <v>38.802999999999997</v>
      </c>
      <c r="P87" s="277">
        <v>43.466000000000001</v>
      </c>
      <c r="Q87" s="277">
        <v>48.335999999999999</v>
      </c>
      <c r="R87" s="277">
        <v>51.524999999999999</v>
      </c>
      <c r="S87" s="277">
        <v>56.640999999999998</v>
      </c>
      <c r="T87" s="277">
        <v>65.38</v>
      </c>
      <c r="U87" s="277">
        <v>74.022999999999996</v>
      </c>
      <c r="V87" s="277">
        <v>66.92</v>
      </c>
      <c r="W87" s="277">
        <v>68.686999999999998</v>
      </c>
      <c r="X87" s="277">
        <v>71.418999999999997</v>
      </c>
      <c r="Y87" s="277">
        <v>76.049000000000007</v>
      </c>
      <c r="Z87" s="277">
        <v>76.289000000000001</v>
      </c>
      <c r="AA87" s="277">
        <v>79.418000000000006</v>
      </c>
      <c r="AB87" s="277">
        <v>90.131</v>
      </c>
      <c r="AC87" s="277">
        <v>98.361000000000004</v>
      </c>
      <c r="AD87" s="277">
        <v>97.17</v>
      </c>
      <c r="AE87" s="277">
        <v>97.082999999999998</v>
      </c>
      <c r="AF87" s="277">
        <v>97.641000000000005</v>
      </c>
      <c r="AG87" s="277">
        <v>110.346</v>
      </c>
      <c r="AH87" s="288"/>
    </row>
    <row r="88" spans="1:34">
      <c r="A88" s="280" t="s">
        <v>546</v>
      </c>
      <c r="B88" s="280"/>
      <c r="C88" s="280" t="s">
        <v>547</v>
      </c>
      <c r="D88" s="280"/>
      <c r="E88" s="280"/>
      <c r="F88" s="280"/>
      <c r="G88" s="280"/>
      <c r="H88" s="280"/>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c r="AF88" s="280"/>
      <c r="AG88" s="280"/>
      <c r="AH88" s="280"/>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3815-0EF4-49A0-81C1-C0E66B841C14}">
  <dimension ref="A1:Q27"/>
  <sheetViews>
    <sheetView workbookViewId="0">
      <selection activeCell="Q29" sqref="Q29"/>
    </sheetView>
  </sheetViews>
  <sheetFormatPr defaultRowHeight="15"/>
  <cols>
    <col min="1" max="1" width="23.5703125" customWidth="1"/>
    <col min="2" max="2" width="0" hidden="1" customWidth="1"/>
    <col min="3" max="17" width="11.85546875" customWidth="1"/>
  </cols>
  <sheetData>
    <row r="1" spans="1:17">
      <c r="A1" s="269"/>
      <c r="B1" s="269"/>
      <c r="C1" s="269"/>
      <c r="D1" s="269"/>
      <c r="E1" s="269"/>
      <c r="F1" s="269"/>
      <c r="G1" s="269"/>
      <c r="H1" s="269"/>
      <c r="I1" s="269"/>
      <c r="J1" s="269"/>
      <c r="K1" s="269"/>
      <c r="L1" s="269"/>
      <c r="M1" s="269"/>
      <c r="N1" s="269"/>
      <c r="O1" s="269"/>
      <c r="P1" s="269"/>
      <c r="Q1" s="269"/>
    </row>
    <row r="2" spans="1:17" ht="20.25">
      <c r="A2" s="270" t="s">
        <v>548</v>
      </c>
      <c r="B2" s="270"/>
      <c r="C2" s="270"/>
      <c r="D2" s="270"/>
      <c r="E2" s="270"/>
      <c r="F2" s="270"/>
      <c r="G2" s="270"/>
      <c r="H2" s="270"/>
      <c r="I2" s="270"/>
      <c r="J2" s="270"/>
      <c r="K2" s="270"/>
      <c r="L2" s="270"/>
      <c r="M2" s="270"/>
      <c r="N2" s="270"/>
      <c r="O2" s="270"/>
      <c r="P2" s="270"/>
      <c r="Q2" s="270"/>
    </row>
    <row r="3" spans="1:17">
      <c r="A3" s="271"/>
      <c r="B3" s="271"/>
      <c r="C3" s="271"/>
      <c r="D3" s="271"/>
      <c r="E3" s="271"/>
      <c r="F3" s="271"/>
      <c r="G3" s="271"/>
      <c r="H3" s="271"/>
      <c r="I3" s="271"/>
      <c r="J3" s="271"/>
      <c r="K3" s="271"/>
      <c r="L3" s="271"/>
      <c r="M3" s="271"/>
      <c r="N3" s="271"/>
      <c r="O3" s="271"/>
      <c r="P3" s="271"/>
      <c r="Q3" s="271"/>
    </row>
    <row r="4" spans="1:17">
      <c r="A4" s="272" t="s">
        <v>549</v>
      </c>
      <c r="B4" s="272"/>
      <c r="C4" s="273" t="s">
        <v>482</v>
      </c>
      <c r="D4" s="273" t="s">
        <v>483</v>
      </c>
      <c r="E4" s="273" t="s">
        <v>484</v>
      </c>
      <c r="F4" s="273" t="s">
        <v>485</v>
      </c>
      <c r="G4" s="273" t="s">
        <v>486</v>
      </c>
      <c r="H4" s="273" t="s">
        <v>487</v>
      </c>
      <c r="I4" s="273" t="s">
        <v>488</v>
      </c>
      <c r="J4" s="273" t="s">
        <v>489</v>
      </c>
      <c r="K4" s="273" t="s">
        <v>490</v>
      </c>
      <c r="L4" s="273" t="s">
        <v>491</v>
      </c>
      <c r="M4" s="273" t="s">
        <v>492</v>
      </c>
      <c r="N4" s="273" t="s">
        <v>493</v>
      </c>
      <c r="O4" s="273" t="s">
        <v>494</v>
      </c>
      <c r="P4" s="273" t="s">
        <v>495</v>
      </c>
      <c r="Q4" s="273" t="s">
        <v>496</v>
      </c>
    </row>
    <row r="5" spans="1:17">
      <c r="A5" s="274" t="s">
        <v>497</v>
      </c>
      <c r="B5" s="274"/>
      <c r="C5" s="275" t="s">
        <v>498</v>
      </c>
      <c r="D5" s="275" t="s">
        <v>499</v>
      </c>
      <c r="E5" s="275" t="s">
        <v>500</v>
      </c>
      <c r="F5" s="275" t="s">
        <v>501</v>
      </c>
      <c r="G5" s="275" t="s">
        <v>502</v>
      </c>
      <c r="H5" s="275" t="s">
        <v>503</v>
      </c>
      <c r="I5" s="275" t="s">
        <v>504</v>
      </c>
      <c r="J5" s="275" t="s">
        <v>505</v>
      </c>
      <c r="K5" s="275" t="s">
        <v>506</v>
      </c>
      <c r="L5" s="275" t="s">
        <v>507</v>
      </c>
      <c r="M5" s="275" t="s">
        <v>508</v>
      </c>
      <c r="N5" s="275" t="s">
        <v>509</v>
      </c>
      <c r="O5" s="275" t="s">
        <v>510</v>
      </c>
      <c r="P5" s="275" t="s">
        <v>511</v>
      </c>
      <c r="Q5" s="275" t="s">
        <v>512</v>
      </c>
    </row>
    <row r="6" spans="1:17">
      <c r="A6" s="281" t="s">
        <v>183</v>
      </c>
      <c r="B6" s="281" t="s">
        <v>550</v>
      </c>
      <c r="C6" s="282">
        <v>1144.2833000000001</v>
      </c>
      <c r="D6" s="282" t="s">
        <v>515</v>
      </c>
      <c r="E6" s="282">
        <v>699.21579999999994</v>
      </c>
      <c r="F6" s="282">
        <v>532.11469999999997</v>
      </c>
      <c r="G6" s="282">
        <v>707.84720000000004</v>
      </c>
      <c r="H6" s="282">
        <v>788.53480000000002</v>
      </c>
      <c r="I6" s="282">
        <v>625.10299999999995</v>
      </c>
      <c r="J6" s="282">
        <v>575.61599999999999</v>
      </c>
      <c r="K6" s="282">
        <v>773.5213</v>
      </c>
      <c r="L6" s="282" t="s">
        <v>515</v>
      </c>
      <c r="M6" s="282" t="s">
        <v>515</v>
      </c>
      <c r="N6" s="282" t="s">
        <v>515</v>
      </c>
      <c r="O6" s="282" t="s">
        <v>515</v>
      </c>
      <c r="P6" s="282" t="s">
        <v>515</v>
      </c>
      <c r="Q6" s="282" t="s">
        <v>515</v>
      </c>
    </row>
    <row r="7" spans="1:17">
      <c r="A7" s="276" t="s">
        <v>551</v>
      </c>
      <c r="B7" s="276" t="s">
        <v>528</v>
      </c>
      <c r="C7" s="277">
        <v>12.183999999999999</v>
      </c>
      <c r="D7" s="277" t="s">
        <v>515</v>
      </c>
      <c r="E7" s="277">
        <v>18.373000000000001</v>
      </c>
      <c r="F7" s="277">
        <v>17.768999999999998</v>
      </c>
      <c r="G7" s="277">
        <v>17.361000000000001</v>
      </c>
      <c r="H7" s="277">
        <v>19.268999999999998</v>
      </c>
      <c r="I7" s="277">
        <v>18.673000000000002</v>
      </c>
      <c r="J7" s="277">
        <v>19.635999999999999</v>
      </c>
      <c r="K7" s="277">
        <v>20.686</v>
      </c>
      <c r="L7" s="277">
        <v>110.994</v>
      </c>
      <c r="M7" s="277">
        <v>50.654000000000003</v>
      </c>
      <c r="N7" s="277">
        <v>61.023000000000003</v>
      </c>
      <c r="O7" s="277">
        <v>67.2</v>
      </c>
      <c r="P7" s="277">
        <v>63.17</v>
      </c>
      <c r="Q7" s="277">
        <v>34.771000000000001</v>
      </c>
    </row>
    <row r="8" spans="1:17">
      <c r="A8" s="276" t="s">
        <v>552</v>
      </c>
      <c r="B8" s="276" t="s">
        <v>553</v>
      </c>
      <c r="C8" s="277">
        <v>0</v>
      </c>
      <c r="D8" s="277" t="s">
        <v>515</v>
      </c>
      <c r="E8" s="277" t="s">
        <v>515</v>
      </c>
      <c r="F8" s="277">
        <v>0</v>
      </c>
      <c r="G8" s="277">
        <v>0</v>
      </c>
      <c r="H8" s="277">
        <v>0</v>
      </c>
      <c r="I8" s="277">
        <v>0</v>
      </c>
      <c r="J8" s="277">
        <v>0</v>
      </c>
      <c r="K8" s="277">
        <v>0</v>
      </c>
      <c r="L8" s="277">
        <v>0</v>
      </c>
      <c r="M8" s="277">
        <v>0</v>
      </c>
      <c r="N8" s="277">
        <v>0</v>
      </c>
      <c r="O8" s="277">
        <v>0</v>
      </c>
      <c r="P8" s="277">
        <v>0</v>
      </c>
      <c r="Q8" s="277">
        <v>0</v>
      </c>
    </row>
    <row r="9" spans="1:17">
      <c r="A9" s="276" t="s">
        <v>185</v>
      </c>
      <c r="B9" s="276" t="s">
        <v>554</v>
      </c>
      <c r="C9" s="277">
        <v>149.56800000000001</v>
      </c>
      <c r="D9" s="277" t="s">
        <v>515</v>
      </c>
      <c r="E9" s="277">
        <v>329.875</v>
      </c>
      <c r="F9" s="277">
        <v>414.05799999999999</v>
      </c>
      <c r="G9" s="277">
        <v>365.81</v>
      </c>
      <c r="H9" s="277">
        <v>388.262</v>
      </c>
      <c r="I9" s="277">
        <v>400.50900000000001</v>
      </c>
      <c r="J9" s="277">
        <v>412.21600000000001</v>
      </c>
      <c r="K9" s="277">
        <v>382.87900000000002</v>
      </c>
      <c r="L9" s="277">
        <v>999.78300000000002</v>
      </c>
      <c r="M9" s="277">
        <v>994.44799999999998</v>
      </c>
      <c r="N9" s="277">
        <v>989.94799999999998</v>
      </c>
      <c r="O9" s="277">
        <v>986.41899999999998</v>
      </c>
      <c r="P9" s="277">
        <v>982.12099999999998</v>
      </c>
      <c r="Q9" s="277">
        <v>1516.335</v>
      </c>
    </row>
    <row r="10" spans="1:17">
      <c r="A10" s="281" t="s">
        <v>555</v>
      </c>
      <c r="B10" s="281" t="s">
        <v>556</v>
      </c>
      <c r="C10" s="282">
        <v>1281.6673000000001</v>
      </c>
      <c r="D10" s="282" t="s">
        <v>515</v>
      </c>
      <c r="E10" s="282">
        <v>1010.7178</v>
      </c>
      <c r="F10" s="282">
        <v>928.40369999999996</v>
      </c>
      <c r="G10" s="282">
        <v>1056.2962</v>
      </c>
      <c r="H10" s="282">
        <v>1157.5278000000001</v>
      </c>
      <c r="I10" s="282">
        <v>1006.939</v>
      </c>
      <c r="J10" s="282">
        <v>968.19600000000003</v>
      </c>
      <c r="K10" s="282">
        <v>1135.7143000000001</v>
      </c>
      <c r="L10" s="282" t="s">
        <v>515</v>
      </c>
      <c r="M10" s="282" t="s">
        <v>515</v>
      </c>
      <c r="N10" s="282" t="s">
        <v>515</v>
      </c>
      <c r="O10" s="282" t="s">
        <v>515</v>
      </c>
      <c r="P10" s="282" t="s">
        <v>515</v>
      </c>
      <c r="Q10" s="282" t="s">
        <v>515</v>
      </c>
    </row>
    <row r="11" spans="1:17">
      <c r="A11" s="281"/>
      <c r="B11" s="283"/>
      <c r="C11" s="283"/>
      <c r="D11" s="283"/>
      <c r="E11" s="283"/>
      <c r="F11" s="283"/>
      <c r="G11" s="283"/>
      <c r="H11" s="283"/>
      <c r="I11" s="283"/>
      <c r="J11" s="283"/>
      <c r="K11" s="283"/>
      <c r="L11" s="283"/>
      <c r="M11" s="283"/>
      <c r="N11" s="283"/>
      <c r="O11" s="283"/>
      <c r="P11" s="283"/>
      <c r="Q11" s="283"/>
    </row>
    <row r="12" spans="1:17">
      <c r="A12" s="281" t="s">
        <v>557</v>
      </c>
      <c r="B12" s="281" t="s">
        <v>514</v>
      </c>
      <c r="C12" s="282">
        <v>726.08699999999999</v>
      </c>
      <c r="D12" s="282" t="s">
        <v>515</v>
      </c>
      <c r="E12" s="282">
        <v>785.322</v>
      </c>
      <c r="F12" s="282">
        <v>814.50900000000001</v>
      </c>
      <c r="G12" s="282">
        <v>818.346</v>
      </c>
      <c r="H12" s="282">
        <v>817.24800000000005</v>
      </c>
      <c r="I12" s="282">
        <v>821.178</v>
      </c>
      <c r="J12" s="282">
        <v>803.48</v>
      </c>
      <c r="K12" s="282">
        <v>821.721</v>
      </c>
      <c r="L12" s="282">
        <v>832.82399999999996</v>
      </c>
      <c r="M12" s="282">
        <v>922.58900000000006</v>
      </c>
      <c r="N12" s="282">
        <v>923.65300000000002</v>
      </c>
      <c r="O12" s="282">
        <v>886.77099999999996</v>
      </c>
      <c r="P12" s="282">
        <v>896.06600000000003</v>
      </c>
      <c r="Q12" s="282">
        <v>912.86500000000001</v>
      </c>
    </row>
    <row r="13" spans="1:17">
      <c r="A13" s="284" t="s">
        <v>558</v>
      </c>
      <c r="B13" s="284" t="s">
        <v>559</v>
      </c>
      <c r="C13" s="285" t="s">
        <v>515</v>
      </c>
      <c r="D13" s="285" t="s">
        <v>515</v>
      </c>
      <c r="E13" s="285" t="s">
        <v>515</v>
      </c>
      <c r="F13" s="285">
        <v>3.7166000000000001</v>
      </c>
      <c r="G13" s="285">
        <v>0.47110000000000002</v>
      </c>
      <c r="H13" s="285">
        <v>-0.13420000000000001</v>
      </c>
      <c r="I13" s="285">
        <v>0.48089999999999999</v>
      </c>
      <c r="J13" s="285">
        <v>-2.1551999999999998</v>
      </c>
      <c r="K13" s="285">
        <v>2.2702</v>
      </c>
      <c r="L13" s="285">
        <v>1.3512</v>
      </c>
      <c r="M13" s="285">
        <v>10.7784</v>
      </c>
      <c r="N13" s="285">
        <v>0.1153</v>
      </c>
      <c r="O13" s="285">
        <v>-3.9931000000000001</v>
      </c>
      <c r="P13" s="285">
        <v>1.0482</v>
      </c>
      <c r="Q13" s="285">
        <v>1.8748</v>
      </c>
    </row>
    <row r="14" spans="1:17">
      <c r="A14" s="281" t="s">
        <v>560</v>
      </c>
      <c r="B14" s="281" t="s">
        <v>561</v>
      </c>
      <c r="C14" s="282">
        <v>407.73200000000003</v>
      </c>
      <c r="D14" s="282" t="s">
        <v>515</v>
      </c>
      <c r="E14" s="282">
        <v>444.762</v>
      </c>
      <c r="F14" s="282">
        <v>459.762</v>
      </c>
      <c r="G14" s="282">
        <v>690.101</v>
      </c>
      <c r="H14" s="282">
        <v>692.36599999999999</v>
      </c>
      <c r="I14" s="282">
        <v>692.827</v>
      </c>
      <c r="J14" s="282">
        <v>679.20799999999997</v>
      </c>
      <c r="K14" s="282">
        <v>701.58299999999997</v>
      </c>
      <c r="L14" s="282">
        <v>712.20600000000002</v>
      </c>
      <c r="M14" s="282">
        <v>786.63599999999997</v>
      </c>
      <c r="N14" s="282">
        <v>787.32399999999996</v>
      </c>
      <c r="O14" s="282">
        <v>759.25300000000004</v>
      </c>
      <c r="P14" s="282">
        <v>765.09699999999998</v>
      </c>
      <c r="Q14" s="282">
        <v>781.31600000000003</v>
      </c>
    </row>
    <row r="15" spans="1:17">
      <c r="A15" s="284" t="s">
        <v>167</v>
      </c>
      <c r="B15" s="284" t="s">
        <v>561</v>
      </c>
      <c r="C15" s="285">
        <v>56.154703224269298</v>
      </c>
      <c r="D15" s="285" t="s">
        <v>515</v>
      </c>
      <c r="E15" s="285">
        <v>56.634348713012002</v>
      </c>
      <c r="F15" s="285">
        <v>56.446521769556902</v>
      </c>
      <c r="G15" s="285">
        <v>84.328755807445802</v>
      </c>
      <c r="H15" s="285">
        <v>84.719203962567093</v>
      </c>
      <c r="I15" s="285">
        <v>84.369893007362606</v>
      </c>
      <c r="J15" s="285">
        <v>84.533280230995203</v>
      </c>
      <c r="K15" s="285">
        <v>85.3797091713611</v>
      </c>
      <c r="L15" s="285">
        <v>85.516987983055202</v>
      </c>
      <c r="M15" s="285">
        <v>85.263969113006993</v>
      </c>
      <c r="N15" s="285">
        <v>85.240236322515003</v>
      </c>
      <c r="O15" s="285">
        <v>85.619962763780094</v>
      </c>
      <c r="P15" s="285">
        <v>85.384000732088893</v>
      </c>
      <c r="Q15" s="285">
        <v>85.589435458693202</v>
      </c>
    </row>
    <row r="16" spans="1:17">
      <c r="A16" s="281" t="s">
        <v>562</v>
      </c>
      <c r="B16" s="281" t="s">
        <v>87</v>
      </c>
      <c r="C16" s="282">
        <v>183.45500000000001</v>
      </c>
      <c r="D16" s="282" t="s">
        <v>515</v>
      </c>
      <c r="E16" s="282">
        <v>186.101</v>
      </c>
      <c r="F16" s="282">
        <v>183.74700000000001</v>
      </c>
      <c r="G16" s="282">
        <v>188.136</v>
      </c>
      <c r="H16" s="282">
        <v>186.517</v>
      </c>
      <c r="I16" s="282">
        <v>182.27799999999999</v>
      </c>
      <c r="J16" s="282">
        <v>165.333</v>
      </c>
      <c r="K16" s="282">
        <v>168.85900000000001</v>
      </c>
      <c r="L16" s="282">
        <v>224.524</v>
      </c>
      <c r="M16" s="282">
        <v>206.44399999999999</v>
      </c>
      <c r="N16" s="282">
        <v>200.52799999999999</v>
      </c>
      <c r="O16" s="282">
        <v>176.92599999999999</v>
      </c>
      <c r="P16" s="282">
        <v>172.25200000000001</v>
      </c>
      <c r="Q16" s="282">
        <v>290.42899999999997</v>
      </c>
    </row>
    <row r="17" spans="1:17">
      <c r="A17" s="284" t="s">
        <v>167</v>
      </c>
      <c r="B17" s="284" t="s">
        <v>87</v>
      </c>
      <c r="C17" s="285">
        <v>25.266255972080501</v>
      </c>
      <c r="D17" s="285" t="s">
        <v>515</v>
      </c>
      <c r="E17" s="285">
        <v>23.697413290344599</v>
      </c>
      <c r="F17" s="285">
        <v>22.559235072909001</v>
      </c>
      <c r="G17" s="285">
        <v>22.989786716132301</v>
      </c>
      <c r="H17" s="285">
        <v>22.8225703825522</v>
      </c>
      <c r="I17" s="285">
        <v>22.1971363090585</v>
      </c>
      <c r="J17" s="285">
        <v>20.577114551700099</v>
      </c>
      <c r="K17" s="285">
        <v>20.5494322282137</v>
      </c>
      <c r="L17" s="285">
        <v>26.959357559340301</v>
      </c>
      <c r="M17" s="285">
        <v>22.376594561608702</v>
      </c>
      <c r="N17" s="285">
        <v>21.710317619279099</v>
      </c>
      <c r="O17" s="285">
        <v>19.951712448873501</v>
      </c>
      <c r="P17" s="285">
        <v>19.223137581383501</v>
      </c>
      <c r="Q17" s="285">
        <v>31.815109572609298</v>
      </c>
    </row>
    <row r="18" spans="1:17">
      <c r="A18" s="281" t="s">
        <v>563</v>
      </c>
      <c r="B18" s="281" t="s">
        <v>518</v>
      </c>
      <c r="C18" s="282">
        <v>72.876999999999995</v>
      </c>
      <c r="D18" s="282" t="s">
        <v>515</v>
      </c>
      <c r="E18" s="282">
        <v>55.920999999999999</v>
      </c>
      <c r="F18" s="282">
        <v>56.494</v>
      </c>
      <c r="G18" s="282">
        <v>60.609000000000002</v>
      </c>
      <c r="H18" s="282">
        <v>54.642400000000002</v>
      </c>
      <c r="I18" s="282">
        <v>56.742400000000004</v>
      </c>
      <c r="J18" s="282">
        <v>47.9788</v>
      </c>
      <c r="K18" s="282">
        <v>51.957999999999998</v>
      </c>
      <c r="L18" s="282">
        <v>20.1722</v>
      </c>
      <c r="M18" s="282">
        <v>8.3024000000000004</v>
      </c>
      <c r="N18" s="282">
        <v>9.0126000000000008</v>
      </c>
      <c r="O18" s="282">
        <v>65.588300000000004</v>
      </c>
      <c r="P18" s="282">
        <v>-4.0834999999999999</v>
      </c>
      <c r="Q18" s="282">
        <v>-1.6696</v>
      </c>
    </row>
    <row r="19" spans="1:17">
      <c r="A19" s="284" t="s">
        <v>167</v>
      </c>
      <c r="B19" s="284" t="s">
        <v>518</v>
      </c>
      <c r="C19" s="285">
        <v>10.0369514947933</v>
      </c>
      <c r="D19" s="285" t="s">
        <v>515</v>
      </c>
      <c r="E19" s="285">
        <v>7.1207733897687797</v>
      </c>
      <c r="F19" s="285">
        <v>6.93595773650138</v>
      </c>
      <c r="G19" s="285">
        <v>7.4062804730517398</v>
      </c>
      <c r="H19" s="285">
        <v>6.6861466776302896</v>
      </c>
      <c r="I19" s="285">
        <v>6.9098721592638901</v>
      </c>
      <c r="J19" s="285">
        <v>5.9713745208343703</v>
      </c>
      <c r="K19" s="285">
        <v>6.3230707259520003</v>
      </c>
      <c r="L19" s="285">
        <v>2.4221384109968001</v>
      </c>
      <c r="M19" s="285">
        <v>0.89989692051390202</v>
      </c>
      <c r="N19" s="285">
        <v>0.97575063362539805</v>
      </c>
      <c r="O19" s="285">
        <v>7.3963007360412103</v>
      </c>
      <c r="P19" s="285">
        <v>-0.45571531561291201</v>
      </c>
      <c r="Q19" s="285">
        <v>-0.18289451342750601</v>
      </c>
    </row>
    <row r="20" spans="1:17">
      <c r="A20" s="281" t="s">
        <v>564</v>
      </c>
      <c r="B20" s="281" t="s">
        <v>565</v>
      </c>
      <c r="C20" s="286">
        <v>2.0099999999999998</v>
      </c>
      <c r="D20" s="286" t="s">
        <v>515</v>
      </c>
      <c r="E20" s="286">
        <v>1.88</v>
      </c>
      <c r="F20" s="286">
        <v>2.38</v>
      </c>
      <c r="G20" s="286">
        <v>2.6444999999999999</v>
      </c>
      <c r="H20" s="286">
        <v>2.5787</v>
      </c>
      <c r="I20" s="286">
        <v>2.9731000000000001</v>
      </c>
      <c r="J20" s="286">
        <v>2.7191000000000001</v>
      </c>
      <c r="K20" s="286">
        <v>3.02</v>
      </c>
      <c r="L20" s="286" t="s">
        <v>515</v>
      </c>
      <c r="M20" s="286" t="s">
        <v>515</v>
      </c>
      <c r="N20" s="286" t="s">
        <v>515</v>
      </c>
      <c r="O20" s="286" t="s">
        <v>515</v>
      </c>
      <c r="P20" s="286" t="s">
        <v>515</v>
      </c>
      <c r="Q20" s="286" t="s">
        <v>515</v>
      </c>
    </row>
    <row r="21" spans="1:17">
      <c r="A21" s="284" t="s">
        <v>558</v>
      </c>
      <c r="B21" s="284" t="s">
        <v>565</v>
      </c>
      <c r="C21" s="285" t="s">
        <v>515</v>
      </c>
      <c r="D21" s="285" t="s">
        <v>515</v>
      </c>
      <c r="E21" s="285" t="s">
        <v>515</v>
      </c>
      <c r="F21" s="285">
        <v>26.595744680851102</v>
      </c>
      <c r="G21" s="285">
        <v>11.1130672268908</v>
      </c>
      <c r="H21" s="285">
        <v>-2.4881158604812801</v>
      </c>
      <c r="I21" s="285">
        <v>15.2952290171804</v>
      </c>
      <c r="J21" s="285">
        <v>-8.5432762326318308</v>
      </c>
      <c r="K21" s="285">
        <v>11.065279104294801</v>
      </c>
      <c r="L21" s="285" t="s">
        <v>515</v>
      </c>
      <c r="M21" s="285" t="s">
        <v>515</v>
      </c>
      <c r="N21" s="285" t="s">
        <v>515</v>
      </c>
      <c r="O21" s="285" t="s">
        <v>515</v>
      </c>
      <c r="P21" s="285" t="s">
        <v>515</v>
      </c>
      <c r="Q21" s="285" t="s">
        <v>515</v>
      </c>
    </row>
    <row r="22" spans="1:17">
      <c r="A22" s="281"/>
      <c r="B22" s="283"/>
      <c r="C22" s="283"/>
      <c r="D22" s="283"/>
      <c r="E22" s="283"/>
      <c r="F22" s="283"/>
      <c r="G22" s="283"/>
      <c r="H22" s="283"/>
      <c r="I22" s="283"/>
      <c r="J22" s="283"/>
      <c r="K22" s="283"/>
      <c r="L22" s="283"/>
      <c r="M22" s="283"/>
      <c r="N22" s="283"/>
      <c r="O22" s="283"/>
      <c r="P22" s="283"/>
      <c r="Q22" s="283"/>
    </row>
    <row r="23" spans="1:17">
      <c r="A23" s="281" t="s">
        <v>566</v>
      </c>
      <c r="B23" s="281" t="s">
        <v>541</v>
      </c>
      <c r="C23" s="282">
        <v>138.809</v>
      </c>
      <c r="D23" s="282" t="s">
        <v>515</v>
      </c>
      <c r="E23" s="282">
        <v>162.74199999999999</v>
      </c>
      <c r="F23" s="282">
        <v>144.18199999999999</v>
      </c>
      <c r="G23" s="282">
        <v>154.25800000000001</v>
      </c>
      <c r="H23" s="282">
        <v>156.87</v>
      </c>
      <c r="I23" s="282">
        <v>177.233</v>
      </c>
      <c r="J23" s="282">
        <v>137.09200000000001</v>
      </c>
      <c r="K23" s="282">
        <v>138.66399999999999</v>
      </c>
      <c r="L23" s="282">
        <v>70.405000000000001</v>
      </c>
      <c r="M23" s="282">
        <v>100.613</v>
      </c>
      <c r="N23" s="282">
        <v>118.687</v>
      </c>
      <c r="O23" s="282">
        <v>104.453</v>
      </c>
      <c r="P23" s="282">
        <v>86.79</v>
      </c>
      <c r="Q23" s="282">
        <v>111.142</v>
      </c>
    </row>
    <row r="24" spans="1:17">
      <c r="A24" s="281" t="s">
        <v>567</v>
      </c>
      <c r="B24" s="281" t="s">
        <v>568</v>
      </c>
      <c r="C24" s="282">
        <v>-91.593999999999994</v>
      </c>
      <c r="D24" s="282" t="s">
        <v>515</v>
      </c>
      <c r="E24" s="282">
        <v>-109.066</v>
      </c>
      <c r="F24" s="282">
        <v>-87.79</v>
      </c>
      <c r="G24" s="282">
        <v>-73.09</v>
      </c>
      <c r="H24" s="282">
        <v>-99.843999999999994</v>
      </c>
      <c r="I24" s="282">
        <v>-94.668999999999997</v>
      </c>
      <c r="J24" s="282">
        <v>-99.489000000000004</v>
      </c>
      <c r="K24" s="282">
        <v>-74.084999999999994</v>
      </c>
      <c r="L24" s="282">
        <v>-72.266999999999996</v>
      </c>
      <c r="M24" s="282">
        <v>-73.034000000000006</v>
      </c>
      <c r="N24" s="282">
        <v>-88.68</v>
      </c>
      <c r="O24" s="282">
        <v>-90.957999999999998</v>
      </c>
      <c r="P24" s="282">
        <v>-77.087999999999994</v>
      </c>
      <c r="Q24" s="282">
        <v>-87.018000000000001</v>
      </c>
    </row>
    <row r="25" spans="1:17">
      <c r="A25" s="281" t="s">
        <v>19</v>
      </c>
      <c r="B25" s="281" t="s">
        <v>569</v>
      </c>
      <c r="C25" s="282">
        <v>47.215000000000003</v>
      </c>
      <c r="D25" s="282" t="s">
        <v>515</v>
      </c>
      <c r="E25" s="282">
        <v>53.676000000000002</v>
      </c>
      <c r="F25" s="282">
        <v>56.392000000000003</v>
      </c>
      <c r="G25" s="282">
        <v>81.168000000000006</v>
      </c>
      <c r="H25" s="282">
        <v>57.026000000000003</v>
      </c>
      <c r="I25" s="282">
        <v>82.563999999999993</v>
      </c>
      <c r="J25" s="282">
        <v>37.603000000000002</v>
      </c>
      <c r="K25" s="282">
        <v>64.578999999999994</v>
      </c>
      <c r="L25" s="282">
        <v>-1.8620000000000001</v>
      </c>
      <c r="M25" s="282">
        <v>27.579000000000001</v>
      </c>
      <c r="N25" s="282">
        <v>30.007000000000001</v>
      </c>
      <c r="O25" s="282">
        <v>13.494999999999999</v>
      </c>
      <c r="P25" s="282">
        <v>9.702</v>
      </c>
      <c r="Q25" s="282">
        <v>24.123999999999999</v>
      </c>
    </row>
    <row r="26" spans="1:17">
      <c r="A26" s="280" t="s">
        <v>546</v>
      </c>
      <c r="B26" s="280"/>
      <c r="C26" s="280" t="s">
        <v>547</v>
      </c>
      <c r="D26" s="280"/>
      <c r="E26" s="280"/>
      <c r="F26" s="280"/>
      <c r="G26" s="280"/>
      <c r="H26" s="280"/>
      <c r="I26" s="280"/>
      <c r="J26" s="280"/>
      <c r="K26" s="280"/>
      <c r="L26" s="280"/>
      <c r="M26" s="280"/>
      <c r="N26" s="280"/>
      <c r="O26" s="280"/>
      <c r="P26" s="280"/>
      <c r="Q26" s="280"/>
    </row>
    <row r="27" spans="1:17">
      <c r="E27" s="97">
        <f>E25/E16</f>
        <v>0.28842402781285431</v>
      </c>
      <c r="F27" s="97">
        <f t="shared" ref="F27:Q27" si="0">F25/F16</f>
        <v>0.30690024871154359</v>
      </c>
      <c r="G27" s="97">
        <f t="shared" si="0"/>
        <v>0.43143258068631207</v>
      </c>
      <c r="H27" s="97">
        <f t="shared" si="0"/>
        <v>0.30574156779274814</v>
      </c>
      <c r="I27" s="97">
        <f t="shared" si="0"/>
        <v>0.4529564730795817</v>
      </c>
      <c r="J27" s="97">
        <f t="shared" si="0"/>
        <v>0.22743795854427126</v>
      </c>
      <c r="K27" s="97">
        <f t="shared" si="0"/>
        <v>0.38244334030167176</v>
      </c>
      <c r="L27" s="97">
        <f t="shared" si="0"/>
        <v>-8.2931000694803237E-3</v>
      </c>
      <c r="M27" s="97">
        <f t="shared" si="0"/>
        <v>0.13359070740733567</v>
      </c>
      <c r="N27" s="97">
        <f t="shared" si="0"/>
        <v>0.14963995053059923</v>
      </c>
      <c r="O27" s="97">
        <f t="shared" si="0"/>
        <v>7.6274826763731735E-2</v>
      </c>
      <c r="P27" s="97">
        <f t="shared" si="0"/>
        <v>5.6324454868448552E-2</v>
      </c>
      <c r="Q27" s="97">
        <f t="shared" si="0"/>
        <v>8.3063330452537457E-2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84856-78F8-400A-B75E-E647F8F9E3E2}">
  <dimension ref="A1:Q48"/>
  <sheetViews>
    <sheetView workbookViewId="0">
      <selection activeCell="E36" sqref="E36"/>
    </sheetView>
  </sheetViews>
  <sheetFormatPr defaultRowHeight="15"/>
  <cols>
    <col min="1" max="1" width="35.140625" customWidth="1"/>
    <col min="2" max="2" width="0" hidden="1" customWidth="1"/>
    <col min="3" max="17" width="11.85546875" customWidth="1"/>
  </cols>
  <sheetData>
    <row r="1" spans="1:17">
      <c r="A1" s="269"/>
      <c r="B1" s="269"/>
      <c r="C1" s="269"/>
      <c r="D1" s="269"/>
      <c r="E1" s="269"/>
      <c r="F1" s="269"/>
      <c r="G1" s="269"/>
      <c r="H1" s="269"/>
      <c r="I1" s="269"/>
      <c r="J1" s="269"/>
      <c r="K1" s="269"/>
      <c r="L1" s="269"/>
      <c r="M1" s="269"/>
      <c r="N1" s="269"/>
      <c r="O1" s="269"/>
      <c r="P1" s="269"/>
      <c r="Q1" s="269"/>
    </row>
    <row r="2" spans="1:17" ht="20.25">
      <c r="A2" s="270" t="s">
        <v>570</v>
      </c>
      <c r="B2" s="270"/>
      <c r="C2" s="270"/>
      <c r="D2" s="270"/>
      <c r="E2" s="270"/>
      <c r="F2" s="270"/>
      <c r="G2" s="270"/>
      <c r="H2" s="270"/>
      <c r="I2" s="270"/>
      <c r="J2" s="270"/>
      <c r="K2" s="270"/>
      <c r="L2" s="270"/>
      <c r="M2" s="270"/>
      <c r="N2" s="270"/>
      <c r="O2" s="270"/>
      <c r="P2" s="270"/>
      <c r="Q2" s="270"/>
    </row>
    <row r="3" spans="1:17">
      <c r="A3" s="271"/>
      <c r="B3" s="271"/>
      <c r="C3" s="271"/>
      <c r="D3" s="271"/>
      <c r="E3" s="271"/>
      <c r="F3" s="271"/>
      <c r="G3" s="271"/>
      <c r="H3" s="271"/>
      <c r="I3" s="271"/>
      <c r="J3" s="271"/>
      <c r="K3" s="271"/>
      <c r="L3" s="271"/>
      <c r="M3" s="271"/>
      <c r="N3" s="271"/>
      <c r="O3" s="271"/>
      <c r="P3" s="271"/>
      <c r="Q3" s="271"/>
    </row>
    <row r="4" spans="1:17">
      <c r="A4" s="272" t="s">
        <v>481</v>
      </c>
      <c r="B4" s="272"/>
      <c r="C4" s="273" t="s">
        <v>482</v>
      </c>
      <c r="D4" s="273" t="s">
        <v>483</v>
      </c>
      <c r="E4" s="273" t="s">
        <v>484</v>
      </c>
      <c r="F4" s="273" t="s">
        <v>485</v>
      </c>
      <c r="G4" s="273" t="s">
        <v>486</v>
      </c>
      <c r="H4" s="273" t="s">
        <v>487</v>
      </c>
      <c r="I4" s="273" t="s">
        <v>488</v>
      </c>
      <c r="J4" s="273" t="s">
        <v>489</v>
      </c>
      <c r="K4" s="273" t="s">
        <v>490</v>
      </c>
      <c r="L4" s="273" t="s">
        <v>491</v>
      </c>
      <c r="M4" s="273" t="s">
        <v>492</v>
      </c>
      <c r="N4" s="273" t="s">
        <v>493</v>
      </c>
      <c r="O4" s="273" t="s">
        <v>494</v>
      </c>
      <c r="P4" s="273" t="s">
        <v>495</v>
      </c>
      <c r="Q4" s="273" t="s">
        <v>496</v>
      </c>
    </row>
    <row r="5" spans="1:17">
      <c r="A5" s="274" t="s">
        <v>497</v>
      </c>
      <c r="B5" s="274"/>
      <c r="C5" s="275" t="s">
        <v>498</v>
      </c>
      <c r="D5" s="275" t="s">
        <v>499</v>
      </c>
      <c r="E5" s="275" t="s">
        <v>500</v>
      </c>
      <c r="F5" s="275" t="s">
        <v>501</v>
      </c>
      <c r="G5" s="275" t="s">
        <v>502</v>
      </c>
      <c r="H5" s="275" t="s">
        <v>503</v>
      </c>
      <c r="I5" s="275" t="s">
        <v>504</v>
      </c>
      <c r="J5" s="275" t="s">
        <v>505</v>
      </c>
      <c r="K5" s="275" t="s">
        <v>506</v>
      </c>
      <c r="L5" s="275" t="s">
        <v>507</v>
      </c>
      <c r="M5" s="275" t="s">
        <v>508</v>
      </c>
      <c r="N5" s="275" t="s">
        <v>509</v>
      </c>
      <c r="O5" s="275" t="s">
        <v>510</v>
      </c>
      <c r="P5" s="275" t="s">
        <v>511</v>
      </c>
      <c r="Q5" s="275" t="s">
        <v>512</v>
      </c>
    </row>
    <row r="6" spans="1:17">
      <c r="A6" s="281" t="s">
        <v>17</v>
      </c>
      <c r="B6" s="283"/>
      <c r="C6" s="283"/>
      <c r="D6" s="283"/>
      <c r="E6" s="283"/>
      <c r="F6" s="283"/>
      <c r="G6" s="283"/>
      <c r="H6" s="283"/>
      <c r="I6" s="283"/>
      <c r="J6" s="283"/>
      <c r="K6" s="283"/>
      <c r="L6" s="283"/>
      <c r="M6" s="283"/>
      <c r="N6" s="283"/>
      <c r="O6" s="283"/>
      <c r="P6" s="283"/>
      <c r="Q6" s="283"/>
    </row>
    <row r="7" spans="1:17">
      <c r="A7" s="276" t="s">
        <v>571</v>
      </c>
      <c r="B7" s="276" t="s">
        <v>572</v>
      </c>
      <c r="C7" s="277" t="s">
        <v>515</v>
      </c>
      <c r="D7" s="277">
        <v>788.2</v>
      </c>
      <c r="E7" s="277">
        <v>789</v>
      </c>
      <c r="F7" s="277">
        <v>815.75</v>
      </c>
      <c r="G7" s="277">
        <v>815.75</v>
      </c>
      <c r="H7" s="277">
        <v>815</v>
      </c>
      <c r="I7" s="277">
        <v>820.5</v>
      </c>
      <c r="J7" s="277">
        <v>805.66700000000003</v>
      </c>
      <c r="K7" s="277">
        <v>824.33299999999997</v>
      </c>
      <c r="L7" s="277" t="s">
        <v>515</v>
      </c>
      <c r="M7" s="277">
        <v>892.5</v>
      </c>
      <c r="N7" s="277" t="s">
        <v>515</v>
      </c>
      <c r="O7" s="277" t="s">
        <v>515</v>
      </c>
      <c r="P7" s="277" t="s">
        <v>515</v>
      </c>
      <c r="Q7" s="277" t="s">
        <v>515</v>
      </c>
    </row>
    <row r="8" spans="1:17">
      <c r="A8" s="276" t="s">
        <v>573</v>
      </c>
      <c r="B8" s="276" t="s">
        <v>574</v>
      </c>
      <c r="C8" s="277">
        <v>726.16300000000001</v>
      </c>
      <c r="D8" s="277">
        <v>774.154</v>
      </c>
      <c r="E8" s="277">
        <v>785.322</v>
      </c>
      <c r="F8" s="277">
        <v>814.50900000000001</v>
      </c>
      <c r="G8" s="277">
        <v>818.346</v>
      </c>
      <c r="H8" s="277">
        <v>817.24800000000005</v>
      </c>
      <c r="I8" s="277">
        <v>821.178</v>
      </c>
      <c r="J8" s="277">
        <v>803.48</v>
      </c>
      <c r="K8" s="277">
        <v>821.721</v>
      </c>
      <c r="L8" s="277" t="s">
        <v>515</v>
      </c>
      <c r="M8" s="277">
        <v>922.58900000000006</v>
      </c>
      <c r="N8" s="277" t="s">
        <v>515</v>
      </c>
      <c r="O8" s="277" t="s">
        <v>515</v>
      </c>
      <c r="P8" s="277" t="s">
        <v>515</v>
      </c>
      <c r="Q8" s="277" t="s">
        <v>515</v>
      </c>
    </row>
    <row r="9" spans="1:17">
      <c r="A9" s="284" t="s">
        <v>575</v>
      </c>
      <c r="B9" s="284"/>
      <c r="C9" s="285" t="s">
        <v>515</v>
      </c>
      <c r="D9" s="285">
        <v>-1.7820360314640999</v>
      </c>
      <c r="E9" s="285">
        <v>-0.466157034220539</v>
      </c>
      <c r="F9" s="285">
        <v>-0.152133374195529</v>
      </c>
      <c r="G9" s="285">
        <v>0.318234753294515</v>
      </c>
      <c r="H9" s="285">
        <v>0.27582822085890102</v>
      </c>
      <c r="I9" s="285">
        <v>8.2632541133454904E-2</v>
      </c>
      <c r="J9" s="285">
        <v>-0.27145210117828</v>
      </c>
      <c r="K9" s="285">
        <v>-0.31686223892528498</v>
      </c>
      <c r="L9" s="285" t="s">
        <v>515</v>
      </c>
      <c r="M9" s="285">
        <v>3.37131652661065</v>
      </c>
      <c r="N9" s="285" t="s">
        <v>515</v>
      </c>
      <c r="O9" s="285" t="s">
        <v>515</v>
      </c>
      <c r="P9" s="285" t="s">
        <v>515</v>
      </c>
      <c r="Q9" s="285" t="s">
        <v>515</v>
      </c>
    </row>
    <row r="10" spans="1:17">
      <c r="A10" s="276" t="s">
        <v>576</v>
      </c>
      <c r="B10" s="276" t="s">
        <v>514</v>
      </c>
      <c r="C10" s="277">
        <v>726.08699999999999</v>
      </c>
      <c r="D10" s="277" t="s">
        <v>515</v>
      </c>
      <c r="E10" s="277">
        <v>785.322</v>
      </c>
      <c r="F10" s="277">
        <v>814.50900000000001</v>
      </c>
      <c r="G10" s="277">
        <v>818.346</v>
      </c>
      <c r="H10" s="277">
        <v>817.24800000000005</v>
      </c>
      <c r="I10" s="277">
        <v>821.178</v>
      </c>
      <c r="J10" s="277">
        <v>803.48</v>
      </c>
      <c r="K10" s="277">
        <v>821.721</v>
      </c>
      <c r="L10" s="277">
        <v>832.82399999999996</v>
      </c>
      <c r="M10" s="277">
        <v>922.58900000000006</v>
      </c>
      <c r="N10" s="277">
        <v>923.65300000000002</v>
      </c>
      <c r="O10" s="277">
        <v>886.77099999999996</v>
      </c>
      <c r="P10" s="277">
        <v>896.06600000000003</v>
      </c>
      <c r="Q10" s="277">
        <v>912.86500000000001</v>
      </c>
    </row>
    <row r="11" spans="1:17">
      <c r="A11" s="276" t="s">
        <v>577</v>
      </c>
      <c r="B11" s="276" t="s">
        <v>514</v>
      </c>
      <c r="C11" s="277">
        <v>726.08699999999999</v>
      </c>
      <c r="D11" s="277" t="s">
        <v>515</v>
      </c>
      <c r="E11" s="277">
        <v>785.322</v>
      </c>
      <c r="F11" s="277">
        <v>814.50900000000001</v>
      </c>
      <c r="G11" s="277">
        <v>818.346</v>
      </c>
      <c r="H11" s="277">
        <v>817.24800000000005</v>
      </c>
      <c r="I11" s="277">
        <v>821.178</v>
      </c>
      <c r="J11" s="277">
        <v>803.48</v>
      </c>
      <c r="K11" s="277">
        <v>821.721</v>
      </c>
      <c r="L11" s="277">
        <v>832.82399999999996</v>
      </c>
      <c r="M11" s="277">
        <v>922.58900000000006</v>
      </c>
      <c r="N11" s="277">
        <v>923.65300000000002</v>
      </c>
      <c r="O11" s="277">
        <v>886.77099999999996</v>
      </c>
      <c r="P11" s="277">
        <v>896.06600000000003</v>
      </c>
      <c r="Q11" s="277">
        <v>912.86500000000001</v>
      </c>
    </row>
    <row r="12" spans="1:17">
      <c r="A12" s="276"/>
      <c r="B12" s="279"/>
      <c r="C12" s="279"/>
      <c r="D12" s="279"/>
      <c r="E12" s="279"/>
      <c r="F12" s="279"/>
      <c r="G12" s="279"/>
      <c r="H12" s="279"/>
      <c r="I12" s="279"/>
      <c r="J12" s="279"/>
      <c r="K12" s="279"/>
      <c r="L12" s="279"/>
      <c r="M12" s="279"/>
      <c r="N12" s="279"/>
      <c r="O12" s="279"/>
      <c r="P12" s="279"/>
      <c r="Q12" s="279"/>
    </row>
    <row r="13" spans="1:17">
      <c r="A13" s="281" t="s">
        <v>578</v>
      </c>
      <c r="B13" s="283"/>
      <c r="C13" s="283"/>
      <c r="D13" s="283"/>
      <c r="E13" s="283"/>
      <c r="F13" s="283"/>
      <c r="G13" s="283"/>
      <c r="H13" s="283"/>
      <c r="I13" s="283"/>
      <c r="J13" s="283"/>
      <c r="K13" s="283"/>
      <c r="L13" s="283"/>
      <c r="M13" s="283"/>
      <c r="N13" s="283"/>
      <c r="O13" s="283"/>
      <c r="P13" s="283"/>
      <c r="Q13" s="283"/>
    </row>
    <row r="14" spans="1:17">
      <c r="A14" s="276" t="s">
        <v>573</v>
      </c>
      <c r="B14" s="276" t="s">
        <v>579</v>
      </c>
      <c r="C14" s="278">
        <v>2.0139999999999998</v>
      </c>
      <c r="D14" s="278">
        <v>2.0499999999999998</v>
      </c>
      <c r="E14" s="278">
        <v>2.02</v>
      </c>
      <c r="F14" s="278">
        <v>2.38</v>
      </c>
      <c r="G14" s="278">
        <v>2.67</v>
      </c>
      <c r="H14" s="278">
        <v>2.58</v>
      </c>
      <c r="I14" s="278">
        <v>2.9699999999999998</v>
      </c>
      <c r="J14" s="278">
        <v>2.7199999999999998</v>
      </c>
      <c r="K14" s="278">
        <v>2.9</v>
      </c>
      <c r="L14" s="278" t="s">
        <v>515</v>
      </c>
      <c r="M14" s="278" t="s">
        <v>515</v>
      </c>
      <c r="N14" s="278" t="s">
        <v>515</v>
      </c>
      <c r="O14" s="278" t="s">
        <v>515</v>
      </c>
      <c r="P14" s="278" t="s">
        <v>515</v>
      </c>
      <c r="Q14" s="278" t="s">
        <v>515</v>
      </c>
    </row>
    <row r="15" spans="1:17">
      <c r="A15" s="276" t="s">
        <v>576</v>
      </c>
      <c r="B15" s="276" t="s">
        <v>522</v>
      </c>
      <c r="C15" s="278">
        <v>2.0099999999999998</v>
      </c>
      <c r="D15" s="278" t="s">
        <v>515</v>
      </c>
      <c r="E15" s="278">
        <v>1.76</v>
      </c>
      <c r="F15" s="278">
        <v>2.37</v>
      </c>
      <c r="G15" s="278">
        <v>2.67</v>
      </c>
      <c r="H15" s="278">
        <v>2.5499999999999998</v>
      </c>
      <c r="I15" s="278">
        <v>2.88</v>
      </c>
      <c r="J15" s="278">
        <v>2.4699999999999998</v>
      </c>
      <c r="K15" s="278">
        <v>2.7800000000000002</v>
      </c>
      <c r="L15" s="278" t="s">
        <v>515</v>
      </c>
      <c r="M15" s="278" t="s">
        <v>515</v>
      </c>
      <c r="N15" s="278" t="s">
        <v>515</v>
      </c>
      <c r="O15" s="278" t="s">
        <v>515</v>
      </c>
      <c r="P15" s="278" t="s">
        <v>515</v>
      </c>
      <c r="Q15" s="278" t="s">
        <v>515</v>
      </c>
    </row>
    <row r="16" spans="1:17">
      <c r="A16" s="276" t="s">
        <v>577</v>
      </c>
      <c r="B16" s="276" t="s">
        <v>565</v>
      </c>
      <c r="C16" s="278">
        <v>2.0099999999999998</v>
      </c>
      <c r="D16" s="278" t="s">
        <v>515</v>
      </c>
      <c r="E16" s="278">
        <v>1.88</v>
      </c>
      <c r="F16" s="278">
        <v>2.38</v>
      </c>
      <c r="G16" s="278">
        <v>2.6444999999999999</v>
      </c>
      <c r="H16" s="278">
        <v>2.5787</v>
      </c>
      <c r="I16" s="278">
        <v>2.9731000000000001</v>
      </c>
      <c r="J16" s="278">
        <v>2.7191000000000001</v>
      </c>
      <c r="K16" s="278">
        <v>3.02</v>
      </c>
      <c r="L16" s="278" t="s">
        <v>515</v>
      </c>
      <c r="M16" s="278" t="s">
        <v>515</v>
      </c>
      <c r="N16" s="278" t="s">
        <v>515</v>
      </c>
      <c r="O16" s="278" t="s">
        <v>515</v>
      </c>
      <c r="P16" s="278" t="s">
        <v>515</v>
      </c>
      <c r="Q16" s="278" t="s">
        <v>515</v>
      </c>
    </row>
    <row r="17" spans="1:17">
      <c r="A17" s="276"/>
      <c r="B17" s="279"/>
      <c r="C17" s="279"/>
      <c r="D17" s="279"/>
      <c r="E17" s="279"/>
      <c r="F17" s="279"/>
      <c r="G17" s="279"/>
      <c r="H17" s="279"/>
      <c r="I17" s="279"/>
      <c r="J17" s="279"/>
      <c r="K17" s="279"/>
      <c r="L17" s="279"/>
      <c r="M17" s="279"/>
      <c r="N17" s="279"/>
      <c r="O17" s="279"/>
      <c r="P17" s="279"/>
      <c r="Q17" s="279"/>
    </row>
    <row r="18" spans="1:17">
      <c r="A18" s="281" t="s">
        <v>168</v>
      </c>
      <c r="B18" s="283"/>
      <c r="C18" s="283"/>
      <c r="D18" s="283"/>
      <c r="E18" s="283"/>
      <c r="F18" s="283"/>
      <c r="G18" s="283"/>
      <c r="H18" s="283"/>
      <c r="I18" s="283"/>
      <c r="J18" s="283"/>
      <c r="K18" s="283"/>
      <c r="L18" s="283"/>
      <c r="M18" s="283"/>
      <c r="N18" s="283"/>
      <c r="O18" s="283"/>
      <c r="P18" s="283"/>
      <c r="Q18" s="283"/>
    </row>
    <row r="19" spans="1:17">
      <c r="A19" s="276" t="s">
        <v>571</v>
      </c>
      <c r="B19" s="276" t="s">
        <v>580</v>
      </c>
      <c r="C19" s="277">
        <v>123.5</v>
      </c>
      <c r="D19" s="277">
        <v>119</v>
      </c>
      <c r="E19" s="277">
        <v>115</v>
      </c>
      <c r="F19" s="277">
        <v>114</v>
      </c>
      <c r="G19" s="277">
        <v>111.667</v>
      </c>
      <c r="H19" s="277">
        <v>105.5</v>
      </c>
      <c r="I19" s="277">
        <v>180.6</v>
      </c>
      <c r="J19" s="277">
        <v>86.4</v>
      </c>
      <c r="K19" s="277">
        <v>263</v>
      </c>
      <c r="L19" s="277" t="s">
        <v>515</v>
      </c>
      <c r="M19" s="277">
        <v>283</v>
      </c>
      <c r="N19" s="277" t="s">
        <v>515</v>
      </c>
      <c r="O19" s="277" t="s">
        <v>515</v>
      </c>
      <c r="P19" s="277" t="s">
        <v>515</v>
      </c>
      <c r="Q19" s="277" t="s">
        <v>515</v>
      </c>
    </row>
    <row r="20" spans="1:17">
      <c r="A20" s="276" t="s">
        <v>573</v>
      </c>
      <c r="B20" s="276" t="s">
        <v>581</v>
      </c>
      <c r="C20" s="277" t="s">
        <v>515</v>
      </c>
      <c r="D20" s="277" t="s">
        <v>515</v>
      </c>
      <c r="E20" s="277" t="s">
        <v>515</v>
      </c>
      <c r="F20" s="277" t="s">
        <v>515</v>
      </c>
      <c r="G20" s="277">
        <v>110.965</v>
      </c>
      <c r="H20" s="277">
        <v>105.83799999999999</v>
      </c>
      <c r="I20" s="277">
        <v>100.718</v>
      </c>
      <c r="J20" s="277">
        <v>85.822999999999993</v>
      </c>
      <c r="K20" s="277">
        <v>86.522000000000006</v>
      </c>
      <c r="L20" s="277" t="s">
        <v>515</v>
      </c>
      <c r="M20" s="277">
        <v>101.642</v>
      </c>
      <c r="N20" s="277" t="s">
        <v>515</v>
      </c>
      <c r="O20" s="277" t="s">
        <v>515</v>
      </c>
      <c r="P20" s="277" t="s">
        <v>515</v>
      </c>
      <c r="Q20" s="277" t="s">
        <v>515</v>
      </c>
    </row>
    <row r="21" spans="1:17">
      <c r="A21" s="284" t="s">
        <v>582</v>
      </c>
      <c r="B21" s="284"/>
      <c r="C21" s="285" t="s">
        <v>515</v>
      </c>
      <c r="D21" s="285" t="s">
        <v>515</v>
      </c>
      <c r="E21" s="285" t="s">
        <v>515</v>
      </c>
      <c r="F21" s="285" t="s">
        <v>515</v>
      </c>
      <c r="G21" s="285">
        <v>-0.628654839836297</v>
      </c>
      <c r="H21" s="285">
        <v>0.32037914691942498</v>
      </c>
      <c r="I21" s="285">
        <v>-44.231450719822803</v>
      </c>
      <c r="J21" s="285">
        <v>-0.66782407407408795</v>
      </c>
      <c r="K21" s="285">
        <v>-67.101901140684404</v>
      </c>
      <c r="L21" s="285" t="s">
        <v>515</v>
      </c>
      <c r="M21" s="285">
        <v>-64.084098939929305</v>
      </c>
      <c r="N21" s="285" t="s">
        <v>515</v>
      </c>
      <c r="O21" s="285" t="s">
        <v>515</v>
      </c>
      <c r="P21" s="285" t="s">
        <v>515</v>
      </c>
      <c r="Q21" s="285" t="s">
        <v>515</v>
      </c>
    </row>
    <row r="22" spans="1:17">
      <c r="A22" s="276" t="s">
        <v>576</v>
      </c>
      <c r="B22" s="276" t="s">
        <v>168</v>
      </c>
      <c r="C22" s="277">
        <v>122.242</v>
      </c>
      <c r="D22" s="277" t="s">
        <v>515</v>
      </c>
      <c r="E22" s="277">
        <v>114.182</v>
      </c>
      <c r="F22" s="277">
        <v>108.30200000000001</v>
      </c>
      <c r="G22" s="277">
        <v>110.965</v>
      </c>
      <c r="H22" s="277">
        <v>104.902</v>
      </c>
      <c r="I22" s="277">
        <v>97.978999999999999</v>
      </c>
      <c r="J22" s="277">
        <v>79.070999999999998</v>
      </c>
      <c r="K22" s="277">
        <v>83.471000000000004</v>
      </c>
      <c r="L22" s="277">
        <v>-29.385999999999999</v>
      </c>
      <c r="M22" s="277">
        <v>55.131</v>
      </c>
      <c r="N22" s="277">
        <v>61.451999999999998</v>
      </c>
      <c r="O22" s="277">
        <v>47.89</v>
      </c>
      <c r="P22" s="277">
        <v>50.801000000000002</v>
      </c>
      <c r="Q22" s="277">
        <v>50.198</v>
      </c>
    </row>
    <row r="23" spans="1:17">
      <c r="A23" s="276" t="s">
        <v>577</v>
      </c>
      <c r="B23" s="276" t="s">
        <v>168</v>
      </c>
      <c r="C23" s="277">
        <v>122.242</v>
      </c>
      <c r="D23" s="277" t="s">
        <v>515</v>
      </c>
      <c r="E23" s="277">
        <v>114.182</v>
      </c>
      <c r="F23" s="277">
        <v>108.30200000000001</v>
      </c>
      <c r="G23" s="277">
        <v>110.065</v>
      </c>
      <c r="H23" s="277">
        <v>105.83799999999999</v>
      </c>
      <c r="I23" s="277">
        <v>100.718</v>
      </c>
      <c r="J23" s="277">
        <v>85.822999999999993</v>
      </c>
      <c r="K23" s="277">
        <v>89.831000000000003</v>
      </c>
      <c r="L23" s="277">
        <v>96.084999999999994</v>
      </c>
      <c r="M23" s="277">
        <v>87.15</v>
      </c>
      <c r="N23" s="277">
        <v>80.959000000000003</v>
      </c>
      <c r="O23" s="277">
        <v>67.155000000000001</v>
      </c>
      <c r="P23" s="277">
        <v>71.531999999999996</v>
      </c>
      <c r="Q23" s="277">
        <v>82.453999999999994</v>
      </c>
    </row>
    <row r="24" spans="1:17">
      <c r="A24" s="276"/>
      <c r="B24" s="279"/>
      <c r="C24" s="279"/>
      <c r="D24" s="279"/>
      <c r="E24" s="279"/>
      <c r="F24" s="279"/>
      <c r="G24" s="279"/>
      <c r="H24" s="279"/>
      <c r="I24" s="279"/>
      <c r="J24" s="279"/>
      <c r="K24" s="279"/>
      <c r="L24" s="279"/>
      <c r="M24" s="279"/>
      <c r="N24" s="279"/>
      <c r="O24" s="279"/>
      <c r="P24" s="279"/>
      <c r="Q24" s="279"/>
    </row>
    <row r="25" spans="1:17">
      <c r="A25" s="281" t="s">
        <v>87</v>
      </c>
      <c r="B25" s="283"/>
      <c r="C25" s="283"/>
      <c r="D25" s="283"/>
      <c r="E25" s="283"/>
      <c r="F25" s="283"/>
      <c r="G25" s="283"/>
      <c r="H25" s="283"/>
      <c r="I25" s="283"/>
      <c r="J25" s="283"/>
      <c r="K25" s="283"/>
      <c r="L25" s="283"/>
      <c r="M25" s="283"/>
      <c r="N25" s="283"/>
      <c r="O25" s="283"/>
      <c r="P25" s="283"/>
      <c r="Q25" s="283"/>
    </row>
    <row r="26" spans="1:17">
      <c r="A26" s="276" t="s">
        <v>571</v>
      </c>
      <c r="B26" s="276" t="s">
        <v>583</v>
      </c>
      <c r="C26" s="277" t="s">
        <v>515</v>
      </c>
      <c r="D26" s="277">
        <v>186</v>
      </c>
      <c r="E26" s="277">
        <v>192</v>
      </c>
      <c r="F26" s="277">
        <v>188</v>
      </c>
      <c r="G26" s="277">
        <v>189</v>
      </c>
      <c r="H26" s="277">
        <v>185.333</v>
      </c>
      <c r="I26" s="277">
        <v>184</v>
      </c>
      <c r="J26" s="277">
        <v>167</v>
      </c>
      <c r="K26" s="277">
        <v>172.5</v>
      </c>
      <c r="L26" s="277" t="s">
        <v>515</v>
      </c>
      <c r="M26" s="277">
        <v>178</v>
      </c>
      <c r="N26" s="277" t="s">
        <v>515</v>
      </c>
      <c r="O26" s="277" t="s">
        <v>515</v>
      </c>
      <c r="P26" s="277" t="s">
        <v>515</v>
      </c>
      <c r="Q26" s="277" t="s">
        <v>515</v>
      </c>
    </row>
    <row r="27" spans="1:17">
      <c r="A27" s="276" t="s">
        <v>573</v>
      </c>
      <c r="B27" s="276" t="s">
        <v>584</v>
      </c>
      <c r="C27" s="277" t="s">
        <v>515</v>
      </c>
      <c r="D27" s="277" t="s">
        <v>515</v>
      </c>
      <c r="E27" s="277" t="s">
        <v>515</v>
      </c>
      <c r="F27" s="277" t="s">
        <v>515</v>
      </c>
      <c r="G27" s="277">
        <v>188.066</v>
      </c>
      <c r="H27" s="277">
        <v>185.554</v>
      </c>
      <c r="I27" s="277">
        <v>181.54400000000001</v>
      </c>
      <c r="J27" s="277">
        <v>164.59200000000001</v>
      </c>
      <c r="K27" s="277">
        <v>116.625</v>
      </c>
      <c r="L27" s="277" t="s">
        <v>515</v>
      </c>
      <c r="M27" s="277">
        <v>220.93600000000001</v>
      </c>
      <c r="N27" s="277" t="s">
        <v>515</v>
      </c>
      <c r="O27" s="277" t="s">
        <v>515</v>
      </c>
      <c r="P27" s="277" t="s">
        <v>515</v>
      </c>
      <c r="Q27" s="277" t="s">
        <v>515</v>
      </c>
    </row>
    <row r="28" spans="1:17">
      <c r="A28" s="284" t="s">
        <v>585</v>
      </c>
      <c r="B28" s="284"/>
      <c r="C28" s="285" t="s">
        <v>515</v>
      </c>
      <c r="D28" s="285" t="s">
        <v>515</v>
      </c>
      <c r="E28" s="285" t="s">
        <v>515</v>
      </c>
      <c r="F28" s="285" t="s">
        <v>515</v>
      </c>
      <c r="G28" s="285">
        <v>-0.494179894179893</v>
      </c>
      <c r="H28" s="285">
        <v>0.11924481878564699</v>
      </c>
      <c r="I28" s="285">
        <v>-1.33478260869565</v>
      </c>
      <c r="J28" s="285">
        <v>-1.4419161676646599</v>
      </c>
      <c r="K28" s="285">
        <v>-32.3913043478261</v>
      </c>
      <c r="L28" s="285" t="s">
        <v>515</v>
      </c>
      <c r="M28" s="285">
        <v>24.121348314606699</v>
      </c>
      <c r="N28" s="285" t="s">
        <v>515</v>
      </c>
      <c r="O28" s="285" t="s">
        <v>515</v>
      </c>
      <c r="P28" s="285" t="s">
        <v>515</v>
      </c>
      <c r="Q28" s="285" t="s">
        <v>515</v>
      </c>
    </row>
    <row r="29" spans="1:17">
      <c r="A29" s="276" t="s">
        <v>576</v>
      </c>
      <c r="B29" s="276" t="s">
        <v>87</v>
      </c>
      <c r="C29" s="277">
        <v>183.45500000000001</v>
      </c>
      <c r="D29" s="277" t="s">
        <v>515</v>
      </c>
      <c r="E29" s="277">
        <v>186.101</v>
      </c>
      <c r="F29" s="277">
        <v>183.74700000000001</v>
      </c>
      <c r="G29" s="277">
        <v>189.036</v>
      </c>
      <c r="H29" s="277">
        <v>185.58099999999999</v>
      </c>
      <c r="I29" s="277">
        <v>179.53899999999999</v>
      </c>
      <c r="J29" s="277">
        <v>158.58099999999999</v>
      </c>
      <c r="K29" s="277">
        <v>162.499</v>
      </c>
      <c r="L29" s="277">
        <v>99.052999999999997</v>
      </c>
      <c r="M29" s="277">
        <v>174.42500000000001</v>
      </c>
      <c r="N29" s="277">
        <v>181.02099999999999</v>
      </c>
      <c r="O29" s="277">
        <v>157.661</v>
      </c>
      <c r="P29" s="277">
        <v>151.52099999999999</v>
      </c>
      <c r="Q29" s="277">
        <v>258.173</v>
      </c>
    </row>
    <row r="30" spans="1:17">
      <c r="A30" s="276" t="s">
        <v>577</v>
      </c>
      <c r="B30" s="276" t="s">
        <v>87</v>
      </c>
      <c r="C30" s="277">
        <v>183.45500000000001</v>
      </c>
      <c r="D30" s="277" t="s">
        <v>515</v>
      </c>
      <c r="E30" s="277">
        <v>186.101</v>
      </c>
      <c r="F30" s="277">
        <v>183.74700000000001</v>
      </c>
      <c r="G30" s="277">
        <v>188.136</v>
      </c>
      <c r="H30" s="277">
        <v>186.517</v>
      </c>
      <c r="I30" s="277">
        <v>182.27799999999999</v>
      </c>
      <c r="J30" s="277">
        <v>165.333</v>
      </c>
      <c r="K30" s="277">
        <v>168.85900000000001</v>
      </c>
      <c r="L30" s="277">
        <v>224.524</v>
      </c>
      <c r="M30" s="277">
        <v>206.44399999999999</v>
      </c>
      <c r="N30" s="277">
        <v>200.52799999999999</v>
      </c>
      <c r="O30" s="277">
        <v>176.92599999999999</v>
      </c>
      <c r="P30" s="277">
        <v>172.25200000000001</v>
      </c>
      <c r="Q30" s="277">
        <v>290.42899999999997</v>
      </c>
    </row>
    <row r="31" spans="1:17">
      <c r="A31" s="276"/>
      <c r="B31" s="279"/>
      <c r="C31" s="279"/>
      <c r="D31" s="279"/>
      <c r="E31" s="279"/>
      <c r="F31" s="279"/>
      <c r="G31" s="279"/>
      <c r="H31" s="279"/>
      <c r="I31" s="279"/>
      <c r="J31" s="279"/>
      <c r="K31" s="279"/>
      <c r="L31" s="279"/>
      <c r="M31" s="279"/>
      <c r="N31" s="279"/>
      <c r="O31" s="279"/>
      <c r="P31" s="279"/>
      <c r="Q31" s="279"/>
    </row>
    <row r="32" spans="1:17">
      <c r="A32" s="281" t="s">
        <v>586</v>
      </c>
      <c r="B32" s="283"/>
      <c r="C32" s="283"/>
      <c r="D32" s="283"/>
      <c r="E32" s="283"/>
      <c r="F32" s="283"/>
      <c r="G32" s="283"/>
      <c r="H32" s="283"/>
      <c r="I32" s="283"/>
      <c r="J32" s="283"/>
      <c r="K32" s="283"/>
      <c r="L32" s="283"/>
      <c r="M32" s="283"/>
      <c r="N32" s="283"/>
      <c r="O32" s="283"/>
      <c r="P32" s="283"/>
      <c r="Q32" s="283"/>
    </row>
    <row r="33" spans="1:17">
      <c r="A33" s="276" t="s">
        <v>573</v>
      </c>
      <c r="B33" s="276" t="s">
        <v>587</v>
      </c>
      <c r="C33" s="277" t="s">
        <v>515</v>
      </c>
      <c r="D33" s="277" t="s">
        <v>515</v>
      </c>
      <c r="E33" s="277" t="s">
        <v>515</v>
      </c>
      <c r="F33" s="277" t="s">
        <v>515</v>
      </c>
      <c r="G33" s="277" t="s">
        <v>515</v>
      </c>
      <c r="H33" s="277" t="s">
        <v>515</v>
      </c>
      <c r="I33" s="277" t="s">
        <v>515</v>
      </c>
      <c r="J33" s="277" t="s">
        <v>515</v>
      </c>
      <c r="K33" s="277" t="s">
        <v>515</v>
      </c>
      <c r="L33" s="277" t="s">
        <v>515</v>
      </c>
      <c r="M33" s="277">
        <v>19.626200000000001</v>
      </c>
      <c r="N33" s="277" t="s">
        <v>515</v>
      </c>
      <c r="O33" s="277" t="s">
        <v>515</v>
      </c>
      <c r="P33" s="277" t="s">
        <v>515</v>
      </c>
      <c r="Q33" s="277" t="s">
        <v>515</v>
      </c>
    </row>
    <row r="34" spans="1:17">
      <c r="A34" s="276" t="s">
        <v>576</v>
      </c>
      <c r="B34" s="276" t="s">
        <v>588</v>
      </c>
      <c r="C34" s="277">
        <v>56.154699999999998</v>
      </c>
      <c r="D34" s="277" t="s">
        <v>515</v>
      </c>
      <c r="E34" s="277">
        <v>56.634300000000003</v>
      </c>
      <c r="F34" s="277">
        <v>56.4465</v>
      </c>
      <c r="G34" s="277">
        <v>84.328800000000001</v>
      </c>
      <c r="H34" s="277">
        <v>84.719200000000001</v>
      </c>
      <c r="I34" s="277">
        <v>84.369900000000001</v>
      </c>
      <c r="J34" s="277">
        <v>84.533299999999997</v>
      </c>
      <c r="K34" s="277">
        <v>85.3797</v>
      </c>
      <c r="L34" s="277">
        <v>85.516999999999996</v>
      </c>
      <c r="M34" s="277">
        <v>85.263999999999996</v>
      </c>
      <c r="N34" s="277">
        <v>85.240200000000002</v>
      </c>
      <c r="O34" s="277">
        <v>85.62</v>
      </c>
      <c r="P34" s="277">
        <v>85.384</v>
      </c>
      <c r="Q34" s="277">
        <v>85.589399999999998</v>
      </c>
    </row>
    <row r="35" spans="1:17">
      <c r="A35" s="276" t="s">
        <v>577</v>
      </c>
      <c r="B35" s="276" t="s">
        <v>588</v>
      </c>
      <c r="C35" s="277">
        <v>56.154699999999998</v>
      </c>
      <c r="D35" s="277" t="s">
        <v>515</v>
      </c>
      <c r="E35" s="277">
        <v>56.634300000000003</v>
      </c>
      <c r="F35" s="277">
        <v>56.4465</v>
      </c>
      <c r="G35" s="277">
        <v>84.328800000000001</v>
      </c>
      <c r="H35" s="277">
        <v>84.719200000000001</v>
      </c>
      <c r="I35" s="277">
        <v>84.369900000000001</v>
      </c>
      <c r="J35" s="277">
        <v>84.533299999999997</v>
      </c>
      <c r="K35" s="277">
        <v>85.3797</v>
      </c>
      <c r="L35" s="277">
        <v>85.516999999999996</v>
      </c>
      <c r="M35" s="277">
        <v>85.263999999999996</v>
      </c>
      <c r="N35" s="277">
        <v>85.240200000000002</v>
      </c>
      <c r="O35" s="277">
        <v>85.62</v>
      </c>
      <c r="P35" s="277">
        <v>85.384</v>
      </c>
      <c r="Q35" s="277">
        <v>85.589399999999998</v>
      </c>
    </row>
    <row r="36" spans="1:17">
      <c r="A36" s="276"/>
      <c r="B36" s="279"/>
      <c r="C36" s="279"/>
      <c r="D36" s="279"/>
      <c r="E36" s="279"/>
      <c r="F36" s="279"/>
      <c r="G36" s="279"/>
      <c r="H36" s="279"/>
      <c r="I36" s="279"/>
      <c r="J36" s="279"/>
      <c r="K36" s="279"/>
      <c r="L36" s="279"/>
      <c r="M36" s="279"/>
      <c r="N36" s="279"/>
      <c r="O36" s="279"/>
      <c r="P36" s="279"/>
      <c r="Q36" s="279"/>
    </row>
    <row r="37" spans="1:17">
      <c r="A37" s="281" t="s">
        <v>589</v>
      </c>
      <c r="B37" s="283"/>
      <c r="C37" s="283"/>
      <c r="D37" s="283"/>
      <c r="E37" s="283"/>
      <c r="F37" s="283"/>
      <c r="G37" s="283"/>
      <c r="H37" s="283"/>
      <c r="I37" s="283"/>
      <c r="J37" s="283"/>
      <c r="K37" s="283"/>
      <c r="L37" s="283"/>
      <c r="M37" s="283"/>
      <c r="N37" s="283"/>
      <c r="O37" s="283"/>
      <c r="P37" s="283"/>
      <c r="Q37" s="283"/>
    </row>
    <row r="38" spans="1:17">
      <c r="A38" s="276" t="s">
        <v>571</v>
      </c>
      <c r="B38" s="276" t="s">
        <v>590</v>
      </c>
      <c r="C38" s="277">
        <v>51134.8</v>
      </c>
      <c r="D38" s="277">
        <v>70895.199999999997</v>
      </c>
      <c r="E38" s="277">
        <v>103</v>
      </c>
      <c r="F38" s="277">
        <v>94.05</v>
      </c>
      <c r="G38" s="277">
        <v>99.8</v>
      </c>
      <c r="H38" s="277">
        <v>93.75</v>
      </c>
      <c r="I38" s="277">
        <v>90.125</v>
      </c>
      <c r="J38" s="277">
        <v>74.433000000000007</v>
      </c>
      <c r="K38" s="277">
        <v>81.45</v>
      </c>
      <c r="L38" s="277" t="s">
        <v>515</v>
      </c>
      <c r="M38" s="277">
        <v>85.3</v>
      </c>
      <c r="N38" s="277" t="s">
        <v>515</v>
      </c>
      <c r="O38" s="277" t="s">
        <v>515</v>
      </c>
      <c r="P38" s="277" t="s">
        <v>515</v>
      </c>
      <c r="Q38" s="277" t="s">
        <v>515</v>
      </c>
    </row>
    <row r="39" spans="1:17">
      <c r="A39" s="276" t="s">
        <v>573</v>
      </c>
      <c r="B39" s="276" t="s">
        <v>591</v>
      </c>
      <c r="C39" s="277" t="s">
        <v>515</v>
      </c>
      <c r="D39" s="277" t="s">
        <v>515</v>
      </c>
      <c r="E39" s="277" t="s">
        <v>515</v>
      </c>
      <c r="F39" s="277" t="s">
        <v>515</v>
      </c>
      <c r="G39" s="277">
        <v>98.947999999999993</v>
      </c>
      <c r="H39" s="277">
        <v>93.695999999999998</v>
      </c>
      <c r="I39" s="277">
        <v>91.843000000000004</v>
      </c>
      <c r="J39" s="277">
        <v>76.421999999999997</v>
      </c>
      <c r="K39" s="277">
        <v>79.069000000000003</v>
      </c>
      <c r="L39" s="277" t="s">
        <v>515</v>
      </c>
      <c r="M39" s="277">
        <v>-2.6619999999999999</v>
      </c>
      <c r="N39" s="277" t="s">
        <v>515</v>
      </c>
      <c r="O39" s="277" t="s">
        <v>515</v>
      </c>
      <c r="P39" s="277" t="s">
        <v>515</v>
      </c>
      <c r="Q39" s="277" t="s">
        <v>515</v>
      </c>
    </row>
    <row r="40" spans="1:17">
      <c r="A40" s="284" t="s">
        <v>592</v>
      </c>
      <c r="B40" s="284"/>
      <c r="C40" s="285" t="s">
        <v>515</v>
      </c>
      <c r="D40" s="285" t="s">
        <v>515</v>
      </c>
      <c r="E40" s="285" t="s">
        <v>515</v>
      </c>
      <c r="F40" s="285" t="s">
        <v>515</v>
      </c>
      <c r="G40" s="285">
        <v>-0.85370741482966295</v>
      </c>
      <c r="H40" s="285">
        <v>-5.7600000000002198E-2</v>
      </c>
      <c r="I40" s="285">
        <v>1.9062413314840501</v>
      </c>
      <c r="J40" s="285">
        <v>2.67220184595541</v>
      </c>
      <c r="K40" s="285">
        <v>-2.9232658072437099</v>
      </c>
      <c r="L40" s="285" t="s">
        <v>515</v>
      </c>
      <c r="M40" s="285" t="s">
        <v>515</v>
      </c>
      <c r="N40" s="285" t="s">
        <v>515</v>
      </c>
      <c r="O40" s="285" t="s">
        <v>515</v>
      </c>
      <c r="P40" s="285" t="s">
        <v>515</v>
      </c>
      <c r="Q40" s="285" t="s">
        <v>515</v>
      </c>
    </row>
    <row r="41" spans="1:17">
      <c r="A41" s="276" t="s">
        <v>576</v>
      </c>
      <c r="B41" s="276" t="s">
        <v>593</v>
      </c>
      <c r="C41" s="277">
        <v>117.95099999999999</v>
      </c>
      <c r="D41" s="277" t="s">
        <v>515</v>
      </c>
      <c r="E41" s="277">
        <v>91.373999999999995</v>
      </c>
      <c r="F41" s="277">
        <v>90.631</v>
      </c>
      <c r="G41" s="277">
        <v>98.947999999999993</v>
      </c>
      <c r="H41" s="277">
        <v>92.76</v>
      </c>
      <c r="I41" s="277">
        <v>89.103999999999999</v>
      </c>
      <c r="J41" s="277">
        <v>69.67</v>
      </c>
      <c r="K41" s="277">
        <v>76.018000000000001</v>
      </c>
      <c r="L41" s="277">
        <v>-91.489000000000004</v>
      </c>
      <c r="M41" s="277">
        <v>-15.451000000000001</v>
      </c>
      <c r="N41" s="277">
        <v>-6.2930000000000001</v>
      </c>
      <c r="O41" s="277">
        <v>-21.225000000000001</v>
      </c>
      <c r="P41" s="277">
        <v>-25.481999999999999</v>
      </c>
      <c r="Q41" s="277">
        <v>-39.286999999999999</v>
      </c>
    </row>
    <row r="42" spans="1:17">
      <c r="A42" s="276" t="s">
        <v>577</v>
      </c>
      <c r="B42" s="276" t="s">
        <v>593</v>
      </c>
      <c r="C42" s="277">
        <v>117.95099999999999</v>
      </c>
      <c r="D42" s="277" t="s">
        <v>515</v>
      </c>
      <c r="E42" s="277">
        <v>91.373999999999995</v>
      </c>
      <c r="F42" s="277">
        <v>90.631</v>
      </c>
      <c r="G42" s="277">
        <v>98.048000000000002</v>
      </c>
      <c r="H42" s="277">
        <v>93.695999999999998</v>
      </c>
      <c r="I42" s="277">
        <v>91.843000000000004</v>
      </c>
      <c r="J42" s="277">
        <v>76.421999999999997</v>
      </c>
      <c r="K42" s="277">
        <v>82.378</v>
      </c>
      <c r="L42" s="277">
        <v>33.981999999999999</v>
      </c>
      <c r="M42" s="277">
        <v>16.568000000000001</v>
      </c>
      <c r="N42" s="277">
        <v>13.214</v>
      </c>
      <c r="O42" s="277">
        <v>-1.96</v>
      </c>
      <c r="P42" s="277">
        <v>-4.7510000000000003</v>
      </c>
      <c r="Q42" s="277">
        <v>-4.7889999999999997</v>
      </c>
    </row>
    <row r="43" spans="1:17">
      <c r="A43" s="276"/>
      <c r="B43" s="279"/>
      <c r="C43" s="279"/>
      <c r="D43" s="279"/>
      <c r="E43" s="279"/>
      <c r="F43" s="279"/>
      <c r="G43" s="279"/>
      <c r="H43" s="279"/>
      <c r="I43" s="279"/>
      <c r="J43" s="279"/>
      <c r="K43" s="279"/>
      <c r="L43" s="279"/>
      <c r="M43" s="279"/>
      <c r="N43" s="279"/>
      <c r="O43" s="279"/>
      <c r="P43" s="279"/>
      <c r="Q43" s="279"/>
    </row>
    <row r="44" spans="1:17">
      <c r="A44" s="281" t="s">
        <v>170</v>
      </c>
      <c r="B44" s="283"/>
      <c r="C44" s="283"/>
      <c r="D44" s="283"/>
      <c r="E44" s="283"/>
      <c r="F44" s="283"/>
      <c r="G44" s="283"/>
      <c r="H44" s="283"/>
      <c r="I44" s="283"/>
      <c r="J44" s="283"/>
      <c r="K44" s="283"/>
      <c r="L44" s="283"/>
      <c r="M44" s="283"/>
      <c r="N44" s="283"/>
      <c r="O44" s="283"/>
      <c r="P44" s="283"/>
      <c r="Q44" s="283"/>
    </row>
    <row r="45" spans="1:17">
      <c r="A45" s="276" t="s">
        <v>573</v>
      </c>
      <c r="B45" s="276" t="s">
        <v>594</v>
      </c>
      <c r="C45" s="277">
        <v>72.876999999999995</v>
      </c>
      <c r="D45" s="277">
        <v>68.484999999999999</v>
      </c>
      <c r="E45" s="277">
        <v>64.186000000000007</v>
      </c>
      <c r="F45" s="277">
        <v>56.677</v>
      </c>
      <c r="G45" s="277">
        <v>61.194000000000003</v>
      </c>
      <c r="H45" s="277">
        <v>54.642000000000003</v>
      </c>
      <c r="I45" s="277">
        <v>56.741999999999997</v>
      </c>
      <c r="J45" s="277">
        <v>47.978999999999999</v>
      </c>
      <c r="K45" s="277">
        <v>49.807000000000002</v>
      </c>
      <c r="L45" s="277" t="s">
        <v>515</v>
      </c>
      <c r="M45" s="277">
        <v>-12.51</v>
      </c>
      <c r="N45" s="277" t="s">
        <v>515</v>
      </c>
      <c r="O45" s="277" t="s">
        <v>515</v>
      </c>
      <c r="P45" s="277" t="s">
        <v>515</v>
      </c>
      <c r="Q45" s="277" t="s">
        <v>515</v>
      </c>
    </row>
    <row r="46" spans="1:17">
      <c r="A46" s="276" t="s">
        <v>576</v>
      </c>
      <c r="B46" s="276" t="s">
        <v>518</v>
      </c>
      <c r="C46" s="277">
        <v>72.876999999999995</v>
      </c>
      <c r="D46" s="277" t="s">
        <v>515</v>
      </c>
      <c r="E46" s="277">
        <v>55.920999999999999</v>
      </c>
      <c r="F46" s="277">
        <v>56.494</v>
      </c>
      <c r="G46" s="277">
        <v>61.194000000000003</v>
      </c>
      <c r="H46" s="277">
        <v>54.033999999999999</v>
      </c>
      <c r="I46" s="277">
        <v>54.962000000000003</v>
      </c>
      <c r="J46" s="277">
        <v>43.59</v>
      </c>
      <c r="K46" s="277">
        <v>47.823999999999998</v>
      </c>
      <c r="L46" s="277">
        <v>-61.384</v>
      </c>
      <c r="M46" s="277">
        <v>-12.51</v>
      </c>
      <c r="N46" s="277">
        <v>-3.6669999999999998</v>
      </c>
      <c r="O46" s="277">
        <v>53.066000000000003</v>
      </c>
      <c r="P46" s="277">
        <v>-20.460999999999999</v>
      </c>
      <c r="Q46" s="277">
        <v>-28.923000000000002</v>
      </c>
    </row>
    <row r="47" spans="1:17">
      <c r="A47" s="276" t="s">
        <v>577</v>
      </c>
      <c r="B47" s="276" t="s">
        <v>518</v>
      </c>
      <c r="C47" s="277">
        <v>72.876999999999995</v>
      </c>
      <c r="D47" s="277" t="s">
        <v>515</v>
      </c>
      <c r="E47" s="277">
        <v>55.920999999999999</v>
      </c>
      <c r="F47" s="277">
        <v>56.494</v>
      </c>
      <c r="G47" s="277">
        <v>60.609000000000002</v>
      </c>
      <c r="H47" s="277">
        <v>54.642400000000002</v>
      </c>
      <c r="I47" s="277">
        <v>56.742400000000004</v>
      </c>
      <c r="J47" s="277">
        <v>47.9788</v>
      </c>
      <c r="K47" s="277">
        <v>51.957999999999998</v>
      </c>
      <c r="L47" s="277">
        <v>20.1722</v>
      </c>
      <c r="M47" s="277">
        <v>8.3024000000000004</v>
      </c>
      <c r="N47" s="277">
        <v>9.0126000000000008</v>
      </c>
      <c r="O47" s="277">
        <v>65.588300000000004</v>
      </c>
      <c r="P47" s="277">
        <v>-4.0834999999999999</v>
      </c>
      <c r="Q47" s="277">
        <v>-1.6696</v>
      </c>
    </row>
    <row r="48" spans="1:17">
      <c r="A48" s="280" t="s">
        <v>546</v>
      </c>
      <c r="B48" s="280"/>
      <c r="C48" s="280" t="s">
        <v>547</v>
      </c>
      <c r="D48" s="280"/>
      <c r="E48" s="280"/>
      <c r="F48" s="280"/>
      <c r="G48" s="280"/>
      <c r="H48" s="280"/>
      <c r="I48" s="280"/>
      <c r="J48" s="280"/>
      <c r="K48" s="280"/>
      <c r="L48" s="280"/>
      <c r="M48" s="280"/>
      <c r="N48" s="280"/>
      <c r="O48" s="280"/>
      <c r="P48" s="280"/>
      <c r="Q48" s="28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2A001-AAD7-49D9-9A50-3D54E28E848E}">
  <dimension ref="B7:S52"/>
  <sheetViews>
    <sheetView showGridLines="0" tabSelected="1" topLeftCell="A13" workbookViewId="0">
      <selection activeCell="P20" sqref="P20"/>
    </sheetView>
  </sheetViews>
  <sheetFormatPr defaultRowHeight="15"/>
  <cols>
    <col min="2" max="2" width="10.7109375" bestFit="1" customWidth="1"/>
    <col min="3" max="3" width="10" bestFit="1" customWidth="1"/>
    <col min="4" max="4" width="12" bestFit="1" customWidth="1"/>
    <col min="5" max="5" width="9.28515625" bestFit="1" customWidth="1"/>
    <col min="6" max="6" width="10.5703125" bestFit="1" customWidth="1"/>
  </cols>
  <sheetData>
    <row r="7" spans="2:4">
      <c r="B7">
        <v>5000</v>
      </c>
      <c r="C7">
        <v>45.9</v>
      </c>
      <c r="D7" t="s">
        <v>132</v>
      </c>
    </row>
    <row r="8" spans="2:4">
      <c r="C8" s="137">
        <f>'Capital Structure'!I8</f>
        <v>46.9375</v>
      </c>
      <c r="D8" t="s">
        <v>133</v>
      </c>
    </row>
    <row r="10" spans="2:4">
      <c r="B10" s="19" t="s">
        <v>129</v>
      </c>
    </row>
    <row r="11" spans="2:4">
      <c r="B11" s="134">
        <f ca="1">TODAY()</f>
        <v>43931</v>
      </c>
      <c r="D11" s="136">
        <v>-5000</v>
      </c>
    </row>
    <row r="12" spans="2:4">
      <c r="B12" s="134">
        <v>44294</v>
      </c>
      <c r="D12" s="135">
        <f>-D11/(C7/100)</f>
        <v>10893.246187363835</v>
      </c>
    </row>
    <row r="13" spans="2:4">
      <c r="B13" t="s">
        <v>128</v>
      </c>
      <c r="D13" s="97" cm="1">
        <f t="array" aca="1" ref="D13" ca="1">XIRR(-D11:D12,B11:B12)</f>
        <v>1.1880165696144105</v>
      </c>
    </row>
    <row r="15" spans="2:4">
      <c r="B15" s="19" t="s">
        <v>130</v>
      </c>
      <c r="D15" s="134">
        <v>44607</v>
      </c>
    </row>
    <row r="16" spans="2:4">
      <c r="B16" s="134">
        <f ca="1">TODAY()</f>
        <v>43931</v>
      </c>
      <c r="D16">
        <v>-1000</v>
      </c>
    </row>
    <row r="17" spans="2:19">
      <c r="B17" s="134">
        <v>46120</v>
      </c>
      <c r="D17" s="135">
        <f>-D16/(C8/100)</f>
        <v>2130.492676431425</v>
      </c>
    </row>
    <row r="18" spans="2:19">
      <c r="B18" t="s">
        <v>128</v>
      </c>
      <c r="D18" s="97" cm="1">
        <f t="array" aca="1" ref="D18" ca="1">XIRR(-D16:D17,B16:B17)</f>
        <v>0.13441427350044258</v>
      </c>
    </row>
    <row r="22" spans="2:19" ht="15.75" thickBot="1">
      <c r="B22" s="253" t="s">
        <v>139</v>
      </c>
      <c r="C22" s="254">
        <v>2000</v>
      </c>
      <c r="D22" s="255" t="s">
        <v>140</v>
      </c>
      <c r="E22" s="255" t="s">
        <v>137</v>
      </c>
      <c r="F22" s="255" t="s">
        <v>138</v>
      </c>
      <c r="G22" s="98"/>
      <c r="H22" s="252" t="s">
        <v>826</v>
      </c>
      <c r="I22" s="252"/>
      <c r="J22" s="252"/>
      <c r="K22" s="252"/>
      <c r="L22" s="252"/>
    </row>
    <row r="23" spans="2:19">
      <c r="B23" s="256" t="s">
        <v>136</v>
      </c>
      <c r="C23" s="257">
        <f>(F23/E23-1)*D23</f>
        <v>665.90006307379633</v>
      </c>
      <c r="D23" s="131">
        <v>1000</v>
      </c>
      <c r="E23" s="258">
        <f>'Capital Structure'!$I$8</f>
        <v>46.9375</v>
      </c>
      <c r="F23" s="259">
        <f>'Balance Sheet'!U23*100</f>
        <v>78.193184210526312</v>
      </c>
      <c r="G23" s="98"/>
      <c r="H23" s="252"/>
      <c r="I23" s="252"/>
      <c r="J23" s="252"/>
      <c r="K23" s="252"/>
      <c r="L23" s="252"/>
    </row>
    <row r="24" spans="2:19" ht="15.75" thickBot="1">
      <c r="B24" s="256" t="s">
        <v>135</v>
      </c>
      <c r="C24" s="257">
        <f>(F24/E24-1)*D24</f>
        <v>-1000</v>
      </c>
      <c r="D24" s="131">
        <v>1000</v>
      </c>
      <c r="E24" s="260">
        <f>'Capital Structure'!$I$11</f>
        <v>44.819000000000003</v>
      </c>
      <c r="F24" s="261">
        <v>0</v>
      </c>
      <c r="G24" s="98"/>
      <c r="H24" s="252"/>
      <c r="I24" s="252"/>
      <c r="J24" s="252"/>
      <c r="K24" s="252"/>
      <c r="L24" s="252"/>
      <c r="N24" s="171">
        <v>0.2</v>
      </c>
      <c r="P24" s="96">
        <f>N24*C26</f>
        <v>-66.819987385240708</v>
      </c>
      <c r="S24" s="96">
        <f>SUM(P24:P47)</f>
        <v>876.05129642834333</v>
      </c>
    </row>
    <row r="25" spans="2:19">
      <c r="B25" s="262" t="s">
        <v>468</v>
      </c>
      <c r="C25" s="263">
        <f>SUM(C22:C24)</f>
        <v>1665.9000630737964</v>
      </c>
      <c r="D25" s="98"/>
      <c r="E25" s="98"/>
      <c r="F25" s="98"/>
      <c r="G25" s="98"/>
      <c r="H25" s="252"/>
      <c r="I25" s="252"/>
      <c r="J25" s="252"/>
      <c r="K25" s="252"/>
      <c r="L25" s="252"/>
      <c r="S25" s="97">
        <f>S24/C30</f>
        <v>0.43802564821417167</v>
      </c>
    </row>
    <row r="26" spans="2:19">
      <c r="B26" s="264" t="s">
        <v>134</v>
      </c>
      <c r="C26" s="265">
        <f>C25-C22</f>
        <v>-334.09993692620355</v>
      </c>
      <c r="D26" s="98"/>
      <c r="E26" s="98"/>
      <c r="F26" s="98"/>
      <c r="G26" s="266"/>
      <c r="H26" s="252"/>
      <c r="I26" s="252"/>
      <c r="J26" s="252"/>
      <c r="K26" s="252"/>
      <c r="L26" s="252"/>
    </row>
    <row r="27" spans="2:19">
      <c r="B27" s="267" t="s">
        <v>131</v>
      </c>
      <c r="C27" s="268">
        <f>C25/C22-1</f>
        <v>-0.16704996846310183</v>
      </c>
      <c r="D27" s="98"/>
      <c r="E27" s="98"/>
      <c r="F27" s="98"/>
      <c r="G27" s="98"/>
      <c r="H27" s="252"/>
      <c r="I27" s="252"/>
      <c r="J27" s="252"/>
      <c r="K27" s="252"/>
      <c r="L27" s="252"/>
    </row>
    <row r="28" spans="2:19">
      <c r="B28" s="98"/>
      <c r="C28" s="98"/>
      <c r="D28" s="98"/>
      <c r="E28" s="98"/>
      <c r="F28" s="98"/>
      <c r="G28" s="98"/>
      <c r="H28" s="98"/>
      <c r="I28" s="98"/>
      <c r="J28" s="98"/>
      <c r="K28" s="98"/>
      <c r="L28" s="98"/>
    </row>
    <row r="29" spans="2:19">
      <c r="B29" s="104"/>
      <c r="C29" s="98"/>
      <c r="D29" s="98"/>
      <c r="E29" s="98"/>
      <c r="F29" s="98"/>
      <c r="G29" s="98"/>
      <c r="H29" s="98"/>
      <c r="I29" s="98"/>
      <c r="J29" s="98"/>
      <c r="K29" s="98"/>
      <c r="L29" s="98"/>
    </row>
    <row r="30" spans="2:19" ht="15.75" thickBot="1">
      <c r="B30" s="253" t="s">
        <v>139</v>
      </c>
      <c r="C30" s="254">
        <v>2000</v>
      </c>
      <c r="D30" s="255" t="s">
        <v>140</v>
      </c>
      <c r="E30" s="255" t="s">
        <v>137</v>
      </c>
      <c r="F30" s="255" t="s">
        <v>138</v>
      </c>
      <c r="G30" s="98"/>
      <c r="H30" s="252" t="s">
        <v>768</v>
      </c>
      <c r="I30" s="252"/>
      <c r="J30" s="252"/>
      <c r="K30" s="252"/>
      <c r="L30" s="252"/>
    </row>
    <row r="31" spans="2:19">
      <c r="B31" s="256" t="s">
        <v>136</v>
      </c>
      <c r="C31" s="257">
        <f>(F31/E31-1)*D31</f>
        <v>171.77097203728354</v>
      </c>
      <c r="D31" s="131">
        <v>1000</v>
      </c>
      <c r="E31" s="258">
        <f>'Capital Structure'!$I$8</f>
        <v>46.9375</v>
      </c>
      <c r="F31" s="259">
        <v>55</v>
      </c>
      <c r="G31" s="98"/>
      <c r="H31" s="252"/>
      <c r="I31" s="252"/>
      <c r="J31" s="252"/>
      <c r="K31" s="252"/>
      <c r="L31" s="252"/>
    </row>
    <row r="32" spans="2:19" ht="15.75" thickBot="1">
      <c r="B32" s="256" t="s">
        <v>135</v>
      </c>
      <c r="C32" s="257">
        <f>(F32/E32-1)*D32</f>
        <v>1231.1965907316091</v>
      </c>
      <c r="D32" s="131">
        <v>1000</v>
      </c>
      <c r="E32" s="260">
        <f>'Capital Structure'!$I$11</f>
        <v>44.819000000000003</v>
      </c>
      <c r="F32" s="261">
        <v>100</v>
      </c>
      <c r="G32" s="98"/>
      <c r="H32" s="252"/>
      <c r="I32" s="252"/>
      <c r="J32" s="252"/>
      <c r="K32" s="252"/>
      <c r="L32" s="252"/>
      <c r="N32" s="171">
        <v>0.55000000000000004</v>
      </c>
      <c r="P32" s="96">
        <f>N32*C34</f>
        <v>771.63215952289124</v>
      </c>
    </row>
    <row r="33" spans="2:16">
      <c r="B33" s="262" t="s">
        <v>468</v>
      </c>
      <c r="C33" s="263">
        <f>SUM(C30:C32)</f>
        <v>3402.967562768893</v>
      </c>
      <c r="D33" s="98"/>
      <c r="E33" s="98"/>
      <c r="F33" s="98"/>
      <c r="G33" s="98"/>
      <c r="H33" s="252"/>
      <c r="I33" s="252"/>
      <c r="J33" s="252"/>
      <c r="K33" s="252"/>
      <c r="L33" s="252"/>
    </row>
    <row r="34" spans="2:16">
      <c r="B34" s="264" t="s">
        <v>134</v>
      </c>
      <c r="C34" s="265">
        <f>C33-C30</f>
        <v>1402.967562768893</v>
      </c>
      <c r="D34" s="98"/>
      <c r="E34" s="98"/>
      <c r="F34" s="98"/>
      <c r="G34" s="266"/>
      <c r="H34" s="252"/>
      <c r="I34" s="252"/>
      <c r="J34" s="252"/>
      <c r="K34" s="252"/>
      <c r="L34" s="252"/>
    </row>
    <row r="35" spans="2:16">
      <c r="B35" s="267" t="s">
        <v>131</v>
      </c>
      <c r="C35" s="268">
        <f>C33/C30-1</f>
        <v>0.70148378138444656</v>
      </c>
      <c r="D35" s="98"/>
      <c r="E35" s="98"/>
      <c r="F35" s="98"/>
      <c r="G35" s="98"/>
      <c r="H35" s="252"/>
      <c r="I35" s="252"/>
      <c r="J35" s="252"/>
      <c r="K35" s="252"/>
      <c r="L35" s="252"/>
    </row>
    <row r="36" spans="2:16">
      <c r="B36" s="98"/>
      <c r="C36" s="98"/>
      <c r="D36" s="98"/>
      <c r="E36" s="98"/>
      <c r="F36" s="98"/>
      <c r="G36" s="98"/>
      <c r="H36" s="98"/>
      <c r="I36" s="98"/>
      <c r="J36" s="98"/>
      <c r="K36" s="98"/>
      <c r="L36" s="98"/>
    </row>
    <row r="37" spans="2:16" ht="15.75" customHeight="1">
      <c r="B37" s="98"/>
      <c r="C37" s="98"/>
      <c r="D37" s="98"/>
      <c r="E37" s="98"/>
      <c r="F37" s="98"/>
      <c r="G37" s="98"/>
      <c r="H37" s="98"/>
      <c r="I37" s="98"/>
      <c r="J37" s="98"/>
      <c r="K37" s="98"/>
      <c r="L37" s="98"/>
    </row>
    <row r="38" spans="2:16" ht="15.75" thickBot="1">
      <c r="B38" s="253" t="s">
        <v>139</v>
      </c>
      <c r="C38" s="254">
        <v>2000</v>
      </c>
      <c r="D38" s="255" t="s">
        <v>140</v>
      </c>
      <c r="E38" s="255" t="s">
        <v>137</v>
      </c>
      <c r="F38" s="255" t="s">
        <v>138</v>
      </c>
      <c r="G38" s="98"/>
      <c r="H38" s="252" t="s">
        <v>478</v>
      </c>
      <c r="I38" s="252"/>
      <c r="J38" s="252"/>
      <c r="K38" s="252"/>
      <c r="L38" s="252"/>
    </row>
    <row r="39" spans="2:16">
      <c r="B39" s="256" t="s">
        <v>136</v>
      </c>
      <c r="C39" s="257">
        <f>(F39/E39-1)*D39</f>
        <v>65.246338215712456</v>
      </c>
      <c r="D39" s="131">
        <v>1000</v>
      </c>
      <c r="E39" s="258">
        <f>'Capital Structure'!$I$8</f>
        <v>46.9375</v>
      </c>
      <c r="F39" s="259">
        <v>50</v>
      </c>
      <c r="G39" s="98"/>
      <c r="H39" s="252"/>
      <c r="I39" s="252"/>
      <c r="J39" s="252"/>
      <c r="K39" s="252"/>
      <c r="L39" s="252"/>
    </row>
    <row r="40" spans="2:16" ht="15.75" thickBot="1">
      <c r="B40" s="256" t="s">
        <v>135</v>
      </c>
      <c r="C40" s="257">
        <f>(F40/E40-1)*D40</f>
        <v>1231.1965907316091</v>
      </c>
      <c r="D40" s="131">
        <v>1000</v>
      </c>
      <c r="E40" s="260">
        <f>'Capital Structure'!$I$11</f>
        <v>44.819000000000003</v>
      </c>
      <c r="F40" s="261">
        <v>100</v>
      </c>
      <c r="G40" s="98"/>
      <c r="H40" s="252"/>
      <c r="I40" s="252"/>
      <c r="J40" s="252"/>
      <c r="K40" s="252"/>
      <c r="L40" s="252"/>
      <c r="N40" s="171">
        <v>0.1</v>
      </c>
      <c r="P40" s="96">
        <f>N40*C42</f>
        <v>129.64429289473219</v>
      </c>
    </row>
    <row r="41" spans="2:16">
      <c r="B41" s="262" t="s">
        <v>468</v>
      </c>
      <c r="C41" s="263">
        <f>SUM(C38:C40)</f>
        <v>3296.4429289473219</v>
      </c>
      <c r="D41" s="98"/>
      <c r="E41" s="98"/>
      <c r="F41" s="98"/>
      <c r="G41" s="98"/>
      <c r="H41" s="252"/>
      <c r="I41" s="252"/>
      <c r="J41" s="252"/>
      <c r="K41" s="252"/>
      <c r="L41" s="252"/>
    </row>
    <row r="42" spans="2:16">
      <c r="B42" s="264" t="s">
        <v>134</v>
      </c>
      <c r="C42" s="265">
        <f>C41-C38</f>
        <v>1296.4429289473219</v>
      </c>
      <c r="D42" s="98"/>
      <c r="E42" s="98"/>
      <c r="F42" s="98"/>
      <c r="G42" s="266"/>
      <c r="H42" s="252"/>
      <c r="I42" s="252"/>
      <c r="J42" s="252"/>
      <c r="K42" s="252"/>
      <c r="L42" s="252"/>
    </row>
    <row r="43" spans="2:16">
      <c r="B43" s="267" t="s">
        <v>131</v>
      </c>
      <c r="C43" s="268">
        <f>C41/C38-1</f>
        <v>0.64822146447366102</v>
      </c>
      <c r="D43" s="98"/>
      <c r="E43" s="98"/>
      <c r="F43" s="98"/>
      <c r="G43" s="98"/>
      <c r="H43" s="252"/>
      <c r="I43" s="252"/>
      <c r="J43" s="252"/>
      <c r="K43" s="252"/>
      <c r="L43" s="252"/>
    </row>
    <row r="44" spans="2:16">
      <c r="B44" s="98"/>
      <c r="C44" s="98"/>
      <c r="D44" s="98"/>
      <c r="E44" s="98"/>
      <c r="F44" s="98"/>
      <c r="G44" s="98"/>
      <c r="H44" s="252"/>
      <c r="I44" s="252"/>
      <c r="J44" s="252"/>
      <c r="K44" s="252"/>
      <c r="L44" s="252"/>
    </row>
    <row r="45" spans="2:16">
      <c r="B45" s="98"/>
      <c r="C45" s="98"/>
      <c r="D45" s="98"/>
      <c r="E45" s="98"/>
      <c r="F45" s="98"/>
      <c r="G45" s="98"/>
      <c r="H45" s="98"/>
      <c r="I45" s="98"/>
      <c r="J45" s="98"/>
      <c r="K45" s="98"/>
      <c r="L45" s="98"/>
    </row>
    <row r="46" spans="2:16" ht="15.75" thickBot="1">
      <c r="B46" s="253" t="s">
        <v>139</v>
      </c>
      <c r="C46" s="254">
        <v>2000</v>
      </c>
      <c r="D46" s="255" t="s">
        <v>140</v>
      </c>
      <c r="E46" s="255" t="s">
        <v>137</v>
      </c>
      <c r="F46" s="255" t="s">
        <v>138</v>
      </c>
      <c r="G46" s="98"/>
      <c r="H46" s="252" t="s">
        <v>479</v>
      </c>
      <c r="I46" s="252"/>
      <c r="J46" s="252"/>
      <c r="K46" s="252"/>
      <c r="L46" s="252"/>
    </row>
    <row r="47" spans="2:16">
      <c r="B47" s="256" t="s">
        <v>136</v>
      </c>
      <c r="C47" s="257">
        <f>(F47/E47-1)*D47</f>
        <v>384.82023968042608</v>
      </c>
      <c r="D47" s="131">
        <v>1000</v>
      </c>
      <c r="E47" s="258">
        <f>'Capital Structure'!$I$8</f>
        <v>46.9375</v>
      </c>
      <c r="F47" s="259">
        <v>65</v>
      </c>
      <c r="G47" s="98"/>
      <c r="H47" s="252"/>
      <c r="I47" s="252"/>
      <c r="J47" s="252"/>
      <c r="K47" s="252"/>
      <c r="L47" s="252"/>
      <c r="N47" s="171">
        <v>0.15</v>
      </c>
      <c r="P47" s="96">
        <f>N47*C50</f>
        <v>41.594831395960519</v>
      </c>
    </row>
    <row r="48" spans="2:16" ht="15.75" thickBot="1">
      <c r="B48" s="256" t="s">
        <v>135</v>
      </c>
      <c r="C48" s="257">
        <f>(F48/E48-1)*D48</f>
        <v>-107.52136370735631</v>
      </c>
      <c r="D48" s="131">
        <v>1000</v>
      </c>
      <c r="E48" s="260">
        <f>'Capital Structure'!$I$11</f>
        <v>44.819000000000003</v>
      </c>
      <c r="F48" s="261">
        <v>40</v>
      </c>
      <c r="G48" s="98"/>
      <c r="H48" s="252"/>
      <c r="I48" s="252"/>
      <c r="J48" s="252"/>
      <c r="K48" s="252"/>
      <c r="L48" s="252"/>
      <c r="N48" s="98"/>
    </row>
    <row r="49" spans="2:12">
      <c r="B49" s="262" t="s">
        <v>468</v>
      </c>
      <c r="C49" s="263">
        <f>SUM(C46:C48)</f>
        <v>2277.2988759730702</v>
      </c>
      <c r="D49" s="98"/>
      <c r="E49" s="98"/>
      <c r="F49" s="98"/>
      <c r="G49" s="98"/>
      <c r="H49" s="252"/>
      <c r="I49" s="252"/>
      <c r="J49" s="252"/>
      <c r="K49" s="252"/>
      <c r="L49" s="252"/>
    </row>
    <row r="50" spans="2:12">
      <c r="B50" s="264" t="s">
        <v>134</v>
      </c>
      <c r="C50" s="265">
        <f>C49-C46</f>
        <v>277.29887597307015</v>
      </c>
      <c r="D50" s="98"/>
      <c r="E50" s="98"/>
      <c r="F50" s="98"/>
      <c r="G50" s="266"/>
      <c r="H50" s="252"/>
      <c r="I50" s="252"/>
      <c r="J50" s="252"/>
      <c r="K50" s="252"/>
      <c r="L50" s="252"/>
    </row>
    <row r="51" spans="2:12">
      <c r="B51" s="267" t="s">
        <v>131</v>
      </c>
      <c r="C51" s="268">
        <f>C49/C46-1</f>
        <v>0.13864943798653506</v>
      </c>
      <c r="D51" s="98"/>
      <c r="E51" s="98"/>
      <c r="F51" s="98"/>
      <c r="G51" s="98"/>
      <c r="H51" s="252"/>
      <c r="I51" s="252"/>
      <c r="J51" s="252"/>
      <c r="K51" s="252"/>
      <c r="L51" s="252"/>
    </row>
    <row r="52" spans="2:12">
      <c r="B52" s="98"/>
      <c r="C52" s="98"/>
      <c r="D52" s="98"/>
      <c r="E52" s="98"/>
      <c r="F52" s="98"/>
      <c r="G52" s="98"/>
      <c r="H52" s="252"/>
      <c r="I52" s="252"/>
      <c r="J52" s="252"/>
      <c r="K52" s="252"/>
      <c r="L52" s="252"/>
    </row>
  </sheetData>
  <mergeCells count="4">
    <mergeCell ref="H22:L27"/>
    <mergeCell ref="H30:L35"/>
    <mergeCell ref="H46:L52"/>
    <mergeCell ref="H38:L4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71545-DF5A-40EC-9A85-33B839E690C4}">
  <dimension ref="A6:S63"/>
  <sheetViews>
    <sheetView showGridLines="0" topLeftCell="A48" workbookViewId="0">
      <selection activeCell="H63" sqref="B53:H63"/>
    </sheetView>
  </sheetViews>
  <sheetFormatPr defaultRowHeight="14.25" outlineLevelRow="1"/>
  <cols>
    <col min="1" max="1" width="9.140625" style="98"/>
    <col min="2" max="4" width="9.140625" style="98" customWidth="1"/>
    <col min="5" max="5" width="16.140625" style="98" customWidth="1"/>
    <col min="6" max="6" width="11.5703125" style="98" customWidth="1"/>
    <col min="7" max="7" width="11.5703125" style="98" bestFit="1" customWidth="1"/>
    <col min="8" max="8" width="13.5703125" style="98" bestFit="1" customWidth="1"/>
    <col min="9" max="9" width="10.7109375" style="98" bestFit="1" customWidth="1"/>
    <col min="10" max="10" width="9.140625" style="98"/>
    <col min="11" max="11" width="11.85546875" style="98" bestFit="1" customWidth="1"/>
    <col min="12" max="12" width="10.42578125" style="98" bestFit="1" customWidth="1"/>
    <col min="13" max="13" width="11.7109375" style="98" bestFit="1" customWidth="1"/>
    <col min="14" max="15" width="11.140625" style="98" bestFit="1" customWidth="1"/>
    <col min="16" max="17" width="9.85546875" style="98" bestFit="1" customWidth="1"/>
    <col min="18" max="19" width="9.5703125" style="98" bestFit="1" customWidth="1"/>
    <col min="20" max="16384" width="9.140625" style="98"/>
  </cols>
  <sheetData>
    <row r="6" spans="1:10" ht="15" thickBot="1">
      <c r="A6" s="98" t="s">
        <v>82</v>
      </c>
      <c r="B6" s="108" t="s">
        <v>91</v>
      </c>
      <c r="C6" s="109"/>
      <c r="D6" s="109"/>
      <c r="E6" s="109"/>
      <c r="F6" s="110">
        <v>2019</v>
      </c>
      <c r="G6" s="110">
        <v>2018</v>
      </c>
      <c r="H6" s="110">
        <v>2017</v>
      </c>
      <c r="J6" s="98" t="s">
        <v>88</v>
      </c>
    </row>
    <row r="7" spans="1:10">
      <c r="B7" s="100" t="s">
        <v>85</v>
      </c>
      <c r="C7" s="100"/>
      <c r="D7" s="100"/>
      <c r="E7" s="100"/>
      <c r="F7" s="107">
        <v>890.09500000000003</v>
      </c>
      <c r="G7" s="107">
        <v>875.33399999999995</v>
      </c>
      <c r="H7" s="107">
        <v>868.88800000000003</v>
      </c>
      <c r="J7" s="98" t="s">
        <v>756</v>
      </c>
    </row>
    <row r="8" spans="1:10">
      <c r="B8" s="100" t="s">
        <v>86</v>
      </c>
      <c r="C8" s="100"/>
      <c r="D8" s="100"/>
      <c r="E8" s="100"/>
      <c r="F8" s="101">
        <v>639.23</v>
      </c>
      <c r="G8" s="101">
        <v>634.03499999999997</v>
      </c>
      <c r="H8" s="101">
        <v>620.95799999999997</v>
      </c>
    </row>
    <row r="9" spans="1:10">
      <c r="B9" s="102" t="s">
        <v>89</v>
      </c>
      <c r="C9" s="102"/>
      <c r="D9" s="102"/>
      <c r="E9" s="102"/>
      <c r="F9" s="103">
        <f>F7-F8</f>
        <v>250.86500000000001</v>
      </c>
      <c r="G9" s="103">
        <f t="shared" ref="G9:H9" si="0">G7-G8</f>
        <v>241.29899999999998</v>
      </c>
      <c r="H9" s="103">
        <f t="shared" si="0"/>
        <v>247.93000000000006</v>
      </c>
    </row>
    <row r="10" spans="1:10">
      <c r="B10" s="104" t="s">
        <v>92</v>
      </c>
      <c r="F10" s="105">
        <f>F9/F7</f>
        <v>0.28184070239693515</v>
      </c>
      <c r="G10" s="105">
        <f t="shared" ref="G10:H10" si="1">G9/G7</f>
        <v>0.2756650604226501</v>
      </c>
      <c r="H10" s="105">
        <f t="shared" si="1"/>
        <v>0.28534172413475622</v>
      </c>
    </row>
    <row r="11" spans="1:10">
      <c r="B11" s="104"/>
      <c r="F11" s="105"/>
      <c r="G11" s="105"/>
      <c r="H11" s="105"/>
    </row>
    <row r="12" spans="1:10">
      <c r="B12" s="98" t="s">
        <v>103</v>
      </c>
      <c r="F12" s="112">
        <v>555</v>
      </c>
      <c r="G12" s="112">
        <v>554</v>
      </c>
      <c r="H12" s="112">
        <v>562</v>
      </c>
    </row>
    <row r="13" spans="1:10">
      <c r="B13" s="98" t="s">
        <v>104</v>
      </c>
      <c r="F13" s="113">
        <f>F9/F12</f>
        <v>0.45200900900900903</v>
      </c>
      <c r="G13" s="113">
        <f t="shared" ref="G13:H13" si="2">G9/G12</f>
        <v>0.43555776173285193</v>
      </c>
      <c r="H13" s="113">
        <f t="shared" si="2"/>
        <v>0.44115658362989335</v>
      </c>
    </row>
    <row r="14" spans="1:10">
      <c r="B14" s="104"/>
      <c r="F14" s="105"/>
      <c r="G14" s="105"/>
      <c r="H14" s="105"/>
    </row>
    <row r="15" spans="1:10">
      <c r="B15" s="98" t="s">
        <v>99</v>
      </c>
      <c r="F15" s="99">
        <f>109.043+134.74</f>
        <v>243.78300000000002</v>
      </c>
      <c r="G15" s="99">
        <f>96.484+150.255</f>
        <v>246.73899999999998</v>
      </c>
      <c r="H15" s="99">
        <f>95.917+149.462</f>
        <v>245.37899999999999</v>
      </c>
    </row>
    <row r="16" spans="1:10" hidden="1" outlineLevel="1">
      <c r="B16" s="104" t="s">
        <v>90</v>
      </c>
      <c r="F16" s="116">
        <f>F15/F7</f>
        <v>0.27388424831057362</v>
      </c>
      <c r="G16" s="116">
        <f t="shared" ref="G16:H16" si="3">G15/G7</f>
        <v>0.28187983101307612</v>
      </c>
      <c r="H16" s="116">
        <f t="shared" si="3"/>
        <v>0.2824057876274042</v>
      </c>
    </row>
    <row r="17" spans="1:19" collapsed="1">
      <c r="B17" s="98" t="s">
        <v>100</v>
      </c>
      <c r="F17" s="114">
        <f>F8-F15</f>
        <v>395.447</v>
      </c>
      <c r="G17" s="114">
        <f t="shared" ref="G17:H17" si="4">G8-G15</f>
        <v>387.29599999999999</v>
      </c>
      <c r="H17" s="114">
        <f t="shared" si="4"/>
        <v>375.57899999999995</v>
      </c>
    </row>
    <row r="18" spans="1:19" hidden="1" outlineLevel="1">
      <c r="B18" s="104" t="s">
        <v>90</v>
      </c>
      <c r="F18" s="105">
        <f>F17/F7</f>
        <v>0.44427504929249123</v>
      </c>
      <c r="G18" s="105">
        <f t="shared" ref="G18:H18" si="5">G17/G7</f>
        <v>0.44245510856427378</v>
      </c>
      <c r="H18" s="105">
        <f t="shared" si="5"/>
        <v>0.43225248823783957</v>
      </c>
    </row>
    <row r="19" spans="1:19" collapsed="1">
      <c r="F19" s="105"/>
      <c r="G19" s="105"/>
      <c r="H19" s="105"/>
    </row>
    <row r="20" spans="1:19">
      <c r="B20" s="98" t="s">
        <v>106</v>
      </c>
      <c r="F20" s="99">
        <f>862.667+87.243</f>
        <v>949.91000000000008</v>
      </c>
      <c r="G20" s="99">
        <f>845.265+76.283</f>
        <v>921.548</v>
      </c>
      <c r="H20" s="99">
        <f>838.881+69.115</f>
        <v>907.99599999999998</v>
      </c>
    </row>
    <row r="21" spans="1:19">
      <c r="B21" s="98" t="s">
        <v>107</v>
      </c>
      <c r="F21" s="99">
        <f>56.96+87.243</f>
        <v>144.203</v>
      </c>
      <c r="G21" s="99">
        <f>54.85+76.283</f>
        <v>131.13300000000001</v>
      </c>
      <c r="H21" s="99">
        <f>56.482+69.115</f>
        <v>125.59699999999999</v>
      </c>
    </row>
    <row r="22" spans="1:19">
      <c r="F22" s="105"/>
      <c r="G22" s="105"/>
      <c r="H22" s="105"/>
    </row>
    <row r="23" spans="1:19">
      <c r="B23" s="98" t="s">
        <v>102</v>
      </c>
      <c r="F23" s="115">
        <f>(F7-F17)/F9</f>
        <v>1.9717696769178643</v>
      </c>
      <c r="G23" s="115">
        <f>(G7-G17)/G9</f>
        <v>2.0225446437821955</v>
      </c>
      <c r="H23" s="115">
        <f>(H7-H17)/H9</f>
        <v>1.9897108054692856</v>
      </c>
    </row>
    <row r="24" spans="1:19">
      <c r="F24" s="105"/>
      <c r="G24" s="105"/>
      <c r="H24" s="105"/>
    </row>
    <row r="25" spans="1:19">
      <c r="B25" s="98" t="s">
        <v>101</v>
      </c>
      <c r="F25" s="113">
        <f>F15/((F7-F17)/F7)</f>
        <v>438.67564285107801</v>
      </c>
      <c r="G25" s="113">
        <f>G15/((G7-G17)/G7)</f>
        <v>442.54553093406656</v>
      </c>
      <c r="H25" s="113">
        <f>H15/((H7-H17)/H7)</f>
        <v>432.19740274756788</v>
      </c>
    </row>
    <row r="26" spans="1:19">
      <c r="B26" s="98" t="s">
        <v>105</v>
      </c>
      <c r="F26" s="113">
        <f>(F20+F15)/((F7-F17)/F7)</f>
        <v>2147.9924528856891</v>
      </c>
      <c r="G26" s="113">
        <f>(G20+G15)/((G7-G17)/G7)</f>
        <v>2095.4133343264252</v>
      </c>
      <c r="H26" s="113">
        <f>(H20+H15)/((H7-H17)/H7)</f>
        <v>2031.4928310653158</v>
      </c>
      <c r="K26" s="111">
        <f>I37*0.04</f>
        <v>25.616934100000005</v>
      </c>
    </row>
    <row r="28" spans="1:19">
      <c r="A28" s="98" t="s">
        <v>82</v>
      </c>
      <c r="B28" s="117" t="s">
        <v>108</v>
      </c>
      <c r="C28" s="118"/>
      <c r="D28" s="118"/>
      <c r="E28" s="118"/>
      <c r="F28" s="119">
        <f>(F21+F15)/((F7-F17)/F7)</f>
        <v>698.16192255907231</v>
      </c>
      <c r="G28" s="119">
        <f>(G21+G15)/((G7-G17)/G7)</f>
        <v>677.74273570500645</v>
      </c>
      <c r="H28" s="120">
        <f>(H21+H15)/((H7-H17)/H7)</f>
        <v>653.41721859524148</v>
      </c>
    </row>
    <row r="29" spans="1:19">
      <c r="B29" s="98" t="s">
        <v>127</v>
      </c>
      <c r="D29" s="104"/>
      <c r="F29" s="114">
        <f>F28/F12*1000</f>
        <v>1257.9494100163465</v>
      </c>
      <c r="G29" s="114">
        <f t="shared" ref="G29:H29" si="6">G28/G12*1000</f>
        <v>1223.3623388177014</v>
      </c>
      <c r="H29" s="114">
        <f t="shared" si="6"/>
        <v>1162.6640900271202</v>
      </c>
      <c r="K29" s="98" t="s">
        <v>761</v>
      </c>
      <c r="L29" s="304">
        <v>0.02</v>
      </c>
    </row>
    <row r="30" spans="1:19">
      <c r="B30" s="98" t="s">
        <v>109</v>
      </c>
      <c r="F30" s="114">
        <f>F28/$E$31*1000</f>
        <v>1507.9091199979964</v>
      </c>
      <c r="G30" s="114">
        <f t="shared" ref="G30:H30" si="7">G28/$E$31*1000</f>
        <v>1463.8072045464503</v>
      </c>
      <c r="H30" s="114">
        <f t="shared" si="7"/>
        <v>1411.2682907024655</v>
      </c>
    </row>
    <row r="31" spans="1:19">
      <c r="B31" s="98" t="s">
        <v>110</v>
      </c>
      <c r="E31" s="121">
        <f>551-88</f>
        <v>463</v>
      </c>
      <c r="F31" s="106"/>
      <c r="L31" s="303">
        <v>0</v>
      </c>
      <c r="M31" s="303">
        <v>1</v>
      </c>
      <c r="N31" s="303">
        <f>M31+1</f>
        <v>2</v>
      </c>
      <c r="O31" s="303">
        <f t="shared" ref="O31:S31" si="8">N31+1</f>
        <v>3</v>
      </c>
      <c r="P31" s="303">
        <f t="shared" si="8"/>
        <v>4</v>
      </c>
      <c r="Q31" s="303">
        <f t="shared" si="8"/>
        <v>5</v>
      </c>
      <c r="R31" s="303">
        <f t="shared" si="8"/>
        <v>6</v>
      </c>
      <c r="S31" s="303">
        <f t="shared" si="8"/>
        <v>7</v>
      </c>
    </row>
    <row r="32" spans="1:19">
      <c r="F32" s="106"/>
      <c r="K32" s="98" t="s">
        <v>17</v>
      </c>
      <c r="L32" s="113">
        <v>0</v>
      </c>
      <c r="M32" s="299">
        <f>F33/2</f>
        <v>808.5</v>
      </c>
      <c r="N32" s="299">
        <f>F33</f>
        <v>1617</v>
      </c>
      <c r="O32" s="299">
        <f>N32*(1+$L$29)</f>
        <v>1649.34</v>
      </c>
      <c r="P32" s="299">
        <f>O32*(1+$L$29)</f>
        <v>1682.3268</v>
      </c>
      <c r="Q32" s="299">
        <f>P32*(1+$L$29)</f>
        <v>1715.973336</v>
      </c>
      <c r="R32" s="299">
        <f>Q32*(1+$L$29)</f>
        <v>1750.2928027200001</v>
      </c>
      <c r="S32" s="299">
        <f>R32*(1+$L$29)</f>
        <v>1785.2986587744001</v>
      </c>
    </row>
    <row r="33" spans="1:19">
      <c r="B33" s="98" t="s">
        <v>111</v>
      </c>
      <c r="F33" s="296">
        <v>1617</v>
      </c>
      <c r="G33" s="297">
        <v>1587</v>
      </c>
      <c r="H33" s="297">
        <v>1561</v>
      </c>
      <c r="K33" s="98" t="s">
        <v>140</v>
      </c>
      <c r="L33" s="122">
        <v>-800</v>
      </c>
      <c r="M33" s="301">
        <v>0</v>
      </c>
      <c r="N33" s="301">
        <v>0</v>
      </c>
      <c r="O33" s="301">
        <v>0</v>
      </c>
      <c r="P33" s="301">
        <v>0</v>
      </c>
      <c r="Q33" s="301">
        <v>0</v>
      </c>
      <c r="R33" s="301">
        <v>0</v>
      </c>
      <c r="S33" s="301">
        <v>0</v>
      </c>
    </row>
    <row r="34" spans="1:19">
      <c r="F34" s="123"/>
      <c r="G34" s="124"/>
      <c r="H34" s="124"/>
      <c r="K34" s="98" t="s">
        <v>757</v>
      </c>
      <c r="L34" s="122">
        <f>-F15/$F$12*1000</f>
        <v>-439.24864864864867</v>
      </c>
      <c r="M34" s="122">
        <f>-$F$15/$F$12*1000</f>
        <v>-439.24864864864867</v>
      </c>
      <c r="N34" s="122">
        <f>-$F$15/$F$12*1000</f>
        <v>-439.24864864864867</v>
      </c>
      <c r="O34" s="122">
        <f t="shared" ref="O34:S34" si="9">-$F$15/$F$12*1000</f>
        <v>-439.24864864864867</v>
      </c>
      <c r="P34" s="122">
        <f t="shared" si="9"/>
        <v>-439.24864864864867</v>
      </c>
      <c r="Q34" s="122">
        <f t="shared" si="9"/>
        <v>-439.24864864864867</v>
      </c>
      <c r="R34" s="122">
        <f t="shared" si="9"/>
        <v>-439.24864864864867</v>
      </c>
      <c r="S34" s="122">
        <f t="shared" si="9"/>
        <v>-439.24864864864867</v>
      </c>
    </row>
    <row r="35" spans="1:19">
      <c r="B35" s="98" t="s">
        <v>112</v>
      </c>
      <c r="F35" s="125">
        <v>0.439</v>
      </c>
      <c r="G35" s="125">
        <v>0.45300000000000001</v>
      </c>
      <c r="H35" s="125">
        <v>0.47299999999999998</v>
      </c>
      <c r="I35" s="111">
        <f>F35*F7</f>
        <v>390.75170500000002</v>
      </c>
      <c r="K35" s="100" t="s">
        <v>758</v>
      </c>
      <c r="L35" s="101">
        <v>0</v>
      </c>
      <c r="M35" s="131">
        <f>(-F17/2)/$F$12*1000</f>
        <v>-356.25855855855855</v>
      </c>
      <c r="N35" s="131">
        <f>-$F$17/$F$12*1000</f>
        <v>-712.5171171171171</v>
      </c>
      <c r="O35" s="131">
        <f t="shared" ref="O35:S35" si="10">-$F$17/$F$12*1000</f>
        <v>-712.5171171171171</v>
      </c>
      <c r="P35" s="131">
        <f t="shared" si="10"/>
        <v>-712.5171171171171</v>
      </c>
      <c r="Q35" s="131">
        <f t="shared" si="10"/>
        <v>-712.5171171171171</v>
      </c>
      <c r="R35" s="131">
        <f t="shared" si="10"/>
        <v>-712.5171171171171</v>
      </c>
      <c r="S35" s="131">
        <f t="shared" si="10"/>
        <v>-712.5171171171171</v>
      </c>
    </row>
    <row r="36" spans="1:19">
      <c r="B36" s="98" t="s">
        <v>113</v>
      </c>
      <c r="F36" s="125">
        <v>0.56100000000000005</v>
      </c>
      <c r="G36" s="125">
        <v>0.53700000000000003</v>
      </c>
      <c r="H36" s="125">
        <v>0.52700000000000002</v>
      </c>
      <c r="I36" s="98">
        <f>F36/2*'Store level EBITDA'!F7</f>
        <v>249.67164750000003</v>
      </c>
      <c r="K36" s="244" t="s">
        <v>760</v>
      </c>
      <c r="L36" s="300">
        <f>SUM(L33:L35)</f>
        <v>-1239.2486486486487</v>
      </c>
      <c r="M36" s="300">
        <f>SUM(M32:M35)</f>
        <v>12.992792792792784</v>
      </c>
      <c r="N36" s="300">
        <f>SUM(N32:N35)</f>
        <v>465.23423423423424</v>
      </c>
      <c r="O36" s="300">
        <f t="shared" ref="O36:Q36" si="11">SUM(O32:O35)</f>
        <v>497.57423423423415</v>
      </c>
      <c r="P36" s="300">
        <f t="shared" si="11"/>
        <v>530.56103423423428</v>
      </c>
      <c r="Q36" s="300">
        <f t="shared" si="11"/>
        <v>564.20757023423425</v>
      </c>
      <c r="R36" s="300">
        <f t="shared" ref="R36" si="12">SUM(R32:R35)</f>
        <v>598.52703695423429</v>
      </c>
      <c r="S36" s="300">
        <f t="shared" ref="S36" si="13">SUM(S32:S35)</f>
        <v>633.53289300863435</v>
      </c>
    </row>
    <row r="37" spans="1:19">
      <c r="F37" s="106"/>
      <c r="I37" s="111">
        <f>SUM(I35:I36)</f>
        <v>640.42335250000008</v>
      </c>
      <c r="K37" s="104" t="s">
        <v>759</v>
      </c>
      <c r="M37" s="302">
        <f>M36+L36</f>
        <v>-1226.2558558558558</v>
      </c>
      <c r="N37" s="302">
        <f>M37+N36</f>
        <v>-761.02162162162153</v>
      </c>
      <c r="O37" s="302">
        <f t="shared" ref="O37:P37" si="14">N37+O36</f>
        <v>-263.44738738738738</v>
      </c>
      <c r="P37" s="302">
        <f t="shared" si="14"/>
        <v>267.1136468468469</v>
      </c>
      <c r="Q37" s="302">
        <f t="shared" ref="Q37" si="15">P37+Q36</f>
        <v>831.32121708108116</v>
      </c>
      <c r="R37" s="302">
        <f t="shared" ref="R37" si="16">Q37+R36</f>
        <v>1429.8482540353154</v>
      </c>
      <c r="S37" s="302">
        <f t="shared" ref="S37" si="17">R37+S36</f>
        <v>2063.3811470439496</v>
      </c>
    </row>
    <row r="38" spans="1:19">
      <c r="B38" s="98" t="s">
        <v>114</v>
      </c>
      <c r="F38" s="126">
        <f>F33*F35</f>
        <v>709.86300000000006</v>
      </c>
      <c r="G38" s="126">
        <f t="shared" ref="G38:H38" si="18">G33*G35</f>
        <v>718.91100000000006</v>
      </c>
      <c r="H38" s="126">
        <f t="shared" si="18"/>
        <v>738.35299999999995</v>
      </c>
    </row>
    <row r="39" spans="1:19">
      <c r="F39" s="106"/>
    </row>
    <row r="40" spans="1:19">
      <c r="F40" s="106"/>
      <c r="K40" s="323" t="s">
        <v>40</v>
      </c>
      <c r="L40" s="324"/>
      <c r="M40" s="324"/>
      <c r="N40" s="325">
        <f>I37</f>
        <v>640.42335250000008</v>
      </c>
    </row>
    <row r="41" spans="1:19">
      <c r="F41" s="106"/>
      <c r="K41" s="326" t="s">
        <v>41</v>
      </c>
      <c r="L41" s="100"/>
      <c r="M41" s="100"/>
      <c r="N41" s="327">
        <v>10</v>
      </c>
    </row>
    <row r="42" spans="1:19" ht="15" thickBot="1">
      <c r="A42" s="98" t="s">
        <v>82</v>
      </c>
      <c r="B42" s="128" t="s">
        <v>93</v>
      </c>
      <c r="C42" s="129"/>
      <c r="D42" s="129"/>
      <c r="E42" s="129"/>
      <c r="F42" s="110">
        <v>2019</v>
      </c>
      <c r="G42" s="110">
        <v>2018</v>
      </c>
      <c r="K42" s="328" t="s">
        <v>26</v>
      </c>
      <c r="L42" s="102"/>
      <c r="M42" s="102"/>
      <c r="N42" s="329">
        <f>SUM(N40:N41)</f>
        <v>650.42335250000008</v>
      </c>
    </row>
    <row r="43" spans="1:19">
      <c r="B43" s="100" t="s">
        <v>94</v>
      </c>
      <c r="C43" s="100"/>
      <c r="D43" s="100"/>
      <c r="E43" s="100"/>
      <c r="F43" s="107">
        <v>1354.691</v>
      </c>
      <c r="G43" s="107">
        <v>1265.3009999999999</v>
      </c>
      <c r="K43" s="326" t="s">
        <v>767</v>
      </c>
      <c r="L43" s="100"/>
      <c r="M43" s="100"/>
      <c r="N43" s="330">
        <f>N42*0.2</f>
        <v>130.08467050000002</v>
      </c>
    </row>
    <row r="44" spans="1:19">
      <c r="B44" s="100" t="s">
        <v>95</v>
      </c>
      <c r="C44" s="100"/>
      <c r="D44" s="100"/>
      <c r="E44" s="100"/>
      <c r="F44" s="101">
        <f>233.311+322.97+429.431</f>
        <v>985.71199999999999</v>
      </c>
      <c r="G44" s="101">
        <f>220.263+296.924+384.155</f>
        <v>901.34199999999998</v>
      </c>
      <c r="K44" s="326" t="s">
        <v>762</v>
      </c>
      <c r="L44" s="100"/>
      <c r="M44" s="100"/>
      <c r="N44" s="327">
        <v>-60</v>
      </c>
    </row>
    <row r="45" spans="1:19">
      <c r="B45" s="102" t="s">
        <v>96</v>
      </c>
      <c r="C45" s="102"/>
      <c r="D45" s="102"/>
      <c r="E45" s="102"/>
      <c r="F45" s="103">
        <f>F43-F44</f>
        <v>368.97900000000004</v>
      </c>
      <c r="G45" s="103">
        <f t="shared" ref="G45" si="19">G43-G44</f>
        <v>363.95899999999995</v>
      </c>
      <c r="K45" s="326" t="s">
        <v>229</v>
      </c>
      <c r="L45" s="100"/>
      <c r="M45" s="100"/>
      <c r="N45" s="327">
        <v>-40</v>
      </c>
    </row>
    <row r="46" spans="1:19">
      <c r="B46" s="104" t="s">
        <v>92</v>
      </c>
      <c r="F46" s="105">
        <f>F45/F43</f>
        <v>0.27237133781799688</v>
      </c>
      <c r="G46" s="105">
        <f t="shared" ref="G46" si="20">G45/G43</f>
        <v>0.28764618063211833</v>
      </c>
      <c r="K46" s="326" t="s">
        <v>764</v>
      </c>
      <c r="L46" s="100"/>
      <c r="M46" s="100"/>
      <c r="N46" s="330">
        <f>N43+N44+N45</f>
        <v>30.084670500000016</v>
      </c>
    </row>
    <row r="47" spans="1:19">
      <c r="K47" s="326" t="s">
        <v>765</v>
      </c>
      <c r="L47" s="100"/>
      <c r="M47" s="100"/>
      <c r="N47" s="331">
        <f>N43+SUM(N44:N45)-N46</f>
        <v>0</v>
      </c>
    </row>
    <row r="48" spans="1:19">
      <c r="B48" s="98" t="s">
        <v>97</v>
      </c>
      <c r="F48" s="112">
        <v>136</v>
      </c>
      <c r="G48" s="112">
        <v>121</v>
      </c>
      <c r="K48" s="326"/>
      <c r="L48" s="100"/>
      <c r="M48" s="100"/>
      <c r="N48" s="332"/>
    </row>
    <row r="49" spans="1:14">
      <c r="B49" s="98" t="s">
        <v>98</v>
      </c>
      <c r="F49" s="111">
        <f>F45/F48</f>
        <v>2.7130808823529415</v>
      </c>
      <c r="G49" s="111">
        <f t="shared" ref="G49" si="21">G45/G48</f>
        <v>3.0079256198347104</v>
      </c>
      <c r="K49" s="333" t="s">
        <v>763</v>
      </c>
      <c r="L49" s="334"/>
      <c r="M49" s="334"/>
      <c r="N49" s="335">
        <f>N43+SUM(N44:N45)</f>
        <v>30.084670500000016</v>
      </c>
    </row>
    <row r="50" spans="1:14">
      <c r="F50" s="111"/>
      <c r="G50" s="111"/>
    </row>
    <row r="51" spans="1:14">
      <c r="F51" s="111"/>
      <c r="G51" s="111"/>
      <c r="H51" s="111"/>
    </row>
    <row r="52" spans="1:14">
      <c r="F52" s="111"/>
      <c r="G52" s="111"/>
      <c r="H52" s="111"/>
    </row>
    <row r="53" spans="1:14" ht="15" thickBot="1">
      <c r="B53" s="128" t="s">
        <v>118</v>
      </c>
      <c r="C53" s="129"/>
      <c r="D53" s="129"/>
      <c r="E53" s="110" t="s">
        <v>119</v>
      </c>
      <c r="F53" s="110" t="s">
        <v>120</v>
      </c>
      <c r="G53" s="110" t="s">
        <v>121</v>
      </c>
      <c r="H53" s="110" t="s">
        <v>122</v>
      </c>
      <c r="N53" s="98">
        <f>'Cash Flow'!F33*10/12</f>
        <v>92.618333333333339</v>
      </c>
    </row>
    <row r="54" spans="1:14">
      <c r="B54" s="127" t="s">
        <v>115</v>
      </c>
      <c r="E54" s="172">
        <v>109</v>
      </c>
      <c r="F54" s="173">
        <f>E54/$F$48</f>
        <v>0.80147058823529416</v>
      </c>
      <c r="G54" s="112">
        <f>AVERAGE(30001,45000)</f>
        <v>37500.5</v>
      </c>
      <c r="H54" s="122">
        <f>G54*F54</f>
        <v>30055.547794117647</v>
      </c>
      <c r="N54" s="98">
        <f>-'Cash Flow'!F35*-10/12</f>
        <v>-72.5</v>
      </c>
    </row>
    <row r="55" spans="1:14">
      <c r="B55" s="98" t="s">
        <v>116</v>
      </c>
      <c r="E55" s="172">
        <v>17</v>
      </c>
      <c r="F55" s="173">
        <f t="shared" ref="F55:F56" si="22">E55/$F$48</f>
        <v>0.125</v>
      </c>
      <c r="G55" s="112">
        <f>AVERAGE(25001,30000)</f>
        <v>27500.5</v>
      </c>
      <c r="H55" s="122">
        <f t="shared" ref="H55:H56" si="23">G55*F55</f>
        <v>3437.5625</v>
      </c>
      <c r="N55" s="98">
        <f>N53+N54</f>
        <v>20.118333333333339</v>
      </c>
    </row>
    <row r="56" spans="1:14">
      <c r="B56" s="98" t="s">
        <v>117</v>
      </c>
      <c r="E56" s="172">
        <v>10</v>
      </c>
      <c r="F56" s="173">
        <f t="shared" si="22"/>
        <v>7.3529411764705885E-2</v>
      </c>
      <c r="G56" s="174">
        <v>23000</v>
      </c>
      <c r="H56" s="131">
        <f t="shared" si="23"/>
        <v>1691.1764705882354</v>
      </c>
    </row>
    <row r="57" spans="1:14">
      <c r="F57" s="102" t="s">
        <v>123</v>
      </c>
      <c r="G57" s="102"/>
      <c r="H57" s="132">
        <f>SUM(H54:H56)</f>
        <v>35184.286764705888</v>
      </c>
    </row>
    <row r="58" spans="1:14">
      <c r="F58" s="98" t="s">
        <v>124</v>
      </c>
      <c r="H58" s="130">
        <f>F49*1000</f>
        <v>2713.0808823529414</v>
      </c>
    </row>
    <row r="59" spans="1:14">
      <c r="F59" s="117" t="s">
        <v>125</v>
      </c>
      <c r="G59" s="118"/>
      <c r="H59" s="133">
        <f>H58/H57*1000</f>
        <v>77.110583497019789</v>
      </c>
    </row>
    <row r="61" spans="1:14">
      <c r="F61" s="98" t="s">
        <v>126</v>
      </c>
      <c r="H61" s="112">
        <v>12700</v>
      </c>
    </row>
    <row r="62" spans="1:14">
      <c r="F62" s="98" t="s">
        <v>124</v>
      </c>
      <c r="H62" s="111">
        <f>F13*1000</f>
        <v>452.00900900900905</v>
      </c>
    </row>
    <row r="63" spans="1:14">
      <c r="A63" s="98" t="s">
        <v>82</v>
      </c>
      <c r="F63" s="117" t="s">
        <v>125</v>
      </c>
      <c r="G63" s="118"/>
      <c r="H63" s="133">
        <f>H62/H61*1000</f>
        <v>35.591260551890478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C4C2D-4D2F-45CC-90C8-1661CD3B1EAC}">
  <sheetPr filterMode="1"/>
  <dimension ref="A1:R55"/>
  <sheetViews>
    <sheetView showGridLines="0" topLeftCell="B1" workbookViewId="0">
      <selection activeCell="T41" sqref="T41"/>
    </sheetView>
  </sheetViews>
  <sheetFormatPr defaultRowHeight="15"/>
  <cols>
    <col min="1" max="1" width="19.140625" customWidth="1"/>
  </cols>
  <sheetData>
    <row r="1" spans="1:3">
      <c r="A1" t="s">
        <v>81</v>
      </c>
      <c r="B1" t="s">
        <v>83</v>
      </c>
    </row>
    <row r="2" spans="1:3" ht="18" hidden="1">
      <c r="A2" s="92" t="e" vm="1">
        <v>#VALUE!</v>
      </c>
      <c r="B2" s="94" cm="1">
        <f t="array" ref="B2">_FV(A2,"Median household income",TRUE)</f>
        <v>43623</v>
      </c>
      <c r="C2" s="95" cm="1">
        <f t="array" ref="C2">_FV(A2,"Population: Under age 5 (%)",TRUE)</f>
        <v>0.06</v>
      </c>
    </row>
    <row r="3" spans="1:3" ht="18">
      <c r="A3" s="93" t="e" vm="2">
        <v>#VALUE!</v>
      </c>
      <c r="B3" s="94" cm="1">
        <f t="array" ref="B3">_FV(A3,"Median household income",TRUE)</f>
        <v>72515</v>
      </c>
      <c r="C3" s="95" cm="1">
        <f t="array" ref="C3">_FV(A3,"Population: Under age 5 (%)",TRUE)</f>
        <v>7.4999999999999997E-2</v>
      </c>
    </row>
    <row r="4" spans="1:3" ht="18" hidden="1">
      <c r="A4" s="92" t="e" vm="3">
        <v>#VALUE!</v>
      </c>
      <c r="B4" s="94" cm="1">
        <f t="array" ref="B4">_FV(A4,"Median household income",TRUE)</f>
        <v>50255</v>
      </c>
      <c r="C4" s="95" cm="1">
        <f t="array" ref="C4">_FV(A4,"Population: Under age 5 (%)",TRUE)</f>
        <v>6.3E-2</v>
      </c>
    </row>
    <row r="5" spans="1:3" ht="18" hidden="1">
      <c r="A5" s="93" t="e" vm="4">
        <v>#VALUE!</v>
      </c>
      <c r="B5" s="94" cm="1">
        <f t="array" ref="B5">_FV(A5,"Median household income",TRUE)</f>
        <v>41371</v>
      </c>
      <c r="C5" s="95" cm="1">
        <f t="array" ref="C5">_FV(A5,"Population: Under age 5 (%)",TRUE)</f>
        <v>6.4000000000000001E-2</v>
      </c>
    </row>
    <row r="6" spans="1:3" ht="18">
      <c r="A6" s="92" t="e" vm="5">
        <v>#VALUE!</v>
      </c>
      <c r="B6" s="94" cm="1">
        <f t="array" ref="B6">_FV(A6,"Median household income",TRUE)</f>
        <v>61818</v>
      </c>
      <c r="C6" s="95" cm="1">
        <f t="array" ref="C6">_FV(A6,"Population: Under age 5 (%)",TRUE)</f>
        <v>6.4000000000000001E-2</v>
      </c>
    </row>
    <row r="7" spans="1:3" ht="18">
      <c r="A7" s="93" t="e" vm="6">
        <v>#VALUE!</v>
      </c>
      <c r="B7" s="94" cm="1">
        <f t="array" ref="B7">_FV(A7,"Median household income",TRUE)</f>
        <v>60629</v>
      </c>
      <c r="C7" s="95" cm="1">
        <f t="array" ref="C7">_FV(A7,"Population: Under age 5 (%)",TRUE)</f>
        <v>6.2E-2</v>
      </c>
    </row>
    <row r="8" spans="1:3" ht="18">
      <c r="A8" s="92" t="e" vm="7">
        <v>#VALUE!</v>
      </c>
      <c r="B8" s="94" cm="1">
        <f t="array" ref="B8">_FV(A8,"Median household income",TRUE)</f>
        <v>70331</v>
      </c>
      <c r="C8" s="95" cm="1">
        <f t="array" ref="C8">_FV(A8,"Population: Under age 5 (%)",TRUE)</f>
        <v>5.2000000000000005E-2</v>
      </c>
    </row>
    <row r="9" spans="1:3" ht="18">
      <c r="A9" s="93" t="e" vm="8">
        <v>#VALUE!</v>
      </c>
      <c r="B9" s="94" cm="1">
        <f t="array" ref="B9">_FV(A9,"Median household income",TRUE)</f>
        <v>60509</v>
      </c>
      <c r="C9" s="95" cm="1">
        <f t="array" ref="C9">_FV(A9,"Population: Under age 5 (%)",TRUE)</f>
        <v>5.9000000000000004E-2</v>
      </c>
    </row>
    <row r="10" spans="1:3" ht="36">
      <c r="A10" s="92" t="e" vm="9">
        <v>#VALUE!</v>
      </c>
      <c r="B10" s="94" cm="1">
        <f t="array" ref="B10">_FV(A10,"Median household income",TRUE)</f>
        <v>70848</v>
      </c>
      <c r="C10" s="95" cm="1">
        <f t="array" ref="C10">_FV(A10,"Population: Under age 5 (%)",TRUE)</f>
        <v>6.4000000000000001E-2</v>
      </c>
    </row>
    <row r="11" spans="1:3" ht="18" hidden="1">
      <c r="A11" s="93" t="e" vm="10">
        <v>#VALUE!</v>
      </c>
      <c r="B11" s="94" cm="1">
        <f t="array" ref="B11">_FV(A11,"Median household income",TRUE)</f>
        <v>47507</v>
      </c>
      <c r="C11" s="95" cm="1">
        <f t="array" ref="C11">_FV(A11,"Population: Under age 5 (%)",TRUE)</f>
        <v>5.4000000000000006E-2</v>
      </c>
    </row>
    <row r="12" spans="1:3" ht="18" hidden="1">
      <c r="A12" s="92" t="e" vm="11">
        <v>#VALUE!</v>
      </c>
      <c r="B12" s="94" cm="1">
        <f t="array" ref="B12">_FV(A12,"Median household income",TRUE)</f>
        <v>49620</v>
      </c>
      <c r="C12" s="95" cm="1">
        <f t="array" ref="C12">_FV(A12,"Population: Under age 5 (%)",TRUE)</f>
        <v>6.5000000000000002E-2</v>
      </c>
    </row>
    <row r="13" spans="1:3" ht="18">
      <c r="A13" s="93" t="e" vm="12">
        <v>#VALUE!</v>
      </c>
      <c r="B13" s="94" cm="1">
        <f t="array" ref="B13">_FV(A13,"Median household income",TRUE)</f>
        <v>69515</v>
      </c>
      <c r="C13" s="95" cm="1">
        <f t="array" ref="C13">_FV(A13,"Population: Under age 5 (%)",TRUE)</f>
        <v>6.5000000000000002E-2</v>
      </c>
    </row>
    <row r="14" spans="1:3" ht="18" hidden="1">
      <c r="A14" s="92" t="e" vm="13">
        <v>#VALUE!</v>
      </c>
      <c r="B14" s="94" cm="1">
        <f t="array" ref="B14">_FV(A14,"Median household income",TRUE)</f>
        <v>47583</v>
      </c>
      <c r="C14" s="95" cm="1">
        <f t="array" ref="C14">_FV(A14,"Population: Under age 5 (%)",TRUE)</f>
        <v>6.8000000000000005E-2</v>
      </c>
    </row>
    <row r="15" spans="1:3" ht="18">
      <c r="A15" s="93" t="e" vm="14">
        <v>#VALUE!</v>
      </c>
      <c r="B15" s="94" cm="1">
        <f t="array" ref="B15">_FV(A15,"Median household income",TRUE)</f>
        <v>57574</v>
      </c>
      <c r="C15" s="95" cm="1">
        <f t="array" ref="C15">_FV(A15,"Population: Under age 5 (%)",TRUE)</f>
        <v>6.0999999999999999E-2</v>
      </c>
    </row>
    <row r="16" spans="1:3" ht="18" hidden="1">
      <c r="A16" s="92" t="e" vm="15">
        <v>#VALUE!</v>
      </c>
      <c r="B16" s="94" cm="1">
        <f t="array" ref="B16">_FV(A16,"Median household income",TRUE)</f>
        <v>49255</v>
      </c>
      <c r="C16" s="95" cm="1">
        <f t="array" ref="C16">_FV(A16,"Population: Under age 5 (%)",TRUE)</f>
        <v>6.3E-2</v>
      </c>
    </row>
    <row r="17" spans="1:3" ht="18" hidden="1">
      <c r="A17" s="93" t="e" vm="16">
        <v>#VALUE!</v>
      </c>
      <c r="B17" s="94" cm="1">
        <f t="array" ref="B17">_FV(A17,"Median household income",TRUE)</f>
        <v>53183</v>
      </c>
      <c r="C17" s="95" cm="1">
        <f t="array" ref="C17">_FV(A17,"Population: Under age 5 (%)",TRUE)</f>
        <v>6.3E-2</v>
      </c>
    </row>
    <row r="18" spans="1:3" ht="18" hidden="1">
      <c r="A18" s="92" t="e" vm="17">
        <v>#VALUE!</v>
      </c>
      <c r="B18" s="94" cm="1">
        <f t="array" ref="B18">_FV(A18,"Median household income",TRUE)</f>
        <v>52205</v>
      </c>
      <c r="C18" s="95" cm="1">
        <f t="array" ref="C18">_FV(A18,"Population: Under age 5 (%)",TRUE)</f>
        <v>6.8000000000000005E-2</v>
      </c>
    </row>
    <row r="19" spans="1:3" ht="18" hidden="1">
      <c r="A19" s="93" t="e" vm="18">
        <v>#VALUE!</v>
      </c>
      <c r="B19" s="94" cm="1">
        <f t="array" ref="B19">_FV(A19,"Median household income",TRUE)</f>
        <v>43740</v>
      </c>
      <c r="C19" s="95" cm="1">
        <f t="array" ref="C19">_FV(A19,"Population: Under age 5 (%)",TRUE)</f>
        <v>6.3E-2</v>
      </c>
    </row>
    <row r="20" spans="1:3" ht="18" hidden="1">
      <c r="A20" s="92" t="e" vm="19">
        <v>#VALUE!</v>
      </c>
      <c r="B20" s="94" cm="1">
        <f t="array" ref="B20">_FV(A20,"Median household income",TRUE)</f>
        <v>45047</v>
      </c>
      <c r="C20" s="95" cm="1">
        <f t="array" ref="C20">_FV(A20,"Population: Under age 5 (%)",TRUE)</f>
        <v>6.7000000000000004E-2</v>
      </c>
    </row>
    <row r="21" spans="1:3" ht="18" hidden="1">
      <c r="A21" s="93" t="e" vm="20">
        <v>#VALUE!</v>
      </c>
      <c r="B21" s="94" cm="1">
        <f t="array" ref="B21">_FV(A21,"Median household income",TRUE)</f>
        <v>49331</v>
      </c>
      <c r="C21" s="95" cm="1">
        <f t="array" ref="C21">_FV(A21,"Population: Under age 5 (%)",TRUE)</f>
        <v>4.9000000000000002E-2</v>
      </c>
    </row>
    <row r="22" spans="1:3" ht="18">
      <c r="A22" s="92" t="e" vm="21">
        <v>#VALUE!</v>
      </c>
      <c r="B22" s="94" cm="1">
        <f t="array" ref="B22">_FV(A22,"Median household income",TRUE)</f>
        <v>74551</v>
      </c>
      <c r="C22" s="95" cm="1">
        <f t="array" ref="C22">_FV(A22,"Population: Under age 5 (%)",TRUE)</f>
        <v>6.0999999999999999E-2</v>
      </c>
    </row>
    <row r="23" spans="1:3" ht="36">
      <c r="A23" s="93" t="e" vm="22">
        <v>#VALUE!</v>
      </c>
      <c r="B23" s="94" cm="1">
        <f t="array" ref="B23">_FV(A23,"Median household income",TRUE)</f>
        <v>68563</v>
      </c>
      <c r="C23" s="95" cm="1">
        <f t="array" ref="C23">_FV(A23,"Population: Under age 5 (%)",TRUE)</f>
        <v>5.4000000000000006E-2</v>
      </c>
    </row>
    <row r="24" spans="1:3" ht="18" hidden="1">
      <c r="A24" s="92" t="e" vm="23">
        <v>#VALUE!</v>
      </c>
      <c r="B24" s="94" cm="1">
        <f t="array" ref="B24">_FV(A24,"Median household income",TRUE)</f>
        <v>49576</v>
      </c>
      <c r="C24" s="95" cm="1">
        <f t="array" ref="C24">_FV(A24,"Population: Under age 5 (%)",TRUE)</f>
        <v>5.7999999999999996E-2</v>
      </c>
    </row>
    <row r="25" spans="1:3" ht="18">
      <c r="A25" s="93" t="e" vm="24">
        <v>#VALUE!</v>
      </c>
      <c r="B25" s="94" cm="1">
        <f t="array" ref="B25">_FV(A25,"Median household income",TRUE)</f>
        <v>61492</v>
      </c>
      <c r="C25" s="95" cm="1">
        <f t="array" ref="C25">_FV(A25,"Population: Under age 5 (%)",TRUE)</f>
        <v>6.4000000000000001E-2</v>
      </c>
    </row>
    <row r="26" spans="1:3" ht="18" hidden="1">
      <c r="A26" s="92" t="e" vm="25">
        <v>#VALUE!</v>
      </c>
      <c r="B26" s="94" cm="1">
        <f t="array" ref="B26">_FV(A26,"Median household income",TRUE)</f>
        <v>39665</v>
      </c>
      <c r="C26" s="95" cm="1">
        <f t="array" ref="C26">_FV(A26,"Population: Under age 5 (%)",TRUE)</f>
        <v>6.4000000000000001E-2</v>
      </c>
    </row>
    <row r="27" spans="1:3" ht="18" hidden="1">
      <c r="A27" s="93" t="e" vm="26">
        <v>#VALUE!</v>
      </c>
      <c r="B27" s="94" cm="1">
        <f t="array" ref="B27">_FV(A27,"Median household income",TRUE)</f>
        <v>48173</v>
      </c>
      <c r="C27" s="95" cm="1">
        <f t="array" ref="C27">_FV(A27,"Population: Under age 5 (%)",TRUE)</f>
        <v>6.2E-2</v>
      </c>
    </row>
    <row r="28" spans="1:3" ht="18" hidden="1">
      <c r="A28" s="92" t="e" vm="27">
        <v>#VALUE!</v>
      </c>
      <c r="B28" s="94" cm="1">
        <f t="array" ref="B28">_FV(A28,"Median household income",TRUE)</f>
        <v>47169</v>
      </c>
      <c r="C28" s="95" cm="1">
        <f t="array" ref="C28">_FV(A28,"Population: Under age 5 (%)",TRUE)</f>
        <v>0.06</v>
      </c>
    </row>
    <row r="29" spans="1:3" ht="18" hidden="1">
      <c r="A29" s="93" t="e" vm="28">
        <v>#VALUE!</v>
      </c>
      <c r="B29" s="94" cm="1">
        <f t="array" ref="B29">_FV(A29,"Median household income",TRUE)</f>
        <v>52997</v>
      </c>
      <c r="C29" s="95" cm="1">
        <f t="array" ref="C29">_FV(A29,"Population: Under age 5 (%)",TRUE)</f>
        <v>6.9000000000000006E-2</v>
      </c>
    </row>
    <row r="30" spans="1:3" ht="18" hidden="1">
      <c r="A30" s="92" t="e" vm="29">
        <v>#VALUE!</v>
      </c>
      <c r="B30" s="94" cm="1">
        <f t="array" ref="B30">_FV(A30,"Median household income",TRUE)</f>
        <v>51847</v>
      </c>
      <c r="C30" s="95" cm="1">
        <f t="array" ref="C30">_FV(A30,"Population: Under age 5 (%)",TRUE)</f>
        <v>6.0999999999999999E-2</v>
      </c>
    </row>
    <row r="31" spans="1:3" ht="36">
      <c r="A31" s="93" t="e" vm="30">
        <v>#VALUE!</v>
      </c>
      <c r="B31" s="94" cm="1">
        <f t="array" ref="B31">_FV(A31,"Median household income",TRUE)</f>
        <v>66779</v>
      </c>
      <c r="C31" s="95" cm="1">
        <f t="array" ref="C31">_FV(A31,"Population: Under age 5 (%)",TRUE)</f>
        <v>4.9000000000000002E-2</v>
      </c>
    </row>
    <row r="32" spans="1:3" ht="18">
      <c r="A32" s="92" t="e" vm="31">
        <v>#VALUE!</v>
      </c>
      <c r="B32" s="94" cm="1">
        <f t="array" ref="B32">_FV(A32,"Median household income",TRUE)</f>
        <v>72093</v>
      </c>
      <c r="C32" s="95" cm="1">
        <f t="array" ref="C32">_FV(A32,"Population: Under age 5 (%)",TRUE)</f>
        <v>5.9000000000000004E-2</v>
      </c>
    </row>
    <row r="33" spans="1:18" ht="18" hidden="1">
      <c r="A33" s="93" t="e" vm="32">
        <v>#VALUE!</v>
      </c>
      <c r="B33" s="94" cm="1">
        <f t="array" ref="B33">_FV(A33,"Median household income",TRUE)</f>
        <v>44963</v>
      </c>
      <c r="C33" s="95" cm="1">
        <f t="array" ref="C33">_FV(A33,"Population: Under age 5 (%)",TRUE)</f>
        <v>6.5000000000000002E-2</v>
      </c>
    </row>
    <row r="34" spans="1:18" ht="18">
      <c r="A34" s="92" t="e" vm="33">
        <v>#VALUE!</v>
      </c>
      <c r="B34" s="94" cm="1">
        <f t="array" ref="B34">_FV(A34,"Median household income",TRUE)</f>
        <v>59269</v>
      </c>
      <c r="C34" s="95" cm="1">
        <f t="array" ref="C34">_FV(A34,"Population: Under age 5 (%)",TRUE)</f>
        <v>0.06</v>
      </c>
    </row>
    <row r="35" spans="1:18" ht="36" hidden="1">
      <c r="A35" s="93" t="e" vm="34">
        <v>#VALUE!</v>
      </c>
      <c r="B35" s="94" cm="1">
        <f t="array" ref="B35">_FV(A35,"Median household income",TRUE)</f>
        <v>46868</v>
      </c>
      <c r="C35" s="95" cm="1">
        <f t="array" ref="C35">_FV(A35,"Population: Under age 5 (%)",TRUE)</f>
        <v>0.06</v>
      </c>
    </row>
    <row r="36" spans="1:18" ht="36">
      <c r="A36" s="92" t="e" vm="35">
        <v>#VALUE!</v>
      </c>
      <c r="B36" s="94" cm="1">
        <f t="array" ref="B36">_FV(A36,"Median household income",TRUE)</f>
        <v>57181</v>
      </c>
      <c r="C36" s="95" cm="1">
        <f t="array" ref="C36">_FV(A36,"Population: Under age 5 (%)",TRUE)</f>
        <v>7.0000000000000007E-2</v>
      </c>
    </row>
    <row r="37" spans="1:18" ht="18" hidden="1">
      <c r="A37" s="93" t="e" vm="36">
        <v>#VALUE!</v>
      </c>
      <c r="B37" s="94" cm="1">
        <f t="array" ref="B37">_FV(A37,"Median household income",TRUE)</f>
        <v>49429</v>
      </c>
      <c r="C37" s="95" cm="1">
        <f t="array" ref="C37">_FV(A37,"Population: Under age 5 (%)",TRUE)</f>
        <v>0.06</v>
      </c>
    </row>
    <row r="38" spans="1:18" ht="18" hidden="1">
      <c r="A38" s="92" t="e" vm="37">
        <v>#VALUE!</v>
      </c>
      <c r="B38" s="94" cm="1">
        <f t="array" ref="B38">_FV(A38,"Median household income",TRUE)</f>
        <v>46879</v>
      </c>
      <c r="C38" s="95" cm="1">
        <f t="array" ref="C38">_FV(A38,"Population: Under age 5 (%)",TRUE)</f>
        <v>6.9000000000000006E-2</v>
      </c>
    </row>
    <row r="39" spans="1:18" ht="18" hidden="1">
      <c r="A39" s="93" t="e" vm="38">
        <v>#VALUE!</v>
      </c>
      <c r="B39" s="94" cm="1">
        <f t="array" ref="B39">_FV(A39,"Median household income",TRUE)</f>
        <v>51243</v>
      </c>
      <c r="C39" s="95" cm="1">
        <f t="array" ref="C39">_FV(A39,"Population: Under age 5 (%)",TRUE)</f>
        <v>5.7000000000000002E-2</v>
      </c>
    </row>
    <row r="40" spans="1:18" ht="36" hidden="1">
      <c r="A40" s="92" t="e" vm="39">
        <v>#VALUE!</v>
      </c>
      <c r="B40" s="94" cm="1">
        <f t="array" ref="B40">_FV(A40,"Median household income",TRUE)</f>
        <v>53599</v>
      </c>
      <c r="C40" s="95" cm="1">
        <f t="array" ref="C40">_FV(A40,"Population: Under age 5 (%)",TRUE)</f>
        <v>5.5999999999999994E-2</v>
      </c>
    </row>
    <row r="41" spans="1:18" ht="36">
      <c r="A41" s="93" t="e" vm="40">
        <v>#VALUE!</v>
      </c>
      <c r="B41" s="94" cm="1">
        <f t="array" ref="B41">_FV(A41,"Median household income",TRUE)</f>
        <v>56852</v>
      </c>
      <c r="C41" s="95" cm="1">
        <f t="array" ref="C41">_FV(A41,"Population: Under age 5 (%)",TRUE)</f>
        <v>5.2000000000000005E-2</v>
      </c>
    </row>
    <row r="42" spans="1:18" ht="36" hidden="1">
      <c r="A42" s="92" t="e" vm="41">
        <v>#VALUE!</v>
      </c>
      <c r="B42" s="94" cm="1">
        <f t="array" ref="B42">_FV(A42,"Median household income",TRUE)</f>
        <v>45483</v>
      </c>
      <c r="C42" s="95" cm="1">
        <f t="array" ref="C42">_FV(A42,"Population: Under age 5 (%)",TRUE)</f>
        <v>5.9000000000000004E-2</v>
      </c>
    </row>
    <row r="43" spans="1:18" ht="36" hidden="1">
      <c r="A43" s="93" t="e" vm="42">
        <v>#VALUE!</v>
      </c>
      <c r="B43" s="94" cm="1">
        <f t="array" ref="B43">_FV(A43,"Median household income",TRUE)</f>
        <v>50957</v>
      </c>
      <c r="C43" s="95" cm="1">
        <f t="array" ref="C43">_FV(A43,"Population: Under age 5 (%)",TRUE)</f>
        <v>7.0999999999999994E-2</v>
      </c>
    </row>
    <row r="44" spans="1:18" ht="18" hidden="1">
      <c r="A44" s="92" t="e" vm="43">
        <v>#VALUE!</v>
      </c>
      <c r="B44" s="94" cm="1">
        <f t="array" ref="B44">_FV(A44,"Median household income",TRUE)</f>
        <v>45219</v>
      </c>
      <c r="C44" s="95" cm="1">
        <f t="array" ref="C44">_FV(A44,"Population: Under age 5 (%)",TRUE)</f>
        <v>6.0999999999999999E-2</v>
      </c>
    </row>
    <row r="45" spans="1:18" ht="18" hidden="1">
      <c r="A45" s="93" t="e" vm="44">
        <v>#VALUE!</v>
      </c>
      <c r="B45" s="94" cm="1">
        <f t="array" ref="B45">_FV(A45,"Median household income",TRUE)</f>
        <v>53207</v>
      </c>
      <c r="C45" s="95" cm="1">
        <f t="array" ref="C45">_FV(A45,"Population: Under age 5 (%)",TRUE)</f>
        <v>7.2000000000000008E-2</v>
      </c>
    </row>
    <row r="46" spans="1:18" ht="18">
      <c r="A46" s="92" t="e" vm="45">
        <v>#VALUE!</v>
      </c>
      <c r="B46" s="94" cm="1">
        <f t="array" ref="B46">_FV(A46,"Median household income",TRUE)</f>
        <v>60727</v>
      </c>
      <c r="C46" s="95" cm="1">
        <f t="array" ref="C46">_FV(A46,"Population: Under age 5 (%)",TRUE)</f>
        <v>8.4000000000000005E-2</v>
      </c>
    </row>
    <row r="47" spans="1:18" ht="18">
      <c r="A47" s="93" t="e" vm="46">
        <v>#VALUE!</v>
      </c>
      <c r="B47" s="94" cm="1">
        <f t="array" ref="B47">_FV(A47,"Median household income",TRUE)</f>
        <v>55176</v>
      </c>
      <c r="C47" s="95" cm="1">
        <f t="array" ref="C47">_FV(A47,"Population: Under age 5 (%)",TRUE)</f>
        <v>4.9000000000000002E-2</v>
      </c>
      <c r="R47" t="s">
        <v>84</v>
      </c>
    </row>
    <row r="48" spans="1:18" ht="18">
      <c r="A48" s="92" t="e" vm="47">
        <v>#VALUE!</v>
      </c>
      <c r="B48" s="94" cm="1">
        <f t="array" ref="B48">_FV(A48,"Median household income",TRUE)</f>
        <v>65015</v>
      </c>
      <c r="C48" s="95" cm="1">
        <f t="array" ref="C48">_FV(A48,"Population: Under age 5 (%)",TRUE)</f>
        <v>6.0999999999999999E-2</v>
      </c>
    </row>
    <row r="49" spans="1:3" ht="18">
      <c r="A49" s="93" t="e" vm="48">
        <v>#VALUE!</v>
      </c>
      <c r="B49" s="94" cm="1">
        <f t="array" ref="B49">_FV(A49,"Median household income",TRUE)</f>
        <v>61062</v>
      </c>
      <c r="C49" s="95" cm="1">
        <f t="array" ref="C49">_FV(A49,"Population: Under age 5 (%)",TRUE)</f>
        <v>6.2E-2</v>
      </c>
    </row>
    <row r="50" spans="1:3" ht="36" hidden="1">
      <c r="A50" s="92" t="e" vm="49">
        <v>#VALUE!</v>
      </c>
      <c r="B50" s="94" cm="1">
        <f t="array" ref="B50">_FV(A50,"Median household income",TRUE)</f>
        <v>41751</v>
      </c>
      <c r="C50" s="95" cm="1">
        <f t="array" ref="C50">_FV(A50,"Population: Under age 5 (%)",TRUE)</f>
        <v>5.5999999999999994E-2</v>
      </c>
    </row>
    <row r="51" spans="1:3" ht="18" hidden="1">
      <c r="A51" s="93" t="e" vm="50">
        <v>#VALUE!</v>
      </c>
      <c r="B51" s="94" cm="1">
        <f t="array" ref="B51">_FV(A51,"Median household income",TRUE)</f>
        <v>53357</v>
      </c>
      <c r="C51" s="95" cm="1">
        <f t="array" ref="C51">_FV(A51,"Population: Under age 5 (%)",TRUE)</f>
        <v>5.9000000000000004E-2</v>
      </c>
    </row>
    <row r="52" spans="1:3" ht="18">
      <c r="A52" s="92" t="e" vm="51">
        <v>#VALUE!</v>
      </c>
      <c r="B52" s="94" cm="1">
        <f t="array" ref="B52">_FV(A52,"Median household income",TRUE)</f>
        <v>58840</v>
      </c>
      <c r="C52" s="95" cm="1">
        <f t="array" ref="C52">_FV(A52,"Population: Under age 5 (%)",TRUE)</f>
        <v>6.6000000000000003E-2</v>
      </c>
    </row>
    <row r="55" spans="1:3">
      <c r="B55">
        <f>183.7/49</f>
        <v>3.7489795918367346</v>
      </c>
    </row>
  </sheetData>
  <autoFilter ref="A1:B52" xr:uid="{F13C5772-D818-49EF-B9B5-308151DEB5A8}">
    <filterColumn colId="1">
      <dynamicFilter type="aboveAverage" val="54636.098039215685"/>
    </filterColumn>
  </autoFilter>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8558-B37E-46C6-ADF4-9513F47D9310}">
  <dimension ref="A4:M48"/>
  <sheetViews>
    <sheetView showGridLines="0" topLeftCell="A4" workbookViewId="0">
      <selection activeCell="G10" sqref="B7:G10"/>
    </sheetView>
  </sheetViews>
  <sheetFormatPr defaultRowHeight="14.25"/>
  <cols>
    <col min="1" max="5" width="9.140625" style="98"/>
    <col min="6" max="6" width="12.42578125" style="98" bestFit="1" customWidth="1"/>
    <col min="7" max="7" width="14.7109375" style="98" bestFit="1" customWidth="1"/>
    <col min="8" max="12" width="9.140625" style="98"/>
    <col min="13" max="13" width="15.5703125" style="98" bestFit="1" customWidth="1"/>
    <col min="14" max="16384" width="9.140625" style="98"/>
  </cols>
  <sheetData>
    <row r="4" spans="1:13" s="98" customFormat="1">
      <c r="F4" s="98" t="s">
        <v>815</v>
      </c>
      <c r="G4" s="299">
        <v>483352784</v>
      </c>
      <c r="I4" s="98" t="s">
        <v>816</v>
      </c>
      <c r="J4" s="298">
        <v>0.49730000000000002</v>
      </c>
      <c r="L4" s="98" t="s">
        <v>817</v>
      </c>
      <c r="M4" s="248">
        <f>G4/J4</f>
        <v>971954120.24934638</v>
      </c>
    </row>
    <row r="7" spans="1:13" s="98" customFormat="1">
      <c r="B7" s="243" t="s">
        <v>769</v>
      </c>
      <c r="C7" s="243"/>
      <c r="D7" s="243"/>
      <c r="E7" s="243"/>
      <c r="F7" s="337" t="s">
        <v>813</v>
      </c>
      <c r="G7" s="337" t="s">
        <v>814</v>
      </c>
      <c r="H7" s="243"/>
    </row>
    <row r="8" spans="1:13" s="98" customFormat="1">
      <c r="B8" s="98" t="s">
        <v>770</v>
      </c>
      <c r="F8" s="122">
        <v>12219375</v>
      </c>
      <c r="G8" s="122">
        <v>47375000</v>
      </c>
    </row>
    <row r="9" spans="1:13" s="98" customFormat="1">
      <c r="A9" s="98" t="s">
        <v>784</v>
      </c>
      <c r="B9" s="98" t="s">
        <v>774</v>
      </c>
      <c r="F9" s="122">
        <v>17861493</v>
      </c>
      <c r="G9" s="122">
        <v>850000</v>
      </c>
    </row>
    <row r="10" spans="1:13" s="98" customFormat="1">
      <c r="B10" s="98" t="s">
        <v>776</v>
      </c>
      <c r="F10" s="122">
        <v>12613388</v>
      </c>
      <c r="G10" s="122">
        <v>3305000</v>
      </c>
    </row>
    <row r="11" spans="1:13" s="98" customFormat="1">
      <c r="B11" s="98" t="s">
        <v>771</v>
      </c>
      <c r="F11" s="122">
        <v>27275289</v>
      </c>
      <c r="G11" s="245"/>
    </row>
    <row r="12" spans="1:13" s="98" customFormat="1">
      <c r="B12" s="98" t="s">
        <v>772</v>
      </c>
      <c r="F12" s="122">
        <v>27082123</v>
      </c>
      <c r="G12" s="245"/>
    </row>
    <row r="13" spans="1:13" s="98" customFormat="1">
      <c r="B13" s="98" t="s">
        <v>773</v>
      </c>
      <c r="F13" s="122">
        <v>25140938</v>
      </c>
      <c r="G13" s="245"/>
    </row>
    <row r="14" spans="1:13" s="98" customFormat="1">
      <c r="B14" s="98" t="s">
        <v>775</v>
      </c>
      <c r="F14" s="122">
        <v>24937500</v>
      </c>
      <c r="G14" s="245"/>
    </row>
    <row r="15" spans="1:13" s="98" customFormat="1">
      <c r="B15" s="98" t="s">
        <v>777</v>
      </c>
      <c r="G15" s="245"/>
    </row>
    <row r="16" spans="1:13" s="98" customFormat="1">
      <c r="B16" s="98" t="s">
        <v>778</v>
      </c>
      <c r="G16" s="245"/>
    </row>
    <row r="17" spans="1:7" s="98" customFormat="1">
      <c r="B17" s="98" t="s">
        <v>779</v>
      </c>
      <c r="G17" s="122">
        <v>15000000</v>
      </c>
    </row>
    <row r="18" spans="1:7" s="98" customFormat="1">
      <c r="B18" s="98" t="s">
        <v>780</v>
      </c>
      <c r="G18" s="245"/>
    </row>
    <row r="19" spans="1:7" s="98" customFormat="1">
      <c r="B19" s="98" t="s">
        <v>781</v>
      </c>
      <c r="G19" s="122">
        <v>12021000</v>
      </c>
    </row>
    <row r="20" spans="1:7" s="98" customFormat="1">
      <c r="B20" s="98" t="s">
        <v>782</v>
      </c>
      <c r="G20" s="245"/>
    </row>
    <row r="21" spans="1:7" s="98" customFormat="1">
      <c r="A21" s="98" t="s">
        <v>784</v>
      </c>
      <c r="B21" s="98" t="s">
        <v>783</v>
      </c>
      <c r="G21" s="245"/>
    </row>
    <row r="22" spans="1:7" s="98" customFormat="1">
      <c r="A22" s="98" t="s">
        <v>790</v>
      </c>
      <c r="B22" s="98" t="s">
        <v>785</v>
      </c>
      <c r="G22" s="245"/>
    </row>
    <row r="23" spans="1:7" s="98" customFormat="1">
      <c r="B23" s="98" t="s">
        <v>786</v>
      </c>
      <c r="G23" s="245"/>
    </row>
    <row r="24" spans="1:7" s="98" customFormat="1">
      <c r="B24" s="98" t="s">
        <v>787</v>
      </c>
      <c r="G24" s="122">
        <v>8874000</v>
      </c>
    </row>
    <row r="25" spans="1:7" s="98" customFormat="1">
      <c r="B25" s="98" t="s">
        <v>788</v>
      </c>
      <c r="G25" s="245"/>
    </row>
    <row r="26" spans="1:7" s="98" customFormat="1">
      <c r="A26" s="98" t="s">
        <v>790</v>
      </c>
      <c r="B26" s="98" t="s">
        <v>789</v>
      </c>
      <c r="G26" s="245"/>
    </row>
    <row r="27" spans="1:7" s="98" customFormat="1">
      <c r="B27" s="98" t="s">
        <v>791</v>
      </c>
      <c r="G27" s="245"/>
    </row>
    <row r="28" spans="1:7" s="98" customFormat="1">
      <c r="B28" s="98" t="s">
        <v>792</v>
      </c>
      <c r="G28" s="122">
        <v>5000000</v>
      </c>
    </row>
    <row r="29" spans="1:7" s="98" customFormat="1">
      <c r="B29" s="98" t="s">
        <v>793</v>
      </c>
      <c r="G29" s="245"/>
    </row>
    <row r="30" spans="1:7" s="98" customFormat="1">
      <c r="B30" s="98" t="s">
        <v>794</v>
      </c>
      <c r="G30" s="245"/>
    </row>
    <row r="31" spans="1:7" s="98" customFormat="1">
      <c r="B31" s="98" t="s">
        <v>795</v>
      </c>
      <c r="G31" s="245"/>
    </row>
    <row r="32" spans="1:7" s="98" customFormat="1">
      <c r="A32" s="98" t="s">
        <v>805</v>
      </c>
      <c r="B32" s="98" t="s">
        <v>796</v>
      </c>
      <c r="G32" s="245"/>
    </row>
    <row r="33" spans="1:7" s="98" customFormat="1">
      <c r="B33" s="98" t="s">
        <v>797</v>
      </c>
      <c r="G33" s="122">
        <v>4075000</v>
      </c>
    </row>
    <row r="34" spans="1:7" s="98" customFormat="1">
      <c r="B34" s="98" t="s">
        <v>798</v>
      </c>
    </row>
    <row r="35" spans="1:7" s="98" customFormat="1">
      <c r="B35" s="98" t="s">
        <v>799</v>
      </c>
    </row>
    <row r="36" spans="1:7" s="98" customFormat="1">
      <c r="B36" s="98" t="s">
        <v>800</v>
      </c>
    </row>
    <row r="37" spans="1:7" s="98" customFormat="1">
      <c r="B37" s="98" t="s">
        <v>801</v>
      </c>
    </row>
    <row r="38" spans="1:7" s="98" customFormat="1">
      <c r="B38" s="98" t="s">
        <v>802</v>
      </c>
    </row>
    <row r="39" spans="1:7" s="98" customFormat="1">
      <c r="B39" s="98" t="s">
        <v>803</v>
      </c>
    </row>
    <row r="40" spans="1:7" s="98" customFormat="1">
      <c r="B40" s="98" t="s">
        <v>804</v>
      </c>
    </row>
    <row r="41" spans="1:7" s="98" customFormat="1">
      <c r="A41" s="98" t="s">
        <v>805</v>
      </c>
      <c r="B41" s="98" t="s">
        <v>796</v>
      </c>
    </row>
    <row r="42" spans="1:7" s="98" customFormat="1">
      <c r="B42" s="98" t="s">
        <v>806</v>
      </c>
    </row>
    <row r="43" spans="1:7" s="98" customFormat="1">
      <c r="B43" s="98" t="s">
        <v>807</v>
      </c>
    </row>
    <row r="44" spans="1:7" s="98" customFormat="1">
      <c r="B44" s="98" t="s">
        <v>808</v>
      </c>
    </row>
    <row r="45" spans="1:7" s="98" customFormat="1">
      <c r="B45" s="98" t="s">
        <v>809</v>
      </c>
    </row>
    <row r="46" spans="1:7" s="98" customFormat="1">
      <c r="B46" s="98" t="s">
        <v>810</v>
      </c>
    </row>
    <row r="47" spans="1:7" s="98" customFormat="1">
      <c r="B47" s="98" t="s">
        <v>811</v>
      </c>
    </row>
    <row r="48" spans="1:7" s="98" customFormat="1">
      <c r="B48" s="98" t="s">
        <v>812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D0F74-FFEC-40C9-96ED-FE7CF6AE6993}">
  <dimension ref="B6:O27"/>
  <sheetViews>
    <sheetView showGridLines="0" topLeftCell="A2" workbookViewId="0">
      <selection activeCell="O27" sqref="O27"/>
    </sheetView>
  </sheetViews>
  <sheetFormatPr defaultRowHeight="14.25" outlineLevelCol="1"/>
  <cols>
    <col min="1" max="1" width="9.140625" style="98"/>
    <col min="2" max="2" width="39.28515625" style="98" bestFit="1" customWidth="1"/>
    <col min="3" max="3" width="9.85546875" style="98" hidden="1" customWidth="1" outlineLevel="1"/>
    <col min="4" max="4" width="6.5703125" style="98" hidden="1" customWidth="1" outlineLevel="1"/>
    <col min="5" max="5" width="9.85546875" style="98" bestFit="1" customWidth="1" collapsed="1"/>
    <col min="6" max="6" width="7.7109375" style="98" bestFit="1" customWidth="1"/>
    <col min="7" max="7" width="9.28515625" style="98" bestFit="1" customWidth="1"/>
    <col min="8" max="8" width="6.5703125" style="98" bestFit="1" customWidth="1"/>
    <col min="9" max="9" width="9" style="98" bestFit="1" customWidth="1"/>
    <col min="10" max="10" width="10.28515625" style="98" bestFit="1" customWidth="1"/>
    <col min="11" max="11" width="9.85546875" style="98" bestFit="1" customWidth="1"/>
    <col min="12" max="12" width="13" style="98" hidden="1" customWidth="1" outlineLevel="1"/>
    <col min="13" max="13" width="8.42578125" style="98" hidden="1" customWidth="1" outlineLevel="1"/>
    <col min="14" max="14" width="8" style="98" bestFit="1" customWidth="1" collapsed="1"/>
    <col min="15" max="15" width="8" style="98" bestFit="1" customWidth="1"/>
    <col min="16" max="16384" width="9.140625" style="98"/>
  </cols>
  <sheetData>
    <row r="6" spans="2:15">
      <c r="B6" s="178" t="s">
        <v>37</v>
      </c>
      <c r="C6" s="178"/>
      <c r="D6" s="178"/>
      <c r="E6" s="178"/>
      <c r="F6" s="178"/>
      <c r="G6" s="178"/>
      <c r="H6" s="178"/>
      <c r="I6" s="178"/>
      <c r="J6" s="178"/>
      <c r="K6" s="178"/>
      <c r="L6" s="178"/>
      <c r="M6" s="178"/>
      <c r="N6" s="178"/>
      <c r="O6" s="178"/>
    </row>
    <row r="7" spans="2:15">
      <c r="B7" s="179"/>
      <c r="C7" s="180">
        <v>43464</v>
      </c>
      <c r="D7" s="181"/>
      <c r="E7" s="180">
        <v>43828</v>
      </c>
      <c r="F7" s="181"/>
      <c r="G7" s="180">
        <v>43916</v>
      </c>
      <c r="H7" s="182">
        <v>43930</v>
      </c>
      <c r="I7" s="183"/>
      <c r="J7" s="181"/>
      <c r="K7" s="181"/>
      <c r="L7" s="181"/>
      <c r="M7" s="181"/>
      <c r="N7" s="183" t="s">
        <v>470</v>
      </c>
      <c r="O7" s="183"/>
    </row>
    <row r="8" spans="2:15" ht="15">
      <c r="B8" s="184" t="s">
        <v>2</v>
      </c>
      <c r="C8" s="185" t="s">
        <v>3</v>
      </c>
      <c r="D8" s="185" t="s">
        <v>4</v>
      </c>
      <c r="E8" s="185" t="s">
        <v>3</v>
      </c>
      <c r="F8" s="185" t="s">
        <v>4</v>
      </c>
      <c r="G8" s="185" t="s">
        <v>3</v>
      </c>
      <c r="H8" s="185" t="s">
        <v>469</v>
      </c>
      <c r="I8" s="185" t="s">
        <v>5</v>
      </c>
      <c r="J8" s="185" t="s">
        <v>6</v>
      </c>
      <c r="K8" s="185" t="s">
        <v>7</v>
      </c>
      <c r="L8" s="185" t="s">
        <v>79</v>
      </c>
      <c r="M8" s="185" t="s">
        <v>80</v>
      </c>
      <c r="N8" s="185" t="s">
        <v>8</v>
      </c>
      <c r="O8" s="185" t="s">
        <v>9</v>
      </c>
    </row>
    <row r="9" spans="2:15">
      <c r="B9" s="186" t="s">
        <v>37</v>
      </c>
      <c r="C9" s="187"/>
      <c r="D9" s="187"/>
      <c r="E9" s="187"/>
      <c r="F9" s="187"/>
      <c r="G9" s="187"/>
      <c r="H9" s="187"/>
      <c r="I9" s="187"/>
      <c r="J9" s="187"/>
      <c r="K9" s="187"/>
      <c r="L9" s="187"/>
      <c r="M9" s="187"/>
      <c r="N9" s="187"/>
      <c r="O9" s="187"/>
    </row>
    <row r="10" spans="2:15">
      <c r="B10" s="187" t="s">
        <v>471</v>
      </c>
      <c r="C10" s="188">
        <v>0</v>
      </c>
      <c r="D10" s="189">
        <f>E10-C10</f>
        <v>0</v>
      </c>
      <c r="E10" s="230">
        <v>0</v>
      </c>
      <c r="F10" s="190">
        <f>G10-E10</f>
        <v>105</v>
      </c>
      <c r="G10" s="230">
        <v>105</v>
      </c>
      <c r="H10" s="191"/>
      <c r="I10" s="192">
        <f>G10*(MIN(100,H10)/100)</f>
        <v>105</v>
      </c>
      <c r="J10" s="193">
        <v>45534</v>
      </c>
      <c r="K10" s="194" t="s">
        <v>43</v>
      </c>
      <c r="L10" s="194"/>
      <c r="M10" s="194"/>
      <c r="N10" s="195"/>
      <c r="O10" s="187"/>
    </row>
    <row r="11" spans="2:15">
      <c r="B11" s="196" t="s">
        <v>472</v>
      </c>
      <c r="C11" s="197">
        <v>723.9</v>
      </c>
      <c r="D11" s="190">
        <f>E11-C11</f>
        <v>36.100000000000023</v>
      </c>
      <c r="E11" s="231">
        <v>760</v>
      </c>
      <c r="F11" s="190">
        <f>G11-E11</f>
        <v>-3.7999999999999545</v>
      </c>
      <c r="G11" s="231">
        <v>756.2</v>
      </c>
      <c r="H11" s="228">
        <v>46.9375</v>
      </c>
      <c r="I11" s="198">
        <f>G11*(MIN(100,H11)/100)</f>
        <v>354.94137499999999</v>
      </c>
      <c r="J11" s="199">
        <v>46264</v>
      </c>
      <c r="K11" s="200" t="s">
        <v>44</v>
      </c>
      <c r="L11" s="200">
        <f>7.2/H11</f>
        <v>0.15339547270306259</v>
      </c>
      <c r="M11" s="200">
        <f ca="1">RATE((YEAR(J11)-YEAR(TODAY()))*2, K24/2*G11,-I11,G11)</f>
        <v>6.5058191994036271E-2</v>
      </c>
      <c r="N11" s="201"/>
      <c r="O11" s="196"/>
    </row>
    <row r="12" spans="2:15">
      <c r="B12" s="202" t="s">
        <v>48</v>
      </c>
      <c r="C12" s="203">
        <f>0.677+12.33</f>
        <v>13.007</v>
      </c>
      <c r="D12" s="204">
        <f>E12-C12</f>
        <v>-0.69499999999999851</v>
      </c>
      <c r="E12" s="232">
        <f>0.81+11.502</f>
        <v>12.312000000000001</v>
      </c>
      <c r="F12" s="204">
        <f>G12-E12</f>
        <v>0</v>
      </c>
      <c r="G12" s="232">
        <f>0.81+11.502</f>
        <v>12.312000000000001</v>
      </c>
      <c r="H12" s="205"/>
      <c r="I12" s="206">
        <f t="shared" ref="I12" si="0">G12*(MIN(100,H12)/100)</f>
        <v>12.312000000000001</v>
      </c>
      <c r="J12" s="207"/>
      <c r="K12" s="208"/>
      <c r="L12" s="208"/>
      <c r="M12" s="208"/>
      <c r="N12" s="209"/>
      <c r="O12" s="202"/>
    </row>
    <row r="13" spans="2:15">
      <c r="B13" s="210" t="s">
        <v>20</v>
      </c>
      <c r="C13" s="211">
        <f>SUM(C10:C12)</f>
        <v>736.90699999999993</v>
      </c>
      <c r="D13" s="211">
        <f t="shared" ref="D13:I13" si="1">SUM(D10:D12)</f>
        <v>35.405000000000022</v>
      </c>
      <c r="E13" s="211">
        <f t="shared" si="1"/>
        <v>772.31200000000001</v>
      </c>
      <c r="F13" s="211">
        <f t="shared" si="1"/>
        <v>101.20000000000005</v>
      </c>
      <c r="G13" s="211">
        <f t="shared" si="1"/>
        <v>873.51200000000006</v>
      </c>
      <c r="H13" s="212"/>
      <c r="I13" s="213">
        <f t="shared" si="1"/>
        <v>472.25337500000001</v>
      </c>
      <c r="J13" s="214"/>
      <c r="K13" s="215"/>
      <c r="L13" s="215"/>
      <c r="M13" s="215"/>
      <c r="N13" s="216">
        <f>G13/$F$19</f>
        <v>4.7453619952519874</v>
      </c>
      <c r="O13" s="216">
        <f>I13/$F$19</f>
        <v>2.5655208146590831</v>
      </c>
    </row>
    <row r="14" spans="2:15">
      <c r="B14" s="202" t="s">
        <v>473</v>
      </c>
      <c r="C14" s="203">
        <v>255</v>
      </c>
      <c r="D14" s="204">
        <f>E14-C14</f>
        <v>-39.278999999999996</v>
      </c>
      <c r="E14" s="232">
        <v>215.721</v>
      </c>
      <c r="F14" s="204">
        <f>G14-E14</f>
        <v>0</v>
      </c>
      <c r="G14" s="232">
        <v>215.721</v>
      </c>
      <c r="H14" s="229">
        <v>44.819000000000003</v>
      </c>
      <c r="I14" s="206">
        <f>E14*(MIN(100,H14)/100)</f>
        <v>96.683994990000002</v>
      </c>
      <c r="J14" s="207">
        <v>44607</v>
      </c>
      <c r="K14" s="194">
        <v>0.08</v>
      </c>
      <c r="L14" s="200">
        <f>K14*100/H14</f>
        <v>0.17849572725852875</v>
      </c>
      <c r="M14" s="200">
        <f ca="1">RATE((YEAR(J14)-YEAR(TODAY()))*2, K25/2*G14,-I14,G14)</f>
        <v>0.22217799308697722</v>
      </c>
      <c r="N14" s="201"/>
      <c r="O14" s="196"/>
    </row>
    <row r="15" spans="2:15">
      <c r="B15" s="217" t="s">
        <v>20</v>
      </c>
      <c r="C15" s="211">
        <f t="shared" ref="C15:D15" si="2">C13+C14</f>
        <v>991.90699999999993</v>
      </c>
      <c r="D15" s="211">
        <f t="shared" si="2"/>
        <v>-3.8739999999999739</v>
      </c>
      <c r="E15" s="211">
        <f>E13+E14</f>
        <v>988.03300000000002</v>
      </c>
      <c r="F15" s="211">
        <f t="shared" ref="F15" si="3">F13+F14</f>
        <v>101.20000000000005</v>
      </c>
      <c r="G15" s="211">
        <f>G13+G14</f>
        <v>1089.2330000000002</v>
      </c>
      <c r="H15" s="218"/>
      <c r="I15" s="213">
        <f>I13+I14</f>
        <v>568.93736998999998</v>
      </c>
      <c r="J15" s="219"/>
      <c r="K15" s="220"/>
      <c r="L15" s="220"/>
      <c r="M15" s="220"/>
      <c r="N15" s="227">
        <f>G15/$F$19</f>
        <v>5.9172683170629696</v>
      </c>
      <c r="O15" s="227">
        <f>I15/$F$19</f>
        <v>3.0907575090315467</v>
      </c>
    </row>
    <row r="16" spans="2:15">
      <c r="B16" s="187" t="s">
        <v>474</v>
      </c>
      <c r="C16" s="203">
        <v>-63.17</v>
      </c>
      <c r="D16" s="204">
        <f>E16-C16</f>
        <v>28.399000000000001</v>
      </c>
      <c r="E16" s="232">
        <v>-34.771000000000001</v>
      </c>
      <c r="F16" s="204">
        <f>G16-E16</f>
        <v>0</v>
      </c>
      <c r="G16" s="232">
        <v>-34.771000000000001</v>
      </c>
      <c r="H16" s="221"/>
      <c r="I16" s="206">
        <f>E16*(MIN(100,H16)/100)</f>
        <v>-34.771000000000001</v>
      </c>
      <c r="J16" s="222"/>
      <c r="K16" s="223"/>
      <c r="L16" s="223"/>
      <c r="M16" s="223"/>
      <c r="N16" s="196"/>
      <c r="O16" s="196"/>
    </row>
    <row r="17" spans="2:15">
      <c r="B17" s="217" t="s">
        <v>18</v>
      </c>
      <c r="C17" s="224">
        <f>SUM(C15:C16)</f>
        <v>928.73699999999997</v>
      </c>
      <c r="D17" s="224">
        <f t="shared" ref="D17:I17" si="4">SUM(D15:D16)</f>
        <v>24.525000000000027</v>
      </c>
      <c r="E17" s="224">
        <f t="shared" si="4"/>
        <v>953.26200000000006</v>
      </c>
      <c r="F17" s="224">
        <f t="shared" si="4"/>
        <v>101.20000000000005</v>
      </c>
      <c r="G17" s="224">
        <f t="shared" si="4"/>
        <v>1054.4620000000002</v>
      </c>
      <c r="H17" s="218"/>
      <c r="I17" s="225">
        <f t="shared" si="4"/>
        <v>534.16636999000002</v>
      </c>
      <c r="J17" s="226"/>
      <c r="K17" s="220"/>
      <c r="L17" s="220"/>
      <c r="M17" s="220"/>
      <c r="N17" s="227">
        <f>G17/$F$19</f>
        <v>5.728374538915781</v>
      </c>
      <c r="O17" s="227">
        <f>I17/$F$19</f>
        <v>2.9018637308843584</v>
      </c>
    </row>
    <row r="18" spans="2:15">
      <c r="B18" s="181"/>
      <c r="C18" s="249"/>
      <c r="D18" s="249"/>
      <c r="E18" s="249"/>
    </row>
    <row r="19" spans="2:15">
      <c r="B19" s="250" t="s">
        <v>45</v>
      </c>
      <c r="C19" s="250"/>
      <c r="D19" s="250"/>
      <c r="E19" s="250"/>
      <c r="F19" s="251">
        <v>184.077</v>
      </c>
    </row>
    <row r="21" spans="2:15">
      <c r="B21" s="186" t="s">
        <v>10</v>
      </c>
      <c r="C21" s="233"/>
      <c r="D21" s="234"/>
      <c r="E21" s="187"/>
      <c r="H21" s="186" t="s">
        <v>476</v>
      </c>
    </row>
    <row r="22" spans="2:15">
      <c r="B22" s="187" t="s">
        <v>11</v>
      </c>
      <c r="C22" s="235">
        <v>150</v>
      </c>
      <c r="D22" s="236">
        <f t="shared" ref="D22:D26" si="5">E22-C22</f>
        <v>-36</v>
      </c>
      <c r="E22" s="235">
        <v>114</v>
      </c>
      <c r="H22" s="98" t="s">
        <v>471</v>
      </c>
      <c r="N22" s="246">
        <f>'Capital Structure'!P23</f>
        <v>3.7800000000000002</v>
      </c>
    </row>
    <row r="23" spans="2:15">
      <c r="B23" s="187" t="s">
        <v>12</v>
      </c>
      <c r="C23" s="237">
        <f>-C10</f>
        <v>0</v>
      </c>
      <c r="D23" s="237">
        <f t="shared" si="5"/>
        <v>-105</v>
      </c>
      <c r="E23" s="241">
        <f>-G10</f>
        <v>-105</v>
      </c>
      <c r="H23" s="98" t="s">
        <v>73</v>
      </c>
      <c r="N23" s="245">
        <f>'Capital Structure'!P24</f>
        <v>27.360000000000003</v>
      </c>
    </row>
    <row r="24" spans="2:15">
      <c r="B24" s="187" t="s">
        <v>13</v>
      </c>
      <c r="C24" s="238">
        <v>-9</v>
      </c>
      <c r="D24" s="237">
        <f t="shared" si="5"/>
        <v>0.5</v>
      </c>
      <c r="E24" s="242">
        <v>-8.5</v>
      </c>
      <c r="H24" s="100" t="s">
        <v>130</v>
      </c>
      <c r="I24" s="100"/>
      <c r="J24" s="100"/>
      <c r="K24" s="100"/>
      <c r="L24" s="100"/>
      <c r="M24" s="100"/>
      <c r="N24" s="245">
        <f>'Capital Structure'!P25</f>
        <v>8.6288400000000003</v>
      </c>
    </row>
    <row r="25" spans="2:15">
      <c r="B25" s="239" t="s">
        <v>14</v>
      </c>
      <c r="C25" s="240">
        <f>C22+C23+C24</f>
        <v>141</v>
      </c>
      <c r="D25" s="240">
        <f t="shared" ref="D25:E25" si="6">D22+D23+D24</f>
        <v>-140.5</v>
      </c>
      <c r="E25" s="240">
        <f t="shared" si="6"/>
        <v>0.5</v>
      </c>
      <c r="H25" s="244" t="s">
        <v>477</v>
      </c>
      <c r="I25" s="102"/>
      <c r="J25" s="102"/>
      <c r="K25" s="102"/>
      <c r="L25" s="102"/>
      <c r="M25" s="102"/>
      <c r="N25" s="247">
        <f>SUM(N22:N24)</f>
        <v>39.768840000000004</v>
      </c>
    </row>
    <row r="26" spans="2:15" ht="15">
      <c r="B26" s="187" t="s">
        <v>475</v>
      </c>
      <c r="C26" s="237">
        <f>-C16</f>
        <v>63.17</v>
      </c>
      <c r="D26" s="237">
        <f t="shared" si="5"/>
        <v>-28.399000000000001</v>
      </c>
      <c r="E26" s="237">
        <f>-E16</f>
        <v>34.771000000000001</v>
      </c>
    </row>
    <row r="27" spans="2:15">
      <c r="B27" s="226" t="s">
        <v>15</v>
      </c>
      <c r="C27" s="224">
        <f>SUM(C25:C26)</f>
        <v>204.17000000000002</v>
      </c>
      <c r="D27" s="224">
        <f>SUM(D25:D26)</f>
        <v>-168.899</v>
      </c>
      <c r="E27" s="224">
        <f>SUM(E25:E26)</f>
        <v>35.271000000000001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8AAC5-1130-9F44-B2FC-DDCE26D90A8D}">
  <sheetPr>
    <tabColor rgb="FF334967"/>
    <pageSetUpPr fitToPage="1"/>
  </sheetPr>
  <dimension ref="C1:V46"/>
  <sheetViews>
    <sheetView showGridLines="0" zoomScale="85" zoomScaleNormal="85" zoomScaleSheetLayoutView="85" workbookViewId="0">
      <selection activeCell="P16" sqref="P16"/>
    </sheetView>
  </sheetViews>
  <sheetFormatPr defaultColWidth="8.85546875" defaultRowHeight="15" outlineLevelRow="1" outlineLevelCol="1"/>
  <cols>
    <col min="1" max="2" width="0.7109375" customWidth="1"/>
    <col min="3" max="3" width="43" customWidth="1"/>
    <col min="4" max="4" width="9" hidden="1" customWidth="1" outlineLevel="1"/>
    <col min="5" max="5" width="8.140625" hidden="1" customWidth="1" outlineLevel="1"/>
    <col min="6" max="6" width="9.28515625" bestFit="1" customWidth="1" collapsed="1"/>
    <col min="7" max="8" width="9.28515625" customWidth="1"/>
    <col min="9" max="9" width="7.7109375" customWidth="1"/>
    <col min="10" max="10" width="9.140625" customWidth="1"/>
    <col min="11" max="11" width="11.42578125" bestFit="1" customWidth="1"/>
    <col min="12" max="12" width="16.5703125" customWidth="1"/>
    <col min="13" max="14" width="16.5703125" hidden="1" customWidth="1" outlineLevel="1"/>
    <col min="15" max="15" width="12.42578125" customWidth="1" collapsed="1"/>
    <col min="16" max="16" width="12.42578125" customWidth="1"/>
    <col min="17" max="17" width="7.7109375" bestFit="1" customWidth="1"/>
    <col min="19" max="19" width="9.85546875" bestFit="1" customWidth="1"/>
    <col min="21" max="21" width="10.85546875" bestFit="1" customWidth="1"/>
  </cols>
  <sheetData>
    <row r="1" spans="3:22" ht="18">
      <c r="C1" s="1" t="s">
        <v>0</v>
      </c>
      <c r="D1" s="1"/>
      <c r="E1" s="1"/>
      <c r="F1" s="1"/>
      <c r="G1" s="1"/>
      <c r="H1" s="1"/>
      <c r="I1" s="1"/>
      <c r="J1" s="1"/>
      <c r="K1" s="1"/>
      <c r="L1" s="1"/>
      <c r="M1" s="1"/>
      <c r="N1" s="1"/>
      <c r="O1" s="1"/>
      <c r="P1" s="1"/>
    </row>
    <row r="2" spans="3:22" ht="4.5" customHeight="1">
      <c r="C2" s="2"/>
      <c r="D2" s="2"/>
      <c r="E2" s="2"/>
      <c r="F2" s="2"/>
      <c r="G2" s="2"/>
      <c r="H2" s="2"/>
      <c r="I2" s="2"/>
      <c r="J2" s="2"/>
      <c r="K2" s="2"/>
      <c r="L2" s="2"/>
      <c r="M2" s="2"/>
      <c r="N2" s="2"/>
      <c r="O2" s="2"/>
      <c r="P2" s="2"/>
    </row>
    <row r="3" spans="3:22">
      <c r="C3" s="3" t="s">
        <v>37</v>
      </c>
      <c r="D3" s="3"/>
      <c r="E3" s="3"/>
      <c r="F3" s="3"/>
      <c r="G3" s="3"/>
      <c r="H3" s="3"/>
      <c r="I3" s="3"/>
      <c r="J3" s="3"/>
      <c r="K3" s="3"/>
      <c r="L3" s="3"/>
      <c r="M3" s="3"/>
      <c r="N3" s="3"/>
      <c r="O3" s="3"/>
      <c r="P3" s="3"/>
    </row>
    <row r="4" spans="3:22">
      <c r="C4" s="4"/>
      <c r="D4" s="5">
        <v>43464</v>
      </c>
      <c r="E4" s="6"/>
      <c r="F4" s="5">
        <v>43828</v>
      </c>
      <c r="G4" s="6"/>
      <c r="H4" s="5">
        <v>43916</v>
      </c>
      <c r="I4" s="7">
        <v>43916</v>
      </c>
      <c r="J4" s="8"/>
      <c r="K4" s="6"/>
      <c r="L4" s="6"/>
      <c r="M4" s="6"/>
      <c r="N4" s="6"/>
      <c r="O4" s="8" t="s">
        <v>1</v>
      </c>
      <c r="P4" s="8"/>
    </row>
    <row r="5" spans="3:22">
      <c r="C5" s="9" t="s">
        <v>2</v>
      </c>
      <c r="D5" s="10" t="s">
        <v>3</v>
      </c>
      <c r="E5" s="10" t="s">
        <v>4</v>
      </c>
      <c r="F5" s="10" t="s">
        <v>3</v>
      </c>
      <c r="G5" s="10" t="s">
        <v>4</v>
      </c>
      <c r="H5" s="10" t="s">
        <v>3</v>
      </c>
      <c r="I5" s="10" t="s">
        <v>32</v>
      </c>
      <c r="J5" s="10" t="s">
        <v>5</v>
      </c>
      <c r="K5" s="10" t="s">
        <v>6</v>
      </c>
      <c r="L5" s="10" t="s">
        <v>7</v>
      </c>
      <c r="M5" s="10" t="s">
        <v>79</v>
      </c>
      <c r="N5" s="10" t="s">
        <v>80</v>
      </c>
      <c r="O5" s="10" t="s">
        <v>8</v>
      </c>
      <c r="P5" s="10" t="s">
        <v>9</v>
      </c>
      <c r="Q5" s="10" t="s">
        <v>68</v>
      </c>
    </row>
    <row r="6" spans="3:22">
      <c r="C6" s="11" t="s">
        <v>37</v>
      </c>
      <c r="D6" s="12"/>
      <c r="E6" s="12"/>
      <c r="F6" s="12"/>
      <c r="G6" s="12"/>
      <c r="H6" s="12"/>
      <c r="I6" s="12"/>
      <c r="J6" s="12"/>
      <c r="K6" s="12"/>
      <c r="L6" s="12"/>
      <c r="M6" s="12"/>
      <c r="N6" s="12"/>
      <c r="O6" s="12"/>
      <c r="P6" s="12"/>
    </row>
    <row r="7" spans="3:22">
      <c r="C7" s="12" t="s">
        <v>56</v>
      </c>
      <c r="D7" s="57">
        <v>0</v>
      </c>
      <c r="E7" s="58">
        <f>F7-D7</f>
        <v>0</v>
      </c>
      <c r="F7" s="57">
        <v>0</v>
      </c>
      <c r="G7" s="67">
        <f>H7-F7</f>
        <v>105</v>
      </c>
      <c r="H7" s="57">
        <v>105</v>
      </c>
      <c r="I7" s="20"/>
      <c r="J7" s="77">
        <f>H7*(MIN(100,I7)/100)</f>
        <v>105</v>
      </c>
      <c r="K7" s="33">
        <v>45534</v>
      </c>
      <c r="L7" s="14" t="s">
        <v>43</v>
      </c>
      <c r="M7" s="14"/>
      <c r="N7" s="14"/>
      <c r="O7" s="15"/>
      <c r="P7" s="12"/>
    </row>
    <row r="8" spans="3:22">
      <c r="C8" s="38" t="s">
        <v>57</v>
      </c>
      <c r="D8" s="66">
        <v>723.9</v>
      </c>
      <c r="E8" s="67">
        <f>F8-D8</f>
        <v>36.100000000000023</v>
      </c>
      <c r="F8" s="66">
        <v>760</v>
      </c>
      <c r="G8" s="67">
        <v>48.75</v>
      </c>
      <c r="H8" s="66">
        <v>760</v>
      </c>
      <c r="I8" s="175">
        <v>46.9375</v>
      </c>
      <c r="J8" s="78">
        <f>H8*(MIN(100,I8)/100)</f>
        <v>356.72499999999997</v>
      </c>
      <c r="K8" s="68">
        <v>46264</v>
      </c>
      <c r="L8" s="70" t="s">
        <v>44</v>
      </c>
      <c r="M8" s="70">
        <f>7.2/I8</f>
        <v>0.15339547270306259</v>
      </c>
      <c r="N8" s="70">
        <f ca="1">RATE((YEAR(K8)-YEAR(TODAY()))*2, L21/2*H8,-J8,H8)</f>
        <v>0.12276122788865111</v>
      </c>
      <c r="O8" s="71"/>
      <c r="P8" s="38"/>
      <c r="R8" s="97"/>
      <c r="S8">
        <f>H8*$S$18</f>
        <v>393.45758248428598</v>
      </c>
      <c r="T8" s="139"/>
    </row>
    <row r="9" spans="3:22">
      <c r="C9" s="49" t="s">
        <v>48</v>
      </c>
      <c r="D9" s="51">
        <f>0.677+12.33</f>
        <v>13.007</v>
      </c>
      <c r="E9" s="65">
        <f>F9-D9</f>
        <v>-0.69499999999999851</v>
      </c>
      <c r="F9" s="51">
        <f>0.81+11.502</f>
        <v>12.312000000000001</v>
      </c>
      <c r="G9" s="65">
        <f>H9-F9</f>
        <v>0</v>
      </c>
      <c r="H9" s="51">
        <f>0.81+11.502</f>
        <v>12.312000000000001</v>
      </c>
      <c r="I9" s="176"/>
      <c r="J9" s="79">
        <f t="shared" ref="J9" si="0">H9*(MIN(100,I9)/100)</f>
        <v>12.312000000000001</v>
      </c>
      <c r="K9" s="50"/>
      <c r="L9" s="72"/>
      <c r="M9" s="72"/>
      <c r="N9" s="72"/>
      <c r="O9" s="73"/>
      <c r="P9" s="49"/>
    </row>
    <row r="10" spans="3:22" s="19" customFormat="1">
      <c r="C10" s="34" t="s">
        <v>20</v>
      </c>
      <c r="D10" s="59">
        <f>SUM(D7:D9)</f>
        <v>736.90699999999993</v>
      </c>
      <c r="E10" s="59">
        <f t="shared" ref="E10:J10" si="1">SUM(E7:E9)</f>
        <v>35.405000000000022</v>
      </c>
      <c r="F10" s="59">
        <f t="shared" si="1"/>
        <v>772.31200000000001</v>
      </c>
      <c r="G10" s="59">
        <f t="shared" ref="G10:H10" si="2">SUM(G7:G9)</f>
        <v>153.75</v>
      </c>
      <c r="H10" s="59">
        <f t="shared" si="2"/>
        <v>877.31200000000001</v>
      </c>
      <c r="I10" s="177"/>
      <c r="J10" s="80">
        <f t="shared" si="1"/>
        <v>474.03699999999998</v>
      </c>
      <c r="K10" s="69"/>
      <c r="L10" s="47"/>
      <c r="M10" s="47"/>
      <c r="N10" s="47"/>
      <c r="O10" s="48">
        <f>H10/$F$16</f>
        <v>4.7660055302943878</v>
      </c>
      <c r="P10" s="48">
        <f>J10/$F$16</f>
        <v>2.5752103739196097</v>
      </c>
    </row>
    <row r="11" spans="3:22">
      <c r="C11" s="49" t="s">
        <v>58</v>
      </c>
      <c r="D11" s="51">
        <v>255</v>
      </c>
      <c r="E11" s="65">
        <f>F11-D11</f>
        <v>-39.278999999999996</v>
      </c>
      <c r="F11" s="51">
        <v>215.721</v>
      </c>
      <c r="G11" s="65">
        <f>H11-F11</f>
        <v>0</v>
      </c>
      <c r="H11" s="51">
        <v>215.721</v>
      </c>
      <c r="I11" s="176">
        <v>44.819000000000003</v>
      </c>
      <c r="J11" s="79">
        <f>F11*(MIN(100,I11)/100)</f>
        <v>96.683994990000002</v>
      </c>
      <c r="K11" s="50">
        <v>44607</v>
      </c>
      <c r="L11" s="14">
        <v>0.08</v>
      </c>
      <c r="M11" s="70">
        <f>L11*100/I11</f>
        <v>0.17849572725852875</v>
      </c>
      <c r="N11" s="70">
        <f ca="1">RATE((YEAR(K11)-YEAR(TODAY()))*2, L22/2*H11,-J11,H11)</f>
        <v>0.29082382142752211</v>
      </c>
      <c r="O11" s="15"/>
      <c r="P11" s="12"/>
      <c r="S11">
        <f>H11*$S$18</f>
        <v>111.68034625143771</v>
      </c>
      <c r="T11" s="138"/>
    </row>
    <row r="12" spans="3:22" s="19" customFormat="1">
      <c r="C12" s="16" t="s">
        <v>20</v>
      </c>
      <c r="D12" s="59">
        <f t="shared" ref="D12:E12" si="3">D10+D11</f>
        <v>991.90699999999993</v>
      </c>
      <c r="E12" s="59">
        <f t="shared" si="3"/>
        <v>-3.8739999999999739</v>
      </c>
      <c r="F12" s="59">
        <f>F10+F11</f>
        <v>988.03300000000002</v>
      </c>
      <c r="G12" s="59">
        <f t="shared" ref="G12" si="4">G10+G11</f>
        <v>153.75</v>
      </c>
      <c r="H12" s="59">
        <f>H10+H11</f>
        <v>1093.0329999999999</v>
      </c>
      <c r="I12" s="21"/>
      <c r="J12" s="80">
        <f>J10+J11</f>
        <v>570.72099499000001</v>
      </c>
      <c r="K12" s="32"/>
      <c r="L12" s="17"/>
      <c r="M12" s="17"/>
      <c r="N12" s="17"/>
      <c r="O12" s="18">
        <f>F12/$F$16</f>
        <v>5.3674983838285071</v>
      </c>
      <c r="P12" s="18">
        <f>J12/$F$16</f>
        <v>3.1004470682920733</v>
      </c>
    </row>
    <row r="13" spans="3:22">
      <c r="C13" s="12" t="s">
        <v>59</v>
      </c>
      <c r="D13" s="51">
        <v>-63.17</v>
      </c>
      <c r="E13" s="65">
        <f>F13-D13</f>
        <v>28.399000000000001</v>
      </c>
      <c r="F13" s="51">
        <v>-34.771000000000001</v>
      </c>
      <c r="G13" s="65">
        <f>H13-F13</f>
        <v>0</v>
      </c>
      <c r="H13" s="51">
        <v>-34.771000000000001</v>
      </c>
      <c r="I13" s="23"/>
      <c r="J13" s="79">
        <f>F13*(MIN(100,I13)/100)</f>
        <v>-34.771000000000001</v>
      </c>
      <c r="K13" s="24"/>
      <c r="L13" s="25"/>
      <c r="M13" s="25"/>
      <c r="N13" s="25"/>
      <c r="O13" s="12"/>
      <c r="P13" s="12"/>
      <c r="U13" s="134"/>
    </row>
    <row r="14" spans="3:22">
      <c r="C14" s="16" t="s">
        <v>18</v>
      </c>
      <c r="D14" s="60">
        <f>SUM(D12:D13)</f>
        <v>928.73699999999997</v>
      </c>
      <c r="E14" s="60">
        <f t="shared" ref="E14:J14" si="5">SUM(E12:E13)</f>
        <v>24.525000000000027</v>
      </c>
      <c r="F14" s="60">
        <f t="shared" si="5"/>
        <v>953.26200000000006</v>
      </c>
      <c r="G14" s="60">
        <f t="shared" ref="G14:H14" si="6">SUM(G12:G13)</f>
        <v>153.75</v>
      </c>
      <c r="H14" s="60">
        <f t="shared" si="6"/>
        <v>1058.2619999999999</v>
      </c>
      <c r="I14" s="21"/>
      <c r="J14" s="81">
        <f t="shared" si="5"/>
        <v>535.94999499000005</v>
      </c>
      <c r="K14" s="22"/>
      <c r="L14" s="17"/>
      <c r="M14" s="17"/>
      <c r="N14" s="17"/>
      <c r="O14" s="18">
        <f>F14/$F$16</f>
        <v>5.1786046056813184</v>
      </c>
      <c r="P14" s="18">
        <f>J14/$F$16</f>
        <v>2.9115532901448855</v>
      </c>
      <c r="Q14" s="18">
        <v>7.4</v>
      </c>
    </row>
    <row r="15" spans="3:22" s="19" customFormat="1">
      <c r="C15" s="6"/>
      <c r="D15" s="26"/>
      <c r="E15" s="26"/>
      <c r="F15" s="26"/>
      <c r="G15" s="26"/>
      <c r="H15" s="26"/>
      <c r="I15" s="27"/>
      <c r="J15" s="26"/>
      <c r="K15" s="24"/>
      <c r="L15" s="24"/>
      <c r="M15" s="24"/>
      <c r="N15" s="24"/>
      <c r="O15" s="28" t="s">
        <v>70</v>
      </c>
      <c r="P15" s="87">
        <f>P14*F16</f>
        <v>535.94999499000005</v>
      </c>
      <c r="V15" s="19">
        <f>250*2</f>
        <v>500</v>
      </c>
    </row>
    <row r="16" spans="3:22" s="19" customFormat="1">
      <c r="C16" s="45" t="s">
        <v>45</v>
      </c>
      <c r="D16" s="46"/>
      <c r="E16" s="46"/>
      <c r="F16" s="74">
        <v>184.077</v>
      </c>
      <c r="G16" s="82"/>
      <c r="H16" s="305">
        <f>F16/'Income Statement'!F19</f>
        <v>0.20164756015402058</v>
      </c>
      <c r="I16" s="75"/>
      <c r="J16" s="75"/>
      <c r="K16" s="75"/>
      <c r="L16" s="75"/>
      <c r="M16" s="75"/>
      <c r="N16" s="75"/>
      <c r="O16" s="75"/>
      <c r="P16" s="75">
        <f>P15/SUM(H7:H8)</f>
        <v>0.61959536993063591</v>
      </c>
      <c r="S16" s="295">
        <f>H11+H8+H7</f>
        <v>1080.721</v>
      </c>
    </row>
    <row r="17" spans="3:19" s="19" customFormat="1">
      <c r="C17" s="6"/>
      <c r="D17" s="26"/>
      <c r="E17" s="26"/>
      <c r="F17" s="26"/>
      <c r="G17" s="26"/>
      <c r="H17" s="336">
        <f>'Cash Flow'!F33/'Capital Structure'!F16</f>
        <v>0.60377993991644796</v>
      </c>
      <c r="I17" s="27"/>
      <c r="J17" s="26"/>
      <c r="K17" s="75" t="s">
        <v>69</v>
      </c>
      <c r="L17" s="75"/>
      <c r="M17" s="75"/>
      <c r="N17" s="75"/>
      <c r="O17" s="86">
        <f>Q14*F16</f>
        <v>1362.1698000000001</v>
      </c>
      <c r="P17" s="75"/>
    </row>
    <row r="18" spans="3:19" outlineLevel="1">
      <c r="C18" s="11" t="s">
        <v>10</v>
      </c>
      <c r="D18" s="29"/>
      <c r="E18" s="30"/>
      <c r="F18" s="12"/>
      <c r="G18" s="12"/>
      <c r="H18" s="12"/>
      <c r="I18" s="12"/>
      <c r="J18" s="12"/>
      <c r="K18" s="12"/>
      <c r="L18" s="25"/>
      <c r="M18" s="25"/>
      <c r="N18" s="25"/>
      <c r="O18" s="29"/>
      <c r="P18" s="12"/>
      <c r="S18" s="97">
        <f>'Balance Sheet'!G34/'Capital Structure'!S16</f>
        <v>0.51770734537406049</v>
      </c>
    </row>
    <row r="19" spans="3:19" outlineLevel="1">
      <c r="C19" s="12" t="s">
        <v>11</v>
      </c>
      <c r="D19" s="62">
        <v>150</v>
      </c>
      <c r="E19" s="61">
        <f t="shared" ref="E19:E23" si="7">F19-D19</f>
        <v>-36</v>
      </c>
      <c r="F19" s="62">
        <v>114</v>
      </c>
      <c r="G19" s="62"/>
      <c r="H19" s="62"/>
      <c r="I19" s="12"/>
      <c r="J19" s="12"/>
      <c r="K19" s="12" t="s">
        <v>71</v>
      </c>
      <c r="L19" s="25"/>
      <c r="M19" s="25"/>
      <c r="N19" s="25"/>
      <c r="O19" s="12"/>
      <c r="P19" s="12"/>
    </row>
    <row r="20" spans="3:19" outlineLevel="1">
      <c r="C20" s="12" t="s">
        <v>12</v>
      </c>
      <c r="D20" s="44">
        <f>-D7</f>
        <v>0</v>
      </c>
      <c r="E20" s="44">
        <f t="shared" si="7"/>
        <v>-105</v>
      </c>
      <c r="F20" s="44">
        <f>-H7</f>
        <v>-105</v>
      </c>
      <c r="G20" s="44"/>
      <c r="H20" s="44"/>
      <c r="I20" s="12"/>
      <c r="J20" s="12"/>
      <c r="K20" s="12" t="s">
        <v>72</v>
      </c>
      <c r="L20" s="88">
        <v>7.0000000000000001E-3</v>
      </c>
      <c r="M20" s="88"/>
      <c r="N20" s="88"/>
      <c r="O20" s="12"/>
      <c r="P20" s="12"/>
      <c r="R20" s="12"/>
    </row>
    <row r="21" spans="3:19" outlineLevel="1">
      <c r="C21" s="12" t="s">
        <v>13</v>
      </c>
      <c r="D21" s="63">
        <v>-9</v>
      </c>
      <c r="E21" s="44">
        <f t="shared" si="7"/>
        <v>0.5</v>
      </c>
      <c r="F21" s="63">
        <v>-8.5</v>
      </c>
      <c r="G21" s="63"/>
      <c r="H21" s="63"/>
      <c r="I21" s="12"/>
      <c r="J21" s="12"/>
      <c r="K21" s="12" t="s">
        <v>73</v>
      </c>
      <c r="L21" s="88">
        <f>L20+0.065</f>
        <v>7.2000000000000008E-2</v>
      </c>
      <c r="M21" s="88"/>
      <c r="N21" s="88"/>
      <c r="O21" s="12"/>
      <c r="P21" s="12"/>
      <c r="R21" s="12"/>
    </row>
    <row r="22" spans="3:19" outlineLevel="1">
      <c r="C22" s="31" t="s">
        <v>14</v>
      </c>
      <c r="D22" s="64">
        <f>D19+D20+D21</f>
        <v>141</v>
      </c>
      <c r="E22" s="64">
        <f t="shared" ref="E22:F22" si="8">E19+E20+E21</f>
        <v>-140.5</v>
      </c>
      <c r="F22" s="64">
        <f t="shared" si="8"/>
        <v>0.5</v>
      </c>
      <c r="G22" s="58"/>
      <c r="H22" s="58"/>
      <c r="I22" s="12"/>
      <c r="J22" s="12"/>
      <c r="K22" s="12" t="s">
        <v>74</v>
      </c>
      <c r="L22" s="89">
        <v>0.08</v>
      </c>
      <c r="M22" s="89"/>
      <c r="N22" s="89"/>
      <c r="O22" s="12"/>
      <c r="P22" s="12"/>
    </row>
    <row r="23" spans="3:19" outlineLevel="1">
      <c r="C23" s="12" t="s">
        <v>60</v>
      </c>
      <c r="D23" s="44">
        <f>-D13</f>
        <v>63.17</v>
      </c>
      <c r="E23" s="44">
        <f t="shared" si="7"/>
        <v>-28.399000000000001</v>
      </c>
      <c r="F23" s="44">
        <f>-F13</f>
        <v>34.771000000000001</v>
      </c>
      <c r="G23" s="44"/>
      <c r="H23" s="44"/>
      <c r="I23" s="12"/>
      <c r="J23" s="12"/>
      <c r="K23" s="12" t="s">
        <v>77</v>
      </c>
      <c r="L23" s="25"/>
      <c r="M23" s="25"/>
      <c r="N23" s="25"/>
      <c r="O23" s="90">
        <f>L21/2</f>
        <v>3.6000000000000004E-2</v>
      </c>
      <c r="P23" s="29">
        <f>O23*H7</f>
        <v>3.7800000000000002</v>
      </c>
    </row>
    <row r="24" spans="3:19" outlineLevel="1">
      <c r="C24" s="22" t="s">
        <v>15</v>
      </c>
      <c r="D24" s="60">
        <f>SUM(D22:D23)</f>
        <v>204.17000000000002</v>
      </c>
      <c r="E24" s="60">
        <f>SUM(E22:E23)</f>
        <v>-168.899</v>
      </c>
      <c r="F24" s="60">
        <f>SUM(F22:F23)</f>
        <v>35.271000000000001</v>
      </c>
      <c r="G24" s="83"/>
      <c r="H24" s="83"/>
      <c r="I24" s="12"/>
      <c r="J24" s="12"/>
      <c r="K24" s="12" t="s">
        <v>75</v>
      </c>
      <c r="O24" s="90">
        <f>L21/2</f>
        <v>3.6000000000000004E-2</v>
      </c>
      <c r="P24" s="29">
        <f>O24*H8</f>
        <v>27.360000000000003</v>
      </c>
    </row>
    <row r="25" spans="3:19" outlineLevel="1">
      <c r="C25" s="12"/>
      <c r="D25" s="13"/>
      <c r="E25" s="12"/>
      <c r="F25" s="12"/>
      <c r="G25" s="12"/>
      <c r="H25" s="12"/>
      <c r="I25" s="12"/>
      <c r="J25" s="12"/>
      <c r="K25" s="12" t="s">
        <v>76</v>
      </c>
      <c r="L25" s="25"/>
      <c r="M25" s="25"/>
      <c r="N25" s="25"/>
      <c r="O25" s="90">
        <f>L22/2</f>
        <v>0.04</v>
      </c>
      <c r="P25" s="29">
        <f>O25*H11</f>
        <v>8.6288400000000003</v>
      </c>
    </row>
    <row r="26" spans="3:19" outlineLevel="1">
      <c r="C26" s="12" t="s">
        <v>65</v>
      </c>
      <c r="D26" s="13"/>
      <c r="E26" s="12"/>
      <c r="F26" s="12"/>
      <c r="G26" s="12"/>
      <c r="H26" s="12"/>
      <c r="I26" s="12"/>
      <c r="J26" s="12"/>
      <c r="K26" s="12"/>
      <c r="L26" s="25"/>
      <c r="M26" s="25"/>
      <c r="N26" s="25"/>
      <c r="O26" s="12"/>
      <c r="P26" s="91">
        <f>SUM(P23:P25)</f>
        <v>39.768840000000004</v>
      </c>
      <c r="Q26" t="s">
        <v>78</v>
      </c>
    </row>
    <row r="27" spans="3:19" outlineLevel="1">
      <c r="C27" s="12" t="s">
        <v>66</v>
      </c>
      <c r="D27" s="13"/>
      <c r="E27" s="12"/>
      <c r="F27" s="12"/>
      <c r="G27" s="12"/>
      <c r="H27" s="12"/>
      <c r="I27" s="12"/>
      <c r="J27" s="12"/>
      <c r="K27" s="12"/>
      <c r="L27" s="25"/>
      <c r="M27" s="25"/>
      <c r="N27" s="25"/>
      <c r="O27" s="12"/>
      <c r="P27" s="12"/>
    </row>
    <row r="28" spans="3:19" outlineLevel="1">
      <c r="C28" s="12" t="s">
        <v>64</v>
      </c>
      <c r="D28" s="13"/>
      <c r="E28" s="12"/>
      <c r="F28" s="12"/>
      <c r="G28" s="12"/>
      <c r="H28" s="12"/>
      <c r="I28" s="12"/>
      <c r="J28" s="12"/>
      <c r="K28" s="12"/>
      <c r="L28" s="25"/>
      <c r="M28" s="25"/>
      <c r="N28" s="25"/>
      <c r="O28" s="12"/>
      <c r="P28" s="12"/>
    </row>
    <row r="29" spans="3:19" outlineLevel="1">
      <c r="C29" s="12" t="s">
        <v>53</v>
      </c>
      <c r="D29" s="13"/>
      <c r="E29" s="12"/>
      <c r="F29" s="12"/>
      <c r="G29" s="12"/>
      <c r="H29" s="12"/>
      <c r="I29" s="12"/>
      <c r="J29" s="12"/>
      <c r="K29" s="12"/>
      <c r="L29" s="25"/>
      <c r="M29" s="25"/>
      <c r="N29" s="25"/>
      <c r="O29" s="12"/>
      <c r="P29" s="12"/>
    </row>
    <row r="30" spans="3:19" outlineLevel="1">
      <c r="C30" s="12" t="s">
        <v>54</v>
      </c>
      <c r="D30" s="13"/>
      <c r="E30" s="12"/>
      <c r="F30" s="12"/>
      <c r="G30" s="12"/>
      <c r="H30" s="12"/>
      <c r="I30" s="12"/>
      <c r="J30" s="12"/>
      <c r="K30" s="12"/>
      <c r="L30" s="25"/>
      <c r="M30" s="25"/>
      <c r="N30" s="25"/>
      <c r="O30" s="12"/>
      <c r="P30" s="12"/>
    </row>
    <row r="31" spans="3:19" outlineLevel="1">
      <c r="C31" s="12" t="s">
        <v>49</v>
      </c>
      <c r="D31" s="13"/>
      <c r="E31" s="12"/>
      <c r="F31" s="12"/>
      <c r="G31" s="12"/>
      <c r="H31" s="12"/>
      <c r="I31" s="12"/>
      <c r="J31" s="12"/>
      <c r="K31" s="12"/>
      <c r="L31" s="25"/>
      <c r="M31" s="25"/>
      <c r="N31" s="25"/>
      <c r="O31" s="12"/>
      <c r="P31" s="12"/>
    </row>
    <row r="32" spans="3:19" outlineLevel="1">
      <c r="C32" s="12" t="s">
        <v>50</v>
      </c>
      <c r="D32" s="13"/>
      <c r="E32" s="12"/>
      <c r="F32" s="12"/>
      <c r="G32" s="12"/>
      <c r="H32" s="12"/>
      <c r="I32" s="12"/>
      <c r="J32" s="12"/>
      <c r="K32" s="12"/>
      <c r="L32" s="25"/>
      <c r="M32" s="25"/>
      <c r="N32" s="25"/>
      <c r="O32" s="12"/>
      <c r="P32" s="12"/>
    </row>
    <row r="33" spans="3:22" outlineLevel="1">
      <c r="C33" s="76" t="s">
        <v>63</v>
      </c>
      <c r="D33" s="13"/>
      <c r="E33" s="12"/>
      <c r="F33" s="12"/>
      <c r="G33" s="12"/>
      <c r="H33" s="12"/>
      <c r="I33" s="12"/>
      <c r="J33" s="12"/>
      <c r="K33" s="12"/>
      <c r="L33" s="25"/>
      <c r="M33" s="25"/>
      <c r="N33" s="25"/>
      <c r="O33" s="12"/>
      <c r="P33" s="12"/>
    </row>
    <row r="34" spans="3:22" outlineLevel="1">
      <c r="C34" s="76" t="s">
        <v>51</v>
      </c>
      <c r="D34" s="13"/>
      <c r="E34" s="12"/>
      <c r="F34" s="12"/>
      <c r="G34" s="12"/>
      <c r="H34" s="12"/>
      <c r="I34" s="12"/>
      <c r="J34" s="12"/>
      <c r="K34" s="12"/>
      <c r="L34" s="25"/>
      <c r="M34" s="25"/>
      <c r="N34" s="25"/>
      <c r="O34" s="12"/>
      <c r="P34" s="12"/>
    </row>
    <row r="35" spans="3:22" outlineLevel="1">
      <c r="C35" s="76" t="s">
        <v>52</v>
      </c>
      <c r="D35" s="13"/>
      <c r="E35" s="12"/>
      <c r="F35" s="12"/>
      <c r="G35" s="12"/>
      <c r="H35" s="12"/>
      <c r="I35" s="12"/>
      <c r="J35" s="12"/>
      <c r="K35" s="12"/>
      <c r="L35" s="25"/>
      <c r="M35" s="25"/>
      <c r="N35" s="25"/>
      <c r="O35" s="12"/>
      <c r="P35" s="12"/>
    </row>
    <row r="36" spans="3:22">
      <c r="C36" s="39" t="s">
        <v>55</v>
      </c>
      <c r="D36" s="40"/>
      <c r="E36" s="40"/>
      <c r="F36" s="40"/>
      <c r="G36" s="40"/>
      <c r="H36" s="40"/>
      <c r="I36" s="40"/>
      <c r="J36" s="40"/>
      <c r="K36" s="40"/>
      <c r="L36" s="40"/>
      <c r="M36" s="40"/>
      <c r="N36" s="40"/>
      <c r="O36" s="12"/>
      <c r="P36" s="40"/>
      <c r="V36" s="35"/>
    </row>
    <row r="37" spans="3:22">
      <c r="C37" s="39" t="s">
        <v>61</v>
      </c>
      <c r="D37" s="40"/>
      <c r="E37" s="40"/>
      <c r="F37" s="40"/>
      <c r="G37" s="40"/>
      <c r="H37" s="40"/>
      <c r="I37" s="40"/>
      <c r="J37" s="40"/>
      <c r="K37" s="40"/>
      <c r="L37" s="40"/>
      <c r="M37" s="40"/>
      <c r="N37" s="40"/>
      <c r="O37" s="12"/>
      <c r="P37" s="40"/>
      <c r="V37" s="35"/>
    </row>
    <row r="38" spans="3:22">
      <c r="C38" s="12" t="s">
        <v>62</v>
      </c>
      <c r="D38" s="40"/>
      <c r="E38" s="40"/>
      <c r="F38" s="40"/>
      <c r="G38" s="40"/>
      <c r="H38" s="40"/>
      <c r="I38" s="40"/>
      <c r="J38" s="40"/>
      <c r="K38" s="40"/>
      <c r="L38" s="40"/>
      <c r="M38" s="40"/>
      <c r="N38" s="40"/>
      <c r="O38" s="12"/>
      <c r="P38" s="40"/>
      <c r="V38" s="35"/>
    </row>
    <row r="39" spans="3:22">
      <c r="C39" s="39"/>
      <c r="D39" s="40"/>
      <c r="E39" s="40"/>
      <c r="F39" s="40"/>
      <c r="G39" s="40"/>
      <c r="H39" s="40"/>
      <c r="I39" s="40"/>
      <c r="J39" s="40"/>
      <c r="K39" s="40"/>
      <c r="L39" s="40"/>
      <c r="M39" s="40"/>
      <c r="N39" s="40"/>
      <c r="O39" s="12"/>
      <c r="P39" s="40"/>
      <c r="V39" s="35"/>
    </row>
    <row r="40" spans="3:22">
      <c r="C40" s="40"/>
      <c r="D40" s="40"/>
      <c r="E40" s="40"/>
      <c r="F40" s="40"/>
      <c r="G40" s="40"/>
      <c r="H40" s="40"/>
      <c r="I40" s="40"/>
      <c r="J40" s="40"/>
      <c r="K40" s="40"/>
      <c r="L40" s="40"/>
      <c r="M40" s="40"/>
      <c r="N40" s="40"/>
      <c r="O40" s="12"/>
      <c r="P40" s="40"/>
    </row>
    <row r="41" spans="3:22">
      <c r="C41" s="12"/>
      <c r="O41" s="12"/>
    </row>
    <row r="42" spans="3:22">
      <c r="C42" s="12"/>
      <c r="O42" s="12"/>
    </row>
    <row r="43" spans="3:22">
      <c r="C43" s="12"/>
      <c r="O43" s="12"/>
    </row>
    <row r="44" spans="3:22">
      <c r="C44" s="36"/>
    </row>
    <row r="46" spans="3:22">
      <c r="C46" s="37"/>
    </row>
  </sheetData>
  <pageMargins left="0.7" right="0.7" top="0.75" bottom="0.75" header="0.3" footer="0.3"/>
  <pageSetup scale="87"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3AD69-D0F8-7E47-8B1D-2034EDDEE75F}">
  <dimension ref="C3:XFD39"/>
  <sheetViews>
    <sheetView showGridLines="0" zoomScaleNormal="100" zoomScaleSheetLayoutView="85" workbookViewId="0">
      <selection activeCell="C3" sqref="C3:F37"/>
    </sheetView>
  </sheetViews>
  <sheetFormatPr defaultColWidth="11.42578125" defaultRowHeight="12.75" outlineLevelRow="1"/>
  <cols>
    <col min="1" max="2" width="11.42578125" style="12"/>
    <col min="3" max="3" width="46.28515625" style="12" customWidth="1"/>
    <col min="4" max="16384" width="11.42578125" style="12"/>
  </cols>
  <sheetData>
    <row r="3" spans="3:7 16384:16384">
      <c r="C3" s="178" t="s">
        <v>42</v>
      </c>
      <c r="D3" s="178"/>
      <c r="E3" s="178"/>
      <c r="F3" s="178"/>
    </row>
    <row r="4" spans="3:7 16384:16384">
      <c r="C4" s="306" t="s">
        <v>2</v>
      </c>
      <c r="D4" s="307"/>
      <c r="E4" s="307"/>
      <c r="F4" s="307"/>
    </row>
    <row r="5" spans="3:7 16384:16384" ht="15">
      <c r="C5" s="307"/>
      <c r="D5" s="308" t="s">
        <v>16</v>
      </c>
      <c r="E5" s="309"/>
      <c r="F5" s="309"/>
    </row>
    <row r="6" spans="3:7 16384:16384">
      <c r="C6" s="310"/>
      <c r="D6" s="311">
        <v>2017</v>
      </c>
      <c r="E6" s="311">
        <v>2018</v>
      </c>
      <c r="F6" s="311">
        <v>2019</v>
      </c>
    </row>
    <row r="7" spans="3:7 16384:16384">
      <c r="C7" s="312" t="s">
        <v>17</v>
      </c>
      <c r="D7" s="313"/>
      <c r="E7" s="313"/>
      <c r="F7" s="313"/>
    </row>
    <row r="8" spans="3:7 16384:16384">
      <c r="C8" s="307" t="s">
        <v>38</v>
      </c>
      <c r="D8" s="314">
        <v>410.60899999999998</v>
      </c>
      <c r="E8" s="314">
        <v>396.65800000000002</v>
      </c>
      <c r="F8" s="314">
        <v>390.89100000000002</v>
      </c>
      <c r="G8" s="53">
        <f>F8*0.4</f>
        <v>156.35640000000001</v>
      </c>
    </row>
    <row r="9" spans="3:7 16384:16384">
      <c r="C9" s="310" t="s">
        <v>39</v>
      </c>
      <c r="D9" s="315">
        <v>458.279</v>
      </c>
      <c r="E9" s="315">
        <v>478.67599999999999</v>
      </c>
      <c r="F9" s="315">
        <v>499.20400000000001</v>
      </c>
      <c r="G9" s="55">
        <f>1/6*F9</f>
        <v>83.200666666666663</v>
      </c>
    </row>
    <row r="10" spans="3:7 16384:16384">
      <c r="C10" s="307" t="s">
        <v>40</v>
      </c>
      <c r="D10" s="316">
        <f>SUM(D8:D9)</f>
        <v>868.88799999999992</v>
      </c>
      <c r="E10" s="316">
        <f t="shared" ref="E10:G10" si="0">SUM(E8:E9)</f>
        <v>875.33400000000006</v>
      </c>
      <c r="F10" s="316">
        <f t="shared" si="0"/>
        <v>890.09500000000003</v>
      </c>
      <c r="G10" s="56">
        <f t="shared" si="0"/>
        <v>239.55706666666669</v>
      </c>
    </row>
    <row r="11" spans="3:7 16384:16384">
      <c r="C11" s="310" t="s">
        <v>41</v>
      </c>
      <c r="D11" s="315">
        <v>17.882999999999999</v>
      </c>
      <c r="E11" s="315">
        <v>20.731999999999999</v>
      </c>
      <c r="F11" s="315">
        <v>22.77</v>
      </c>
      <c r="G11" s="55">
        <f>F11</f>
        <v>22.77</v>
      </c>
    </row>
    <row r="12" spans="3:7 16384:16384">
      <c r="C12" s="307" t="s">
        <v>26</v>
      </c>
      <c r="D12" s="317">
        <f t="shared" ref="D12:E12" si="1">D10+D11</f>
        <v>886.77099999999996</v>
      </c>
      <c r="E12" s="317">
        <f t="shared" si="1"/>
        <v>896.06600000000003</v>
      </c>
      <c r="F12" s="317">
        <f>F10+F11</f>
        <v>912.86500000000001</v>
      </c>
      <c r="G12" s="42">
        <f>G10+G11</f>
        <v>262.32706666666667</v>
      </c>
      <c r="XFD12" s="44"/>
    </row>
    <row r="13" spans="3:7 16384:16384">
      <c r="C13" s="307"/>
      <c r="D13" s="313"/>
      <c r="E13" s="313"/>
      <c r="F13" s="313"/>
      <c r="G13" s="41"/>
    </row>
    <row r="14" spans="3:7 16384:16384" hidden="1" outlineLevel="1">
      <c r="C14" s="307" t="s">
        <v>22</v>
      </c>
      <c r="D14" s="314"/>
      <c r="E14" s="314"/>
      <c r="F14" s="314"/>
      <c r="G14" s="53"/>
    </row>
    <row r="15" spans="3:7 16384:16384" hidden="1" outlineLevel="1">
      <c r="C15" s="307" t="s">
        <v>27</v>
      </c>
      <c r="D15" s="318"/>
      <c r="E15" s="318"/>
      <c r="F15" s="318"/>
      <c r="G15" s="54"/>
    </row>
    <row r="16" spans="3:7 16384:16384" hidden="1" outlineLevel="1">
      <c r="C16" s="307" t="s">
        <v>28</v>
      </c>
      <c r="D16" s="318"/>
      <c r="E16" s="318"/>
      <c r="F16" s="318"/>
      <c r="G16" s="54"/>
    </row>
    <row r="17" spans="3:8" hidden="1" outlineLevel="1">
      <c r="C17" s="307" t="s">
        <v>29</v>
      </c>
      <c r="D17" s="318"/>
      <c r="E17" s="318"/>
      <c r="F17" s="318"/>
      <c r="G17" s="54"/>
    </row>
    <row r="18" spans="3:8" hidden="1" outlineLevel="1">
      <c r="C18" s="307" t="s">
        <v>30</v>
      </c>
      <c r="D18" s="318"/>
      <c r="E18" s="318"/>
      <c r="F18" s="318"/>
      <c r="G18" s="54"/>
    </row>
    <row r="19" spans="3:8" hidden="1" outlineLevel="1">
      <c r="C19" s="310" t="s">
        <v>31</v>
      </c>
      <c r="D19" s="315"/>
      <c r="E19" s="315"/>
      <c r="F19" s="315"/>
      <c r="G19" s="55"/>
    </row>
    <row r="20" spans="3:8" collapsed="1">
      <c r="C20" s="307" t="s">
        <v>46</v>
      </c>
      <c r="D20" s="314">
        <v>180.8</v>
      </c>
      <c r="E20" s="314">
        <v>175.166</v>
      </c>
      <c r="F20" s="314">
        <v>184.077</v>
      </c>
      <c r="G20" s="53">
        <f>G12*G21</f>
        <v>41.972330666666664</v>
      </c>
    </row>
    <row r="21" spans="3:8">
      <c r="C21" s="307"/>
      <c r="D21" s="319">
        <f>D20/D12</f>
        <v>0.20388578336458907</v>
      </c>
      <c r="E21" s="319">
        <f t="shared" ref="E21:F21" si="2">E20/E12</f>
        <v>0.19548336841259459</v>
      </c>
      <c r="F21" s="319">
        <f t="shared" si="2"/>
        <v>0.20164756015402058</v>
      </c>
      <c r="G21" s="84">
        <v>0.16</v>
      </c>
    </row>
    <row r="22" spans="3:8">
      <c r="C22" s="307" t="s">
        <v>24</v>
      </c>
      <c r="D22" s="313">
        <f>D30</f>
        <v>-94.200999999999993</v>
      </c>
      <c r="E22" s="313">
        <f t="shared" ref="E22:F22" si="3">E30</f>
        <v>-79.843999999999994</v>
      </c>
      <c r="F22" s="313">
        <f t="shared" si="3"/>
        <v>-87.787999999999997</v>
      </c>
      <c r="G22" s="85">
        <v>-40</v>
      </c>
    </row>
    <row r="23" spans="3:8">
      <c r="C23" s="307" t="s">
        <v>33</v>
      </c>
      <c r="D23" s="318">
        <v>-64.674999999999997</v>
      </c>
      <c r="E23" s="318">
        <v>-72.965999999999994</v>
      </c>
      <c r="F23" s="318">
        <v>-77.314999999999998</v>
      </c>
      <c r="G23" s="54">
        <f>-'Capital Structure'!J24</f>
        <v>0</v>
      </c>
    </row>
    <row r="24" spans="3:8">
      <c r="C24" s="310" t="s">
        <v>34</v>
      </c>
      <c r="D24" s="315">
        <v>-7.1360000000000001</v>
      </c>
      <c r="E24" s="315">
        <v>-1.054</v>
      </c>
      <c r="F24" s="315">
        <v>7.2640000000000002</v>
      </c>
      <c r="G24" s="55">
        <f>F24</f>
        <v>7.2640000000000002</v>
      </c>
    </row>
    <row r="25" spans="3:8">
      <c r="C25" s="320" t="s">
        <v>35</v>
      </c>
      <c r="D25" s="321">
        <f>SUM(D20:D24)</f>
        <v>14.991885783364619</v>
      </c>
      <c r="E25" s="321">
        <f t="shared" ref="E25:G25" si="4">SUM(E20:E24)</f>
        <v>21.497483368412606</v>
      </c>
      <c r="F25" s="321">
        <f t="shared" si="4"/>
        <v>26.439647560154018</v>
      </c>
      <c r="G25" s="52">
        <f t="shared" si="4"/>
        <v>9.3963306666666604</v>
      </c>
    </row>
    <row r="26" spans="3:8">
      <c r="C26" s="310" t="s">
        <v>36</v>
      </c>
      <c r="D26" s="315">
        <f>-0.809-3.964+3.173+3.11-4.744+5.647-0.07-9.554+1.579</f>
        <v>-5.6319999999999997</v>
      </c>
      <c r="E26" s="315">
        <f>-4.532-1.833-0.686-2.172+2.534-2.917-0.569+2.107+2.595</f>
        <v>-5.4730000000000008</v>
      </c>
      <c r="F26" s="315">
        <f>-2.42-4.272-0.772+0.877+0.424+4.808+4.66+11.41</f>
        <v>14.715</v>
      </c>
      <c r="G26" s="55">
        <f>F26</f>
        <v>14.715</v>
      </c>
    </row>
    <row r="27" spans="3:8">
      <c r="C27" s="320" t="s">
        <v>19</v>
      </c>
      <c r="D27" s="321">
        <f>D25+D26</f>
        <v>9.3598857833646196</v>
      </c>
      <c r="E27" s="321">
        <f t="shared" ref="E27:G27" si="5">E25+E26</f>
        <v>16.024483368412604</v>
      </c>
      <c r="F27" s="321">
        <f t="shared" si="5"/>
        <v>41.154647560154018</v>
      </c>
      <c r="G27" s="52">
        <f t="shared" si="5"/>
        <v>24.11133066666666</v>
      </c>
    </row>
    <row r="28" spans="3:8">
      <c r="C28" s="307"/>
      <c r="D28" s="313"/>
      <c r="E28" s="313"/>
      <c r="F28" s="313"/>
      <c r="H28" s="41">
        <v>105</v>
      </c>
    </row>
    <row r="29" spans="3:8">
      <c r="C29" s="307" t="s">
        <v>23</v>
      </c>
      <c r="D29" s="314">
        <v>104.297</v>
      </c>
      <c r="E29" s="314">
        <v>86.79</v>
      </c>
      <c r="F29" s="314">
        <v>111.142</v>
      </c>
      <c r="G29" s="53"/>
      <c r="H29" s="29">
        <f>H28+G27</f>
        <v>129.11133066666667</v>
      </c>
    </row>
    <row r="30" spans="3:8">
      <c r="C30" s="310" t="s">
        <v>24</v>
      </c>
      <c r="D30" s="315">
        <f>-90.958-3.243</f>
        <v>-94.200999999999993</v>
      </c>
      <c r="E30" s="315">
        <f>-77.088-2.756</f>
        <v>-79.843999999999994</v>
      </c>
      <c r="F30" s="315">
        <f>-87.018-0.77</f>
        <v>-87.787999999999997</v>
      </c>
      <c r="G30" s="55"/>
    </row>
    <row r="31" spans="3:8">
      <c r="C31" s="307" t="s">
        <v>25</v>
      </c>
      <c r="D31" s="317">
        <f t="shared" ref="D31:E31" si="6">SUM(D29:D30)</f>
        <v>10.096000000000004</v>
      </c>
      <c r="E31" s="317">
        <f t="shared" si="6"/>
        <v>6.9460000000000122</v>
      </c>
      <c r="F31" s="317">
        <f>SUM(F29:F30)</f>
        <v>23.353999999999999</v>
      </c>
      <c r="G31" s="42"/>
    </row>
    <row r="32" spans="3:8">
      <c r="C32" s="307"/>
      <c r="D32" s="313"/>
      <c r="E32" s="313"/>
      <c r="F32" s="313"/>
      <c r="G32" s="41"/>
    </row>
    <row r="33" spans="3:8" ht="15">
      <c r="C33" s="307" t="s">
        <v>766</v>
      </c>
      <c r="D33" s="314">
        <v>67.2</v>
      </c>
      <c r="E33" s="314">
        <v>63.17</v>
      </c>
      <c r="F33" s="314">
        <v>34.771000000000001</v>
      </c>
      <c r="G33" s="53"/>
    </row>
    <row r="34" spans="3:8">
      <c r="C34" s="310" t="s">
        <v>21</v>
      </c>
      <c r="D34" s="315">
        <v>986.5</v>
      </c>
      <c r="E34" s="322">
        <f>'Capital Structure'!D12</f>
        <v>991.90699999999993</v>
      </c>
      <c r="F34" s="322">
        <f>'Capital Structure'!F12</f>
        <v>988.03300000000002</v>
      </c>
      <c r="G34" s="43"/>
    </row>
    <row r="35" spans="3:8">
      <c r="C35" s="320" t="s">
        <v>18</v>
      </c>
      <c r="D35" s="321">
        <f>D34-D33</f>
        <v>919.3</v>
      </c>
      <c r="E35" s="321">
        <f t="shared" ref="E35:F35" si="7">E34-E33</f>
        <v>928.73699999999997</v>
      </c>
      <c r="F35" s="321">
        <f t="shared" si="7"/>
        <v>953.26200000000006</v>
      </c>
      <c r="G35" s="52"/>
    </row>
    <row r="36" spans="3:8">
      <c r="C36" s="307"/>
      <c r="D36" s="307"/>
      <c r="E36" s="307"/>
      <c r="F36" s="307"/>
    </row>
    <row r="37" spans="3:8">
      <c r="C37" s="306" t="s">
        <v>47</v>
      </c>
      <c r="D37" s="187"/>
      <c r="E37" s="187"/>
      <c r="F37" s="187"/>
    </row>
    <row r="39" spans="3:8">
      <c r="F39" s="12" t="s">
        <v>67</v>
      </c>
      <c r="H39" s="12">
        <f>'Capital Structure'!H10</f>
        <v>877.31200000000001</v>
      </c>
    </row>
  </sheetData>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B10-5490-4E94-B3FB-FFBD5C356669}">
  <sheetPr>
    <outlinePr summaryBelow="0" summaryRight="0"/>
    <pageSetUpPr autoPageBreaks="0"/>
  </sheetPr>
  <dimension ref="A5:IU88"/>
  <sheetViews>
    <sheetView workbookViewId="0">
      <selection activeCell="E51" sqref="E51"/>
    </sheetView>
  </sheetViews>
  <sheetFormatPr defaultRowHeight="11.25"/>
  <cols>
    <col min="1" max="1" width="45.85546875" style="141" customWidth="1"/>
    <col min="2" max="6" width="14.85546875" style="141" customWidth="1"/>
    <col min="7" max="256" width="9.140625" style="141"/>
    <col min="257" max="257" width="45.85546875" style="141" customWidth="1"/>
    <col min="258" max="262" width="14.85546875" style="141" customWidth="1"/>
    <col min="263" max="512" width="9.140625" style="141"/>
    <col min="513" max="513" width="45.85546875" style="141" customWidth="1"/>
    <col min="514" max="518" width="14.85546875" style="141" customWidth="1"/>
    <col min="519" max="768" width="9.140625" style="141"/>
    <col min="769" max="769" width="45.85546875" style="141" customWidth="1"/>
    <col min="770" max="774" width="14.85546875" style="141" customWidth="1"/>
    <col min="775" max="1024" width="9.140625" style="141"/>
    <col min="1025" max="1025" width="45.85546875" style="141" customWidth="1"/>
    <col min="1026" max="1030" width="14.85546875" style="141" customWidth="1"/>
    <col min="1031" max="1280" width="9.140625" style="141"/>
    <col min="1281" max="1281" width="45.85546875" style="141" customWidth="1"/>
    <col min="1282" max="1286" width="14.85546875" style="141" customWidth="1"/>
    <col min="1287" max="1536" width="9.140625" style="141"/>
    <col min="1537" max="1537" width="45.85546875" style="141" customWidth="1"/>
    <col min="1538" max="1542" width="14.85546875" style="141" customWidth="1"/>
    <col min="1543" max="1792" width="9.140625" style="141"/>
    <col min="1793" max="1793" width="45.85546875" style="141" customWidth="1"/>
    <col min="1794" max="1798" width="14.85546875" style="141" customWidth="1"/>
    <col min="1799" max="2048" width="9.140625" style="141"/>
    <col min="2049" max="2049" width="45.85546875" style="141" customWidth="1"/>
    <col min="2050" max="2054" width="14.85546875" style="141" customWidth="1"/>
    <col min="2055" max="2304" width="9.140625" style="141"/>
    <col min="2305" max="2305" width="45.85546875" style="141" customWidth="1"/>
    <col min="2306" max="2310" width="14.85546875" style="141" customWidth="1"/>
    <col min="2311" max="2560" width="9.140625" style="141"/>
    <col min="2561" max="2561" width="45.85546875" style="141" customWidth="1"/>
    <col min="2562" max="2566" width="14.85546875" style="141" customWidth="1"/>
    <col min="2567" max="2816" width="9.140625" style="141"/>
    <col min="2817" max="2817" width="45.85546875" style="141" customWidth="1"/>
    <col min="2818" max="2822" width="14.85546875" style="141" customWidth="1"/>
    <col min="2823" max="3072" width="9.140625" style="141"/>
    <col min="3073" max="3073" width="45.85546875" style="141" customWidth="1"/>
    <col min="3074" max="3078" width="14.85546875" style="141" customWidth="1"/>
    <col min="3079" max="3328" width="9.140625" style="141"/>
    <col min="3329" max="3329" width="45.85546875" style="141" customWidth="1"/>
    <col min="3330" max="3334" width="14.85546875" style="141" customWidth="1"/>
    <col min="3335" max="3584" width="9.140625" style="141"/>
    <col min="3585" max="3585" width="45.85546875" style="141" customWidth="1"/>
    <col min="3586" max="3590" width="14.85546875" style="141" customWidth="1"/>
    <col min="3591" max="3840" width="9.140625" style="141"/>
    <col min="3841" max="3841" width="45.85546875" style="141" customWidth="1"/>
    <col min="3842" max="3846" width="14.85546875" style="141" customWidth="1"/>
    <col min="3847" max="4096" width="9.140625" style="141"/>
    <col min="4097" max="4097" width="45.85546875" style="141" customWidth="1"/>
    <col min="4098" max="4102" width="14.85546875" style="141" customWidth="1"/>
    <col min="4103" max="4352" width="9.140625" style="141"/>
    <col min="4353" max="4353" width="45.85546875" style="141" customWidth="1"/>
    <col min="4354" max="4358" width="14.85546875" style="141" customWidth="1"/>
    <col min="4359" max="4608" width="9.140625" style="141"/>
    <col min="4609" max="4609" width="45.85546875" style="141" customWidth="1"/>
    <col min="4610" max="4614" width="14.85546875" style="141" customWidth="1"/>
    <col min="4615" max="4864" width="9.140625" style="141"/>
    <col min="4865" max="4865" width="45.85546875" style="141" customWidth="1"/>
    <col min="4866" max="4870" width="14.85546875" style="141" customWidth="1"/>
    <col min="4871" max="5120" width="9.140625" style="141"/>
    <col min="5121" max="5121" width="45.85546875" style="141" customWidth="1"/>
    <col min="5122" max="5126" width="14.85546875" style="141" customWidth="1"/>
    <col min="5127" max="5376" width="9.140625" style="141"/>
    <col min="5377" max="5377" width="45.85546875" style="141" customWidth="1"/>
    <col min="5378" max="5382" width="14.85546875" style="141" customWidth="1"/>
    <col min="5383" max="5632" width="9.140625" style="141"/>
    <col min="5633" max="5633" width="45.85546875" style="141" customWidth="1"/>
    <col min="5634" max="5638" width="14.85546875" style="141" customWidth="1"/>
    <col min="5639" max="5888" width="9.140625" style="141"/>
    <col min="5889" max="5889" width="45.85546875" style="141" customWidth="1"/>
    <col min="5890" max="5894" width="14.85546875" style="141" customWidth="1"/>
    <col min="5895" max="6144" width="9.140625" style="141"/>
    <col min="6145" max="6145" width="45.85546875" style="141" customWidth="1"/>
    <col min="6146" max="6150" width="14.85546875" style="141" customWidth="1"/>
    <col min="6151" max="6400" width="9.140625" style="141"/>
    <col min="6401" max="6401" width="45.85546875" style="141" customWidth="1"/>
    <col min="6402" max="6406" width="14.85546875" style="141" customWidth="1"/>
    <col min="6407" max="6656" width="9.140625" style="141"/>
    <col min="6657" max="6657" width="45.85546875" style="141" customWidth="1"/>
    <col min="6658" max="6662" width="14.85546875" style="141" customWidth="1"/>
    <col min="6663" max="6912" width="9.140625" style="141"/>
    <col min="6913" max="6913" width="45.85546875" style="141" customWidth="1"/>
    <col min="6914" max="6918" width="14.85546875" style="141" customWidth="1"/>
    <col min="6919" max="7168" width="9.140625" style="141"/>
    <col min="7169" max="7169" width="45.85546875" style="141" customWidth="1"/>
    <col min="7170" max="7174" width="14.85546875" style="141" customWidth="1"/>
    <col min="7175" max="7424" width="9.140625" style="141"/>
    <col min="7425" max="7425" width="45.85546875" style="141" customWidth="1"/>
    <col min="7426" max="7430" width="14.85546875" style="141" customWidth="1"/>
    <col min="7431" max="7680" width="9.140625" style="141"/>
    <col min="7681" max="7681" width="45.85546875" style="141" customWidth="1"/>
    <col min="7682" max="7686" width="14.85546875" style="141" customWidth="1"/>
    <col min="7687" max="7936" width="9.140625" style="141"/>
    <col min="7937" max="7937" width="45.85546875" style="141" customWidth="1"/>
    <col min="7938" max="7942" width="14.85546875" style="141" customWidth="1"/>
    <col min="7943" max="8192" width="9.140625" style="141"/>
    <col min="8193" max="8193" width="45.85546875" style="141" customWidth="1"/>
    <col min="8194" max="8198" width="14.85546875" style="141" customWidth="1"/>
    <col min="8199" max="8448" width="9.140625" style="141"/>
    <col min="8449" max="8449" width="45.85546875" style="141" customWidth="1"/>
    <col min="8450" max="8454" width="14.85546875" style="141" customWidth="1"/>
    <col min="8455" max="8704" width="9.140625" style="141"/>
    <col min="8705" max="8705" width="45.85546875" style="141" customWidth="1"/>
    <col min="8706" max="8710" width="14.85546875" style="141" customWidth="1"/>
    <col min="8711" max="8960" width="9.140625" style="141"/>
    <col min="8961" max="8961" width="45.85546875" style="141" customWidth="1"/>
    <col min="8962" max="8966" width="14.85546875" style="141" customWidth="1"/>
    <col min="8967" max="9216" width="9.140625" style="141"/>
    <col min="9217" max="9217" width="45.85546875" style="141" customWidth="1"/>
    <col min="9218" max="9222" width="14.85546875" style="141" customWidth="1"/>
    <col min="9223" max="9472" width="9.140625" style="141"/>
    <col min="9473" max="9473" width="45.85546875" style="141" customWidth="1"/>
    <col min="9474" max="9478" width="14.85546875" style="141" customWidth="1"/>
    <col min="9479" max="9728" width="9.140625" style="141"/>
    <col min="9729" max="9729" width="45.85546875" style="141" customWidth="1"/>
    <col min="9730" max="9734" width="14.85546875" style="141" customWidth="1"/>
    <col min="9735" max="9984" width="9.140625" style="141"/>
    <col min="9985" max="9985" width="45.85546875" style="141" customWidth="1"/>
    <col min="9986" max="9990" width="14.85546875" style="141" customWidth="1"/>
    <col min="9991" max="10240" width="9.140625" style="141"/>
    <col min="10241" max="10241" width="45.85546875" style="141" customWidth="1"/>
    <col min="10242" max="10246" width="14.85546875" style="141" customWidth="1"/>
    <col min="10247" max="10496" width="9.140625" style="141"/>
    <col min="10497" max="10497" width="45.85546875" style="141" customWidth="1"/>
    <col min="10498" max="10502" width="14.85546875" style="141" customWidth="1"/>
    <col min="10503" max="10752" width="9.140625" style="141"/>
    <col min="10753" max="10753" width="45.85546875" style="141" customWidth="1"/>
    <col min="10754" max="10758" width="14.85546875" style="141" customWidth="1"/>
    <col min="10759" max="11008" width="9.140625" style="141"/>
    <col min="11009" max="11009" width="45.85546875" style="141" customWidth="1"/>
    <col min="11010" max="11014" width="14.85546875" style="141" customWidth="1"/>
    <col min="11015" max="11264" width="9.140625" style="141"/>
    <col min="11265" max="11265" width="45.85546875" style="141" customWidth="1"/>
    <col min="11266" max="11270" width="14.85546875" style="141" customWidth="1"/>
    <col min="11271" max="11520" width="9.140625" style="141"/>
    <col min="11521" max="11521" width="45.85546875" style="141" customWidth="1"/>
    <col min="11522" max="11526" width="14.85546875" style="141" customWidth="1"/>
    <col min="11527" max="11776" width="9.140625" style="141"/>
    <col min="11777" max="11777" width="45.85546875" style="141" customWidth="1"/>
    <col min="11778" max="11782" width="14.85546875" style="141" customWidth="1"/>
    <col min="11783" max="12032" width="9.140625" style="141"/>
    <col min="12033" max="12033" width="45.85546875" style="141" customWidth="1"/>
    <col min="12034" max="12038" width="14.85546875" style="141" customWidth="1"/>
    <col min="12039" max="12288" width="9.140625" style="141"/>
    <col min="12289" max="12289" width="45.85546875" style="141" customWidth="1"/>
    <col min="12290" max="12294" width="14.85546875" style="141" customWidth="1"/>
    <col min="12295" max="12544" width="9.140625" style="141"/>
    <col min="12545" max="12545" width="45.85546875" style="141" customWidth="1"/>
    <col min="12546" max="12550" width="14.85546875" style="141" customWidth="1"/>
    <col min="12551" max="12800" width="9.140625" style="141"/>
    <col min="12801" max="12801" width="45.85546875" style="141" customWidth="1"/>
    <col min="12802" max="12806" width="14.85546875" style="141" customWidth="1"/>
    <col min="12807" max="13056" width="9.140625" style="141"/>
    <col min="13057" max="13057" width="45.85546875" style="141" customWidth="1"/>
    <col min="13058" max="13062" width="14.85546875" style="141" customWidth="1"/>
    <col min="13063" max="13312" width="9.140625" style="141"/>
    <col min="13313" max="13313" width="45.85546875" style="141" customWidth="1"/>
    <col min="13314" max="13318" width="14.85546875" style="141" customWidth="1"/>
    <col min="13319" max="13568" width="9.140625" style="141"/>
    <col min="13569" max="13569" width="45.85546875" style="141" customWidth="1"/>
    <col min="13570" max="13574" width="14.85546875" style="141" customWidth="1"/>
    <col min="13575" max="13824" width="9.140625" style="141"/>
    <col min="13825" max="13825" width="45.85546875" style="141" customWidth="1"/>
    <col min="13826" max="13830" width="14.85546875" style="141" customWidth="1"/>
    <col min="13831" max="14080" width="9.140625" style="141"/>
    <col min="14081" max="14081" width="45.85546875" style="141" customWidth="1"/>
    <col min="14082" max="14086" width="14.85546875" style="141" customWidth="1"/>
    <col min="14087" max="14336" width="9.140625" style="141"/>
    <col min="14337" max="14337" width="45.85546875" style="141" customWidth="1"/>
    <col min="14338" max="14342" width="14.85546875" style="141" customWidth="1"/>
    <col min="14343" max="14592" width="9.140625" style="141"/>
    <col min="14593" max="14593" width="45.85546875" style="141" customWidth="1"/>
    <col min="14594" max="14598" width="14.85546875" style="141" customWidth="1"/>
    <col min="14599" max="14848" width="9.140625" style="141"/>
    <col min="14849" max="14849" width="45.85546875" style="141" customWidth="1"/>
    <col min="14850" max="14854" width="14.85546875" style="141" customWidth="1"/>
    <col min="14855" max="15104" width="9.140625" style="141"/>
    <col min="15105" max="15105" width="45.85546875" style="141" customWidth="1"/>
    <col min="15106" max="15110" width="14.85546875" style="141" customWidth="1"/>
    <col min="15111" max="15360" width="9.140625" style="141"/>
    <col min="15361" max="15361" width="45.85546875" style="141" customWidth="1"/>
    <col min="15362" max="15366" width="14.85546875" style="141" customWidth="1"/>
    <col min="15367" max="15616" width="9.140625" style="141"/>
    <col min="15617" max="15617" width="45.85546875" style="141" customWidth="1"/>
    <col min="15618" max="15622" width="14.85546875" style="141" customWidth="1"/>
    <col min="15623" max="15872" width="9.140625" style="141"/>
    <col min="15873" max="15873" width="45.85546875" style="141" customWidth="1"/>
    <col min="15874" max="15878" width="14.85546875" style="141" customWidth="1"/>
    <col min="15879" max="16128" width="9.140625" style="141"/>
    <col min="16129" max="16129" width="45.85546875" style="141" customWidth="1"/>
    <col min="16130" max="16134" width="14.85546875" style="141" customWidth="1"/>
    <col min="16135" max="16384" width="9.140625" style="141"/>
  </cols>
  <sheetData>
    <row r="5" spans="1:255" ht="15.75">
      <c r="A5" s="140" t="s">
        <v>141</v>
      </c>
    </row>
    <row r="7" spans="1:255">
      <c r="A7" s="142" t="s">
        <v>142</v>
      </c>
      <c r="B7" s="143" t="s">
        <v>143</v>
      </c>
      <c r="C7" s="141" t="s">
        <v>144</v>
      </c>
      <c r="D7" s="144" t="s">
        <v>145</v>
      </c>
      <c r="E7" s="143" t="s">
        <v>146</v>
      </c>
      <c r="F7" s="141" t="s">
        <v>147</v>
      </c>
    </row>
    <row r="8" spans="1:255">
      <c r="A8" s="144"/>
      <c r="B8" s="143" t="s">
        <v>148</v>
      </c>
      <c r="C8" s="141" t="s">
        <v>149</v>
      </c>
      <c r="D8" s="144" t="s">
        <v>145</v>
      </c>
      <c r="E8" s="143" t="s">
        <v>150</v>
      </c>
      <c r="F8" s="141" t="s">
        <v>151</v>
      </c>
    </row>
    <row r="9" spans="1:255">
      <c r="A9" s="144"/>
      <c r="B9" s="143" t="s">
        <v>152</v>
      </c>
      <c r="C9" s="145" t="s">
        <v>153</v>
      </c>
      <c r="D9" s="144" t="s">
        <v>145</v>
      </c>
      <c r="E9" s="143" t="s">
        <v>154</v>
      </c>
      <c r="F9" s="141" t="s">
        <v>155</v>
      </c>
    </row>
    <row r="12" spans="1:255">
      <c r="A12" s="146" t="s">
        <v>156</v>
      </c>
      <c r="B12" s="146"/>
      <c r="C12" s="146"/>
      <c r="D12" s="146"/>
      <c r="E12" s="146"/>
      <c r="F12" s="146"/>
      <c r="G12" s="147"/>
      <c r="H12" s="147"/>
      <c r="I12" s="147"/>
      <c r="J12" s="147"/>
      <c r="K12" s="147"/>
      <c r="L12" s="147"/>
      <c r="M12" s="147"/>
      <c r="N12" s="147"/>
      <c r="O12" s="147"/>
      <c r="P12" s="147"/>
      <c r="Q12" s="147"/>
      <c r="R12" s="147"/>
      <c r="S12" s="147"/>
      <c r="T12" s="147"/>
      <c r="U12" s="147"/>
      <c r="V12" s="147"/>
      <c r="W12" s="147"/>
      <c r="X12" s="147"/>
      <c r="Y12" s="147"/>
      <c r="Z12" s="147"/>
      <c r="AA12" s="147"/>
      <c r="AB12" s="147"/>
      <c r="AC12" s="147"/>
      <c r="AD12" s="147"/>
      <c r="AE12" s="147"/>
      <c r="AF12" s="147"/>
      <c r="AG12" s="147"/>
      <c r="AH12" s="147"/>
      <c r="AI12" s="147"/>
      <c r="AJ12" s="147"/>
      <c r="AK12" s="147"/>
      <c r="AL12" s="147"/>
      <c r="AM12" s="147"/>
      <c r="AN12" s="147"/>
      <c r="AO12" s="147"/>
      <c r="AP12" s="147"/>
      <c r="AQ12" s="147"/>
      <c r="AR12" s="147"/>
      <c r="AS12" s="147"/>
      <c r="AT12" s="147"/>
      <c r="AU12" s="147"/>
      <c r="AV12" s="147"/>
      <c r="AW12" s="147"/>
      <c r="AX12" s="147"/>
      <c r="AY12" s="147"/>
      <c r="AZ12" s="147"/>
      <c r="BA12" s="147"/>
      <c r="BB12" s="147"/>
      <c r="BC12" s="147"/>
      <c r="BD12" s="147"/>
      <c r="BE12" s="147"/>
      <c r="BF12" s="147"/>
      <c r="BG12" s="147"/>
      <c r="BH12" s="147"/>
      <c r="BI12" s="147"/>
      <c r="BJ12" s="147"/>
      <c r="BK12" s="147"/>
      <c r="BL12" s="147"/>
      <c r="BM12" s="147"/>
      <c r="BN12" s="147"/>
      <c r="BO12" s="147"/>
      <c r="BP12" s="147"/>
      <c r="BQ12" s="147"/>
      <c r="BR12" s="147"/>
      <c r="BS12" s="147"/>
      <c r="BT12" s="147"/>
      <c r="BU12" s="147"/>
      <c r="BV12" s="147"/>
      <c r="BW12" s="147"/>
      <c r="BX12" s="147"/>
      <c r="BY12" s="147"/>
      <c r="BZ12" s="147"/>
      <c r="CA12" s="147"/>
      <c r="CB12" s="147"/>
      <c r="CC12" s="147"/>
      <c r="CD12" s="147"/>
      <c r="CE12" s="147"/>
      <c r="CF12" s="147"/>
      <c r="CG12" s="147"/>
      <c r="CH12" s="147"/>
      <c r="CI12" s="147"/>
      <c r="CJ12" s="147"/>
      <c r="CK12" s="147"/>
      <c r="CL12" s="147"/>
      <c r="CM12" s="147"/>
      <c r="CN12" s="147"/>
      <c r="CO12" s="147"/>
      <c r="CP12" s="147"/>
      <c r="CQ12" s="147"/>
      <c r="CR12" s="147"/>
      <c r="CS12" s="147"/>
      <c r="CT12" s="147"/>
      <c r="CU12" s="147"/>
      <c r="CV12" s="147"/>
      <c r="CW12" s="147"/>
      <c r="CX12" s="147"/>
      <c r="CY12" s="147"/>
      <c r="CZ12" s="147"/>
      <c r="DA12" s="147"/>
      <c r="DB12" s="147"/>
      <c r="DC12" s="147"/>
      <c r="DD12" s="147"/>
      <c r="DE12" s="147"/>
      <c r="DF12" s="147"/>
      <c r="DG12" s="147"/>
      <c r="DH12" s="147"/>
      <c r="DI12" s="147"/>
      <c r="DJ12" s="147"/>
      <c r="DK12" s="147"/>
      <c r="DL12" s="147"/>
      <c r="DM12" s="147"/>
      <c r="DN12" s="147"/>
      <c r="DO12" s="147"/>
      <c r="DP12" s="147"/>
      <c r="DQ12" s="147"/>
      <c r="DR12" s="147"/>
      <c r="DS12" s="147"/>
      <c r="DT12" s="147"/>
      <c r="DU12" s="147"/>
      <c r="DV12" s="147"/>
      <c r="DW12" s="147"/>
      <c r="DX12" s="147"/>
      <c r="DY12" s="147"/>
      <c r="DZ12" s="147"/>
      <c r="EA12" s="147"/>
      <c r="EB12" s="147"/>
      <c r="EC12" s="147"/>
      <c r="ED12" s="147"/>
      <c r="EE12" s="147"/>
      <c r="EF12" s="147"/>
      <c r="EG12" s="147"/>
      <c r="EH12" s="147"/>
      <c r="EI12" s="147"/>
      <c r="EJ12" s="147"/>
      <c r="EK12" s="147"/>
      <c r="EL12" s="147"/>
      <c r="EM12" s="147"/>
      <c r="EN12" s="147"/>
      <c r="EO12" s="147"/>
      <c r="EP12" s="147"/>
      <c r="EQ12" s="147"/>
      <c r="ER12" s="147"/>
      <c r="ES12" s="147"/>
      <c r="ET12" s="147"/>
      <c r="EU12" s="147"/>
      <c r="EV12" s="147"/>
      <c r="EW12" s="147"/>
      <c r="EX12" s="147"/>
      <c r="EY12" s="147"/>
      <c r="EZ12" s="147"/>
      <c r="FA12" s="147"/>
      <c r="FB12" s="147"/>
      <c r="FC12" s="147"/>
      <c r="FD12" s="147"/>
      <c r="FE12" s="147"/>
      <c r="FF12" s="147"/>
      <c r="FG12" s="147"/>
      <c r="FH12" s="147"/>
      <c r="FI12" s="147"/>
      <c r="FJ12" s="147"/>
      <c r="FK12" s="147"/>
      <c r="FL12" s="147"/>
      <c r="FM12" s="147"/>
      <c r="FN12" s="147"/>
      <c r="FO12" s="147"/>
      <c r="FP12" s="147"/>
      <c r="FQ12" s="147"/>
      <c r="FR12" s="147"/>
      <c r="FS12" s="147"/>
      <c r="FT12" s="147"/>
      <c r="FU12" s="147"/>
      <c r="FV12" s="147"/>
      <c r="FW12" s="147"/>
      <c r="FX12" s="147"/>
      <c r="FY12" s="147"/>
      <c r="FZ12" s="147"/>
      <c r="GA12" s="147"/>
      <c r="GB12" s="147"/>
      <c r="GC12" s="147"/>
      <c r="GD12" s="147"/>
      <c r="GE12" s="147"/>
      <c r="GF12" s="147"/>
      <c r="GG12" s="147"/>
      <c r="GH12" s="147"/>
      <c r="GI12" s="147"/>
      <c r="GJ12" s="147"/>
      <c r="GK12" s="147"/>
      <c r="GL12" s="147"/>
      <c r="GM12" s="147"/>
      <c r="GN12" s="147"/>
      <c r="GO12" s="147"/>
      <c r="GP12" s="147"/>
      <c r="GQ12" s="147"/>
      <c r="GR12" s="147"/>
      <c r="GS12" s="147"/>
      <c r="GT12" s="147"/>
      <c r="GU12" s="147"/>
      <c r="GV12" s="147"/>
      <c r="GW12" s="147"/>
      <c r="GX12" s="147"/>
      <c r="GY12" s="147"/>
      <c r="GZ12" s="147"/>
      <c r="HA12" s="147"/>
      <c r="HB12" s="147"/>
      <c r="HC12" s="147"/>
      <c r="HD12" s="147"/>
      <c r="HE12" s="147"/>
      <c r="HF12" s="147"/>
      <c r="HG12" s="147"/>
      <c r="HH12" s="147"/>
      <c r="HI12" s="147"/>
      <c r="HJ12" s="147"/>
      <c r="HK12" s="147"/>
      <c r="HL12" s="147"/>
      <c r="HM12" s="147"/>
      <c r="HN12" s="147"/>
      <c r="HO12" s="147"/>
      <c r="HP12" s="147"/>
      <c r="HQ12" s="147"/>
      <c r="HR12" s="147"/>
      <c r="HS12" s="147"/>
      <c r="HT12" s="147"/>
      <c r="HU12" s="147"/>
      <c r="HV12" s="147"/>
      <c r="HW12" s="147"/>
      <c r="HX12" s="147"/>
      <c r="HY12" s="147"/>
      <c r="HZ12" s="147"/>
      <c r="IA12" s="147"/>
      <c r="IB12" s="147"/>
      <c r="IC12" s="147"/>
      <c r="ID12" s="147"/>
      <c r="IE12" s="147"/>
      <c r="IF12" s="147"/>
      <c r="IG12" s="147"/>
      <c r="IH12" s="147"/>
      <c r="II12" s="147"/>
      <c r="IJ12" s="147"/>
      <c r="IK12" s="147"/>
      <c r="IL12" s="147"/>
      <c r="IM12" s="147"/>
      <c r="IN12" s="147"/>
      <c r="IO12" s="147"/>
      <c r="IP12" s="147"/>
      <c r="IQ12" s="147"/>
      <c r="IR12" s="147"/>
      <c r="IS12" s="147"/>
      <c r="IT12" s="147"/>
      <c r="IU12" s="147"/>
    </row>
    <row r="13" spans="1:255" ht="22.5">
      <c r="A13" s="148" t="s">
        <v>157</v>
      </c>
      <c r="B13" s="149" t="s">
        <v>158</v>
      </c>
      <c r="C13" s="149" t="s">
        <v>159</v>
      </c>
      <c r="D13" s="149" t="s">
        <v>160</v>
      </c>
      <c r="E13" s="149" t="s">
        <v>161</v>
      </c>
      <c r="F13" s="149" t="s">
        <v>162</v>
      </c>
    </row>
    <row r="14" spans="1:255">
      <c r="A14" s="150" t="s">
        <v>163</v>
      </c>
      <c r="B14" s="151" t="s">
        <v>164</v>
      </c>
      <c r="C14" s="151" t="s">
        <v>164</v>
      </c>
      <c r="D14" s="151" t="s">
        <v>164</v>
      </c>
      <c r="E14" s="151" t="s">
        <v>164</v>
      </c>
      <c r="F14" s="151" t="s">
        <v>164</v>
      </c>
    </row>
    <row r="15" spans="1:255">
      <c r="A15" s="152"/>
      <c r="B15" s="144"/>
      <c r="C15" s="144"/>
      <c r="D15" s="144"/>
      <c r="E15" s="144"/>
      <c r="F15" s="144"/>
    </row>
    <row r="16" spans="1:255">
      <c r="A16" s="152" t="s">
        <v>26</v>
      </c>
      <c r="B16" s="153">
        <v>922.58900000000006</v>
      </c>
      <c r="C16" s="153">
        <v>923.65300000000002</v>
      </c>
      <c r="D16" s="153">
        <v>886.77099999999996</v>
      </c>
      <c r="E16" s="153">
        <v>896.06600000000003</v>
      </c>
      <c r="F16" s="153">
        <v>912.86500000000001</v>
      </c>
    </row>
    <row r="17" spans="1:6">
      <c r="A17" s="154" t="s">
        <v>165</v>
      </c>
      <c r="B17" s="155">
        <v>0.107783</v>
      </c>
      <c r="C17" s="155">
        <v>1.1529999999999999E-3</v>
      </c>
      <c r="D17" s="155">
        <v>-3.9931000000000001E-2</v>
      </c>
      <c r="E17" s="155">
        <v>1.0481000000000001E-2</v>
      </c>
      <c r="F17" s="155">
        <v>1.8747E-2</v>
      </c>
    </row>
    <row r="18" spans="1:6">
      <c r="A18" s="144"/>
      <c r="B18" s="144"/>
      <c r="C18" s="144"/>
      <c r="D18" s="144"/>
      <c r="E18" s="144"/>
      <c r="F18" s="144"/>
    </row>
    <row r="19" spans="1:6">
      <c r="A19" s="152" t="s">
        <v>166</v>
      </c>
      <c r="B19" s="153">
        <v>249.15899999999999</v>
      </c>
      <c r="C19" s="153">
        <v>244.881</v>
      </c>
      <c r="D19" s="153">
        <v>217.434</v>
      </c>
      <c r="E19" s="153">
        <v>213.833</v>
      </c>
      <c r="F19" s="153">
        <v>228.89</v>
      </c>
    </row>
    <row r="20" spans="1:6">
      <c r="A20" s="154" t="s">
        <v>167</v>
      </c>
      <c r="B20" s="155">
        <v>0.270065</v>
      </c>
      <c r="C20" s="155">
        <v>0.26512200000000002</v>
      </c>
      <c r="D20" s="155">
        <v>0.245197</v>
      </c>
      <c r="E20" s="155">
        <v>0.23863500000000001</v>
      </c>
      <c r="F20" s="155">
        <v>0.25073800000000002</v>
      </c>
    </row>
    <row r="21" spans="1:6">
      <c r="A21" s="144"/>
      <c r="B21" s="144"/>
      <c r="C21" s="144"/>
      <c r="D21" s="144"/>
      <c r="E21" s="144"/>
      <c r="F21" s="144"/>
    </row>
    <row r="22" spans="1:6">
      <c r="A22" s="152" t="s">
        <v>87</v>
      </c>
      <c r="B22" s="153">
        <v>189.30099999999999</v>
      </c>
      <c r="C22" s="153">
        <v>185.422</v>
      </c>
      <c r="D22" s="153">
        <v>161.91999999999999</v>
      </c>
      <c r="E22" s="153">
        <v>159.19</v>
      </c>
      <c r="F22" s="153">
        <v>171.93</v>
      </c>
    </row>
    <row r="23" spans="1:6">
      <c r="A23" s="154" t="s">
        <v>167</v>
      </c>
      <c r="B23" s="155">
        <v>0.20518400000000001</v>
      </c>
      <c r="C23" s="155">
        <v>0.20074800000000001</v>
      </c>
      <c r="D23" s="155">
        <v>0.18259500000000001</v>
      </c>
      <c r="E23" s="155">
        <v>0.17765400000000001</v>
      </c>
      <c r="F23" s="155">
        <v>0.18834100000000001</v>
      </c>
    </row>
    <row r="24" spans="1:6">
      <c r="A24" s="144"/>
      <c r="B24" s="144"/>
      <c r="C24" s="144"/>
      <c r="D24" s="144"/>
      <c r="E24" s="144"/>
      <c r="F24" s="144"/>
    </row>
    <row r="25" spans="1:6">
      <c r="A25" s="152" t="s">
        <v>168</v>
      </c>
      <c r="B25" s="153">
        <v>67.92</v>
      </c>
      <c r="C25" s="153">
        <v>64.301000000000002</v>
      </c>
      <c r="D25" s="153">
        <v>51.180999999999997</v>
      </c>
      <c r="E25" s="153">
        <v>58.262999999999998</v>
      </c>
      <c r="F25" s="153">
        <v>74.301000000000002</v>
      </c>
    </row>
    <row r="26" spans="1:6">
      <c r="A26" s="154" t="s">
        <v>167</v>
      </c>
      <c r="B26" s="155">
        <v>7.3618000000000003E-2</v>
      </c>
      <c r="C26" s="155">
        <v>6.9614999999999996E-2</v>
      </c>
      <c r="D26" s="155">
        <v>5.7716000000000003E-2</v>
      </c>
      <c r="E26" s="155">
        <v>6.5019999999999994E-2</v>
      </c>
      <c r="F26" s="155">
        <v>8.1392999999999993E-2</v>
      </c>
    </row>
    <row r="27" spans="1:6">
      <c r="A27" s="144"/>
      <c r="B27" s="144"/>
      <c r="C27" s="144"/>
      <c r="D27" s="144"/>
      <c r="E27" s="144"/>
      <c r="F27" s="144"/>
    </row>
    <row r="28" spans="1:6">
      <c r="A28" s="152" t="s">
        <v>169</v>
      </c>
      <c r="B28" s="153">
        <v>-12.5</v>
      </c>
      <c r="C28" s="153">
        <v>-3.7</v>
      </c>
      <c r="D28" s="153">
        <v>53.066000000000003</v>
      </c>
      <c r="E28" s="153">
        <v>-20.5</v>
      </c>
      <c r="F28" s="153">
        <v>-28.9</v>
      </c>
    </row>
    <row r="29" spans="1:6">
      <c r="A29" s="154" t="s">
        <v>167</v>
      </c>
      <c r="B29" s="155">
        <v>-1.3559E-2</v>
      </c>
      <c r="C29" s="155">
        <v>-3.9699999999999996E-3</v>
      </c>
      <c r="D29" s="155">
        <v>5.9840999999999998E-2</v>
      </c>
      <c r="E29" s="155">
        <v>-2.2834E-2</v>
      </c>
      <c r="F29" s="155">
        <v>-3.1683000000000003E-2</v>
      </c>
    </row>
    <row r="30" spans="1:6">
      <c r="A30" s="144"/>
      <c r="B30" s="144"/>
      <c r="C30" s="144"/>
      <c r="D30" s="144"/>
      <c r="E30" s="144"/>
      <c r="F30" s="144"/>
    </row>
    <row r="31" spans="1:6">
      <c r="A31" s="152" t="s">
        <v>170</v>
      </c>
      <c r="B31" s="153">
        <v>-12.5</v>
      </c>
      <c r="C31" s="153">
        <v>-3.7</v>
      </c>
      <c r="D31" s="153">
        <v>53.066000000000003</v>
      </c>
      <c r="E31" s="153">
        <v>-20.5</v>
      </c>
      <c r="F31" s="153">
        <v>-28.9</v>
      </c>
    </row>
    <row r="32" spans="1:6">
      <c r="A32" s="154" t="s">
        <v>167</v>
      </c>
      <c r="B32" s="155">
        <v>-1.3559E-2</v>
      </c>
      <c r="C32" s="155">
        <v>-3.9699999999999996E-3</v>
      </c>
      <c r="D32" s="155">
        <v>5.9840999999999998E-2</v>
      </c>
      <c r="E32" s="155">
        <v>-2.2834E-2</v>
      </c>
      <c r="F32" s="155">
        <v>-3.1683000000000003E-2</v>
      </c>
    </row>
    <row r="33" spans="1:255">
      <c r="A33" s="144"/>
      <c r="B33" s="144"/>
      <c r="C33" s="144"/>
      <c r="D33" s="144"/>
      <c r="E33" s="144"/>
      <c r="F33" s="144"/>
    </row>
    <row r="34" spans="1:255">
      <c r="A34" s="152" t="s">
        <v>171</v>
      </c>
      <c r="B34" s="156" t="s">
        <v>172</v>
      </c>
      <c r="C34" s="156" t="s">
        <v>172</v>
      </c>
      <c r="D34" s="156" t="s">
        <v>172</v>
      </c>
      <c r="E34" s="156" t="s">
        <v>172</v>
      </c>
      <c r="F34" s="156" t="s">
        <v>172</v>
      </c>
    </row>
    <row r="35" spans="1:255">
      <c r="A35" s="154" t="s">
        <v>165</v>
      </c>
      <c r="B35" s="157" t="s">
        <v>172</v>
      </c>
      <c r="C35" s="157" t="s">
        <v>172</v>
      </c>
      <c r="D35" s="157" t="s">
        <v>172</v>
      </c>
      <c r="E35" s="157" t="s">
        <v>172</v>
      </c>
      <c r="F35" s="157" t="s">
        <v>172</v>
      </c>
    </row>
    <row r="36" spans="1:255">
      <c r="A36" s="144"/>
      <c r="B36" s="144"/>
      <c r="C36" s="144"/>
      <c r="D36" s="144"/>
      <c r="E36" s="144"/>
      <c r="F36" s="144"/>
    </row>
    <row r="37" spans="1:255">
      <c r="A37" s="144"/>
      <c r="B37" s="144" t="s">
        <v>173</v>
      </c>
      <c r="C37" s="144" t="s">
        <v>173</v>
      </c>
      <c r="D37" s="144" t="s">
        <v>173</v>
      </c>
      <c r="E37" s="144" t="s">
        <v>173</v>
      </c>
      <c r="F37" s="144" t="s">
        <v>173</v>
      </c>
    </row>
    <row r="38" spans="1:255">
      <c r="A38" s="144" t="s">
        <v>163</v>
      </c>
      <c r="B38" s="158" t="s">
        <v>164</v>
      </c>
      <c r="C38" s="158" t="s">
        <v>164</v>
      </c>
      <c r="D38" s="158" t="s">
        <v>164</v>
      </c>
      <c r="E38" s="158" t="s">
        <v>164</v>
      </c>
      <c r="F38" s="158" t="s">
        <v>164</v>
      </c>
    </row>
    <row r="39" spans="1:255">
      <c r="A39" s="144" t="s">
        <v>174</v>
      </c>
      <c r="B39" s="159">
        <v>1</v>
      </c>
      <c r="C39" s="159">
        <v>1</v>
      </c>
      <c r="D39" s="159">
        <v>1</v>
      </c>
      <c r="E39" s="159">
        <v>1</v>
      </c>
      <c r="F39" s="159">
        <v>1</v>
      </c>
    </row>
    <row r="40" spans="1:255">
      <c r="A40" s="144" t="s">
        <v>175</v>
      </c>
      <c r="B40" s="158" t="s">
        <v>176</v>
      </c>
      <c r="C40" s="158" t="s">
        <v>176</v>
      </c>
      <c r="D40" s="158" t="s">
        <v>176</v>
      </c>
      <c r="E40" s="158" t="s">
        <v>176</v>
      </c>
      <c r="F40" s="158" t="s">
        <v>176</v>
      </c>
    </row>
    <row r="41" spans="1:255">
      <c r="A41" s="160"/>
      <c r="B41" s="160"/>
      <c r="C41" s="160"/>
      <c r="D41" s="160"/>
      <c r="E41" s="160"/>
      <c r="F41" s="160"/>
    </row>
    <row r="42" spans="1:255">
      <c r="A42" s="141" t="s">
        <v>177</v>
      </c>
    </row>
    <row r="44" spans="1:255">
      <c r="A44" s="141" t="s">
        <v>178</v>
      </c>
    </row>
    <row r="46" spans="1:255">
      <c r="A46" s="146" t="s">
        <v>179</v>
      </c>
      <c r="B46" s="146"/>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c r="AL46" s="147"/>
      <c r="AM46" s="147"/>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c r="BJ46" s="147"/>
      <c r="BK46" s="147"/>
      <c r="BL46" s="147"/>
      <c r="BM46" s="147"/>
      <c r="BN46" s="147"/>
      <c r="BO46" s="147"/>
      <c r="BP46" s="147"/>
      <c r="BQ46" s="147"/>
      <c r="BR46" s="147"/>
      <c r="BS46" s="147"/>
      <c r="BT46" s="147"/>
      <c r="BU46" s="147"/>
      <c r="BV46" s="147"/>
      <c r="BW46" s="147"/>
      <c r="BX46" s="147"/>
      <c r="BY46" s="147"/>
      <c r="BZ46" s="147"/>
      <c r="CA46" s="147"/>
      <c r="CB46" s="147"/>
      <c r="CC46" s="147"/>
      <c r="CD46" s="147"/>
      <c r="CE46" s="147"/>
      <c r="CF46" s="147"/>
      <c r="CG46" s="147"/>
      <c r="CH46" s="147"/>
      <c r="CI46" s="147"/>
      <c r="CJ46" s="147"/>
      <c r="CK46" s="147"/>
      <c r="CL46" s="147"/>
      <c r="CM46" s="147"/>
      <c r="CN46" s="147"/>
      <c r="CO46" s="147"/>
      <c r="CP46" s="147"/>
      <c r="CQ46" s="147"/>
      <c r="CR46" s="147"/>
      <c r="CS46" s="147"/>
      <c r="CT46" s="147"/>
      <c r="CU46" s="147"/>
      <c r="CV46" s="147"/>
      <c r="CW46" s="147"/>
      <c r="CX46" s="147"/>
      <c r="CY46" s="147"/>
      <c r="CZ46" s="147"/>
      <c r="DA46" s="147"/>
      <c r="DB46" s="147"/>
      <c r="DC46" s="147"/>
      <c r="DD46" s="147"/>
      <c r="DE46" s="147"/>
      <c r="DF46" s="147"/>
      <c r="DG46" s="147"/>
      <c r="DH46" s="147"/>
      <c r="DI46" s="147"/>
      <c r="DJ46" s="147"/>
      <c r="DK46" s="147"/>
      <c r="DL46" s="147"/>
      <c r="DM46" s="147"/>
      <c r="DN46" s="147"/>
      <c r="DO46" s="147"/>
      <c r="DP46" s="147"/>
      <c r="DQ46" s="147"/>
      <c r="DR46" s="147"/>
      <c r="DS46" s="147"/>
      <c r="DT46" s="147"/>
      <c r="DU46" s="147"/>
      <c r="DV46" s="147"/>
      <c r="DW46" s="147"/>
      <c r="DX46" s="147"/>
      <c r="DY46" s="147"/>
      <c r="DZ46" s="147"/>
      <c r="EA46" s="147"/>
      <c r="EB46" s="147"/>
      <c r="EC46" s="147"/>
      <c r="ED46" s="147"/>
      <c r="EE46" s="147"/>
      <c r="EF46" s="147"/>
      <c r="EG46" s="147"/>
      <c r="EH46" s="147"/>
      <c r="EI46" s="147"/>
      <c r="EJ46" s="147"/>
      <c r="EK46" s="147"/>
      <c r="EL46" s="147"/>
      <c r="EM46" s="147"/>
      <c r="EN46" s="147"/>
      <c r="EO46" s="147"/>
      <c r="EP46" s="147"/>
      <c r="EQ46" s="147"/>
      <c r="ER46" s="147"/>
      <c r="ES46" s="147"/>
      <c r="ET46" s="147"/>
      <c r="EU46" s="147"/>
      <c r="EV46" s="147"/>
      <c r="EW46" s="147"/>
      <c r="EX46" s="147"/>
      <c r="EY46" s="147"/>
      <c r="EZ46" s="147"/>
      <c r="FA46" s="147"/>
      <c r="FB46" s="147"/>
      <c r="FC46" s="147"/>
      <c r="FD46" s="147"/>
      <c r="FE46" s="147"/>
      <c r="FF46" s="147"/>
      <c r="FG46" s="147"/>
      <c r="FH46" s="147"/>
      <c r="FI46" s="147"/>
      <c r="FJ46" s="147"/>
      <c r="FK46" s="147"/>
      <c r="FL46" s="147"/>
      <c r="FM46" s="147"/>
      <c r="FN46" s="147"/>
      <c r="FO46" s="147"/>
      <c r="FP46" s="147"/>
      <c r="FQ46" s="147"/>
      <c r="FR46" s="147"/>
      <c r="FS46" s="147"/>
      <c r="FT46" s="147"/>
      <c r="FU46" s="147"/>
      <c r="FV46" s="147"/>
      <c r="FW46" s="147"/>
      <c r="FX46" s="147"/>
      <c r="FY46" s="147"/>
      <c r="FZ46" s="147"/>
      <c r="GA46" s="147"/>
      <c r="GB46" s="147"/>
      <c r="GC46" s="147"/>
      <c r="GD46" s="147"/>
      <c r="GE46" s="147"/>
      <c r="GF46" s="147"/>
      <c r="GG46" s="147"/>
      <c r="GH46" s="147"/>
      <c r="GI46" s="147"/>
      <c r="GJ46" s="147"/>
      <c r="GK46" s="147"/>
      <c r="GL46" s="147"/>
      <c r="GM46" s="147"/>
      <c r="GN46" s="147"/>
      <c r="GO46" s="147"/>
      <c r="GP46" s="147"/>
      <c r="GQ46" s="147"/>
      <c r="GR46" s="147"/>
      <c r="GS46" s="147"/>
      <c r="GT46" s="147"/>
      <c r="GU46" s="147"/>
      <c r="GV46" s="147"/>
      <c r="GW46" s="147"/>
      <c r="GX46" s="147"/>
      <c r="GY46" s="147"/>
      <c r="GZ46" s="147"/>
      <c r="HA46" s="147"/>
      <c r="HB46" s="147"/>
      <c r="HC46" s="147"/>
      <c r="HD46" s="147"/>
      <c r="HE46" s="147"/>
      <c r="HF46" s="147"/>
      <c r="HG46" s="147"/>
      <c r="HH46" s="147"/>
      <c r="HI46" s="147"/>
      <c r="HJ46" s="147"/>
      <c r="HK46" s="147"/>
      <c r="HL46" s="147"/>
      <c r="HM46" s="147"/>
      <c r="HN46" s="147"/>
      <c r="HO46" s="147"/>
      <c r="HP46" s="147"/>
      <c r="HQ46" s="147"/>
      <c r="HR46" s="147"/>
      <c r="HS46" s="147"/>
      <c r="HT46" s="147"/>
      <c r="HU46" s="147"/>
      <c r="HV46" s="147"/>
      <c r="HW46" s="147"/>
      <c r="HX46" s="147"/>
      <c r="HY46" s="147"/>
      <c r="HZ46" s="147"/>
      <c r="IA46" s="147"/>
      <c r="IB46" s="147"/>
      <c r="IC46" s="147"/>
      <c r="ID46" s="147"/>
      <c r="IE46" s="147"/>
      <c r="IF46" s="147"/>
      <c r="IG46" s="147"/>
      <c r="IH46" s="147"/>
      <c r="II46" s="147"/>
      <c r="IJ46" s="147"/>
      <c r="IK46" s="147"/>
      <c r="IL46" s="147"/>
      <c r="IM46" s="147"/>
      <c r="IN46" s="147"/>
      <c r="IO46" s="147"/>
      <c r="IP46" s="147"/>
      <c r="IQ46" s="147"/>
      <c r="IR46" s="147"/>
      <c r="IS46" s="147"/>
      <c r="IT46" s="147"/>
      <c r="IU46" s="147"/>
    </row>
    <row r="47" spans="1:255">
      <c r="A47" s="150" t="s">
        <v>163</v>
      </c>
      <c r="B47" s="151" t="s">
        <v>164</v>
      </c>
    </row>
    <row r="48" spans="1:255">
      <c r="A48" s="144" t="s">
        <v>180</v>
      </c>
      <c r="B48" s="161" t="s">
        <v>181</v>
      </c>
    </row>
    <row r="49" spans="1:2">
      <c r="A49" s="144" t="s">
        <v>182</v>
      </c>
      <c r="B49" s="159" t="s">
        <v>181</v>
      </c>
    </row>
    <row r="50" spans="1:2">
      <c r="A50" s="144"/>
      <c r="B50" s="144"/>
    </row>
    <row r="51" spans="1:2">
      <c r="A51" s="152" t="s">
        <v>183</v>
      </c>
      <c r="B51" s="153" t="s">
        <v>181</v>
      </c>
    </row>
    <row r="52" spans="1:2">
      <c r="A52" s="144" t="s">
        <v>184</v>
      </c>
      <c r="B52" s="159">
        <v>34.771000000000001</v>
      </c>
    </row>
    <row r="53" spans="1:2">
      <c r="A53" s="144" t="s">
        <v>185</v>
      </c>
      <c r="B53" s="159">
        <v>1690.8979999999999</v>
      </c>
    </row>
    <row r="54" spans="1:2">
      <c r="A54" s="144" t="s">
        <v>186</v>
      </c>
      <c r="B54" s="159" t="s">
        <v>181</v>
      </c>
    </row>
    <row r="55" spans="1:2">
      <c r="A55" s="144" t="s">
        <v>187</v>
      </c>
      <c r="B55" s="159" t="s">
        <v>181</v>
      </c>
    </row>
    <row r="56" spans="1:2">
      <c r="A56" s="152" t="s">
        <v>188</v>
      </c>
      <c r="B56" s="162" t="s">
        <v>181</v>
      </c>
    </row>
    <row r="57" spans="1:2">
      <c r="A57" s="144"/>
      <c r="B57" s="144"/>
    </row>
    <row r="58" spans="1:2">
      <c r="A58" s="144" t="s">
        <v>189</v>
      </c>
      <c r="B58" s="159">
        <v>213.786</v>
      </c>
    </row>
    <row r="59" spans="1:2">
      <c r="A59" s="144" t="s">
        <v>186</v>
      </c>
      <c r="B59" s="159" t="s">
        <v>181</v>
      </c>
    </row>
    <row r="60" spans="1:2">
      <c r="A60" s="144" t="s">
        <v>187</v>
      </c>
      <c r="B60" s="159" t="s">
        <v>181</v>
      </c>
    </row>
    <row r="61" spans="1:2">
      <c r="A61" s="144" t="s">
        <v>185</v>
      </c>
      <c r="B61" s="159">
        <v>1690.8979999999999</v>
      </c>
    </row>
    <row r="62" spans="1:2">
      <c r="A62" s="152" t="s">
        <v>190</v>
      </c>
      <c r="B62" s="153">
        <v>1904.684</v>
      </c>
    </row>
    <row r="63" spans="1:2">
      <c r="A63" s="144"/>
      <c r="B63" s="144"/>
    </row>
    <row r="64" spans="1:2" ht="78.75">
      <c r="A64" s="160" t="s">
        <v>191</v>
      </c>
      <c r="B64" s="160"/>
    </row>
    <row r="66" spans="1:255" ht="200.1" customHeight="1">
      <c r="A66" s="163"/>
    </row>
    <row r="68" spans="1:255">
      <c r="A68" s="141" t="s">
        <v>192</v>
      </c>
    </row>
    <row r="69" spans="1:255">
      <c r="A69" s="141" t="s">
        <v>193</v>
      </c>
    </row>
    <row r="70" spans="1:255">
      <c r="A70" s="141" t="s">
        <v>194</v>
      </c>
    </row>
    <row r="71" spans="1:255">
      <c r="A71" s="141" t="s">
        <v>195</v>
      </c>
    </row>
    <row r="73" spans="1:255">
      <c r="A73" s="146" t="s">
        <v>196</v>
      </c>
      <c r="B73" s="146"/>
      <c r="C73" s="146"/>
      <c r="D73" s="146"/>
      <c r="E73" s="146"/>
      <c r="F73" s="146"/>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c r="AL73" s="147"/>
      <c r="AM73" s="147"/>
      <c r="AN73" s="147"/>
      <c r="AO73" s="147"/>
      <c r="AP73" s="147"/>
      <c r="AQ73" s="147"/>
      <c r="AR73" s="147"/>
      <c r="AS73" s="147"/>
      <c r="AT73" s="147"/>
      <c r="AU73" s="147"/>
      <c r="AV73" s="147"/>
      <c r="AW73" s="147"/>
      <c r="AX73" s="147"/>
      <c r="AY73" s="147"/>
      <c r="AZ73" s="147"/>
      <c r="BA73" s="147"/>
      <c r="BB73" s="147"/>
      <c r="BC73" s="147"/>
      <c r="BD73" s="147"/>
      <c r="BE73" s="147"/>
      <c r="BF73" s="147"/>
      <c r="BG73" s="147"/>
      <c r="BH73" s="147"/>
      <c r="BI73" s="147"/>
      <c r="BJ73" s="147"/>
      <c r="BK73" s="147"/>
      <c r="BL73" s="147"/>
      <c r="BM73" s="147"/>
      <c r="BN73" s="147"/>
      <c r="BO73" s="147"/>
      <c r="BP73" s="147"/>
      <c r="BQ73" s="147"/>
      <c r="BR73" s="147"/>
      <c r="BS73" s="147"/>
      <c r="BT73" s="147"/>
      <c r="BU73" s="147"/>
      <c r="BV73" s="147"/>
      <c r="BW73" s="147"/>
      <c r="BX73" s="147"/>
      <c r="BY73" s="147"/>
      <c r="BZ73" s="147"/>
      <c r="CA73" s="147"/>
      <c r="CB73" s="147"/>
      <c r="CC73" s="147"/>
      <c r="CD73" s="147"/>
      <c r="CE73" s="147"/>
      <c r="CF73" s="147"/>
      <c r="CG73" s="147"/>
      <c r="CH73" s="147"/>
      <c r="CI73" s="147"/>
      <c r="CJ73" s="147"/>
      <c r="CK73" s="147"/>
      <c r="CL73" s="147"/>
      <c r="CM73" s="147"/>
      <c r="CN73" s="147"/>
      <c r="CO73" s="147"/>
      <c r="CP73" s="147"/>
      <c r="CQ73" s="147"/>
      <c r="CR73" s="147"/>
      <c r="CS73" s="147"/>
      <c r="CT73" s="147"/>
      <c r="CU73" s="147"/>
      <c r="CV73" s="147"/>
      <c r="CW73" s="147"/>
      <c r="CX73" s="147"/>
      <c r="CY73" s="147"/>
      <c r="CZ73" s="147"/>
      <c r="DA73" s="147"/>
      <c r="DB73" s="147"/>
      <c r="DC73" s="147"/>
      <c r="DD73" s="147"/>
      <c r="DE73" s="147"/>
      <c r="DF73" s="147"/>
      <c r="DG73" s="147"/>
      <c r="DH73" s="147"/>
      <c r="DI73" s="147"/>
      <c r="DJ73" s="147"/>
      <c r="DK73" s="147"/>
      <c r="DL73" s="147"/>
      <c r="DM73" s="147"/>
      <c r="DN73" s="147"/>
      <c r="DO73" s="147"/>
      <c r="DP73" s="147"/>
      <c r="DQ73" s="147"/>
      <c r="DR73" s="147"/>
      <c r="DS73" s="147"/>
      <c r="DT73" s="147"/>
      <c r="DU73" s="147"/>
      <c r="DV73" s="147"/>
      <c r="DW73" s="147"/>
      <c r="DX73" s="147"/>
      <c r="DY73" s="147"/>
      <c r="DZ73" s="147"/>
      <c r="EA73" s="147"/>
      <c r="EB73" s="147"/>
      <c r="EC73" s="147"/>
      <c r="ED73" s="147"/>
      <c r="EE73" s="147"/>
      <c r="EF73" s="147"/>
      <c r="EG73" s="147"/>
      <c r="EH73" s="147"/>
      <c r="EI73" s="147"/>
      <c r="EJ73" s="147"/>
      <c r="EK73" s="147"/>
      <c r="EL73" s="147"/>
      <c r="EM73" s="147"/>
      <c r="EN73" s="147"/>
      <c r="EO73" s="147"/>
      <c r="EP73" s="147"/>
      <c r="EQ73" s="147"/>
      <c r="ER73" s="147"/>
      <c r="ES73" s="147"/>
      <c r="ET73" s="147"/>
      <c r="EU73" s="147"/>
      <c r="EV73" s="147"/>
      <c r="EW73" s="147"/>
      <c r="EX73" s="147"/>
      <c r="EY73" s="147"/>
      <c r="EZ73" s="147"/>
      <c r="FA73" s="147"/>
      <c r="FB73" s="147"/>
      <c r="FC73" s="147"/>
      <c r="FD73" s="147"/>
      <c r="FE73" s="147"/>
      <c r="FF73" s="147"/>
      <c r="FG73" s="147"/>
      <c r="FH73" s="147"/>
      <c r="FI73" s="147"/>
      <c r="FJ73" s="147"/>
      <c r="FK73" s="147"/>
      <c r="FL73" s="147"/>
      <c r="FM73" s="147"/>
      <c r="FN73" s="147"/>
      <c r="FO73" s="147"/>
      <c r="FP73" s="147"/>
      <c r="FQ73" s="147"/>
      <c r="FR73" s="147"/>
      <c r="FS73" s="147"/>
      <c r="FT73" s="147"/>
      <c r="FU73" s="147"/>
      <c r="FV73" s="147"/>
      <c r="FW73" s="147"/>
      <c r="FX73" s="147"/>
      <c r="FY73" s="147"/>
      <c r="FZ73" s="147"/>
      <c r="GA73" s="147"/>
      <c r="GB73" s="147"/>
      <c r="GC73" s="147"/>
      <c r="GD73" s="147"/>
      <c r="GE73" s="147"/>
      <c r="GF73" s="147"/>
      <c r="GG73" s="147"/>
      <c r="GH73" s="147"/>
      <c r="GI73" s="147"/>
      <c r="GJ73" s="147"/>
      <c r="GK73" s="147"/>
      <c r="GL73" s="147"/>
      <c r="GM73" s="147"/>
      <c r="GN73" s="147"/>
      <c r="GO73" s="147"/>
      <c r="GP73" s="147"/>
      <c r="GQ73" s="147"/>
      <c r="GR73" s="147"/>
      <c r="GS73" s="147"/>
      <c r="GT73" s="147"/>
      <c r="GU73" s="147"/>
      <c r="GV73" s="147"/>
      <c r="GW73" s="147"/>
      <c r="GX73" s="147"/>
      <c r="GY73" s="147"/>
      <c r="GZ73" s="147"/>
      <c r="HA73" s="147"/>
      <c r="HB73" s="147"/>
      <c r="HC73" s="147"/>
      <c r="HD73" s="147"/>
      <c r="HE73" s="147"/>
      <c r="HF73" s="147"/>
      <c r="HG73" s="147"/>
      <c r="HH73" s="147"/>
      <c r="HI73" s="147"/>
      <c r="HJ73" s="147"/>
      <c r="HK73" s="147"/>
      <c r="HL73" s="147"/>
      <c r="HM73" s="147"/>
      <c r="HN73" s="147"/>
      <c r="HO73" s="147"/>
      <c r="HP73" s="147"/>
      <c r="HQ73" s="147"/>
      <c r="HR73" s="147"/>
      <c r="HS73" s="147"/>
      <c r="HT73" s="147"/>
      <c r="HU73" s="147"/>
      <c r="HV73" s="147"/>
      <c r="HW73" s="147"/>
      <c r="HX73" s="147"/>
      <c r="HY73" s="147"/>
      <c r="HZ73" s="147"/>
      <c r="IA73" s="147"/>
      <c r="IB73" s="147"/>
      <c r="IC73" s="147"/>
      <c r="ID73" s="147"/>
      <c r="IE73" s="147"/>
      <c r="IF73" s="147"/>
      <c r="IG73" s="147"/>
      <c r="IH73" s="147"/>
      <c r="II73" s="147"/>
      <c r="IJ73" s="147"/>
      <c r="IK73" s="147"/>
      <c r="IL73" s="147"/>
      <c r="IM73" s="147"/>
      <c r="IN73" s="147"/>
      <c r="IO73" s="147"/>
      <c r="IP73" s="147"/>
      <c r="IQ73" s="147"/>
      <c r="IR73" s="147"/>
      <c r="IS73" s="147"/>
      <c r="IT73" s="147"/>
      <c r="IU73" s="147"/>
    </row>
    <row r="74" spans="1:255" ht="22.5">
      <c r="A74" s="148" t="s">
        <v>157</v>
      </c>
      <c r="B74" s="149" t="s">
        <v>158</v>
      </c>
      <c r="C74" s="149" t="s">
        <v>159</v>
      </c>
      <c r="D74" s="149" t="s">
        <v>160</v>
      </c>
      <c r="E74" s="149" t="s">
        <v>161</v>
      </c>
      <c r="F74" s="149" t="s">
        <v>162</v>
      </c>
    </row>
    <row r="75" spans="1:255">
      <c r="A75" s="152" t="s">
        <v>197</v>
      </c>
      <c r="B75" s="158" t="s">
        <v>181</v>
      </c>
      <c r="C75" s="158" t="s">
        <v>181</v>
      </c>
      <c r="D75" s="158" t="s">
        <v>181</v>
      </c>
      <c r="E75" s="158" t="s">
        <v>181</v>
      </c>
      <c r="F75" s="158" t="s">
        <v>181</v>
      </c>
    </row>
    <row r="76" spans="1:255">
      <c r="A76" s="144"/>
      <c r="B76" s="144"/>
      <c r="C76" s="144"/>
      <c r="D76" s="144"/>
      <c r="E76" s="144"/>
      <c r="F76" s="144"/>
    </row>
    <row r="77" spans="1:255">
      <c r="A77" s="152" t="s">
        <v>198</v>
      </c>
      <c r="B77" s="158" t="s">
        <v>181</v>
      </c>
      <c r="C77" s="158" t="s">
        <v>181</v>
      </c>
      <c r="D77" s="158" t="s">
        <v>181</v>
      </c>
      <c r="E77" s="158" t="s">
        <v>181</v>
      </c>
      <c r="F77" s="158" t="s">
        <v>181</v>
      </c>
    </row>
    <row r="78" spans="1:255">
      <c r="A78" s="144"/>
      <c r="B78" s="144"/>
      <c r="C78" s="144"/>
      <c r="D78" s="144"/>
      <c r="E78" s="144"/>
      <c r="F78" s="144"/>
    </row>
    <row r="79" spans="1:255">
      <c r="A79" s="152" t="s">
        <v>199</v>
      </c>
      <c r="B79" s="158" t="s">
        <v>181</v>
      </c>
      <c r="C79" s="158" t="s">
        <v>181</v>
      </c>
      <c r="D79" s="158" t="s">
        <v>181</v>
      </c>
      <c r="E79" s="158" t="s">
        <v>181</v>
      </c>
      <c r="F79" s="158" t="s">
        <v>181</v>
      </c>
    </row>
    <row r="80" spans="1:255">
      <c r="A80" s="144"/>
      <c r="B80" s="144"/>
      <c r="C80" s="144"/>
      <c r="D80" s="144"/>
      <c r="E80" s="144"/>
      <c r="F80" s="144"/>
    </row>
    <row r="81" spans="1:6">
      <c r="A81" s="152" t="s">
        <v>200</v>
      </c>
      <c r="B81" s="158" t="s">
        <v>181</v>
      </c>
      <c r="C81" s="158" t="s">
        <v>181</v>
      </c>
      <c r="D81" s="158" t="s">
        <v>181</v>
      </c>
      <c r="E81" s="158" t="s">
        <v>181</v>
      </c>
      <c r="F81" s="158" t="s">
        <v>181</v>
      </c>
    </row>
    <row r="82" spans="1:6">
      <c r="A82" s="144"/>
      <c r="B82" s="144"/>
      <c r="C82" s="144"/>
      <c r="D82" s="144"/>
      <c r="E82" s="144"/>
      <c r="F82" s="144"/>
    </row>
    <row r="83" spans="1:6">
      <c r="A83" s="152" t="s">
        <v>201</v>
      </c>
      <c r="B83" s="158" t="s">
        <v>181</v>
      </c>
      <c r="C83" s="158" t="s">
        <v>181</v>
      </c>
      <c r="D83" s="158" t="s">
        <v>181</v>
      </c>
      <c r="E83" s="158" t="s">
        <v>181</v>
      </c>
      <c r="F83" s="158" t="s">
        <v>181</v>
      </c>
    </row>
    <row r="84" spans="1:6">
      <c r="A84" s="144"/>
      <c r="B84" s="144"/>
      <c r="C84" s="144"/>
      <c r="D84" s="144"/>
      <c r="E84" s="144"/>
      <c r="F84" s="144"/>
    </row>
    <row r="85" spans="1:6">
      <c r="A85" s="152" t="s">
        <v>202</v>
      </c>
      <c r="B85" s="158" t="s">
        <v>181</v>
      </c>
      <c r="C85" s="158" t="s">
        <v>181</v>
      </c>
      <c r="D85" s="158" t="s">
        <v>181</v>
      </c>
      <c r="E85" s="158" t="s">
        <v>181</v>
      </c>
      <c r="F85" s="158" t="s">
        <v>181</v>
      </c>
    </row>
    <row r="86" spans="1:6">
      <c r="A86" s="144"/>
      <c r="B86" s="144"/>
      <c r="C86" s="144"/>
      <c r="D86" s="144"/>
      <c r="E86" s="144"/>
      <c r="F86" s="144"/>
    </row>
    <row r="87" spans="1:6">
      <c r="A87" s="160"/>
      <c r="B87" s="160"/>
      <c r="C87" s="160"/>
      <c r="D87" s="160"/>
      <c r="E87" s="160"/>
      <c r="F87" s="160"/>
    </row>
    <row r="88" spans="1:6">
      <c r="A88" s="164" t="s">
        <v>203</v>
      </c>
    </row>
  </sheetData>
  <pageMargins left="0.2" right="0.2" top="0.5" bottom="0.5" header="0.5" footer="0.5"/>
  <pageSetup fitToWidth="0" fitToHeight="0" orientation="landscape" horizontalDpi="0" verticalDpi="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AD7C8-2647-4829-AA5F-553F3B651D56}">
  <sheetPr>
    <outlinePr summaryBelow="0" summaryRight="0"/>
    <pageSetUpPr autoPageBreaks="0"/>
  </sheetPr>
  <dimension ref="A5:IU109"/>
  <sheetViews>
    <sheetView workbookViewId="0"/>
  </sheetViews>
  <sheetFormatPr defaultRowHeight="11.25"/>
  <cols>
    <col min="1" max="1" width="45.85546875" style="141" customWidth="1"/>
    <col min="2" max="6" width="14.85546875" style="141" customWidth="1"/>
    <col min="7" max="256" width="9.140625" style="141"/>
    <col min="257" max="257" width="45.85546875" style="141" customWidth="1"/>
    <col min="258" max="262" width="14.85546875" style="141" customWidth="1"/>
    <col min="263" max="512" width="9.140625" style="141"/>
    <col min="513" max="513" width="45.85546875" style="141" customWidth="1"/>
    <col min="514" max="518" width="14.85546875" style="141" customWidth="1"/>
    <col min="519" max="768" width="9.140625" style="141"/>
    <col min="769" max="769" width="45.85546875" style="141" customWidth="1"/>
    <col min="770" max="774" width="14.85546875" style="141" customWidth="1"/>
    <col min="775" max="1024" width="9.140625" style="141"/>
    <col min="1025" max="1025" width="45.85546875" style="141" customWidth="1"/>
    <col min="1026" max="1030" width="14.85546875" style="141" customWidth="1"/>
    <col min="1031" max="1280" width="9.140625" style="141"/>
    <col min="1281" max="1281" width="45.85546875" style="141" customWidth="1"/>
    <col min="1282" max="1286" width="14.85546875" style="141" customWidth="1"/>
    <col min="1287" max="1536" width="9.140625" style="141"/>
    <col min="1537" max="1537" width="45.85546875" style="141" customWidth="1"/>
    <col min="1538" max="1542" width="14.85546875" style="141" customWidth="1"/>
    <col min="1543" max="1792" width="9.140625" style="141"/>
    <col min="1793" max="1793" width="45.85546875" style="141" customWidth="1"/>
    <col min="1794" max="1798" width="14.85546875" style="141" customWidth="1"/>
    <col min="1799" max="2048" width="9.140625" style="141"/>
    <col min="2049" max="2049" width="45.85546875" style="141" customWidth="1"/>
    <col min="2050" max="2054" width="14.85546875" style="141" customWidth="1"/>
    <col min="2055" max="2304" width="9.140625" style="141"/>
    <col min="2305" max="2305" width="45.85546875" style="141" customWidth="1"/>
    <col min="2306" max="2310" width="14.85546875" style="141" customWidth="1"/>
    <col min="2311" max="2560" width="9.140625" style="141"/>
    <col min="2561" max="2561" width="45.85546875" style="141" customWidth="1"/>
    <col min="2562" max="2566" width="14.85546875" style="141" customWidth="1"/>
    <col min="2567" max="2816" width="9.140625" style="141"/>
    <col min="2817" max="2817" width="45.85546875" style="141" customWidth="1"/>
    <col min="2818" max="2822" width="14.85546875" style="141" customWidth="1"/>
    <col min="2823" max="3072" width="9.140625" style="141"/>
    <col min="3073" max="3073" width="45.85546875" style="141" customWidth="1"/>
    <col min="3074" max="3078" width="14.85546875" style="141" customWidth="1"/>
    <col min="3079" max="3328" width="9.140625" style="141"/>
    <col min="3329" max="3329" width="45.85546875" style="141" customWidth="1"/>
    <col min="3330" max="3334" width="14.85546875" style="141" customWidth="1"/>
    <col min="3335" max="3584" width="9.140625" style="141"/>
    <col min="3585" max="3585" width="45.85546875" style="141" customWidth="1"/>
    <col min="3586" max="3590" width="14.85546875" style="141" customWidth="1"/>
    <col min="3591" max="3840" width="9.140625" style="141"/>
    <col min="3841" max="3841" width="45.85546875" style="141" customWidth="1"/>
    <col min="3842" max="3846" width="14.85546875" style="141" customWidth="1"/>
    <col min="3847" max="4096" width="9.140625" style="141"/>
    <col min="4097" max="4097" width="45.85546875" style="141" customWidth="1"/>
    <col min="4098" max="4102" width="14.85546875" style="141" customWidth="1"/>
    <col min="4103" max="4352" width="9.140625" style="141"/>
    <col min="4353" max="4353" width="45.85546875" style="141" customWidth="1"/>
    <col min="4354" max="4358" width="14.85546875" style="141" customWidth="1"/>
    <col min="4359" max="4608" width="9.140625" style="141"/>
    <col min="4609" max="4609" width="45.85546875" style="141" customWidth="1"/>
    <col min="4610" max="4614" width="14.85546875" style="141" customWidth="1"/>
    <col min="4615" max="4864" width="9.140625" style="141"/>
    <col min="4865" max="4865" width="45.85546875" style="141" customWidth="1"/>
    <col min="4866" max="4870" width="14.85546875" style="141" customWidth="1"/>
    <col min="4871" max="5120" width="9.140625" style="141"/>
    <col min="5121" max="5121" width="45.85546875" style="141" customWidth="1"/>
    <col min="5122" max="5126" width="14.85546875" style="141" customWidth="1"/>
    <col min="5127" max="5376" width="9.140625" style="141"/>
    <col min="5377" max="5377" width="45.85546875" style="141" customWidth="1"/>
    <col min="5378" max="5382" width="14.85546875" style="141" customWidth="1"/>
    <col min="5383" max="5632" width="9.140625" style="141"/>
    <col min="5633" max="5633" width="45.85546875" style="141" customWidth="1"/>
    <col min="5634" max="5638" width="14.85546875" style="141" customWidth="1"/>
    <col min="5639" max="5888" width="9.140625" style="141"/>
    <col min="5889" max="5889" width="45.85546875" style="141" customWidth="1"/>
    <col min="5890" max="5894" width="14.85546875" style="141" customWidth="1"/>
    <col min="5895" max="6144" width="9.140625" style="141"/>
    <col min="6145" max="6145" width="45.85546875" style="141" customWidth="1"/>
    <col min="6146" max="6150" width="14.85546875" style="141" customWidth="1"/>
    <col min="6151" max="6400" width="9.140625" style="141"/>
    <col min="6401" max="6401" width="45.85546875" style="141" customWidth="1"/>
    <col min="6402" max="6406" width="14.85546875" style="141" customWidth="1"/>
    <col min="6407" max="6656" width="9.140625" style="141"/>
    <col min="6657" max="6657" width="45.85546875" style="141" customWidth="1"/>
    <col min="6658" max="6662" width="14.85546875" style="141" customWidth="1"/>
    <col min="6663" max="6912" width="9.140625" style="141"/>
    <col min="6913" max="6913" width="45.85546875" style="141" customWidth="1"/>
    <col min="6914" max="6918" width="14.85546875" style="141" customWidth="1"/>
    <col min="6919" max="7168" width="9.140625" style="141"/>
    <col min="7169" max="7169" width="45.85546875" style="141" customWidth="1"/>
    <col min="7170" max="7174" width="14.85546875" style="141" customWidth="1"/>
    <col min="7175" max="7424" width="9.140625" style="141"/>
    <col min="7425" max="7425" width="45.85546875" style="141" customWidth="1"/>
    <col min="7426" max="7430" width="14.85546875" style="141" customWidth="1"/>
    <col min="7431" max="7680" width="9.140625" style="141"/>
    <col min="7681" max="7681" width="45.85546875" style="141" customWidth="1"/>
    <col min="7682" max="7686" width="14.85546875" style="141" customWidth="1"/>
    <col min="7687" max="7936" width="9.140625" style="141"/>
    <col min="7937" max="7937" width="45.85546875" style="141" customWidth="1"/>
    <col min="7938" max="7942" width="14.85546875" style="141" customWidth="1"/>
    <col min="7943" max="8192" width="9.140625" style="141"/>
    <col min="8193" max="8193" width="45.85546875" style="141" customWidth="1"/>
    <col min="8194" max="8198" width="14.85546875" style="141" customWidth="1"/>
    <col min="8199" max="8448" width="9.140625" style="141"/>
    <col min="8449" max="8449" width="45.85546875" style="141" customWidth="1"/>
    <col min="8450" max="8454" width="14.85546875" style="141" customWidth="1"/>
    <col min="8455" max="8704" width="9.140625" style="141"/>
    <col min="8705" max="8705" width="45.85546875" style="141" customWidth="1"/>
    <col min="8706" max="8710" width="14.85546875" style="141" customWidth="1"/>
    <col min="8711" max="8960" width="9.140625" style="141"/>
    <col min="8961" max="8961" width="45.85546875" style="141" customWidth="1"/>
    <col min="8962" max="8966" width="14.85546875" style="141" customWidth="1"/>
    <col min="8967" max="9216" width="9.140625" style="141"/>
    <col min="9217" max="9217" width="45.85546875" style="141" customWidth="1"/>
    <col min="9218" max="9222" width="14.85546875" style="141" customWidth="1"/>
    <col min="9223" max="9472" width="9.140625" style="141"/>
    <col min="9473" max="9473" width="45.85546875" style="141" customWidth="1"/>
    <col min="9474" max="9478" width="14.85546875" style="141" customWidth="1"/>
    <col min="9479" max="9728" width="9.140625" style="141"/>
    <col min="9729" max="9729" width="45.85546875" style="141" customWidth="1"/>
    <col min="9730" max="9734" width="14.85546875" style="141" customWidth="1"/>
    <col min="9735" max="9984" width="9.140625" style="141"/>
    <col min="9985" max="9985" width="45.85546875" style="141" customWidth="1"/>
    <col min="9986" max="9990" width="14.85546875" style="141" customWidth="1"/>
    <col min="9991" max="10240" width="9.140625" style="141"/>
    <col min="10241" max="10241" width="45.85546875" style="141" customWidth="1"/>
    <col min="10242" max="10246" width="14.85546875" style="141" customWidth="1"/>
    <col min="10247" max="10496" width="9.140625" style="141"/>
    <col min="10497" max="10497" width="45.85546875" style="141" customWidth="1"/>
    <col min="10498" max="10502" width="14.85546875" style="141" customWidth="1"/>
    <col min="10503" max="10752" width="9.140625" style="141"/>
    <col min="10753" max="10753" width="45.85546875" style="141" customWidth="1"/>
    <col min="10754" max="10758" width="14.85546875" style="141" customWidth="1"/>
    <col min="10759" max="11008" width="9.140625" style="141"/>
    <col min="11009" max="11009" width="45.85546875" style="141" customWidth="1"/>
    <col min="11010" max="11014" width="14.85546875" style="141" customWidth="1"/>
    <col min="11015" max="11264" width="9.140625" style="141"/>
    <col min="11265" max="11265" width="45.85546875" style="141" customWidth="1"/>
    <col min="11266" max="11270" width="14.85546875" style="141" customWidth="1"/>
    <col min="11271" max="11520" width="9.140625" style="141"/>
    <col min="11521" max="11521" width="45.85546875" style="141" customWidth="1"/>
    <col min="11522" max="11526" width="14.85546875" style="141" customWidth="1"/>
    <col min="11527" max="11776" width="9.140625" style="141"/>
    <col min="11777" max="11777" width="45.85546875" style="141" customWidth="1"/>
    <col min="11778" max="11782" width="14.85546875" style="141" customWidth="1"/>
    <col min="11783" max="12032" width="9.140625" style="141"/>
    <col min="12033" max="12033" width="45.85546875" style="141" customWidth="1"/>
    <col min="12034" max="12038" width="14.85546875" style="141" customWidth="1"/>
    <col min="12039" max="12288" width="9.140625" style="141"/>
    <col min="12289" max="12289" width="45.85546875" style="141" customWidth="1"/>
    <col min="12290" max="12294" width="14.85546875" style="141" customWidth="1"/>
    <col min="12295" max="12544" width="9.140625" style="141"/>
    <col min="12545" max="12545" width="45.85546875" style="141" customWidth="1"/>
    <col min="12546" max="12550" width="14.85546875" style="141" customWidth="1"/>
    <col min="12551" max="12800" width="9.140625" style="141"/>
    <col min="12801" max="12801" width="45.85546875" style="141" customWidth="1"/>
    <col min="12802" max="12806" width="14.85546875" style="141" customWidth="1"/>
    <col min="12807" max="13056" width="9.140625" style="141"/>
    <col min="13057" max="13057" width="45.85546875" style="141" customWidth="1"/>
    <col min="13058" max="13062" width="14.85546875" style="141" customWidth="1"/>
    <col min="13063" max="13312" width="9.140625" style="141"/>
    <col min="13313" max="13313" width="45.85546875" style="141" customWidth="1"/>
    <col min="13314" max="13318" width="14.85546875" style="141" customWidth="1"/>
    <col min="13319" max="13568" width="9.140625" style="141"/>
    <col min="13569" max="13569" width="45.85546875" style="141" customWidth="1"/>
    <col min="13570" max="13574" width="14.85546875" style="141" customWidth="1"/>
    <col min="13575" max="13824" width="9.140625" style="141"/>
    <col min="13825" max="13825" width="45.85546875" style="141" customWidth="1"/>
    <col min="13826" max="13830" width="14.85546875" style="141" customWidth="1"/>
    <col min="13831" max="14080" width="9.140625" style="141"/>
    <col min="14081" max="14081" width="45.85546875" style="141" customWidth="1"/>
    <col min="14082" max="14086" width="14.85546875" style="141" customWidth="1"/>
    <col min="14087" max="14336" width="9.140625" style="141"/>
    <col min="14337" max="14337" width="45.85546875" style="141" customWidth="1"/>
    <col min="14338" max="14342" width="14.85546875" style="141" customWidth="1"/>
    <col min="14343" max="14592" width="9.140625" style="141"/>
    <col min="14593" max="14593" width="45.85546875" style="141" customWidth="1"/>
    <col min="14594" max="14598" width="14.85546875" style="141" customWidth="1"/>
    <col min="14599" max="14848" width="9.140625" style="141"/>
    <col min="14849" max="14849" width="45.85546875" style="141" customWidth="1"/>
    <col min="14850" max="14854" width="14.85546875" style="141" customWidth="1"/>
    <col min="14855" max="15104" width="9.140625" style="141"/>
    <col min="15105" max="15105" width="45.85546875" style="141" customWidth="1"/>
    <col min="15106" max="15110" width="14.85546875" style="141" customWidth="1"/>
    <col min="15111" max="15360" width="9.140625" style="141"/>
    <col min="15361" max="15361" width="45.85546875" style="141" customWidth="1"/>
    <col min="15362" max="15366" width="14.85546875" style="141" customWidth="1"/>
    <col min="15367" max="15616" width="9.140625" style="141"/>
    <col min="15617" max="15617" width="45.85546875" style="141" customWidth="1"/>
    <col min="15618" max="15622" width="14.85546875" style="141" customWidth="1"/>
    <col min="15623" max="15872" width="9.140625" style="141"/>
    <col min="15873" max="15873" width="45.85546875" style="141" customWidth="1"/>
    <col min="15874" max="15878" width="14.85546875" style="141" customWidth="1"/>
    <col min="15879" max="16128" width="9.140625" style="141"/>
    <col min="16129" max="16129" width="45.85546875" style="141" customWidth="1"/>
    <col min="16130" max="16134" width="14.85546875" style="141" customWidth="1"/>
    <col min="16135" max="16384" width="9.140625" style="141"/>
  </cols>
  <sheetData>
    <row r="5" spans="1:255" ht="15.75">
      <c r="A5" s="140" t="s">
        <v>204</v>
      </c>
    </row>
    <row r="7" spans="1:255">
      <c r="A7" s="142" t="s">
        <v>205</v>
      </c>
      <c r="B7" s="143" t="s">
        <v>206</v>
      </c>
      <c r="C7" s="141" t="s">
        <v>207</v>
      </c>
      <c r="D7" s="144" t="s">
        <v>145</v>
      </c>
      <c r="E7" s="143" t="s">
        <v>208</v>
      </c>
      <c r="F7" s="141" t="s">
        <v>209</v>
      </c>
    </row>
    <row r="8" spans="1:255">
      <c r="A8" s="144"/>
      <c r="B8" s="143" t="s">
        <v>210</v>
      </c>
      <c r="C8" s="141" t="s">
        <v>211</v>
      </c>
      <c r="D8" s="144" t="s">
        <v>145</v>
      </c>
      <c r="E8" s="143" t="s">
        <v>148</v>
      </c>
      <c r="F8" s="141" t="s">
        <v>149</v>
      </c>
    </row>
    <row r="9" spans="1:255">
      <c r="A9" s="144"/>
      <c r="B9" s="143" t="s">
        <v>143</v>
      </c>
      <c r="C9" s="141" t="s">
        <v>212</v>
      </c>
      <c r="D9" s="144" t="s">
        <v>145</v>
      </c>
      <c r="E9" s="143" t="s">
        <v>146</v>
      </c>
      <c r="F9" s="141" t="s">
        <v>147</v>
      </c>
    </row>
    <row r="10" spans="1:255">
      <c r="A10" s="144"/>
      <c r="B10" s="143" t="s">
        <v>150</v>
      </c>
      <c r="C10" s="141" t="s">
        <v>151</v>
      </c>
      <c r="D10" s="144" t="s">
        <v>145</v>
      </c>
      <c r="E10" s="143" t="s">
        <v>152</v>
      </c>
      <c r="F10" s="145" t="s">
        <v>153</v>
      </c>
    </row>
    <row r="13" spans="1:255">
      <c r="A13" s="146" t="s">
        <v>213</v>
      </c>
      <c r="B13" s="146"/>
      <c r="C13" s="146"/>
      <c r="D13" s="146"/>
      <c r="E13" s="146"/>
      <c r="F13" s="146"/>
      <c r="G13" s="147"/>
      <c r="H13" s="147"/>
      <c r="I13" s="147"/>
      <c r="J13" s="147"/>
      <c r="K13" s="147"/>
      <c r="L13" s="147"/>
      <c r="M13" s="147"/>
      <c r="N13" s="147"/>
      <c r="O13" s="147"/>
      <c r="P13" s="147"/>
      <c r="Q13" s="147"/>
      <c r="R13" s="147"/>
      <c r="S13" s="147"/>
      <c r="T13" s="147"/>
      <c r="U13" s="147"/>
      <c r="V13" s="147"/>
      <c r="W13" s="147"/>
      <c r="X13" s="147"/>
      <c r="Y13" s="147"/>
      <c r="Z13" s="147"/>
      <c r="AA13" s="147"/>
      <c r="AB13" s="147"/>
      <c r="AC13" s="147"/>
      <c r="AD13" s="147"/>
      <c r="AE13" s="147"/>
      <c r="AF13" s="147"/>
      <c r="AG13" s="147"/>
      <c r="AH13" s="147"/>
      <c r="AI13" s="147"/>
      <c r="AJ13" s="147"/>
      <c r="AK13" s="147"/>
      <c r="AL13" s="147"/>
      <c r="AM13" s="147"/>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c r="BJ13" s="147"/>
      <c r="BK13" s="147"/>
      <c r="BL13" s="147"/>
      <c r="BM13" s="147"/>
      <c r="BN13" s="147"/>
      <c r="BO13" s="147"/>
      <c r="BP13" s="147"/>
      <c r="BQ13" s="147"/>
      <c r="BR13" s="147"/>
      <c r="BS13" s="147"/>
      <c r="BT13" s="147"/>
      <c r="BU13" s="147"/>
      <c r="BV13" s="147"/>
      <c r="BW13" s="147"/>
      <c r="BX13" s="147"/>
      <c r="BY13" s="147"/>
      <c r="BZ13" s="147"/>
      <c r="CA13" s="147"/>
      <c r="CB13" s="147"/>
      <c r="CC13" s="147"/>
      <c r="CD13" s="147"/>
      <c r="CE13" s="147"/>
      <c r="CF13" s="147"/>
      <c r="CG13" s="147"/>
      <c r="CH13" s="147"/>
      <c r="CI13" s="147"/>
      <c r="CJ13" s="147"/>
      <c r="CK13" s="147"/>
      <c r="CL13" s="147"/>
      <c r="CM13" s="147"/>
      <c r="CN13" s="147"/>
      <c r="CO13" s="147"/>
      <c r="CP13" s="147"/>
      <c r="CQ13" s="147"/>
      <c r="CR13" s="147"/>
      <c r="CS13" s="147"/>
      <c r="CT13" s="147"/>
      <c r="CU13" s="147"/>
      <c r="CV13" s="147"/>
      <c r="CW13" s="147"/>
      <c r="CX13" s="147"/>
      <c r="CY13" s="147"/>
      <c r="CZ13" s="147"/>
      <c r="DA13" s="147"/>
      <c r="DB13" s="147"/>
      <c r="DC13" s="147"/>
      <c r="DD13" s="147"/>
      <c r="DE13" s="147"/>
      <c r="DF13" s="147"/>
      <c r="DG13" s="147"/>
      <c r="DH13" s="147"/>
      <c r="DI13" s="147"/>
      <c r="DJ13" s="147"/>
      <c r="DK13" s="147"/>
      <c r="DL13" s="147"/>
      <c r="DM13" s="147"/>
      <c r="DN13" s="147"/>
      <c r="DO13" s="147"/>
      <c r="DP13" s="147"/>
      <c r="DQ13" s="147"/>
      <c r="DR13" s="147"/>
      <c r="DS13" s="147"/>
      <c r="DT13" s="147"/>
      <c r="DU13" s="147"/>
      <c r="DV13" s="147"/>
      <c r="DW13" s="147"/>
      <c r="DX13" s="147"/>
      <c r="DY13" s="147"/>
      <c r="DZ13" s="147"/>
      <c r="EA13" s="147"/>
      <c r="EB13" s="147"/>
      <c r="EC13" s="147"/>
      <c r="ED13" s="147"/>
      <c r="EE13" s="147"/>
      <c r="EF13" s="147"/>
      <c r="EG13" s="147"/>
      <c r="EH13" s="147"/>
      <c r="EI13" s="147"/>
      <c r="EJ13" s="147"/>
      <c r="EK13" s="147"/>
      <c r="EL13" s="147"/>
      <c r="EM13" s="147"/>
      <c r="EN13" s="147"/>
      <c r="EO13" s="147"/>
      <c r="EP13" s="147"/>
      <c r="EQ13" s="147"/>
      <c r="ER13" s="147"/>
      <c r="ES13" s="147"/>
      <c r="ET13" s="147"/>
      <c r="EU13" s="147"/>
      <c r="EV13" s="147"/>
      <c r="EW13" s="147"/>
      <c r="EX13" s="147"/>
      <c r="EY13" s="147"/>
      <c r="EZ13" s="147"/>
      <c r="FA13" s="147"/>
      <c r="FB13" s="147"/>
      <c r="FC13" s="147"/>
      <c r="FD13" s="147"/>
      <c r="FE13" s="147"/>
      <c r="FF13" s="147"/>
      <c r="FG13" s="147"/>
      <c r="FH13" s="147"/>
      <c r="FI13" s="147"/>
      <c r="FJ13" s="147"/>
      <c r="FK13" s="147"/>
      <c r="FL13" s="147"/>
      <c r="FM13" s="147"/>
      <c r="FN13" s="147"/>
      <c r="FO13" s="147"/>
      <c r="FP13" s="147"/>
      <c r="FQ13" s="147"/>
      <c r="FR13" s="147"/>
      <c r="FS13" s="147"/>
      <c r="FT13" s="147"/>
      <c r="FU13" s="147"/>
      <c r="FV13" s="147"/>
      <c r="FW13" s="147"/>
      <c r="FX13" s="147"/>
      <c r="FY13" s="147"/>
      <c r="FZ13" s="147"/>
      <c r="GA13" s="147"/>
      <c r="GB13" s="147"/>
      <c r="GC13" s="147"/>
      <c r="GD13" s="147"/>
      <c r="GE13" s="147"/>
      <c r="GF13" s="147"/>
      <c r="GG13" s="147"/>
      <c r="GH13" s="147"/>
      <c r="GI13" s="147"/>
      <c r="GJ13" s="147"/>
      <c r="GK13" s="147"/>
      <c r="GL13" s="147"/>
      <c r="GM13" s="147"/>
      <c r="GN13" s="147"/>
      <c r="GO13" s="147"/>
      <c r="GP13" s="147"/>
      <c r="GQ13" s="147"/>
      <c r="GR13" s="147"/>
      <c r="GS13" s="147"/>
      <c r="GT13" s="147"/>
      <c r="GU13" s="147"/>
      <c r="GV13" s="147"/>
      <c r="GW13" s="147"/>
      <c r="GX13" s="147"/>
      <c r="GY13" s="147"/>
      <c r="GZ13" s="147"/>
      <c r="HA13" s="147"/>
      <c r="HB13" s="147"/>
      <c r="HC13" s="147"/>
      <c r="HD13" s="147"/>
      <c r="HE13" s="147"/>
      <c r="HF13" s="147"/>
      <c r="HG13" s="147"/>
      <c r="HH13" s="147"/>
      <c r="HI13" s="147"/>
      <c r="HJ13" s="147"/>
      <c r="HK13" s="147"/>
      <c r="HL13" s="147"/>
      <c r="HM13" s="147"/>
      <c r="HN13" s="147"/>
      <c r="HO13" s="147"/>
      <c r="HP13" s="147"/>
      <c r="HQ13" s="147"/>
      <c r="HR13" s="147"/>
      <c r="HS13" s="147"/>
      <c r="HT13" s="147"/>
      <c r="HU13" s="147"/>
      <c r="HV13" s="147"/>
      <c r="HW13" s="147"/>
      <c r="HX13" s="147"/>
      <c r="HY13" s="147"/>
      <c r="HZ13" s="147"/>
      <c r="IA13" s="147"/>
      <c r="IB13" s="147"/>
      <c r="IC13" s="147"/>
      <c r="ID13" s="147"/>
      <c r="IE13" s="147"/>
      <c r="IF13" s="147"/>
      <c r="IG13" s="147"/>
      <c r="IH13" s="147"/>
      <c r="II13" s="147"/>
      <c r="IJ13" s="147"/>
      <c r="IK13" s="147"/>
      <c r="IL13" s="147"/>
      <c r="IM13" s="147"/>
      <c r="IN13" s="147"/>
      <c r="IO13" s="147"/>
      <c r="IP13" s="147"/>
      <c r="IQ13" s="147"/>
      <c r="IR13" s="147"/>
      <c r="IS13" s="147"/>
      <c r="IT13" s="147"/>
      <c r="IU13" s="147"/>
    </row>
    <row r="14" spans="1:255" ht="33.75">
      <c r="A14" s="148" t="s">
        <v>157</v>
      </c>
      <c r="B14" s="149" t="s">
        <v>214</v>
      </c>
      <c r="C14" s="149" t="s">
        <v>215</v>
      </c>
      <c r="D14" s="149" t="s">
        <v>216</v>
      </c>
      <c r="E14" s="149" t="s">
        <v>217</v>
      </c>
      <c r="F14" s="149" t="s">
        <v>218</v>
      </c>
    </row>
    <row r="15" spans="1:255">
      <c r="A15" s="150" t="s">
        <v>163</v>
      </c>
      <c r="B15" s="151" t="s">
        <v>164</v>
      </c>
      <c r="C15" s="151" t="s">
        <v>164</v>
      </c>
      <c r="D15" s="151" t="s">
        <v>164</v>
      </c>
      <c r="E15" s="151" t="s">
        <v>164</v>
      </c>
      <c r="F15" s="151" t="s">
        <v>164</v>
      </c>
    </row>
    <row r="16" spans="1:255">
      <c r="A16" s="152" t="s">
        <v>173</v>
      </c>
      <c r="B16" s="144"/>
      <c r="C16" s="144"/>
      <c r="D16" s="144"/>
      <c r="E16" s="144"/>
      <c r="F16" s="144"/>
    </row>
    <row r="17" spans="1:6">
      <c r="A17" s="144" t="s">
        <v>17</v>
      </c>
      <c r="B17" s="159">
        <v>922.58900000000006</v>
      </c>
      <c r="C17" s="159">
        <v>923.65300000000002</v>
      </c>
      <c r="D17" s="159">
        <v>886.77099999999996</v>
      </c>
      <c r="E17" s="159">
        <v>896.06600000000003</v>
      </c>
      <c r="F17" s="159">
        <v>912.86500000000001</v>
      </c>
    </row>
    <row r="18" spans="1:6">
      <c r="A18" s="144" t="s">
        <v>219</v>
      </c>
      <c r="B18" s="159" t="s">
        <v>181</v>
      </c>
      <c r="C18" s="159" t="s">
        <v>181</v>
      </c>
      <c r="D18" s="159" t="s">
        <v>181</v>
      </c>
      <c r="E18" s="159" t="s">
        <v>181</v>
      </c>
      <c r="F18" s="159" t="s">
        <v>181</v>
      </c>
    </row>
    <row r="19" spans="1:6">
      <c r="A19" s="152" t="s">
        <v>220</v>
      </c>
      <c r="B19" s="162">
        <v>922.58900000000006</v>
      </c>
      <c r="C19" s="162">
        <v>923.65300000000002</v>
      </c>
      <c r="D19" s="162">
        <v>886.77099999999996</v>
      </c>
      <c r="E19" s="162">
        <v>896.06600000000003</v>
      </c>
      <c r="F19" s="162">
        <v>912.86500000000001</v>
      </c>
    </row>
    <row r="20" spans="1:6">
      <c r="A20" s="144"/>
      <c r="B20" s="144"/>
      <c r="C20" s="144"/>
      <c r="D20" s="144"/>
      <c r="E20" s="144"/>
      <c r="F20" s="144"/>
    </row>
    <row r="21" spans="1:6">
      <c r="A21" s="144" t="s">
        <v>221</v>
      </c>
      <c r="B21" s="159">
        <v>673.43</v>
      </c>
      <c r="C21" s="159">
        <v>678.77200000000005</v>
      </c>
      <c r="D21" s="159">
        <v>669.33699999999999</v>
      </c>
      <c r="E21" s="159">
        <v>682.23299999999995</v>
      </c>
      <c r="F21" s="159">
        <v>683.97500000000002</v>
      </c>
    </row>
    <row r="22" spans="1:6">
      <c r="A22" s="152" t="s">
        <v>222</v>
      </c>
      <c r="B22" s="162">
        <v>249.15899999999999</v>
      </c>
      <c r="C22" s="162">
        <v>244.881</v>
      </c>
      <c r="D22" s="162">
        <v>217.434</v>
      </c>
      <c r="E22" s="162">
        <v>213.833</v>
      </c>
      <c r="F22" s="162">
        <v>228.89</v>
      </c>
    </row>
    <row r="23" spans="1:6">
      <c r="A23" s="144"/>
      <c r="B23" s="144"/>
      <c r="C23" s="144"/>
      <c r="D23" s="144"/>
      <c r="E23" s="144"/>
      <c r="F23" s="144"/>
    </row>
    <row r="24" spans="1:6">
      <c r="A24" s="144" t="s">
        <v>223</v>
      </c>
      <c r="B24" s="159">
        <v>61.945</v>
      </c>
      <c r="C24" s="159">
        <v>61.011000000000003</v>
      </c>
      <c r="D24" s="159">
        <v>56.481999999999999</v>
      </c>
      <c r="E24" s="159">
        <v>54.85</v>
      </c>
      <c r="F24" s="159">
        <v>56.96</v>
      </c>
    </row>
    <row r="25" spans="1:6">
      <c r="A25" s="144" t="s">
        <v>224</v>
      </c>
      <c r="B25" s="159" t="s">
        <v>181</v>
      </c>
      <c r="C25" s="159" t="s">
        <v>181</v>
      </c>
      <c r="D25" s="159" t="s">
        <v>181</v>
      </c>
      <c r="E25" s="159" t="s">
        <v>181</v>
      </c>
      <c r="F25" s="159" t="s">
        <v>181</v>
      </c>
    </row>
    <row r="26" spans="1:6">
      <c r="A26" s="144" t="s">
        <v>225</v>
      </c>
      <c r="B26" s="159">
        <v>119.294</v>
      </c>
      <c r="C26" s="159">
        <v>119.569</v>
      </c>
      <c r="D26" s="159">
        <v>109.771</v>
      </c>
      <c r="E26" s="159">
        <v>100.72</v>
      </c>
      <c r="F26" s="159">
        <v>97.629000000000005</v>
      </c>
    </row>
    <row r="27" spans="1:6">
      <c r="A27" s="144" t="s">
        <v>226</v>
      </c>
      <c r="B27" s="159" t="s">
        <v>181</v>
      </c>
      <c r="C27" s="159" t="s">
        <v>181</v>
      </c>
      <c r="D27" s="159" t="s">
        <v>181</v>
      </c>
      <c r="E27" s="159" t="s">
        <v>181</v>
      </c>
      <c r="F27" s="159" t="s">
        <v>181</v>
      </c>
    </row>
    <row r="28" spans="1:6">
      <c r="A28" s="144"/>
      <c r="B28" s="144"/>
      <c r="C28" s="144"/>
      <c r="D28" s="144"/>
      <c r="E28" s="144"/>
      <c r="F28" s="144"/>
    </row>
    <row r="29" spans="1:6">
      <c r="A29" s="152" t="s">
        <v>227</v>
      </c>
      <c r="B29" s="162">
        <v>181.239</v>
      </c>
      <c r="C29" s="162">
        <v>180.58</v>
      </c>
      <c r="D29" s="162">
        <v>166.25299999999999</v>
      </c>
      <c r="E29" s="162">
        <v>155.57</v>
      </c>
      <c r="F29" s="162">
        <v>154.589</v>
      </c>
    </row>
    <row r="30" spans="1:6">
      <c r="A30" s="144"/>
      <c r="B30" s="144"/>
      <c r="C30" s="144"/>
      <c r="D30" s="144"/>
      <c r="E30" s="144"/>
      <c r="F30" s="144"/>
    </row>
    <row r="31" spans="1:6">
      <c r="A31" s="152" t="s">
        <v>228</v>
      </c>
      <c r="B31" s="153">
        <v>67.92</v>
      </c>
      <c r="C31" s="153">
        <v>64.301000000000002</v>
      </c>
      <c r="D31" s="153">
        <v>51.180999999999997</v>
      </c>
      <c r="E31" s="153">
        <v>58.262999999999998</v>
      </c>
      <c r="F31" s="153">
        <v>74.301000000000002</v>
      </c>
    </row>
    <row r="32" spans="1:6">
      <c r="A32" s="144"/>
      <c r="B32" s="144"/>
      <c r="C32" s="144"/>
      <c r="D32" s="144"/>
      <c r="E32" s="144"/>
      <c r="F32" s="144"/>
    </row>
    <row r="33" spans="1:6">
      <c r="A33" s="144" t="s">
        <v>229</v>
      </c>
      <c r="B33" s="159">
        <v>-70.599999999999994</v>
      </c>
      <c r="C33" s="159">
        <v>-67.7</v>
      </c>
      <c r="D33" s="159">
        <v>-69.099999999999994</v>
      </c>
      <c r="E33" s="159">
        <v>-76.3</v>
      </c>
      <c r="F33" s="159">
        <v>-87.2</v>
      </c>
    </row>
    <row r="34" spans="1:6">
      <c r="A34" s="144" t="s">
        <v>230</v>
      </c>
      <c r="B34" s="159" t="s">
        <v>181</v>
      </c>
      <c r="C34" s="159" t="s">
        <v>181</v>
      </c>
      <c r="D34" s="159" t="s">
        <v>181</v>
      </c>
      <c r="E34" s="159" t="s">
        <v>181</v>
      </c>
      <c r="F34" s="159" t="s">
        <v>181</v>
      </c>
    </row>
    <row r="35" spans="1:6">
      <c r="A35" s="152" t="s">
        <v>231</v>
      </c>
      <c r="B35" s="162">
        <v>-70.599999999999994</v>
      </c>
      <c r="C35" s="162">
        <v>-67.7</v>
      </c>
      <c r="D35" s="162">
        <v>-69.099999999999994</v>
      </c>
      <c r="E35" s="162">
        <v>-76.3</v>
      </c>
      <c r="F35" s="162">
        <v>-87.2</v>
      </c>
    </row>
    <row r="36" spans="1:6">
      <c r="A36" s="144"/>
      <c r="B36" s="144"/>
      <c r="C36" s="144"/>
      <c r="D36" s="144"/>
      <c r="E36" s="144"/>
      <c r="F36" s="144"/>
    </row>
    <row r="37" spans="1:6">
      <c r="A37" s="144" t="s">
        <v>232</v>
      </c>
      <c r="B37" s="159" t="s">
        <v>181</v>
      </c>
      <c r="C37" s="159" t="s">
        <v>181</v>
      </c>
      <c r="D37" s="159" t="s">
        <v>181</v>
      </c>
      <c r="E37" s="159" t="s">
        <v>181</v>
      </c>
      <c r="F37" s="159" t="s">
        <v>181</v>
      </c>
    </row>
    <row r="38" spans="1:6">
      <c r="A38" s="152" t="s">
        <v>233</v>
      </c>
      <c r="B38" s="162">
        <v>-2.7</v>
      </c>
      <c r="C38" s="162">
        <v>-3.4</v>
      </c>
      <c r="D38" s="162">
        <v>-17.899999999999999</v>
      </c>
      <c r="E38" s="162">
        <v>-18</v>
      </c>
      <c r="F38" s="162">
        <v>-12.9</v>
      </c>
    </row>
    <row r="39" spans="1:6">
      <c r="A39" s="144"/>
      <c r="B39" s="144"/>
      <c r="C39" s="144"/>
      <c r="D39" s="144"/>
      <c r="E39" s="144"/>
      <c r="F39" s="144"/>
    </row>
    <row r="40" spans="1:6">
      <c r="A40" s="144" t="s">
        <v>234</v>
      </c>
      <c r="B40" s="159" t="s">
        <v>181</v>
      </c>
      <c r="C40" s="159">
        <v>-0.1</v>
      </c>
      <c r="D40" s="159" t="s">
        <v>181</v>
      </c>
      <c r="E40" s="159">
        <v>-0.2</v>
      </c>
      <c r="F40" s="159" t="s">
        <v>181</v>
      </c>
    </row>
    <row r="41" spans="1:6">
      <c r="A41" s="144" t="s">
        <v>235</v>
      </c>
      <c r="B41" s="159" t="s">
        <v>181</v>
      </c>
      <c r="C41" s="159" t="s">
        <v>181</v>
      </c>
      <c r="D41" s="159" t="s">
        <v>181</v>
      </c>
      <c r="E41" s="159" t="s">
        <v>181</v>
      </c>
      <c r="F41" s="159" t="s">
        <v>181</v>
      </c>
    </row>
    <row r="42" spans="1:6">
      <c r="A42" s="144" t="s">
        <v>236</v>
      </c>
      <c r="B42" s="159">
        <v>-0.9</v>
      </c>
      <c r="C42" s="159">
        <v>-1.6</v>
      </c>
      <c r="D42" s="159">
        <v>-1.8</v>
      </c>
      <c r="E42" s="159">
        <v>-6.9</v>
      </c>
      <c r="F42" s="159">
        <v>-23.3</v>
      </c>
    </row>
    <row r="43" spans="1:6">
      <c r="A43" s="144" t="s">
        <v>237</v>
      </c>
      <c r="B43" s="159">
        <v>-11.1</v>
      </c>
      <c r="C43" s="159">
        <v>-1.2</v>
      </c>
      <c r="D43" s="159" t="s">
        <v>181</v>
      </c>
      <c r="E43" s="159">
        <v>-0.3</v>
      </c>
      <c r="F43" s="159" t="s">
        <v>181</v>
      </c>
    </row>
    <row r="44" spans="1:6">
      <c r="A44" s="144" t="s">
        <v>238</v>
      </c>
      <c r="B44" s="159">
        <v>-0.8</v>
      </c>
      <c r="C44" s="159" t="s">
        <v>181</v>
      </c>
      <c r="D44" s="159">
        <v>-1.4</v>
      </c>
      <c r="E44" s="159" t="s">
        <v>181</v>
      </c>
      <c r="F44" s="159">
        <v>-3</v>
      </c>
    </row>
    <row r="45" spans="1:6">
      <c r="A45" s="152" t="s">
        <v>239</v>
      </c>
      <c r="B45" s="162">
        <v>-15.5</v>
      </c>
      <c r="C45" s="162">
        <v>-6.3</v>
      </c>
      <c r="D45" s="162">
        <v>-21.2</v>
      </c>
      <c r="E45" s="162">
        <v>-25.5</v>
      </c>
      <c r="F45" s="162">
        <v>-39.299999999999997</v>
      </c>
    </row>
    <row r="46" spans="1:6">
      <c r="A46" s="144"/>
      <c r="B46" s="144"/>
      <c r="C46" s="144"/>
      <c r="D46" s="144"/>
      <c r="E46" s="144"/>
      <c r="F46" s="144"/>
    </row>
    <row r="47" spans="1:6">
      <c r="A47" s="144" t="s">
        <v>240</v>
      </c>
      <c r="B47" s="159">
        <v>-2.9</v>
      </c>
      <c r="C47" s="159">
        <v>-2.6</v>
      </c>
      <c r="D47" s="159">
        <v>-74.3</v>
      </c>
      <c r="E47" s="159">
        <v>-5</v>
      </c>
      <c r="F47" s="159">
        <v>-10.4</v>
      </c>
    </row>
    <row r="48" spans="1:6">
      <c r="A48" s="152" t="s">
        <v>241</v>
      </c>
      <c r="B48" s="162">
        <v>-12.5</v>
      </c>
      <c r="C48" s="162">
        <v>-3.7</v>
      </c>
      <c r="D48" s="162">
        <v>53.066000000000003</v>
      </c>
      <c r="E48" s="162">
        <v>-20.5</v>
      </c>
      <c r="F48" s="162">
        <v>-28.9</v>
      </c>
    </row>
    <row r="49" spans="1:6">
      <c r="A49" s="144"/>
      <c r="B49" s="144"/>
      <c r="C49" s="144"/>
      <c r="D49" s="144"/>
      <c r="E49" s="144"/>
      <c r="F49" s="144"/>
    </row>
    <row r="50" spans="1:6">
      <c r="A50" s="144" t="s">
        <v>242</v>
      </c>
      <c r="B50" s="159" t="s">
        <v>181</v>
      </c>
      <c r="C50" s="159" t="s">
        <v>181</v>
      </c>
      <c r="D50" s="159" t="s">
        <v>181</v>
      </c>
      <c r="E50" s="159" t="s">
        <v>181</v>
      </c>
      <c r="F50" s="159" t="s">
        <v>181</v>
      </c>
    </row>
    <row r="51" spans="1:6">
      <c r="A51" s="144" t="s">
        <v>243</v>
      </c>
      <c r="B51" s="159" t="s">
        <v>181</v>
      </c>
      <c r="C51" s="159" t="s">
        <v>181</v>
      </c>
      <c r="D51" s="159" t="s">
        <v>181</v>
      </c>
      <c r="E51" s="159" t="s">
        <v>181</v>
      </c>
      <c r="F51" s="159" t="s">
        <v>181</v>
      </c>
    </row>
    <row r="52" spans="1:6">
      <c r="A52" s="152" t="s">
        <v>244</v>
      </c>
      <c r="B52" s="162">
        <v>-12.5</v>
      </c>
      <c r="C52" s="162">
        <v>-3.7</v>
      </c>
      <c r="D52" s="162">
        <v>53.066000000000003</v>
      </c>
      <c r="E52" s="162">
        <v>-20.5</v>
      </c>
      <c r="F52" s="162">
        <v>-28.9</v>
      </c>
    </row>
    <row r="53" spans="1:6">
      <c r="A53" s="144"/>
      <c r="B53" s="144"/>
      <c r="C53" s="144"/>
      <c r="D53" s="144"/>
      <c r="E53" s="144"/>
      <c r="F53" s="144"/>
    </row>
    <row r="54" spans="1:6">
      <c r="A54" s="144" t="s">
        <v>245</v>
      </c>
      <c r="B54" s="159" t="s">
        <v>181</v>
      </c>
      <c r="C54" s="159" t="s">
        <v>181</v>
      </c>
      <c r="D54" s="159" t="s">
        <v>181</v>
      </c>
      <c r="E54" s="159" t="s">
        <v>181</v>
      </c>
      <c r="F54" s="159" t="s">
        <v>181</v>
      </c>
    </row>
    <row r="55" spans="1:6">
      <c r="A55" s="152" t="s">
        <v>246</v>
      </c>
      <c r="B55" s="165">
        <v>-12.5</v>
      </c>
      <c r="C55" s="165">
        <v>-3.7</v>
      </c>
      <c r="D55" s="165">
        <v>53.066000000000003</v>
      </c>
      <c r="E55" s="165">
        <v>-20.5</v>
      </c>
      <c r="F55" s="165">
        <v>-28.9</v>
      </c>
    </row>
    <row r="56" spans="1:6">
      <c r="A56" s="144"/>
      <c r="B56" s="144"/>
      <c r="C56" s="144"/>
      <c r="D56" s="144"/>
      <c r="E56" s="144"/>
      <c r="F56" s="144"/>
    </row>
    <row r="57" spans="1:6">
      <c r="A57" s="144" t="s">
        <v>247</v>
      </c>
      <c r="B57" s="159" t="s">
        <v>181</v>
      </c>
      <c r="C57" s="159" t="s">
        <v>181</v>
      </c>
      <c r="D57" s="159" t="s">
        <v>181</v>
      </c>
      <c r="E57" s="159" t="s">
        <v>181</v>
      </c>
      <c r="F57" s="159" t="s">
        <v>181</v>
      </c>
    </row>
    <row r="58" spans="1:6">
      <c r="A58" s="144"/>
      <c r="B58" s="144"/>
      <c r="C58" s="144"/>
      <c r="D58" s="144"/>
      <c r="E58" s="144"/>
      <c r="F58" s="144"/>
    </row>
    <row r="59" spans="1:6">
      <c r="A59" s="152" t="s">
        <v>248</v>
      </c>
      <c r="B59" s="153">
        <v>-12.5</v>
      </c>
      <c r="C59" s="153">
        <v>-3.7</v>
      </c>
      <c r="D59" s="153">
        <v>53.066000000000003</v>
      </c>
      <c r="E59" s="153">
        <v>-20.5</v>
      </c>
      <c r="F59" s="153">
        <v>-28.9</v>
      </c>
    </row>
    <row r="60" spans="1:6">
      <c r="A60" s="152" t="s">
        <v>249</v>
      </c>
      <c r="B60" s="153">
        <v>-12.5</v>
      </c>
      <c r="C60" s="153">
        <v>-3.7</v>
      </c>
      <c r="D60" s="153">
        <v>53.066000000000003</v>
      </c>
      <c r="E60" s="153">
        <v>-20.5</v>
      </c>
      <c r="F60" s="153">
        <v>-28.9</v>
      </c>
    </row>
    <row r="61" spans="1:6">
      <c r="A61" s="144"/>
      <c r="B61" s="144"/>
      <c r="C61" s="144"/>
      <c r="D61" s="144"/>
      <c r="E61" s="144"/>
      <c r="F61" s="144"/>
    </row>
    <row r="62" spans="1:6">
      <c r="A62" s="152" t="s">
        <v>250</v>
      </c>
      <c r="B62" s="144"/>
      <c r="C62" s="144"/>
      <c r="D62" s="144"/>
      <c r="E62" s="144"/>
      <c r="F62" s="144"/>
    </row>
    <row r="63" spans="1:6">
      <c r="A63" s="144" t="s">
        <v>251</v>
      </c>
      <c r="B63" s="161" t="s">
        <v>172</v>
      </c>
      <c r="C63" s="161" t="s">
        <v>172</v>
      </c>
      <c r="D63" s="161" t="s">
        <v>172</v>
      </c>
      <c r="E63" s="161" t="s">
        <v>172</v>
      </c>
      <c r="F63" s="161" t="s">
        <v>172</v>
      </c>
    </row>
    <row r="64" spans="1:6">
      <c r="A64" s="144" t="s">
        <v>252</v>
      </c>
      <c r="B64" s="161" t="s">
        <v>172</v>
      </c>
      <c r="C64" s="161" t="s">
        <v>172</v>
      </c>
      <c r="D64" s="161" t="s">
        <v>172</v>
      </c>
      <c r="E64" s="161" t="s">
        <v>172</v>
      </c>
      <c r="F64" s="161" t="s">
        <v>172</v>
      </c>
    </row>
    <row r="65" spans="1:6">
      <c r="A65" s="144" t="s">
        <v>253</v>
      </c>
      <c r="B65" s="159" t="s">
        <v>172</v>
      </c>
      <c r="C65" s="159" t="s">
        <v>172</v>
      </c>
      <c r="D65" s="159" t="s">
        <v>172</v>
      </c>
      <c r="E65" s="159" t="s">
        <v>172</v>
      </c>
      <c r="F65" s="159" t="s">
        <v>172</v>
      </c>
    </row>
    <row r="66" spans="1:6">
      <c r="A66" s="144"/>
      <c r="B66" s="144"/>
      <c r="C66" s="144"/>
      <c r="D66" s="144"/>
      <c r="E66" s="144"/>
      <c r="F66" s="144"/>
    </row>
    <row r="67" spans="1:6">
      <c r="A67" s="144" t="s">
        <v>254</v>
      </c>
      <c r="B67" s="161" t="s">
        <v>172</v>
      </c>
      <c r="C67" s="161" t="s">
        <v>172</v>
      </c>
      <c r="D67" s="161" t="s">
        <v>172</v>
      </c>
      <c r="E67" s="161" t="s">
        <v>172</v>
      </c>
      <c r="F67" s="161" t="s">
        <v>172</v>
      </c>
    </row>
    <row r="68" spans="1:6">
      <c r="A68" s="144" t="s">
        <v>255</v>
      </c>
      <c r="B68" s="161" t="s">
        <v>172</v>
      </c>
      <c r="C68" s="161" t="s">
        <v>172</v>
      </c>
      <c r="D68" s="161" t="s">
        <v>172</v>
      </c>
      <c r="E68" s="161" t="s">
        <v>172</v>
      </c>
      <c r="F68" s="161" t="s">
        <v>172</v>
      </c>
    </row>
    <row r="69" spans="1:6">
      <c r="A69" s="144" t="s">
        <v>256</v>
      </c>
      <c r="B69" s="159" t="s">
        <v>172</v>
      </c>
      <c r="C69" s="159" t="s">
        <v>172</v>
      </c>
      <c r="D69" s="159" t="s">
        <v>172</v>
      </c>
      <c r="E69" s="159" t="s">
        <v>172</v>
      </c>
      <c r="F69" s="159" t="s">
        <v>172</v>
      </c>
    </row>
    <row r="70" spans="1:6">
      <c r="A70" s="144"/>
      <c r="B70" s="144"/>
      <c r="C70" s="144"/>
      <c r="D70" s="144"/>
      <c r="E70" s="144"/>
      <c r="F70" s="144"/>
    </row>
    <row r="71" spans="1:6">
      <c r="A71" s="144" t="s">
        <v>257</v>
      </c>
      <c r="B71" s="161" t="s">
        <v>172</v>
      </c>
      <c r="C71" s="161" t="s">
        <v>172</v>
      </c>
      <c r="D71" s="161" t="s">
        <v>172</v>
      </c>
      <c r="E71" s="161" t="s">
        <v>172</v>
      </c>
      <c r="F71" s="161" t="s">
        <v>172</v>
      </c>
    </row>
    <row r="72" spans="1:6">
      <c r="A72" s="144" t="s">
        <v>258</v>
      </c>
      <c r="B72" s="161" t="s">
        <v>172</v>
      </c>
      <c r="C72" s="161" t="s">
        <v>172</v>
      </c>
      <c r="D72" s="161" t="s">
        <v>172</v>
      </c>
      <c r="E72" s="161" t="s">
        <v>172</v>
      </c>
      <c r="F72" s="161" t="s">
        <v>172</v>
      </c>
    </row>
    <row r="73" spans="1:6">
      <c r="A73" s="144"/>
      <c r="B73" s="144"/>
      <c r="C73" s="144"/>
      <c r="D73" s="144"/>
      <c r="E73" s="144"/>
      <c r="F73" s="144"/>
    </row>
    <row r="74" spans="1:6">
      <c r="A74" s="144" t="s">
        <v>259</v>
      </c>
      <c r="B74" s="161" t="s">
        <v>172</v>
      </c>
      <c r="C74" s="161" t="s">
        <v>172</v>
      </c>
      <c r="D74" s="161" t="s">
        <v>172</v>
      </c>
      <c r="E74" s="161" t="s">
        <v>172</v>
      </c>
      <c r="F74" s="161" t="s">
        <v>172</v>
      </c>
    </row>
    <row r="75" spans="1:6">
      <c r="A75" s="144" t="s">
        <v>260</v>
      </c>
      <c r="B75" s="166" t="s">
        <v>261</v>
      </c>
      <c r="C75" s="158" t="s">
        <v>172</v>
      </c>
      <c r="D75" s="158" t="s">
        <v>172</v>
      </c>
      <c r="E75" s="158" t="s">
        <v>172</v>
      </c>
      <c r="F75" s="158" t="s">
        <v>172</v>
      </c>
    </row>
    <row r="76" spans="1:6">
      <c r="A76" s="144"/>
      <c r="B76" s="144"/>
      <c r="C76" s="144"/>
      <c r="D76" s="144"/>
      <c r="E76" s="144"/>
      <c r="F76" s="144"/>
    </row>
    <row r="77" spans="1:6">
      <c r="A77" s="152" t="s">
        <v>262</v>
      </c>
      <c r="B77" s="144"/>
      <c r="C77" s="144"/>
      <c r="D77" s="144"/>
      <c r="E77" s="144"/>
      <c r="F77" s="144"/>
    </row>
    <row r="78" spans="1:6">
      <c r="A78" s="144" t="s">
        <v>87</v>
      </c>
      <c r="B78" s="159">
        <v>189.30099999999999</v>
      </c>
      <c r="C78" s="159">
        <v>185.422</v>
      </c>
      <c r="D78" s="159">
        <v>161.91999999999999</v>
      </c>
      <c r="E78" s="159">
        <v>159.19</v>
      </c>
      <c r="F78" s="159">
        <v>171.93</v>
      </c>
    </row>
    <row r="79" spans="1:6">
      <c r="A79" s="144" t="s">
        <v>263</v>
      </c>
      <c r="B79" s="159">
        <v>72.007000000000005</v>
      </c>
      <c r="C79" s="159">
        <v>67.852999999999994</v>
      </c>
      <c r="D79" s="159">
        <v>54.149000000000001</v>
      </c>
      <c r="E79" s="159">
        <v>60.47</v>
      </c>
      <c r="F79" s="159">
        <v>76.301000000000002</v>
      </c>
    </row>
    <row r="80" spans="1:6">
      <c r="A80" s="144" t="s">
        <v>168</v>
      </c>
      <c r="B80" s="159">
        <v>67.92</v>
      </c>
      <c r="C80" s="159">
        <v>64.301000000000002</v>
      </c>
      <c r="D80" s="159">
        <v>51.180999999999997</v>
      </c>
      <c r="E80" s="159">
        <v>58.262999999999998</v>
      </c>
      <c r="F80" s="159">
        <v>74.301000000000002</v>
      </c>
    </row>
    <row r="81" spans="1:6">
      <c r="A81" s="144" t="s">
        <v>264</v>
      </c>
      <c r="B81" s="159">
        <v>287.66199999999998</v>
      </c>
      <c r="C81" s="159">
        <v>282.59199999999998</v>
      </c>
      <c r="D81" s="159">
        <v>259.00299999999999</v>
      </c>
      <c r="E81" s="159">
        <v>256.83100000000002</v>
      </c>
      <c r="F81" s="159">
        <v>268.42200000000003</v>
      </c>
    </row>
    <row r="82" spans="1:6">
      <c r="A82" s="144" t="s">
        <v>265</v>
      </c>
      <c r="B82" s="159">
        <v>922.58900000000006</v>
      </c>
      <c r="C82" s="159">
        <v>923.65300000000002</v>
      </c>
      <c r="D82" s="159">
        <v>886.77099999999996</v>
      </c>
      <c r="E82" s="159">
        <v>896.06600000000003</v>
      </c>
      <c r="F82" s="159">
        <v>912.86500000000001</v>
      </c>
    </row>
    <row r="83" spans="1:6">
      <c r="A83" s="144" t="s">
        <v>266</v>
      </c>
      <c r="B83" s="166" t="s">
        <v>261</v>
      </c>
      <c r="C83" s="166" t="s">
        <v>261</v>
      </c>
      <c r="D83" s="166" t="s">
        <v>261</v>
      </c>
      <c r="E83" s="166" t="s">
        <v>261</v>
      </c>
      <c r="F83" s="166" t="s">
        <v>261</v>
      </c>
    </row>
    <row r="84" spans="1:6">
      <c r="A84" s="144" t="s">
        <v>267</v>
      </c>
      <c r="B84" s="159">
        <v>12.551</v>
      </c>
      <c r="C84" s="159">
        <v>11.887</v>
      </c>
      <c r="D84" s="159">
        <v>-3.4</v>
      </c>
      <c r="E84" s="159">
        <v>2.3660000000000001</v>
      </c>
      <c r="F84" s="159">
        <v>3.387</v>
      </c>
    </row>
    <row r="85" spans="1:6">
      <c r="A85" s="144" t="s">
        <v>268</v>
      </c>
      <c r="B85" s="159">
        <v>1.256</v>
      </c>
      <c r="C85" s="159">
        <v>1.008</v>
      </c>
      <c r="D85" s="159">
        <v>0.96</v>
      </c>
      <c r="E85" s="159">
        <v>0.79500000000000004</v>
      </c>
      <c r="F85" s="159">
        <v>0.75900000000000001</v>
      </c>
    </row>
    <row r="86" spans="1:6">
      <c r="A86" s="144" t="s">
        <v>269</v>
      </c>
      <c r="B86" s="159">
        <v>13.807</v>
      </c>
      <c r="C86" s="159">
        <v>12.895</v>
      </c>
      <c r="D86" s="159">
        <v>-2.4</v>
      </c>
      <c r="E86" s="159">
        <v>3.161</v>
      </c>
      <c r="F86" s="159">
        <v>4.1459999999999999</v>
      </c>
    </row>
    <row r="87" spans="1:6">
      <c r="A87" s="144" t="s">
        <v>270</v>
      </c>
      <c r="B87" s="159">
        <v>-16.2</v>
      </c>
      <c r="C87" s="159">
        <v>-15.1</v>
      </c>
      <c r="D87" s="159">
        <v>-73</v>
      </c>
      <c r="E87" s="159">
        <v>-8.4</v>
      </c>
      <c r="F87" s="159">
        <v>-14.5</v>
      </c>
    </row>
    <row r="88" spans="1:6">
      <c r="A88" s="144" t="s">
        <v>271</v>
      </c>
      <c r="B88" s="159">
        <v>-0.5</v>
      </c>
      <c r="C88" s="159">
        <v>-0.4</v>
      </c>
      <c r="D88" s="159">
        <v>1.091</v>
      </c>
      <c r="E88" s="159">
        <v>0.17599999999999999</v>
      </c>
      <c r="F88" s="159" t="s">
        <v>172</v>
      </c>
    </row>
    <row r="89" spans="1:6">
      <c r="A89" s="144" t="s">
        <v>272</v>
      </c>
      <c r="B89" s="159">
        <v>-16.7</v>
      </c>
      <c r="C89" s="159">
        <v>-15.5</v>
      </c>
      <c r="D89" s="159">
        <v>-71.900000000000006</v>
      </c>
      <c r="E89" s="159">
        <v>-8.1999999999999993</v>
      </c>
      <c r="F89" s="159">
        <v>-14.5</v>
      </c>
    </row>
    <row r="90" spans="1:6">
      <c r="A90" s="144"/>
      <c r="B90" s="144"/>
      <c r="C90" s="144"/>
      <c r="D90" s="144"/>
      <c r="E90" s="144"/>
      <c r="F90" s="144"/>
    </row>
    <row r="91" spans="1:6">
      <c r="A91" s="144" t="s">
        <v>273</v>
      </c>
      <c r="B91" s="159">
        <v>-1.7</v>
      </c>
      <c r="C91" s="159">
        <v>-2.2000000000000002</v>
      </c>
      <c r="D91" s="159">
        <v>-11.2</v>
      </c>
      <c r="E91" s="159">
        <v>-11.3</v>
      </c>
      <c r="F91" s="159">
        <v>-8.1</v>
      </c>
    </row>
    <row r="92" spans="1:6">
      <c r="A92" s="144" t="s">
        <v>274</v>
      </c>
      <c r="B92" s="159">
        <v>70.581999999999994</v>
      </c>
      <c r="C92" s="159">
        <v>67.228999999999999</v>
      </c>
      <c r="D92" s="159">
        <v>68.164000000000001</v>
      </c>
      <c r="E92" s="159">
        <v>75.328999999999994</v>
      </c>
      <c r="F92" s="159">
        <v>86.582999999999998</v>
      </c>
    </row>
    <row r="93" spans="1:6">
      <c r="A93" s="144" t="s">
        <v>275</v>
      </c>
      <c r="B93" s="167">
        <v>43187</v>
      </c>
      <c r="C93" s="167">
        <v>43536</v>
      </c>
      <c r="D93" s="167">
        <v>43902</v>
      </c>
      <c r="E93" s="167">
        <v>43902</v>
      </c>
      <c r="F93" s="167">
        <v>43902</v>
      </c>
    </row>
    <row r="94" spans="1:6">
      <c r="A94" s="144" t="s">
        <v>276</v>
      </c>
      <c r="B94" s="158" t="s">
        <v>277</v>
      </c>
      <c r="C94" s="158" t="s">
        <v>277</v>
      </c>
      <c r="D94" s="158" t="s">
        <v>278</v>
      </c>
      <c r="E94" s="158" t="s">
        <v>278</v>
      </c>
      <c r="F94" s="158" t="s">
        <v>279</v>
      </c>
    </row>
    <row r="95" spans="1:6">
      <c r="A95" s="144" t="s">
        <v>280</v>
      </c>
      <c r="B95" s="158" t="s">
        <v>281</v>
      </c>
      <c r="C95" s="158" t="s">
        <v>281</v>
      </c>
      <c r="D95" s="158" t="s">
        <v>281</v>
      </c>
      <c r="E95" s="158" t="s">
        <v>281</v>
      </c>
      <c r="F95" s="158" t="s">
        <v>281</v>
      </c>
    </row>
    <row r="96" spans="1:6">
      <c r="A96" s="144"/>
      <c r="B96" s="144"/>
      <c r="C96" s="144"/>
      <c r="D96" s="144"/>
      <c r="E96" s="144"/>
      <c r="F96" s="144"/>
    </row>
    <row r="97" spans="1:6">
      <c r="A97" s="152" t="s">
        <v>282</v>
      </c>
      <c r="B97" s="144"/>
      <c r="C97" s="144"/>
      <c r="D97" s="144"/>
      <c r="E97" s="144"/>
      <c r="F97" s="144"/>
    </row>
    <row r="98" spans="1:6">
      <c r="A98" s="144" t="s">
        <v>283</v>
      </c>
      <c r="B98" s="159">
        <v>47.146000000000001</v>
      </c>
      <c r="C98" s="159">
        <v>46.142000000000003</v>
      </c>
      <c r="D98" s="159">
        <v>48.378999999999998</v>
      </c>
      <c r="E98" s="159">
        <v>48.198</v>
      </c>
      <c r="F98" s="159">
        <v>44.744999999999997</v>
      </c>
    </row>
    <row r="99" spans="1:6">
      <c r="A99" s="144" t="s">
        <v>284</v>
      </c>
      <c r="B99" s="159">
        <v>60.344999999999999</v>
      </c>
      <c r="C99" s="159">
        <v>59.811</v>
      </c>
      <c r="D99" s="159">
        <v>55.281999999999996</v>
      </c>
      <c r="E99" s="159">
        <v>53.65</v>
      </c>
      <c r="F99" s="159">
        <v>55.66</v>
      </c>
    </row>
    <row r="100" spans="1:6">
      <c r="A100" s="144" t="s">
        <v>285</v>
      </c>
      <c r="B100" s="159">
        <v>98.361000000000004</v>
      </c>
      <c r="C100" s="159">
        <v>97.17</v>
      </c>
      <c r="D100" s="159">
        <v>97.082999999999998</v>
      </c>
      <c r="E100" s="159">
        <v>97.641000000000005</v>
      </c>
      <c r="F100" s="159">
        <v>96.492000000000004</v>
      </c>
    </row>
    <row r="101" spans="1:6">
      <c r="A101" s="144" t="s">
        <v>286</v>
      </c>
      <c r="B101" s="159">
        <v>47.172362</v>
      </c>
      <c r="C101" s="159">
        <v>45.000593000000002</v>
      </c>
      <c r="D101" s="159">
        <v>46.053845000000003</v>
      </c>
      <c r="E101" s="159">
        <v>51.345886999999998</v>
      </c>
      <c r="F101" s="159">
        <v>47.30115</v>
      </c>
    </row>
    <row r="102" spans="1:6">
      <c r="A102" s="144" t="s">
        <v>287</v>
      </c>
      <c r="B102" s="159">
        <v>51.188637999999997</v>
      </c>
      <c r="C102" s="159">
        <v>52.169407</v>
      </c>
      <c r="D102" s="159">
        <v>51.029155000000003</v>
      </c>
      <c r="E102" s="159">
        <v>46.295113000000001</v>
      </c>
      <c r="F102" s="159">
        <v>49.190849999999998</v>
      </c>
    </row>
    <row r="103" spans="1:6">
      <c r="A103" s="144"/>
      <c r="B103" s="144"/>
      <c r="C103" s="144"/>
      <c r="D103" s="144"/>
      <c r="E103" s="144"/>
      <c r="F103" s="144"/>
    </row>
    <row r="104" spans="1:6">
      <c r="A104" s="144" t="s">
        <v>288</v>
      </c>
      <c r="B104" s="159">
        <v>0.83799999999999997</v>
      </c>
      <c r="C104" s="159">
        <v>0.68899999999999995</v>
      </c>
      <c r="D104" s="159">
        <v>0.60599999999999998</v>
      </c>
      <c r="E104" s="159">
        <v>0.32400000000000001</v>
      </c>
      <c r="F104" s="159">
        <v>2.4500000000000002</v>
      </c>
    </row>
    <row r="105" spans="1:6">
      <c r="A105" s="152" t="s">
        <v>289</v>
      </c>
      <c r="B105" s="153">
        <v>0.83799999999999997</v>
      </c>
      <c r="C105" s="153">
        <v>0.68899999999999995</v>
      </c>
      <c r="D105" s="153">
        <v>0.60599999999999998</v>
      </c>
      <c r="E105" s="153">
        <v>0.32400000000000001</v>
      </c>
      <c r="F105" s="153">
        <v>2.4500000000000002</v>
      </c>
    </row>
    <row r="106" spans="1:6">
      <c r="A106" s="144"/>
      <c r="B106" s="144"/>
      <c r="C106" s="144"/>
      <c r="D106" s="144"/>
      <c r="E106" s="144"/>
      <c r="F106" s="144"/>
    </row>
    <row r="107" spans="1:6">
      <c r="A107" s="168" t="s">
        <v>290</v>
      </c>
      <c r="B107" s="160"/>
      <c r="C107" s="160"/>
      <c r="D107" s="160"/>
      <c r="E107" s="160"/>
      <c r="F107" s="160"/>
    </row>
    <row r="108" spans="1:6">
      <c r="A108" s="141" t="s">
        <v>291</v>
      </c>
    </row>
    <row r="109" spans="1:6">
      <c r="A109" s="164" t="s">
        <v>203</v>
      </c>
    </row>
  </sheetData>
  <pageMargins left="0.2" right="0.2" top="0.5" bottom="0.5" header="0.5" footer="0.5"/>
  <pageSetup fitToWidth="0" fitToHeight="0" orientation="landscape" horizontalDpi="0" verticalDpi="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938-01B6-46A8-AD6E-1AD84C4CD6F8}">
  <sheetPr>
    <outlinePr summaryBelow="0" summaryRight="0"/>
    <pageSetUpPr autoPageBreaks="0"/>
  </sheetPr>
  <dimension ref="A5:IU91"/>
  <sheetViews>
    <sheetView showGridLines="0" topLeftCell="F1" zoomScale="130" zoomScaleNormal="130" workbookViewId="0">
      <selection activeCell="U21" sqref="O21:U25"/>
    </sheetView>
  </sheetViews>
  <sheetFormatPr defaultRowHeight="10.5"/>
  <cols>
    <col min="1" max="1" width="45.85546875" style="338" customWidth="1"/>
    <col min="2" max="6" width="14.85546875" style="338" customWidth="1"/>
    <col min="7" max="15" width="9.140625" style="338"/>
    <col min="16" max="16" width="1.7109375" style="338" customWidth="1"/>
    <col min="17" max="256" width="9.140625" style="338"/>
    <col min="257" max="257" width="45.85546875" style="338" customWidth="1"/>
    <col min="258" max="262" width="14.85546875" style="338" customWidth="1"/>
    <col min="263" max="512" width="9.140625" style="338"/>
    <col min="513" max="513" width="45.85546875" style="338" customWidth="1"/>
    <col min="514" max="518" width="14.85546875" style="338" customWidth="1"/>
    <col min="519" max="768" width="9.140625" style="338"/>
    <col min="769" max="769" width="45.85546875" style="338" customWidth="1"/>
    <col min="770" max="774" width="14.85546875" style="338" customWidth="1"/>
    <col min="775" max="1024" width="9.140625" style="338"/>
    <col min="1025" max="1025" width="45.85546875" style="338" customWidth="1"/>
    <col min="1026" max="1030" width="14.85546875" style="338" customWidth="1"/>
    <col min="1031" max="1280" width="9.140625" style="338"/>
    <col min="1281" max="1281" width="45.85546875" style="338" customWidth="1"/>
    <col min="1282" max="1286" width="14.85546875" style="338" customWidth="1"/>
    <col min="1287" max="1536" width="9.140625" style="338"/>
    <col min="1537" max="1537" width="45.85546875" style="338" customWidth="1"/>
    <col min="1538" max="1542" width="14.85546875" style="338" customWidth="1"/>
    <col min="1543" max="1792" width="9.140625" style="338"/>
    <col min="1793" max="1793" width="45.85546875" style="338" customWidth="1"/>
    <col min="1794" max="1798" width="14.85546875" style="338" customWidth="1"/>
    <col min="1799" max="2048" width="9.140625" style="338"/>
    <col min="2049" max="2049" width="45.85546875" style="338" customWidth="1"/>
    <col min="2050" max="2054" width="14.85546875" style="338" customWidth="1"/>
    <col min="2055" max="2304" width="9.140625" style="338"/>
    <col min="2305" max="2305" width="45.85546875" style="338" customWidth="1"/>
    <col min="2306" max="2310" width="14.85546875" style="338" customWidth="1"/>
    <col min="2311" max="2560" width="9.140625" style="338"/>
    <col min="2561" max="2561" width="45.85546875" style="338" customWidth="1"/>
    <col min="2562" max="2566" width="14.85546875" style="338" customWidth="1"/>
    <col min="2567" max="2816" width="9.140625" style="338"/>
    <col min="2817" max="2817" width="45.85546875" style="338" customWidth="1"/>
    <col min="2818" max="2822" width="14.85546875" style="338" customWidth="1"/>
    <col min="2823" max="3072" width="9.140625" style="338"/>
    <col min="3073" max="3073" width="45.85546875" style="338" customWidth="1"/>
    <col min="3074" max="3078" width="14.85546875" style="338" customWidth="1"/>
    <col min="3079" max="3328" width="9.140625" style="338"/>
    <col min="3329" max="3329" width="45.85546875" style="338" customWidth="1"/>
    <col min="3330" max="3334" width="14.85546875" style="338" customWidth="1"/>
    <col min="3335" max="3584" width="9.140625" style="338"/>
    <col min="3585" max="3585" width="45.85546875" style="338" customWidth="1"/>
    <col min="3586" max="3590" width="14.85546875" style="338" customWidth="1"/>
    <col min="3591" max="3840" width="9.140625" style="338"/>
    <col min="3841" max="3841" width="45.85546875" style="338" customWidth="1"/>
    <col min="3842" max="3846" width="14.85546875" style="338" customWidth="1"/>
    <col min="3847" max="4096" width="9.140625" style="338"/>
    <col min="4097" max="4097" width="45.85546875" style="338" customWidth="1"/>
    <col min="4098" max="4102" width="14.85546875" style="338" customWidth="1"/>
    <col min="4103" max="4352" width="9.140625" style="338"/>
    <col min="4353" max="4353" width="45.85546875" style="338" customWidth="1"/>
    <col min="4354" max="4358" width="14.85546875" style="338" customWidth="1"/>
    <col min="4359" max="4608" width="9.140625" style="338"/>
    <col min="4609" max="4609" width="45.85546875" style="338" customWidth="1"/>
    <col min="4610" max="4614" width="14.85546875" style="338" customWidth="1"/>
    <col min="4615" max="4864" width="9.140625" style="338"/>
    <col min="4865" max="4865" width="45.85546875" style="338" customWidth="1"/>
    <col min="4866" max="4870" width="14.85546875" style="338" customWidth="1"/>
    <col min="4871" max="5120" width="9.140625" style="338"/>
    <col min="5121" max="5121" width="45.85546875" style="338" customWidth="1"/>
    <col min="5122" max="5126" width="14.85546875" style="338" customWidth="1"/>
    <col min="5127" max="5376" width="9.140625" style="338"/>
    <col min="5377" max="5377" width="45.85546875" style="338" customWidth="1"/>
    <col min="5378" max="5382" width="14.85546875" style="338" customWidth="1"/>
    <col min="5383" max="5632" width="9.140625" style="338"/>
    <col min="5633" max="5633" width="45.85546875" style="338" customWidth="1"/>
    <col min="5634" max="5638" width="14.85546875" style="338" customWidth="1"/>
    <col min="5639" max="5888" width="9.140625" style="338"/>
    <col min="5889" max="5889" width="45.85546875" style="338" customWidth="1"/>
    <col min="5890" max="5894" width="14.85546875" style="338" customWidth="1"/>
    <col min="5895" max="6144" width="9.140625" style="338"/>
    <col min="6145" max="6145" width="45.85546875" style="338" customWidth="1"/>
    <col min="6146" max="6150" width="14.85546875" style="338" customWidth="1"/>
    <col min="6151" max="6400" width="9.140625" style="338"/>
    <col min="6401" max="6401" width="45.85546875" style="338" customWidth="1"/>
    <col min="6402" max="6406" width="14.85546875" style="338" customWidth="1"/>
    <col min="6407" max="6656" width="9.140625" style="338"/>
    <col min="6657" max="6657" width="45.85546875" style="338" customWidth="1"/>
    <col min="6658" max="6662" width="14.85546875" style="338" customWidth="1"/>
    <col min="6663" max="6912" width="9.140625" style="338"/>
    <col min="6913" max="6913" width="45.85546875" style="338" customWidth="1"/>
    <col min="6914" max="6918" width="14.85546875" style="338" customWidth="1"/>
    <col min="6919" max="7168" width="9.140625" style="338"/>
    <col min="7169" max="7169" width="45.85546875" style="338" customWidth="1"/>
    <col min="7170" max="7174" width="14.85546875" style="338" customWidth="1"/>
    <col min="7175" max="7424" width="9.140625" style="338"/>
    <col min="7425" max="7425" width="45.85546875" style="338" customWidth="1"/>
    <col min="7426" max="7430" width="14.85546875" style="338" customWidth="1"/>
    <col min="7431" max="7680" width="9.140625" style="338"/>
    <col min="7681" max="7681" width="45.85546875" style="338" customWidth="1"/>
    <col min="7682" max="7686" width="14.85546875" style="338" customWidth="1"/>
    <col min="7687" max="7936" width="9.140625" style="338"/>
    <col min="7937" max="7937" width="45.85546875" style="338" customWidth="1"/>
    <col min="7938" max="7942" width="14.85546875" style="338" customWidth="1"/>
    <col min="7943" max="8192" width="9.140625" style="338"/>
    <col min="8193" max="8193" width="45.85546875" style="338" customWidth="1"/>
    <col min="8194" max="8198" width="14.85546875" style="338" customWidth="1"/>
    <col min="8199" max="8448" width="9.140625" style="338"/>
    <col min="8449" max="8449" width="45.85546875" style="338" customWidth="1"/>
    <col min="8450" max="8454" width="14.85546875" style="338" customWidth="1"/>
    <col min="8455" max="8704" width="9.140625" style="338"/>
    <col min="8705" max="8705" width="45.85546875" style="338" customWidth="1"/>
    <col min="8706" max="8710" width="14.85546875" style="338" customWidth="1"/>
    <col min="8711" max="8960" width="9.140625" style="338"/>
    <col min="8961" max="8961" width="45.85546875" style="338" customWidth="1"/>
    <col min="8962" max="8966" width="14.85546875" style="338" customWidth="1"/>
    <col min="8967" max="9216" width="9.140625" style="338"/>
    <col min="9217" max="9217" width="45.85546875" style="338" customWidth="1"/>
    <col min="9218" max="9222" width="14.85546875" style="338" customWidth="1"/>
    <col min="9223" max="9472" width="9.140625" style="338"/>
    <col min="9473" max="9473" width="45.85546875" style="338" customWidth="1"/>
    <col min="9474" max="9478" width="14.85546875" style="338" customWidth="1"/>
    <col min="9479" max="9728" width="9.140625" style="338"/>
    <col min="9729" max="9729" width="45.85546875" style="338" customWidth="1"/>
    <col min="9730" max="9734" width="14.85546875" style="338" customWidth="1"/>
    <col min="9735" max="9984" width="9.140625" style="338"/>
    <col min="9985" max="9985" width="45.85546875" style="338" customWidth="1"/>
    <col min="9986" max="9990" width="14.85546875" style="338" customWidth="1"/>
    <col min="9991" max="10240" width="9.140625" style="338"/>
    <col min="10241" max="10241" width="45.85546875" style="338" customWidth="1"/>
    <col min="10242" max="10246" width="14.85546875" style="338" customWidth="1"/>
    <col min="10247" max="10496" width="9.140625" style="338"/>
    <col min="10497" max="10497" width="45.85546875" style="338" customWidth="1"/>
    <col min="10498" max="10502" width="14.85546875" style="338" customWidth="1"/>
    <col min="10503" max="10752" width="9.140625" style="338"/>
    <col min="10753" max="10753" width="45.85546875" style="338" customWidth="1"/>
    <col min="10754" max="10758" width="14.85546875" style="338" customWidth="1"/>
    <col min="10759" max="11008" width="9.140625" style="338"/>
    <col min="11009" max="11009" width="45.85546875" style="338" customWidth="1"/>
    <col min="11010" max="11014" width="14.85546875" style="338" customWidth="1"/>
    <col min="11015" max="11264" width="9.140625" style="338"/>
    <col min="11265" max="11265" width="45.85546875" style="338" customWidth="1"/>
    <col min="11266" max="11270" width="14.85546875" style="338" customWidth="1"/>
    <col min="11271" max="11520" width="9.140625" style="338"/>
    <col min="11521" max="11521" width="45.85546875" style="338" customWidth="1"/>
    <col min="11522" max="11526" width="14.85546875" style="338" customWidth="1"/>
    <col min="11527" max="11776" width="9.140625" style="338"/>
    <col min="11777" max="11777" width="45.85546875" style="338" customWidth="1"/>
    <col min="11778" max="11782" width="14.85546875" style="338" customWidth="1"/>
    <col min="11783" max="12032" width="9.140625" style="338"/>
    <col min="12033" max="12033" width="45.85546875" style="338" customWidth="1"/>
    <col min="12034" max="12038" width="14.85546875" style="338" customWidth="1"/>
    <col min="12039" max="12288" width="9.140625" style="338"/>
    <col min="12289" max="12289" width="45.85546875" style="338" customWidth="1"/>
    <col min="12290" max="12294" width="14.85546875" style="338" customWidth="1"/>
    <col min="12295" max="12544" width="9.140625" style="338"/>
    <col min="12545" max="12545" width="45.85546875" style="338" customWidth="1"/>
    <col min="12546" max="12550" width="14.85546875" style="338" customWidth="1"/>
    <col min="12551" max="12800" width="9.140625" style="338"/>
    <col min="12801" max="12801" width="45.85546875" style="338" customWidth="1"/>
    <col min="12802" max="12806" width="14.85546875" style="338" customWidth="1"/>
    <col min="12807" max="13056" width="9.140625" style="338"/>
    <col min="13057" max="13057" width="45.85546875" style="338" customWidth="1"/>
    <col min="13058" max="13062" width="14.85546875" style="338" customWidth="1"/>
    <col min="13063" max="13312" width="9.140625" style="338"/>
    <col min="13313" max="13313" width="45.85546875" style="338" customWidth="1"/>
    <col min="13314" max="13318" width="14.85546875" style="338" customWidth="1"/>
    <col min="13319" max="13568" width="9.140625" style="338"/>
    <col min="13569" max="13569" width="45.85546875" style="338" customWidth="1"/>
    <col min="13570" max="13574" width="14.85546875" style="338" customWidth="1"/>
    <col min="13575" max="13824" width="9.140625" style="338"/>
    <col min="13825" max="13825" width="45.85546875" style="338" customWidth="1"/>
    <col min="13826" max="13830" width="14.85546875" style="338" customWidth="1"/>
    <col min="13831" max="14080" width="9.140625" style="338"/>
    <col min="14081" max="14081" width="45.85546875" style="338" customWidth="1"/>
    <col min="14082" max="14086" width="14.85546875" style="338" customWidth="1"/>
    <col min="14087" max="14336" width="9.140625" style="338"/>
    <col min="14337" max="14337" width="45.85546875" style="338" customWidth="1"/>
    <col min="14338" max="14342" width="14.85546875" style="338" customWidth="1"/>
    <col min="14343" max="14592" width="9.140625" style="338"/>
    <col min="14593" max="14593" width="45.85546875" style="338" customWidth="1"/>
    <col min="14594" max="14598" width="14.85546875" style="338" customWidth="1"/>
    <col min="14599" max="14848" width="9.140625" style="338"/>
    <col min="14849" max="14849" width="45.85546875" style="338" customWidth="1"/>
    <col min="14850" max="14854" width="14.85546875" style="338" customWidth="1"/>
    <col min="14855" max="15104" width="9.140625" style="338"/>
    <col min="15105" max="15105" width="45.85546875" style="338" customWidth="1"/>
    <col min="15106" max="15110" width="14.85546875" style="338" customWidth="1"/>
    <col min="15111" max="15360" width="9.140625" style="338"/>
    <col min="15361" max="15361" width="45.85546875" style="338" customWidth="1"/>
    <col min="15362" max="15366" width="14.85546875" style="338" customWidth="1"/>
    <col min="15367" max="15616" width="9.140625" style="338"/>
    <col min="15617" max="15617" width="45.85546875" style="338" customWidth="1"/>
    <col min="15618" max="15622" width="14.85546875" style="338" customWidth="1"/>
    <col min="15623" max="15872" width="9.140625" style="338"/>
    <col min="15873" max="15873" width="45.85546875" style="338" customWidth="1"/>
    <col min="15874" max="15878" width="14.85546875" style="338" customWidth="1"/>
    <col min="15879" max="16128" width="9.140625" style="338"/>
    <col min="16129" max="16129" width="45.85546875" style="338" customWidth="1"/>
    <col min="16130" max="16134" width="14.85546875" style="338" customWidth="1"/>
    <col min="16135" max="16384" width="9.140625" style="338"/>
  </cols>
  <sheetData>
    <row r="5" spans="1:255" ht="16.5">
      <c r="A5" s="350" t="s">
        <v>292</v>
      </c>
    </row>
    <row r="7" spans="1:255">
      <c r="A7" s="351" t="s">
        <v>205</v>
      </c>
      <c r="B7" s="341" t="s">
        <v>206</v>
      </c>
      <c r="C7" s="338" t="s">
        <v>207</v>
      </c>
      <c r="D7" s="352" t="s">
        <v>145</v>
      </c>
      <c r="E7" s="341" t="s">
        <v>208</v>
      </c>
      <c r="F7" s="338" t="s">
        <v>209</v>
      </c>
    </row>
    <row r="8" spans="1:255">
      <c r="A8" s="352"/>
      <c r="B8" s="341" t="s">
        <v>210</v>
      </c>
      <c r="C8" s="338" t="s">
        <v>211</v>
      </c>
      <c r="D8" s="352" t="s">
        <v>145</v>
      </c>
      <c r="E8" s="341" t="s">
        <v>148</v>
      </c>
      <c r="F8" s="338" t="s">
        <v>149</v>
      </c>
    </row>
    <row r="9" spans="1:255">
      <c r="A9" s="352"/>
      <c r="B9" s="341" t="s">
        <v>143</v>
      </c>
      <c r="C9" s="338" t="s">
        <v>212</v>
      </c>
      <c r="D9" s="352" t="s">
        <v>145</v>
      </c>
      <c r="E9" s="341" t="s">
        <v>146</v>
      </c>
      <c r="F9" s="338" t="s">
        <v>147</v>
      </c>
    </row>
    <row r="10" spans="1:255">
      <c r="A10" s="352"/>
      <c r="B10" s="341" t="s">
        <v>150</v>
      </c>
      <c r="C10" s="338" t="s">
        <v>151</v>
      </c>
      <c r="D10" s="352" t="s">
        <v>145</v>
      </c>
      <c r="E10" s="341" t="s">
        <v>152</v>
      </c>
      <c r="F10" s="353" t="s">
        <v>153</v>
      </c>
    </row>
    <row r="13" spans="1:255">
      <c r="A13" s="354" t="s">
        <v>293</v>
      </c>
      <c r="B13" s="354"/>
      <c r="C13" s="354"/>
      <c r="D13" s="354"/>
      <c r="E13" s="354"/>
      <c r="F13" s="354"/>
      <c r="G13" s="355"/>
      <c r="H13" s="355"/>
      <c r="I13" s="355"/>
      <c r="J13" s="355"/>
      <c r="K13" s="355"/>
      <c r="L13" s="355"/>
      <c r="M13" s="355"/>
      <c r="N13" s="355"/>
      <c r="O13" s="355"/>
      <c r="P13" s="355"/>
      <c r="Q13" s="355"/>
      <c r="R13" s="355"/>
      <c r="S13" s="355"/>
      <c r="T13" s="355"/>
      <c r="U13" s="355"/>
      <c r="V13" s="355"/>
      <c r="W13" s="355"/>
      <c r="X13" s="355"/>
      <c r="Y13" s="355"/>
      <c r="Z13" s="355"/>
      <c r="AA13" s="355"/>
      <c r="AB13" s="355"/>
      <c r="AC13" s="355"/>
      <c r="AD13" s="355"/>
      <c r="AE13" s="355"/>
      <c r="AF13" s="355"/>
      <c r="AG13" s="355"/>
      <c r="AH13" s="355"/>
      <c r="AI13" s="355"/>
      <c r="AJ13" s="355"/>
      <c r="AK13" s="355"/>
      <c r="AL13" s="355"/>
      <c r="AM13" s="355"/>
      <c r="AN13" s="355"/>
      <c r="AO13" s="355"/>
      <c r="AP13" s="355"/>
      <c r="AQ13" s="355"/>
      <c r="AR13" s="355"/>
      <c r="AS13" s="355"/>
      <c r="AT13" s="355"/>
      <c r="AU13" s="355"/>
      <c r="AV13" s="355"/>
      <c r="AW13" s="355"/>
      <c r="AX13" s="355"/>
      <c r="AY13" s="355"/>
      <c r="AZ13" s="355"/>
      <c r="BA13" s="355"/>
      <c r="BB13" s="355"/>
      <c r="BC13" s="355"/>
      <c r="BD13" s="355"/>
      <c r="BE13" s="355"/>
      <c r="BF13" s="355"/>
      <c r="BG13" s="355"/>
      <c r="BH13" s="355"/>
      <c r="BI13" s="355"/>
      <c r="BJ13" s="355"/>
      <c r="BK13" s="355"/>
      <c r="BL13" s="355"/>
      <c r="BM13" s="355"/>
      <c r="BN13" s="355"/>
      <c r="BO13" s="355"/>
      <c r="BP13" s="355"/>
      <c r="BQ13" s="355"/>
      <c r="BR13" s="355"/>
      <c r="BS13" s="355"/>
      <c r="BT13" s="355"/>
      <c r="BU13" s="355"/>
      <c r="BV13" s="355"/>
      <c r="BW13" s="355"/>
      <c r="BX13" s="355"/>
      <c r="BY13" s="355"/>
      <c r="BZ13" s="355"/>
      <c r="CA13" s="355"/>
      <c r="CB13" s="355"/>
      <c r="CC13" s="355"/>
      <c r="CD13" s="355"/>
      <c r="CE13" s="355"/>
      <c r="CF13" s="355"/>
      <c r="CG13" s="355"/>
      <c r="CH13" s="355"/>
      <c r="CI13" s="355"/>
      <c r="CJ13" s="355"/>
      <c r="CK13" s="355"/>
      <c r="CL13" s="355"/>
      <c r="CM13" s="355"/>
      <c r="CN13" s="355"/>
      <c r="CO13" s="355"/>
      <c r="CP13" s="355"/>
      <c r="CQ13" s="355"/>
      <c r="CR13" s="355"/>
      <c r="CS13" s="355"/>
      <c r="CT13" s="355"/>
      <c r="CU13" s="355"/>
      <c r="CV13" s="355"/>
      <c r="CW13" s="355"/>
      <c r="CX13" s="355"/>
      <c r="CY13" s="355"/>
      <c r="CZ13" s="355"/>
      <c r="DA13" s="355"/>
      <c r="DB13" s="355"/>
      <c r="DC13" s="355"/>
      <c r="DD13" s="355"/>
      <c r="DE13" s="355"/>
      <c r="DF13" s="355"/>
      <c r="DG13" s="355"/>
      <c r="DH13" s="355"/>
      <c r="DI13" s="355"/>
      <c r="DJ13" s="355"/>
      <c r="DK13" s="355"/>
      <c r="DL13" s="355"/>
      <c r="DM13" s="355"/>
      <c r="DN13" s="355"/>
      <c r="DO13" s="355"/>
      <c r="DP13" s="355"/>
      <c r="DQ13" s="355"/>
      <c r="DR13" s="355"/>
      <c r="DS13" s="355"/>
      <c r="DT13" s="355"/>
      <c r="DU13" s="355"/>
      <c r="DV13" s="355"/>
      <c r="DW13" s="355"/>
      <c r="DX13" s="355"/>
      <c r="DY13" s="355"/>
      <c r="DZ13" s="355"/>
      <c r="EA13" s="355"/>
      <c r="EB13" s="355"/>
      <c r="EC13" s="355"/>
      <c r="ED13" s="355"/>
      <c r="EE13" s="355"/>
      <c r="EF13" s="355"/>
      <c r="EG13" s="355"/>
      <c r="EH13" s="355"/>
      <c r="EI13" s="355"/>
      <c r="EJ13" s="355"/>
      <c r="EK13" s="355"/>
      <c r="EL13" s="355"/>
      <c r="EM13" s="355"/>
      <c r="EN13" s="355"/>
      <c r="EO13" s="355"/>
      <c r="EP13" s="355"/>
      <c r="EQ13" s="355"/>
      <c r="ER13" s="355"/>
      <c r="ES13" s="355"/>
      <c r="ET13" s="355"/>
      <c r="EU13" s="355"/>
      <c r="EV13" s="355"/>
      <c r="EW13" s="355"/>
      <c r="EX13" s="355"/>
      <c r="EY13" s="355"/>
      <c r="EZ13" s="355"/>
      <c r="FA13" s="355"/>
      <c r="FB13" s="355"/>
      <c r="FC13" s="355"/>
      <c r="FD13" s="355"/>
      <c r="FE13" s="355"/>
      <c r="FF13" s="355"/>
      <c r="FG13" s="355"/>
      <c r="FH13" s="355"/>
      <c r="FI13" s="355"/>
      <c r="FJ13" s="355"/>
      <c r="FK13" s="355"/>
      <c r="FL13" s="355"/>
      <c r="FM13" s="355"/>
      <c r="FN13" s="355"/>
      <c r="FO13" s="355"/>
      <c r="FP13" s="355"/>
      <c r="FQ13" s="355"/>
      <c r="FR13" s="355"/>
      <c r="FS13" s="355"/>
      <c r="FT13" s="355"/>
      <c r="FU13" s="355"/>
      <c r="FV13" s="355"/>
      <c r="FW13" s="355"/>
      <c r="FX13" s="355"/>
      <c r="FY13" s="355"/>
      <c r="FZ13" s="355"/>
      <c r="GA13" s="355"/>
      <c r="GB13" s="355"/>
      <c r="GC13" s="355"/>
      <c r="GD13" s="355"/>
      <c r="GE13" s="355"/>
      <c r="GF13" s="355"/>
      <c r="GG13" s="355"/>
      <c r="GH13" s="355"/>
      <c r="GI13" s="355"/>
      <c r="GJ13" s="355"/>
      <c r="GK13" s="355"/>
      <c r="GL13" s="355"/>
      <c r="GM13" s="355"/>
      <c r="GN13" s="355"/>
      <c r="GO13" s="355"/>
      <c r="GP13" s="355"/>
      <c r="GQ13" s="355"/>
      <c r="GR13" s="355"/>
      <c r="GS13" s="355"/>
      <c r="GT13" s="355"/>
      <c r="GU13" s="355"/>
      <c r="GV13" s="355"/>
      <c r="GW13" s="355"/>
      <c r="GX13" s="355"/>
      <c r="GY13" s="355"/>
      <c r="GZ13" s="355"/>
      <c r="HA13" s="355"/>
      <c r="HB13" s="355"/>
      <c r="HC13" s="355"/>
      <c r="HD13" s="355"/>
      <c r="HE13" s="355"/>
      <c r="HF13" s="355"/>
      <c r="HG13" s="355"/>
      <c r="HH13" s="355"/>
      <c r="HI13" s="355"/>
      <c r="HJ13" s="355"/>
      <c r="HK13" s="355"/>
      <c r="HL13" s="355"/>
      <c r="HM13" s="355"/>
      <c r="HN13" s="355"/>
      <c r="HO13" s="355"/>
      <c r="HP13" s="355"/>
      <c r="HQ13" s="355"/>
      <c r="HR13" s="355"/>
      <c r="HS13" s="355"/>
      <c r="HT13" s="355"/>
      <c r="HU13" s="355"/>
      <c r="HV13" s="355"/>
      <c r="HW13" s="355"/>
      <c r="HX13" s="355"/>
      <c r="HY13" s="355"/>
      <c r="HZ13" s="355"/>
      <c r="IA13" s="355"/>
      <c r="IB13" s="355"/>
      <c r="IC13" s="355"/>
      <c r="ID13" s="355"/>
      <c r="IE13" s="355"/>
      <c r="IF13" s="355"/>
      <c r="IG13" s="355"/>
      <c r="IH13" s="355"/>
      <c r="II13" s="355"/>
      <c r="IJ13" s="355"/>
      <c r="IK13" s="355"/>
      <c r="IL13" s="355"/>
      <c r="IM13" s="355"/>
      <c r="IN13" s="355"/>
      <c r="IO13" s="355"/>
      <c r="IP13" s="355"/>
      <c r="IQ13" s="355"/>
      <c r="IR13" s="355"/>
      <c r="IS13" s="355"/>
      <c r="IT13" s="355"/>
      <c r="IU13" s="355"/>
    </row>
    <row r="14" spans="1:255" ht="21">
      <c r="A14" s="356" t="s">
        <v>294</v>
      </c>
      <c r="B14" s="357">
        <v>42372</v>
      </c>
      <c r="C14" s="357">
        <v>42736</v>
      </c>
      <c r="D14" s="357">
        <v>43100</v>
      </c>
      <c r="E14" s="357">
        <v>43464</v>
      </c>
      <c r="F14" s="357">
        <v>43828</v>
      </c>
    </row>
    <row r="15" spans="1:255">
      <c r="A15" s="358" t="s">
        <v>163</v>
      </c>
      <c r="B15" s="359" t="s">
        <v>164</v>
      </c>
      <c r="C15" s="359" t="s">
        <v>164</v>
      </c>
      <c r="D15" s="359" t="s">
        <v>164</v>
      </c>
      <c r="E15" s="359" t="s">
        <v>164</v>
      </c>
      <c r="F15" s="359" t="s">
        <v>164</v>
      </c>
    </row>
    <row r="16" spans="1:255">
      <c r="A16" s="360" t="s">
        <v>295</v>
      </c>
      <c r="B16" s="352"/>
      <c r="C16" s="352"/>
      <c r="D16" s="352"/>
      <c r="E16" s="352"/>
      <c r="F16" s="352"/>
    </row>
    <row r="17" spans="1:21">
      <c r="A17" s="352" t="s">
        <v>296</v>
      </c>
      <c r="B17" s="361">
        <v>50.654000000000003</v>
      </c>
      <c r="C17" s="361">
        <v>61.023000000000003</v>
      </c>
      <c r="D17" s="361">
        <v>67.2</v>
      </c>
      <c r="E17" s="361">
        <v>63.17</v>
      </c>
      <c r="F17" s="361">
        <v>34.771000000000001</v>
      </c>
    </row>
    <row r="18" spans="1:21">
      <c r="A18" s="360" t="s">
        <v>297</v>
      </c>
      <c r="B18" s="362">
        <v>50.654000000000003</v>
      </c>
      <c r="C18" s="362">
        <v>61.023000000000003</v>
      </c>
      <c r="D18" s="362">
        <v>67.2</v>
      </c>
      <c r="E18" s="362">
        <v>63.17</v>
      </c>
      <c r="F18" s="362">
        <v>34.771000000000001</v>
      </c>
    </row>
    <row r="19" spans="1:21">
      <c r="A19" s="352"/>
      <c r="B19" s="352"/>
      <c r="C19" s="352"/>
      <c r="D19" s="352"/>
      <c r="E19" s="352"/>
      <c r="F19" s="352"/>
    </row>
    <row r="20" spans="1:21">
      <c r="A20" s="352" t="s">
        <v>298</v>
      </c>
      <c r="B20" s="361">
        <v>11.106</v>
      </c>
      <c r="C20" s="361">
        <v>7.9630000000000001</v>
      </c>
      <c r="D20" s="361">
        <v>8.8629999999999995</v>
      </c>
      <c r="E20" s="361">
        <v>11.185</v>
      </c>
      <c r="F20" s="361">
        <v>10.984</v>
      </c>
      <c r="K20" s="342" t="s">
        <v>823</v>
      </c>
      <c r="L20" s="341" t="s">
        <v>821</v>
      </c>
      <c r="M20" s="341" t="s">
        <v>822</v>
      </c>
    </row>
    <row r="21" spans="1:21">
      <c r="A21" s="352" t="s">
        <v>299</v>
      </c>
      <c r="B21" s="361">
        <v>14.83</v>
      </c>
      <c r="C21" s="361">
        <v>12.532</v>
      </c>
      <c r="D21" s="361">
        <v>22.158000000000001</v>
      </c>
      <c r="E21" s="361">
        <v>22.995000000000001</v>
      </c>
      <c r="F21" s="361">
        <v>15.358000000000001</v>
      </c>
      <c r="J21" s="338" t="s">
        <v>818</v>
      </c>
      <c r="K21" s="339">
        <f>F18</f>
        <v>34.771000000000001</v>
      </c>
      <c r="L21" s="340">
        <v>100</v>
      </c>
      <c r="M21" s="339">
        <f>K21*L21/100</f>
        <v>34.771000000000001</v>
      </c>
      <c r="O21" s="341"/>
      <c r="P21" s="341"/>
      <c r="Q21" s="341"/>
      <c r="R21" s="342" t="s">
        <v>830</v>
      </c>
      <c r="S21" s="342" t="s">
        <v>831</v>
      </c>
      <c r="T21" s="342" t="s">
        <v>833</v>
      </c>
      <c r="U21" s="342" t="s">
        <v>138</v>
      </c>
    </row>
    <row r="22" spans="1:21">
      <c r="A22" s="360" t="s">
        <v>300</v>
      </c>
      <c r="B22" s="362">
        <v>25.936</v>
      </c>
      <c r="C22" s="362">
        <v>20.495000000000001</v>
      </c>
      <c r="D22" s="362">
        <v>31.021000000000001</v>
      </c>
      <c r="E22" s="362">
        <v>34.18</v>
      </c>
      <c r="F22" s="362">
        <v>26.341999999999999</v>
      </c>
      <c r="G22" s="363">
        <f>F22*0.85</f>
        <v>22.390699999999999</v>
      </c>
      <c r="J22" s="338" t="s">
        <v>819</v>
      </c>
      <c r="K22" s="339">
        <f>F22</f>
        <v>26.341999999999999</v>
      </c>
      <c r="L22" s="340">
        <v>85</v>
      </c>
      <c r="M22" s="339">
        <f t="shared" ref="M22:M24" si="0">K22*L22/100</f>
        <v>22.390699999999995</v>
      </c>
      <c r="O22" s="341" t="s">
        <v>834</v>
      </c>
      <c r="P22" s="341"/>
      <c r="Q22" s="342" t="s">
        <v>829</v>
      </c>
      <c r="R22" s="342" t="s">
        <v>138</v>
      </c>
      <c r="S22" s="342" t="s">
        <v>832</v>
      </c>
      <c r="T22" s="342" t="s">
        <v>138</v>
      </c>
      <c r="U22" s="342" t="s">
        <v>120</v>
      </c>
    </row>
    <row r="23" spans="1:21">
      <c r="A23" s="352"/>
      <c r="B23" s="352"/>
      <c r="C23" s="352"/>
      <c r="D23" s="352"/>
      <c r="E23" s="352"/>
      <c r="F23" s="352"/>
      <c r="J23" s="338" t="s">
        <v>301</v>
      </c>
      <c r="K23" s="339">
        <f>F24</f>
        <v>27.983000000000001</v>
      </c>
      <c r="L23" s="340">
        <v>50</v>
      </c>
      <c r="M23" s="339">
        <f t="shared" si="0"/>
        <v>13.9915</v>
      </c>
      <c r="O23" s="338" t="s">
        <v>825</v>
      </c>
      <c r="Q23" s="339">
        <f>'Capital Structure'!H8</f>
        <v>760</v>
      </c>
      <c r="R23" s="339">
        <f>$M$27*'Capital Structure'!H8</f>
        <v>462.88214766311268</v>
      </c>
      <c r="S23" s="339">
        <v>131.38605233688727</v>
      </c>
      <c r="T23" s="339">
        <f>R23+S23</f>
        <v>594.26819999999998</v>
      </c>
      <c r="U23" s="348">
        <f>T23/Q23</f>
        <v>0.78193184210526312</v>
      </c>
    </row>
    <row r="24" spans="1:21">
      <c r="A24" s="352" t="s">
        <v>301</v>
      </c>
      <c r="B24" s="361">
        <v>23.274999999999999</v>
      </c>
      <c r="C24" s="361">
        <v>21.677</v>
      </c>
      <c r="D24" s="361">
        <v>22</v>
      </c>
      <c r="E24" s="361">
        <v>23.806999999999999</v>
      </c>
      <c r="F24" s="361">
        <v>27.983000000000001</v>
      </c>
      <c r="G24" s="363">
        <f>F24*0.5</f>
        <v>13.9915</v>
      </c>
      <c r="J24" s="343" t="s">
        <v>820</v>
      </c>
      <c r="K24" s="344">
        <f>F32</f>
        <v>1046.23</v>
      </c>
      <c r="L24" s="345">
        <v>50</v>
      </c>
      <c r="M24" s="344">
        <f t="shared" si="0"/>
        <v>523.11500000000001</v>
      </c>
      <c r="O24" s="338" t="s">
        <v>827</v>
      </c>
      <c r="Q24" s="344">
        <f>'Capital Structure'!H11</f>
        <v>215.721</v>
      </c>
      <c r="R24" s="344">
        <f>$M$27*'Capital Structure'!H11</f>
        <v>131.38605233688727</v>
      </c>
      <c r="S24" s="339">
        <v>-131.38605233688727</v>
      </c>
      <c r="T24" s="344">
        <f>R24+S24</f>
        <v>0</v>
      </c>
      <c r="U24" s="348">
        <f>T24/Q24</f>
        <v>0</v>
      </c>
    </row>
    <row r="25" spans="1:21">
      <c r="A25" s="352" t="s">
        <v>302</v>
      </c>
      <c r="B25" s="361">
        <v>18.222999999999999</v>
      </c>
      <c r="C25" s="361">
        <v>21.498000000000001</v>
      </c>
      <c r="D25" s="361">
        <v>20.398</v>
      </c>
      <c r="E25" s="361">
        <v>25.423999999999999</v>
      </c>
      <c r="F25" s="361">
        <v>15.661</v>
      </c>
      <c r="G25" s="364"/>
      <c r="J25" s="346" t="s">
        <v>760</v>
      </c>
      <c r="K25" s="349"/>
      <c r="L25" s="346"/>
      <c r="M25" s="347">
        <f>SUM(M21:M24)</f>
        <v>594.26819999999998</v>
      </c>
      <c r="O25" s="341" t="s">
        <v>835</v>
      </c>
      <c r="P25" s="341"/>
      <c r="Q25" s="347">
        <f>SUM(Q23:Q24)</f>
        <v>975.721</v>
      </c>
      <c r="R25" s="347">
        <f>SUM(R23:R24)</f>
        <v>594.26819999999998</v>
      </c>
      <c r="T25" s="347">
        <f>SUM(T23:T24)</f>
        <v>594.26819999999998</v>
      </c>
    </row>
    <row r="26" spans="1:21">
      <c r="A26" s="352" t="s">
        <v>303</v>
      </c>
      <c r="B26" s="361" t="s">
        <v>181</v>
      </c>
      <c r="C26" s="361">
        <v>0.26800000000000002</v>
      </c>
      <c r="D26" s="361">
        <v>0.112</v>
      </c>
      <c r="E26" s="361">
        <v>0.151</v>
      </c>
      <c r="F26" s="361">
        <v>1.7999999999999999E-2</v>
      </c>
      <c r="J26" s="338" t="s">
        <v>824</v>
      </c>
      <c r="M26" s="339">
        <f>'Capital Structure'!H8+'Capital Structure'!H11</f>
        <v>975.721</v>
      </c>
    </row>
    <row r="27" spans="1:21">
      <c r="A27" s="352" t="s">
        <v>304</v>
      </c>
      <c r="B27" s="361" t="s">
        <v>181</v>
      </c>
      <c r="C27" s="361" t="s">
        <v>181</v>
      </c>
      <c r="D27" s="361" t="s">
        <v>181</v>
      </c>
      <c r="E27" s="361" t="s">
        <v>181</v>
      </c>
      <c r="F27" s="361" t="s">
        <v>181</v>
      </c>
      <c r="J27" s="338" t="s">
        <v>828</v>
      </c>
      <c r="M27" s="348">
        <f>M25/M26</f>
        <v>0.60905545745146406</v>
      </c>
    </row>
    <row r="28" spans="1:21">
      <c r="A28" s="360" t="s">
        <v>305</v>
      </c>
      <c r="B28" s="362">
        <v>118.08799999999999</v>
      </c>
      <c r="C28" s="362">
        <v>124.961</v>
      </c>
      <c r="D28" s="362">
        <v>140.73099999999999</v>
      </c>
      <c r="E28" s="362">
        <v>146.732</v>
      </c>
      <c r="F28" s="362">
        <v>104.77500000000001</v>
      </c>
      <c r="G28" s="364">
        <f>SUM(G22:G25)</f>
        <v>36.382199999999997</v>
      </c>
    </row>
    <row r="29" spans="1:21">
      <c r="A29" s="352"/>
      <c r="B29" s="352"/>
      <c r="C29" s="352"/>
      <c r="D29" s="352"/>
      <c r="E29" s="352"/>
      <c r="F29" s="352"/>
    </row>
    <row r="30" spans="1:21">
      <c r="A30" s="352" t="s">
        <v>306</v>
      </c>
      <c r="B30" s="361">
        <v>853.17100000000005</v>
      </c>
      <c r="C30" s="361">
        <v>921.255</v>
      </c>
      <c r="D30" s="361">
        <v>984.26599999999996</v>
      </c>
      <c r="E30" s="361">
        <v>1034.31</v>
      </c>
      <c r="F30" s="361">
        <v>1616.653</v>
      </c>
    </row>
    <row r="31" spans="1:21">
      <c r="A31" s="352" t="s">
        <v>307</v>
      </c>
      <c r="B31" s="361">
        <v>-224.1</v>
      </c>
      <c r="C31" s="361">
        <v>-328.4</v>
      </c>
      <c r="D31" s="361">
        <v>-414.2</v>
      </c>
      <c r="E31" s="361">
        <v>-495.1</v>
      </c>
      <c r="F31" s="361">
        <v>-570.4</v>
      </c>
    </row>
    <row r="32" spans="1:21">
      <c r="A32" s="360" t="s">
        <v>308</v>
      </c>
      <c r="B32" s="362">
        <v>629.04700000000003</v>
      </c>
      <c r="C32" s="362">
        <v>592.88599999999997</v>
      </c>
      <c r="D32" s="362">
        <v>570.02099999999996</v>
      </c>
      <c r="E32" s="362">
        <v>539.18499999999995</v>
      </c>
      <c r="F32" s="362">
        <v>1046.23</v>
      </c>
      <c r="G32" s="363">
        <f>F32*0.5</f>
        <v>523.11500000000001</v>
      </c>
    </row>
    <row r="33" spans="1:7">
      <c r="A33" s="352"/>
      <c r="B33" s="352"/>
      <c r="C33" s="352"/>
      <c r="D33" s="352"/>
      <c r="E33" s="352"/>
      <c r="F33" s="352"/>
    </row>
    <row r="34" spans="1:7">
      <c r="A34" s="352" t="s">
        <v>309</v>
      </c>
      <c r="B34" s="361">
        <v>483.87599999999998</v>
      </c>
      <c r="C34" s="361">
        <v>483.87599999999998</v>
      </c>
      <c r="D34" s="361">
        <v>484.43799999999999</v>
      </c>
      <c r="E34" s="361">
        <v>484.43799999999999</v>
      </c>
      <c r="F34" s="361">
        <v>484.43799999999999</v>
      </c>
      <c r="G34" s="364">
        <f>SUM(G28:G32)</f>
        <v>559.49720000000002</v>
      </c>
    </row>
    <row r="35" spans="1:7">
      <c r="A35" s="352" t="s">
        <v>310</v>
      </c>
      <c r="B35" s="361">
        <v>488.09500000000003</v>
      </c>
      <c r="C35" s="361">
        <v>484.08300000000003</v>
      </c>
      <c r="D35" s="361">
        <v>497.54399999999998</v>
      </c>
      <c r="E35" s="361">
        <v>491.84100000000001</v>
      </c>
      <c r="F35" s="361">
        <v>480.738</v>
      </c>
    </row>
    <row r="36" spans="1:7">
      <c r="A36" s="352" t="s">
        <v>311</v>
      </c>
      <c r="B36" s="361" t="s">
        <v>181</v>
      </c>
      <c r="C36" s="361" t="s">
        <v>181</v>
      </c>
      <c r="D36" s="361">
        <v>2.4E-2</v>
      </c>
      <c r="E36" s="361">
        <v>1.1220000000000001</v>
      </c>
      <c r="F36" s="361">
        <v>1.2490000000000001</v>
      </c>
    </row>
    <row r="37" spans="1:7">
      <c r="A37" s="352" t="s">
        <v>312</v>
      </c>
      <c r="B37" s="361">
        <v>13.929</v>
      </c>
      <c r="C37" s="361">
        <v>24.306000000000001</v>
      </c>
      <c r="D37" s="361">
        <v>2.286</v>
      </c>
      <c r="E37" s="361">
        <v>2.847</v>
      </c>
      <c r="F37" s="361">
        <v>2.1190000000000002</v>
      </c>
    </row>
    <row r="38" spans="1:7">
      <c r="A38" s="360" t="s">
        <v>313</v>
      </c>
      <c r="B38" s="365">
        <v>1733.0350000000001</v>
      </c>
      <c r="C38" s="365">
        <v>1710.1120000000001</v>
      </c>
      <c r="D38" s="365">
        <v>1695.0440000000001</v>
      </c>
      <c r="E38" s="365">
        <v>1666.165</v>
      </c>
      <c r="F38" s="365">
        <v>2119.549</v>
      </c>
    </row>
    <row r="39" spans="1:7">
      <c r="A39" s="352"/>
      <c r="B39" s="352"/>
      <c r="C39" s="352"/>
      <c r="D39" s="352"/>
      <c r="E39" s="352"/>
      <c r="F39" s="352"/>
    </row>
    <row r="40" spans="1:7">
      <c r="A40" s="360" t="s">
        <v>314</v>
      </c>
      <c r="B40" s="352"/>
      <c r="C40" s="352"/>
      <c r="D40" s="352"/>
      <c r="E40" s="352"/>
      <c r="F40" s="352"/>
    </row>
    <row r="41" spans="1:7">
      <c r="A41" s="352" t="s">
        <v>315</v>
      </c>
      <c r="B41" s="361">
        <v>44.09</v>
      </c>
      <c r="C41" s="361">
        <v>33.201999999999998</v>
      </c>
      <c r="D41" s="361">
        <v>31.373999999999999</v>
      </c>
      <c r="E41" s="361">
        <v>31.41</v>
      </c>
      <c r="F41" s="361">
        <v>30.951000000000001</v>
      </c>
    </row>
    <row r="42" spans="1:7">
      <c r="A42" s="352" t="s">
        <v>316</v>
      </c>
      <c r="B42" s="361">
        <v>48.040999999999997</v>
      </c>
      <c r="C42" s="361">
        <v>48.253</v>
      </c>
      <c r="D42" s="361">
        <v>44.893000000000001</v>
      </c>
      <c r="E42" s="361">
        <v>43.493000000000002</v>
      </c>
      <c r="F42" s="361">
        <v>55.722000000000001</v>
      </c>
    </row>
    <row r="43" spans="1:7">
      <c r="A43" s="352" t="s">
        <v>317</v>
      </c>
      <c r="B43" s="361">
        <v>7.65</v>
      </c>
      <c r="C43" s="361">
        <v>7.6130000000000004</v>
      </c>
      <c r="D43" s="361">
        <v>7.6</v>
      </c>
      <c r="E43" s="361">
        <v>7.6</v>
      </c>
      <c r="F43" s="361">
        <v>7.6</v>
      </c>
    </row>
    <row r="44" spans="1:7">
      <c r="A44" s="352" t="s">
        <v>318</v>
      </c>
      <c r="B44" s="361">
        <v>0.42099999999999999</v>
      </c>
      <c r="C44" s="361">
        <v>0.46700000000000003</v>
      </c>
      <c r="D44" s="361">
        <v>0.59599999999999997</v>
      </c>
      <c r="E44" s="361">
        <v>0.67700000000000005</v>
      </c>
      <c r="F44" s="361">
        <v>53.6</v>
      </c>
    </row>
    <row r="45" spans="1:7">
      <c r="A45" s="352" t="s">
        <v>319</v>
      </c>
      <c r="B45" s="361">
        <v>10.233000000000001</v>
      </c>
      <c r="C45" s="361">
        <v>16.381</v>
      </c>
      <c r="D45" s="361">
        <v>21.05</v>
      </c>
      <c r="E45" s="361">
        <v>18.123999999999999</v>
      </c>
      <c r="F45" s="361">
        <v>22.931999999999999</v>
      </c>
    </row>
    <row r="46" spans="1:7">
      <c r="A46" s="352" t="s">
        <v>320</v>
      </c>
      <c r="B46" s="361">
        <v>3.6779999999999999</v>
      </c>
      <c r="C46" s="361">
        <v>4.2750000000000004</v>
      </c>
      <c r="D46" s="361">
        <v>4.7759999999999998</v>
      </c>
      <c r="E46" s="361">
        <v>5.2779999999999996</v>
      </c>
      <c r="F46" s="361" t="s">
        <v>181</v>
      </c>
    </row>
    <row r="47" spans="1:7">
      <c r="A47" s="360" t="s">
        <v>321</v>
      </c>
      <c r="B47" s="362">
        <v>114.113</v>
      </c>
      <c r="C47" s="362">
        <v>110.191</v>
      </c>
      <c r="D47" s="362">
        <v>110.289</v>
      </c>
      <c r="E47" s="362">
        <v>106.58199999999999</v>
      </c>
      <c r="F47" s="362">
        <v>170.80500000000001</v>
      </c>
    </row>
    <row r="48" spans="1:7">
      <c r="A48" s="352"/>
      <c r="B48" s="352"/>
      <c r="C48" s="352"/>
      <c r="D48" s="352"/>
      <c r="E48" s="352"/>
      <c r="F48" s="352"/>
    </row>
    <row r="49" spans="1:6">
      <c r="A49" s="352" t="s">
        <v>322</v>
      </c>
      <c r="B49" s="361">
        <v>971.33299999999997</v>
      </c>
      <c r="C49" s="361">
        <v>968.26599999999996</v>
      </c>
      <c r="D49" s="361">
        <v>965.21299999999997</v>
      </c>
      <c r="E49" s="361">
        <v>961.51400000000001</v>
      </c>
      <c r="F49" s="361">
        <v>921.96799999999996</v>
      </c>
    </row>
    <row r="50" spans="1:6">
      <c r="A50" s="352" t="s">
        <v>323</v>
      </c>
      <c r="B50" s="361">
        <v>194.30199999999999</v>
      </c>
      <c r="C50" s="361">
        <v>190.43299999999999</v>
      </c>
      <c r="D50" s="361">
        <v>190.94300000000001</v>
      </c>
      <c r="E50" s="361">
        <v>186.85</v>
      </c>
      <c r="F50" s="361">
        <v>707.73</v>
      </c>
    </row>
    <row r="51" spans="1:6">
      <c r="A51" s="352" t="s">
        <v>324</v>
      </c>
      <c r="B51" s="361">
        <v>201.73400000000001</v>
      </c>
      <c r="C51" s="361">
        <v>186.29</v>
      </c>
      <c r="D51" s="361">
        <v>114.18600000000001</v>
      </c>
      <c r="E51" s="361">
        <v>107.05800000000001</v>
      </c>
      <c r="F51" s="361">
        <v>92.44</v>
      </c>
    </row>
    <row r="52" spans="1:6">
      <c r="A52" s="352" t="s">
        <v>325</v>
      </c>
      <c r="B52" s="361">
        <v>43.006999999999998</v>
      </c>
      <c r="C52" s="361">
        <v>48.927</v>
      </c>
      <c r="D52" s="361">
        <v>52.265000000000001</v>
      </c>
      <c r="E52" s="361">
        <v>61.59</v>
      </c>
      <c r="F52" s="361">
        <v>12.82</v>
      </c>
    </row>
    <row r="53" spans="1:6">
      <c r="A53" s="360" t="s">
        <v>326</v>
      </c>
      <c r="B53" s="362">
        <v>1524.489</v>
      </c>
      <c r="C53" s="362">
        <v>1504.107</v>
      </c>
      <c r="D53" s="362">
        <v>1432.896</v>
      </c>
      <c r="E53" s="362">
        <v>1423.5940000000001</v>
      </c>
      <c r="F53" s="362">
        <v>1905.7629999999999</v>
      </c>
    </row>
    <row r="54" spans="1:6">
      <c r="A54" s="352"/>
      <c r="B54" s="352"/>
      <c r="C54" s="352"/>
      <c r="D54" s="352"/>
      <c r="E54" s="352"/>
      <c r="F54" s="352"/>
    </row>
    <row r="55" spans="1:6">
      <c r="A55" s="352" t="s">
        <v>327</v>
      </c>
      <c r="B55" s="361" t="s">
        <v>181</v>
      </c>
      <c r="C55" s="361" t="s">
        <v>181</v>
      </c>
      <c r="D55" s="361" t="s">
        <v>181</v>
      </c>
      <c r="E55" s="361" t="s">
        <v>181</v>
      </c>
      <c r="F55" s="361" t="s">
        <v>181</v>
      </c>
    </row>
    <row r="56" spans="1:6">
      <c r="A56" s="352" t="s">
        <v>328</v>
      </c>
      <c r="B56" s="361">
        <v>356.46</v>
      </c>
      <c r="C56" s="361">
        <v>357.166</v>
      </c>
      <c r="D56" s="361">
        <v>359.233</v>
      </c>
      <c r="E56" s="361">
        <v>359.57</v>
      </c>
      <c r="F56" s="361">
        <v>360.005</v>
      </c>
    </row>
    <row r="57" spans="1:6">
      <c r="A57" s="352" t="s">
        <v>329</v>
      </c>
      <c r="B57" s="361">
        <v>-144.6</v>
      </c>
      <c r="C57" s="361">
        <v>-148.30000000000001</v>
      </c>
      <c r="D57" s="361">
        <v>-95.2</v>
      </c>
      <c r="E57" s="361">
        <v>-115.7</v>
      </c>
      <c r="F57" s="361">
        <v>-144.6</v>
      </c>
    </row>
    <row r="58" spans="1:6">
      <c r="A58" s="352" t="s">
        <v>330</v>
      </c>
      <c r="B58" s="361" t="s">
        <v>181</v>
      </c>
      <c r="C58" s="361" t="s">
        <v>181</v>
      </c>
      <c r="D58" s="361" t="s">
        <v>181</v>
      </c>
      <c r="E58" s="361" t="s">
        <v>181</v>
      </c>
      <c r="F58" s="361" t="s">
        <v>181</v>
      </c>
    </row>
    <row r="59" spans="1:6">
      <c r="A59" s="352" t="s">
        <v>331</v>
      </c>
      <c r="B59" s="361">
        <v>-3.3</v>
      </c>
      <c r="C59" s="361">
        <v>-2.9</v>
      </c>
      <c r="D59" s="361">
        <v>-1.9</v>
      </c>
      <c r="E59" s="361">
        <v>-1.3</v>
      </c>
      <c r="F59" s="361">
        <v>-1.6</v>
      </c>
    </row>
    <row r="60" spans="1:6">
      <c r="A60" s="360" t="s">
        <v>332</v>
      </c>
      <c r="B60" s="362">
        <v>208.54599999999999</v>
      </c>
      <c r="C60" s="362">
        <v>206.005</v>
      </c>
      <c r="D60" s="362">
        <v>262.14800000000002</v>
      </c>
      <c r="E60" s="362">
        <v>242.571</v>
      </c>
      <c r="F60" s="362">
        <v>213.786</v>
      </c>
    </row>
    <row r="61" spans="1:6">
      <c r="A61" s="352"/>
      <c r="B61" s="352"/>
      <c r="C61" s="352"/>
      <c r="D61" s="352"/>
      <c r="E61" s="352"/>
      <c r="F61" s="352"/>
    </row>
    <row r="62" spans="1:6">
      <c r="A62" s="360" t="s">
        <v>333</v>
      </c>
      <c r="B62" s="366">
        <v>208.54599999999999</v>
      </c>
      <c r="C62" s="366">
        <v>206.005</v>
      </c>
      <c r="D62" s="366">
        <v>262.14800000000002</v>
      </c>
      <c r="E62" s="366">
        <v>242.571</v>
      </c>
      <c r="F62" s="366">
        <v>213.786</v>
      </c>
    </row>
    <row r="63" spans="1:6">
      <c r="A63" s="352"/>
      <c r="B63" s="352"/>
      <c r="C63" s="352"/>
      <c r="D63" s="352"/>
      <c r="E63" s="352"/>
      <c r="F63" s="352"/>
    </row>
    <row r="64" spans="1:6">
      <c r="A64" s="360" t="s">
        <v>334</v>
      </c>
      <c r="B64" s="367">
        <v>1733.0350000000001</v>
      </c>
      <c r="C64" s="367">
        <v>1710.1120000000001</v>
      </c>
      <c r="D64" s="367">
        <v>1695.0440000000001</v>
      </c>
      <c r="E64" s="367">
        <v>1666.165</v>
      </c>
      <c r="F64" s="367">
        <v>2119.549</v>
      </c>
    </row>
    <row r="65" spans="1:6">
      <c r="A65" s="352"/>
      <c r="B65" s="352"/>
      <c r="C65" s="352"/>
      <c r="D65" s="352"/>
      <c r="E65" s="352"/>
      <c r="F65" s="352"/>
    </row>
    <row r="66" spans="1:6">
      <c r="A66" s="360" t="s">
        <v>262</v>
      </c>
      <c r="B66" s="352"/>
      <c r="C66" s="352"/>
      <c r="D66" s="352"/>
      <c r="E66" s="352"/>
      <c r="F66" s="352"/>
    </row>
    <row r="67" spans="1:6">
      <c r="A67" s="352" t="s">
        <v>335</v>
      </c>
      <c r="B67" s="361" t="s">
        <v>172</v>
      </c>
      <c r="C67" s="361" t="s">
        <v>172</v>
      </c>
      <c r="D67" s="361" t="s">
        <v>172</v>
      </c>
      <c r="E67" s="361" t="s">
        <v>172</v>
      </c>
      <c r="F67" s="361" t="s">
        <v>172</v>
      </c>
    </row>
    <row r="68" spans="1:6">
      <c r="A68" s="352" t="s">
        <v>336</v>
      </c>
      <c r="B68" s="361" t="s">
        <v>172</v>
      </c>
      <c r="C68" s="361" t="s">
        <v>172</v>
      </c>
      <c r="D68" s="361" t="s">
        <v>172</v>
      </c>
      <c r="E68" s="361" t="s">
        <v>172</v>
      </c>
      <c r="F68" s="361" t="s">
        <v>172</v>
      </c>
    </row>
    <row r="69" spans="1:6">
      <c r="A69" s="352" t="s">
        <v>337</v>
      </c>
      <c r="B69" s="368" t="s">
        <v>172</v>
      </c>
      <c r="C69" s="368" t="s">
        <v>172</v>
      </c>
      <c r="D69" s="368" t="s">
        <v>172</v>
      </c>
      <c r="E69" s="368" t="s">
        <v>172</v>
      </c>
      <c r="F69" s="368" t="s">
        <v>172</v>
      </c>
    </row>
    <row r="70" spans="1:6">
      <c r="A70" s="352" t="s">
        <v>338</v>
      </c>
      <c r="B70" s="361">
        <v>-763.4</v>
      </c>
      <c r="C70" s="361">
        <v>-762</v>
      </c>
      <c r="D70" s="361">
        <v>-719.8</v>
      </c>
      <c r="E70" s="361">
        <v>-733.7</v>
      </c>
      <c r="F70" s="361">
        <v>-751.4</v>
      </c>
    </row>
    <row r="71" spans="1:6">
      <c r="A71" s="352" t="s">
        <v>339</v>
      </c>
      <c r="B71" s="368" t="s">
        <v>172</v>
      </c>
      <c r="C71" s="368" t="s">
        <v>172</v>
      </c>
      <c r="D71" s="368" t="s">
        <v>172</v>
      </c>
      <c r="E71" s="368" t="s">
        <v>172</v>
      </c>
      <c r="F71" s="368" t="s">
        <v>172</v>
      </c>
    </row>
    <row r="72" spans="1:6">
      <c r="A72" s="352" t="s">
        <v>21</v>
      </c>
      <c r="B72" s="361">
        <v>1173.7059999999999</v>
      </c>
      <c r="C72" s="361">
        <v>1166.779</v>
      </c>
      <c r="D72" s="361">
        <v>1164.3520000000001</v>
      </c>
      <c r="E72" s="361">
        <v>1156.6410000000001</v>
      </c>
      <c r="F72" s="361">
        <v>1690.8979999999999</v>
      </c>
    </row>
    <row r="73" spans="1:6">
      <c r="A73" s="352" t="s">
        <v>18</v>
      </c>
      <c r="B73" s="361">
        <v>1123.0519999999999</v>
      </c>
      <c r="C73" s="361">
        <v>1105.7560000000001</v>
      </c>
      <c r="D73" s="361">
        <v>1097.152</v>
      </c>
      <c r="E73" s="361">
        <v>1093.471</v>
      </c>
      <c r="F73" s="361">
        <v>1656.127</v>
      </c>
    </row>
    <row r="74" spans="1:6">
      <c r="A74" s="352" t="s">
        <v>340</v>
      </c>
      <c r="B74" s="361">
        <v>786.88800000000003</v>
      </c>
      <c r="C74" s="361">
        <v>777.36</v>
      </c>
      <c r="D74" s="361">
        <v>776.66399999999999</v>
      </c>
      <c r="E74" s="361">
        <v>781.12800000000004</v>
      </c>
      <c r="F74" s="361">
        <v>771.93600000000004</v>
      </c>
    </row>
    <row r="75" spans="1:6">
      <c r="A75" s="352" t="s">
        <v>341</v>
      </c>
      <c r="B75" s="369" t="s">
        <v>342</v>
      </c>
      <c r="C75" s="369" t="s">
        <v>342</v>
      </c>
      <c r="D75" s="369" t="s">
        <v>342</v>
      </c>
      <c r="E75" s="369" t="s">
        <v>342</v>
      </c>
      <c r="F75" s="369" t="s">
        <v>342</v>
      </c>
    </row>
    <row r="76" spans="1:6">
      <c r="A76" s="352" t="s">
        <v>343</v>
      </c>
      <c r="B76" s="361">
        <v>23.274999999999999</v>
      </c>
      <c r="C76" s="361">
        <v>21.677</v>
      </c>
      <c r="D76" s="361">
        <v>22</v>
      </c>
      <c r="E76" s="361">
        <v>23.806999999999999</v>
      </c>
      <c r="F76" s="361">
        <v>27.983000000000001</v>
      </c>
    </row>
    <row r="77" spans="1:6">
      <c r="A77" s="352" t="s">
        <v>344</v>
      </c>
      <c r="B77" s="361">
        <v>50.134999999999998</v>
      </c>
      <c r="C77" s="361">
        <v>50.134999999999998</v>
      </c>
      <c r="D77" s="361">
        <v>50.134999999999998</v>
      </c>
      <c r="E77" s="361">
        <v>50.134999999999998</v>
      </c>
      <c r="F77" s="361">
        <v>50.134999999999998</v>
      </c>
    </row>
    <row r="78" spans="1:6">
      <c r="A78" s="352" t="s">
        <v>345</v>
      </c>
      <c r="B78" s="361">
        <v>52.637</v>
      </c>
      <c r="C78" s="361">
        <v>54.808</v>
      </c>
      <c r="D78" s="361">
        <v>56.414999999999999</v>
      </c>
      <c r="E78" s="361">
        <v>61.378</v>
      </c>
      <c r="F78" s="361">
        <v>67.177999999999997</v>
      </c>
    </row>
    <row r="79" spans="1:6">
      <c r="A79" s="352" t="s">
        <v>346</v>
      </c>
      <c r="B79" s="361">
        <v>303.02</v>
      </c>
      <c r="C79" s="361">
        <v>346.26499999999999</v>
      </c>
      <c r="D79" s="361">
        <v>400.64400000000001</v>
      </c>
      <c r="E79" s="361">
        <v>423.24900000000002</v>
      </c>
      <c r="F79" s="361">
        <v>447.83499999999998</v>
      </c>
    </row>
    <row r="80" spans="1:6">
      <c r="A80" s="352" t="s">
        <v>347</v>
      </c>
      <c r="B80" s="361">
        <v>14.096</v>
      </c>
      <c r="C80" s="361">
        <v>19.294</v>
      </c>
      <c r="D80" s="361">
        <v>8.8379999999999992</v>
      </c>
      <c r="E80" s="361">
        <v>10.276999999999999</v>
      </c>
      <c r="F80" s="361">
        <v>7.5810000000000004</v>
      </c>
    </row>
    <row r="81" spans="1:6">
      <c r="A81" s="352" t="s">
        <v>348</v>
      </c>
      <c r="B81" s="361">
        <v>417.17399999999998</v>
      </c>
      <c r="C81" s="361">
        <v>435.69099999999997</v>
      </c>
      <c r="D81" s="361">
        <v>453.16699999999997</v>
      </c>
      <c r="E81" s="361">
        <v>474.21</v>
      </c>
      <c r="F81" s="361">
        <v>495.94799999999998</v>
      </c>
    </row>
    <row r="82" spans="1:6">
      <c r="A82" s="352" t="s">
        <v>349</v>
      </c>
      <c r="B82" s="370">
        <v>19000</v>
      </c>
      <c r="C82" s="370">
        <v>18000</v>
      </c>
      <c r="D82" s="370">
        <v>17200</v>
      </c>
      <c r="E82" s="370">
        <v>16800</v>
      </c>
      <c r="F82" s="370">
        <v>16400</v>
      </c>
    </row>
    <row r="83" spans="1:6">
      <c r="A83" s="352" t="s">
        <v>350</v>
      </c>
      <c r="B83" s="361">
        <v>16.109000000000002</v>
      </c>
      <c r="C83" s="361">
        <v>15.061999999999999</v>
      </c>
      <c r="D83" s="361">
        <v>15.067</v>
      </c>
      <c r="E83" s="361">
        <v>15.061</v>
      </c>
      <c r="F83" s="361" t="s">
        <v>172</v>
      </c>
    </row>
    <row r="84" spans="1:6">
      <c r="A84" s="352" t="s">
        <v>351</v>
      </c>
      <c r="B84" s="361">
        <v>-2</v>
      </c>
      <c r="C84" s="361">
        <v>-2.9</v>
      </c>
      <c r="D84" s="361">
        <v>-4</v>
      </c>
      <c r="E84" s="361">
        <v>-5</v>
      </c>
      <c r="F84" s="361" t="s">
        <v>172</v>
      </c>
    </row>
    <row r="85" spans="1:6">
      <c r="A85" s="352" t="s">
        <v>275</v>
      </c>
      <c r="B85" s="371">
        <v>43187</v>
      </c>
      <c r="C85" s="371">
        <v>43536</v>
      </c>
      <c r="D85" s="371">
        <v>43902</v>
      </c>
      <c r="E85" s="371">
        <v>43902</v>
      </c>
      <c r="F85" s="371">
        <v>43902</v>
      </c>
    </row>
    <row r="86" spans="1:6">
      <c r="A86" s="352" t="s">
        <v>276</v>
      </c>
      <c r="B86" s="369" t="s">
        <v>278</v>
      </c>
      <c r="C86" s="369" t="s">
        <v>278</v>
      </c>
      <c r="D86" s="369" t="s">
        <v>278</v>
      </c>
      <c r="E86" s="369" t="s">
        <v>278</v>
      </c>
      <c r="F86" s="369" t="s">
        <v>279</v>
      </c>
    </row>
    <row r="87" spans="1:6">
      <c r="A87" s="352" t="s">
        <v>280</v>
      </c>
      <c r="B87" s="369" t="s">
        <v>352</v>
      </c>
      <c r="C87" s="369" t="s">
        <v>352</v>
      </c>
      <c r="D87" s="369" t="s">
        <v>352</v>
      </c>
      <c r="E87" s="369" t="s">
        <v>281</v>
      </c>
      <c r="F87" s="369" t="s">
        <v>281</v>
      </c>
    </row>
    <row r="88" spans="1:6">
      <c r="A88" s="352"/>
      <c r="B88" s="352"/>
      <c r="C88" s="352"/>
      <c r="D88" s="352"/>
      <c r="E88" s="352"/>
      <c r="F88" s="352"/>
    </row>
    <row r="89" spans="1:6">
      <c r="A89" s="372"/>
      <c r="B89" s="372"/>
      <c r="C89" s="372"/>
      <c r="D89" s="372"/>
      <c r="E89" s="372"/>
      <c r="F89" s="372"/>
    </row>
    <row r="90" spans="1:6">
      <c r="A90" s="338" t="s">
        <v>353</v>
      </c>
    </row>
    <row r="91" spans="1:6">
      <c r="A91" s="373" t="s">
        <v>203</v>
      </c>
    </row>
  </sheetData>
  <pageMargins left="0.2" right="0.2" top="0.5" bottom="0.5" header="0.5" footer="0.5"/>
  <pageSetup fitToWidth="0" fitToHeight="0" orientation="landscape" horizontalDpi="0" verticalDpi="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CC7F8-E213-49B0-9391-1806DDB24E55}">
  <sheetPr>
    <outlinePr summaryBelow="0" summaryRight="0"/>
    <pageSetUpPr autoPageBreaks="0"/>
  </sheetPr>
  <dimension ref="A5:IU73"/>
  <sheetViews>
    <sheetView workbookViewId="0"/>
  </sheetViews>
  <sheetFormatPr defaultRowHeight="11.25"/>
  <cols>
    <col min="1" max="1" width="45.85546875" style="141" customWidth="1"/>
    <col min="2" max="6" width="14.85546875" style="141" customWidth="1"/>
    <col min="7" max="256" width="9.140625" style="141"/>
    <col min="257" max="257" width="45.85546875" style="141" customWidth="1"/>
    <col min="258" max="262" width="14.85546875" style="141" customWidth="1"/>
    <col min="263" max="512" width="9.140625" style="141"/>
    <col min="513" max="513" width="45.85546875" style="141" customWidth="1"/>
    <col min="514" max="518" width="14.85546875" style="141" customWidth="1"/>
    <col min="519" max="768" width="9.140625" style="141"/>
    <col min="769" max="769" width="45.85546875" style="141" customWidth="1"/>
    <col min="770" max="774" width="14.85546875" style="141" customWidth="1"/>
    <col min="775" max="1024" width="9.140625" style="141"/>
    <col min="1025" max="1025" width="45.85546875" style="141" customWidth="1"/>
    <col min="1026" max="1030" width="14.85546875" style="141" customWidth="1"/>
    <col min="1031" max="1280" width="9.140625" style="141"/>
    <col min="1281" max="1281" width="45.85546875" style="141" customWidth="1"/>
    <col min="1282" max="1286" width="14.85546875" style="141" customWidth="1"/>
    <col min="1287" max="1536" width="9.140625" style="141"/>
    <col min="1537" max="1537" width="45.85546875" style="141" customWidth="1"/>
    <col min="1538" max="1542" width="14.85546875" style="141" customWidth="1"/>
    <col min="1543" max="1792" width="9.140625" style="141"/>
    <col min="1793" max="1793" width="45.85546875" style="141" customWidth="1"/>
    <col min="1794" max="1798" width="14.85546875" style="141" customWidth="1"/>
    <col min="1799" max="2048" width="9.140625" style="141"/>
    <col min="2049" max="2049" width="45.85546875" style="141" customWidth="1"/>
    <col min="2050" max="2054" width="14.85546875" style="141" customWidth="1"/>
    <col min="2055" max="2304" width="9.140625" style="141"/>
    <col min="2305" max="2305" width="45.85546875" style="141" customWidth="1"/>
    <col min="2306" max="2310" width="14.85546875" style="141" customWidth="1"/>
    <col min="2311" max="2560" width="9.140625" style="141"/>
    <col min="2561" max="2561" width="45.85546875" style="141" customWidth="1"/>
    <col min="2562" max="2566" width="14.85546875" style="141" customWidth="1"/>
    <col min="2567" max="2816" width="9.140625" style="141"/>
    <col min="2817" max="2817" width="45.85546875" style="141" customWidth="1"/>
    <col min="2818" max="2822" width="14.85546875" style="141" customWidth="1"/>
    <col min="2823" max="3072" width="9.140625" style="141"/>
    <col min="3073" max="3073" width="45.85546875" style="141" customWidth="1"/>
    <col min="3074" max="3078" width="14.85546875" style="141" customWidth="1"/>
    <col min="3079" max="3328" width="9.140625" style="141"/>
    <col min="3329" max="3329" width="45.85546875" style="141" customWidth="1"/>
    <col min="3330" max="3334" width="14.85546875" style="141" customWidth="1"/>
    <col min="3335" max="3584" width="9.140625" style="141"/>
    <col min="3585" max="3585" width="45.85546875" style="141" customWidth="1"/>
    <col min="3586" max="3590" width="14.85546875" style="141" customWidth="1"/>
    <col min="3591" max="3840" width="9.140625" style="141"/>
    <col min="3841" max="3841" width="45.85546875" style="141" customWidth="1"/>
    <col min="3842" max="3846" width="14.85546875" style="141" customWidth="1"/>
    <col min="3847" max="4096" width="9.140625" style="141"/>
    <col min="4097" max="4097" width="45.85546875" style="141" customWidth="1"/>
    <col min="4098" max="4102" width="14.85546875" style="141" customWidth="1"/>
    <col min="4103" max="4352" width="9.140625" style="141"/>
    <col min="4353" max="4353" width="45.85546875" style="141" customWidth="1"/>
    <col min="4354" max="4358" width="14.85546875" style="141" customWidth="1"/>
    <col min="4359" max="4608" width="9.140625" style="141"/>
    <col min="4609" max="4609" width="45.85546875" style="141" customWidth="1"/>
    <col min="4610" max="4614" width="14.85546875" style="141" customWidth="1"/>
    <col min="4615" max="4864" width="9.140625" style="141"/>
    <col min="4865" max="4865" width="45.85546875" style="141" customWidth="1"/>
    <col min="4866" max="4870" width="14.85546875" style="141" customWidth="1"/>
    <col min="4871" max="5120" width="9.140625" style="141"/>
    <col min="5121" max="5121" width="45.85546875" style="141" customWidth="1"/>
    <col min="5122" max="5126" width="14.85546875" style="141" customWidth="1"/>
    <col min="5127" max="5376" width="9.140625" style="141"/>
    <col min="5377" max="5377" width="45.85546875" style="141" customWidth="1"/>
    <col min="5378" max="5382" width="14.85546875" style="141" customWidth="1"/>
    <col min="5383" max="5632" width="9.140625" style="141"/>
    <col min="5633" max="5633" width="45.85546875" style="141" customWidth="1"/>
    <col min="5634" max="5638" width="14.85546875" style="141" customWidth="1"/>
    <col min="5639" max="5888" width="9.140625" style="141"/>
    <col min="5889" max="5889" width="45.85546875" style="141" customWidth="1"/>
    <col min="5890" max="5894" width="14.85546875" style="141" customWidth="1"/>
    <col min="5895" max="6144" width="9.140625" style="141"/>
    <col min="6145" max="6145" width="45.85546875" style="141" customWidth="1"/>
    <col min="6146" max="6150" width="14.85546875" style="141" customWidth="1"/>
    <col min="6151" max="6400" width="9.140625" style="141"/>
    <col min="6401" max="6401" width="45.85546875" style="141" customWidth="1"/>
    <col min="6402" max="6406" width="14.85546875" style="141" customWidth="1"/>
    <col min="6407" max="6656" width="9.140625" style="141"/>
    <col min="6657" max="6657" width="45.85546875" style="141" customWidth="1"/>
    <col min="6658" max="6662" width="14.85546875" style="141" customWidth="1"/>
    <col min="6663" max="6912" width="9.140625" style="141"/>
    <col min="6913" max="6913" width="45.85546875" style="141" customWidth="1"/>
    <col min="6914" max="6918" width="14.85546875" style="141" customWidth="1"/>
    <col min="6919" max="7168" width="9.140625" style="141"/>
    <col min="7169" max="7169" width="45.85546875" style="141" customWidth="1"/>
    <col min="7170" max="7174" width="14.85546875" style="141" customWidth="1"/>
    <col min="7175" max="7424" width="9.140625" style="141"/>
    <col min="7425" max="7425" width="45.85546875" style="141" customWidth="1"/>
    <col min="7426" max="7430" width="14.85546875" style="141" customWidth="1"/>
    <col min="7431" max="7680" width="9.140625" style="141"/>
    <col min="7681" max="7681" width="45.85546875" style="141" customWidth="1"/>
    <col min="7682" max="7686" width="14.85546875" style="141" customWidth="1"/>
    <col min="7687" max="7936" width="9.140625" style="141"/>
    <col min="7937" max="7937" width="45.85546875" style="141" customWidth="1"/>
    <col min="7938" max="7942" width="14.85546875" style="141" customWidth="1"/>
    <col min="7943" max="8192" width="9.140625" style="141"/>
    <col min="8193" max="8193" width="45.85546875" style="141" customWidth="1"/>
    <col min="8194" max="8198" width="14.85546875" style="141" customWidth="1"/>
    <col min="8199" max="8448" width="9.140625" style="141"/>
    <col min="8449" max="8449" width="45.85546875" style="141" customWidth="1"/>
    <col min="8450" max="8454" width="14.85546875" style="141" customWidth="1"/>
    <col min="8455" max="8704" width="9.140625" style="141"/>
    <col min="8705" max="8705" width="45.85546875" style="141" customWidth="1"/>
    <col min="8706" max="8710" width="14.85546875" style="141" customWidth="1"/>
    <col min="8711" max="8960" width="9.140625" style="141"/>
    <col min="8961" max="8961" width="45.85546875" style="141" customWidth="1"/>
    <col min="8962" max="8966" width="14.85546875" style="141" customWidth="1"/>
    <col min="8967" max="9216" width="9.140625" style="141"/>
    <col min="9217" max="9217" width="45.85546875" style="141" customWidth="1"/>
    <col min="9218" max="9222" width="14.85546875" style="141" customWidth="1"/>
    <col min="9223" max="9472" width="9.140625" style="141"/>
    <col min="9473" max="9473" width="45.85546875" style="141" customWidth="1"/>
    <col min="9474" max="9478" width="14.85546875" style="141" customWidth="1"/>
    <col min="9479" max="9728" width="9.140625" style="141"/>
    <col min="9729" max="9729" width="45.85546875" style="141" customWidth="1"/>
    <col min="9730" max="9734" width="14.85546875" style="141" customWidth="1"/>
    <col min="9735" max="9984" width="9.140625" style="141"/>
    <col min="9985" max="9985" width="45.85546875" style="141" customWidth="1"/>
    <col min="9986" max="9990" width="14.85546875" style="141" customWidth="1"/>
    <col min="9991" max="10240" width="9.140625" style="141"/>
    <col min="10241" max="10241" width="45.85546875" style="141" customWidth="1"/>
    <col min="10242" max="10246" width="14.85546875" style="141" customWidth="1"/>
    <col min="10247" max="10496" width="9.140625" style="141"/>
    <col min="10497" max="10497" width="45.85546875" style="141" customWidth="1"/>
    <col min="10498" max="10502" width="14.85546875" style="141" customWidth="1"/>
    <col min="10503" max="10752" width="9.140625" style="141"/>
    <col min="10753" max="10753" width="45.85546875" style="141" customWidth="1"/>
    <col min="10754" max="10758" width="14.85546875" style="141" customWidth="1"/>
    <col min="10759" max="11008" width="9.140625" style="141"/>
    <col min="11009" max="11009" width="45.85546875" style="141" customWidth="1"/>
    <col min="11010" max="11014" width="14.85546875" style="141" customWidth="1"/>
    <col min="11015" max="11264" width="9.140625" style="141"/>
    <col min="11265" max="11265" width="45.85546875" style="141" customWidth="1"/>
    <col min="11266" max="11270" width="14.85546875" style="141" customWidth="1"/>
    <col min="11271" max="11520" width="9.140625" style="141"/>
    <col min="11521" max="11521" width="45.85546875" style="141" customWidth="1"/>
    <col min="11522" max="11526" width="14.85546875" style="141" customWidth="1"/>
    <col min="11527" max="11776" width="9.140625" style="141"/>
    <col min="11777" max="11777" width="45.85546875" style="141" customWidth="1"/>
    <col min="11778" max="11782" width="14.85546875" style="141" customWidth="1"/>
    <col min="11783" max="12032" width="9.140625" style="141"/>
    <col min="12033" max="12033" width="45.85546875" style="141" customWidth="1"/>
    <col min="12034" max="12038" width="14.85546875" style="141" customWidth="1"/>
    <col min="12039" max="12288" width="9.140625" style="141"/>
    <col min="12289" max="12289" width="45.85546875" style="141" customWidth="1"/>
    <col min="12290" max="12294" width="14.85546875" style="141" customWidth="1"/>
    <col min="12295" max="12544" width="9.140625" style="141"/>
    <col min="12545" max="12545" width="45.85546875" style="141" customWidth="1"/>
    <col min="12546" max="12550" width="14.85546875" style="141" customWidth="1"/>
    <col min="12551" max="12800" width="9.140625" style="141"/>
    <col min="12801" max="12801" width="45.85546875" style="141" customWidth="1"/>
    <col min="12802" max="12806" width="14.85546875" style="141" customWidth="1"/>
    <col min="12807" max="13056" width="9.140625" style="141"/>
    <col min="13057" max="13057" width="45.85546875" style="141" customWidth="1"/>
    <col min="13058" max="13062" width="14.85546875" style="141" customWidth="1"/>
    <col min="13063" max="13312" width="9.140625" style="141"/>
    <col min="13313" max="13313" width="45.85546875" style="141" customWidth="1"/>
    <col min="13314" max="13318" width="14.85546875" style="141" customWidth="1"/>
    <col min="13319" max="13568" width="9.140625" style="141"/>
    <col min="13569" max="13569" width="45.85546875" style="141" customWidth="1"/>
    <col min="13570" max="13574" width="14.85546875" style="141" customWidth="1"/>
    <col min="13575" max="13824" width="9.140625" style="141"/>
    <col min="13825" max="13825" width="45.85546875" style="141" customWidth="1"/>
    <col min="13826" max="13830" width="14.85546875" style="141" customWidth="1"/>
    <col min="13831" max="14080" width="9.140625" style="141"/>
    <col min="14081" max="14081" width="45.85546875" style="141" customWidth="1"/>
    <col min="14082" max="14086" width="14.85546875" style="141" customWidth="1"/>
    <col min="14087" max="14336" width="9.140625" style="141"/>
    <col min="14337" max="14337" width="45.85546875" style="141" customWidth="1"/>
    <col min="14338" max="14342" width="14.85546875" style="141" customWidth="1"/>
    <col min="14343" max="14592" width="9.140625" style="141"/>
    <col min="14593" max="14593" width="45.85546875" style="141" customWidth="1"/>
    <col min="14594" max="14598" width="14.85546875" style="141" customWidth="1"/>
    <col min="14599" max="14848" width="9.140625" style="141"/>
    <col min="14849" max="14849" width="45.85546875" style="141" customWidth="1"/>
    <col min="14850" max="14854" width="14.85546875" style="141" customWidth="1"/>
    <col min="14855" max="15104" width="9.140625" style="141"/>
    <col min="15105" max="15105" width="45.85546875" style="141" customWidth="1"/>
    <col min="15106" max="15110" width="14.85546875" style="141" customWidth="1"/>
    <col min="15111" max="15360" width="9.140625" style="141"/>
    <col min="15361" max="15361" width="45.85546875" style="141" customWidth="1"/>
    <col min="15362" max="15366" width="14.85546875" style="141" customWidth="1"/>
    <col min="15367" max="15616" width="9.140625" style="141"/>
    <col min="15617" max="15617" width="45.85546875" style="141" customWidth="1"/>
    <col min="15618" max="15622" width="14.85546875" style="141" customWidth="1"/>
    <col min="15623" max="15872" width="9.140625" style="141"/>
    <col min="15873" max="15873" width="45.85546875" style="141" customWidth="1"/>
    <col min="15874" max="15878" width="14.85546875" style="141" customWidth="1"/>
    <col min="15879" max="16128" width="9.140625" style="141"/>
    <col min="16129" max="16129" width="45.85546875" style="141" customWidth="1"/>
    <col min="16130" max="16134" width="14.85546875" style="141" customWidth="1"/>
    <col min="16135" max="16384" width="9.140625" style="141"/>
  </cols>
  <sheetData>
    <row r="5" spans="1:255" ht="15.75">
      <c r="A5" s="140" t="s">
        <v>354</v>
      </c>
    </row>
    <row r="7" spans="1:255">
      <c r="A7" s="142" t="s">
        <v>205</v>
      </c>
      <c r="B7" s="143" t="s">
        <v>206</v>
      </c>
      <c r="C7" s="141" t="s">
        <v>207</v>
      </c>
      <c r="D7" s="144" t="s">
        <v>145</v>
      </c>
      <c r="E7" s="143" t="s">
        <v>208</v>
      </c>
      <c r="F7" s="141" t="s">
        <v>209</v>
      </c>
    </row>
    <row r="8" spans="1:255">
      <c r="A8" s="144"/>
      <c r="B8" s="143" t="s">
        <v>210</v>
      </c>
      <c r="C8" s="141" t="s">
        <v>211</v>
      </c>
      <c r="D8" s="144" t="s">
        <v>145</v>
      </c>
      <c r="E8" s="143" t="s">
        <v>148</v>
      </c>
      <c r="F8" s="141" t="s">
        <v>149</v>
      </c>
    </row>
    <row r="9" spans="1:255">
      <c r="A9" s="144"/>
      <c r="B9" s="143" t="s">
        <v>143</v>
      </c>
      <c r="C9" s="141" t="s">
        <v>212</v>
      </c>
      <c r="D9" s="144" t="s">
        <v>145</v>
      </c>
      <c r="E9" s="143" t="s">
        <v>146</v>
      </c>
      <c r="F9" s="141" t="s">
        <v>147</v>
      </c>
    </row>
    <row r="10" spans="1:255">
      <c r="A10" s="144"/>
      <c r="B10" s="143" t="s">
        <v>150</v>
      </c>
      <c r="C10" s="141" t="s">
        <v>151</v>
      </c>
      <c r="D10" s="144" t="s">
        <v>145</v>
      </c>
      <c r="E10" s="143" t="s">
        <v>152</v>
      </c>
      <c r="F10" s="145" t="s">
        <v>153</v>
      </c>
    </row>
    <row r="13" spans="1:255">
      <c r="A13" s="146" t="s">
        <v>355</v>
      </c>
      <c r="B13" s="146"/>
      <c r="C13" s="146"/>
      <c r="D13" s="146"/>
      <c r="E13" s="146"/>
      <c r="F13" s="146"/>
      <c r="G13" s="147"/>
      <c r="H13" s="147"/>
      <c r="I13" s="147"/>
      <c r="J13" s="147"/>
      <c r="K13" s="147"/>
      <c r="L13" s="147"/>
      <c r="M13" s="147"/>
      <c r="N13" s="147"/>
      <c r="O13" s="147"/>
      <c r="P13" s="147"/>
      <c r="Q13" s="147"/>
      <c r="R13" s="147"/>
      <c r="S13" s="147"/>
      <c r="T13" s="147"/>
      <c r="U13" s="147"/>
      <c r="V13" s="147"/>
      <c r="W13" s="147"/>
      <c r="X13" s="147"/>
      <c r="Y13" s="147"/>
      <c r="Z13" s="147"/>
      <c r="AA13" s="147"/>
      <c r="AB13" s="147"/>
      <c r="AC13" s="147"/>
      <c r="AD13" s="147"/>
      <c r="AE13" s="147"/>
      <c r="AF13" s="147"/>
      <c r="AG13" s="147"/>
      <c r="AH13" s="147"/>
      <c r="AI13" s="147"/>
      <c r="AJ13" s="147"/>
      <c r="AK13" s="147"/>
      <c r="AL13" s="147"/>
      <c r="AM13" s="147"/>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c r="BJ13" s="147"/>
      <c r="BK13" s="147"/>
      <c r="BL13" s="147"/>
      <c r="BM13" s="147"/>
      <c r="BN13" s="147"/>
      <c r="BO13" s="147"/>
      <c r="BP13" s="147"/>
      <c r="BQ13" s="147"/>
      <c r="BR13" s="147"/>
      <c r="BS13" s="147"/>
      <c r="BT13" s="147"/>
      <c r="BU13" s="147"/>
      <c r="BV13" s="147"/>
      <c r="BW13" s="147"/>
      <c r="BX13" s="147"/>
      <c r="BY13" s="147"/>
      <c r="BZ13" s="147"/>
      <c r="CA13" s="147"/>
      <c r="CB13" s="147"/>
      <c r="CC13" s="147"/>
      <c r="CD13" s="147"/>
      <c r="CE13" s="147"/>
      <c r="CF13" s="147"/>
      <c r="CG13" s="147"/>
      <c r="CH13" s="147"/>
      <c r="CI13" s="147"/>
      <c r="CJ13" s="147"/>
      <c r="CK13" s="147"/>
      <c r="CL13" s="147"/>
      <c r="CM13" s="147"/>
      <c r="CN13" s="147"/>
      <c r="CO13" s="147"/>
      <c r="CP13" s="147"/>
      <c r="CQ13" s="147"/>
      <c r="CR13" s="147"/>
      <c r="CS13" s="147"/>
      <c r="CT13" s="147"/>
      <c r="CU13" s="147"/>
      <c r="CV13" s="147"/>
      <c r="CW13" s="147"/>
      <c r="CX13" s="147"/>
      <c r="CY13" s="147"/>
      <c r="CZ13" s="147"/>
      <c r="DA13" s="147"/>
      <c r="DB13" s="147"/>
      <c r="DC13" s="147"/>
      <c r="DD13" s="147"/>
      <c r="DE13" s="147"/>
      <c r="DF13" s="147"/>
      <c r="DG13" s="147"/>
      <c r="DH13" s="147"/>
      <c r="DI13" s="147"/>
      <c r="DJ13" s="147"/>
      <c r="DK13" s="147"/>
      <c r="DL13" s="147"/>
      <c r="DM13" s="147"/>
      <c r="DN13" s="147"/>
      <c r="DO13" s="147"/>
      <c r="DP13" s="147"/>
      <c r="DQ13" s="147"/>
      <c r="DR13" s="147"/>
      <c r="DS13" s="147"/>
      <c r="DT13" s="147"/>
      <c r="DU13" s="147"/>
      <c r="DV13" s="147"/>
      <c r="DW13" s="147"/>
      <c r="DX13" s="147"/>
      <c r="DY13" s="147"/>
      <c r="DZ13" s="147"/>
      <c r="EA13" s="147"/>
      <c r="EB13" s="147"/>
      <c r="EC13" s="147"/>
      <c r="ED13" s="147"/>
      <c r="EE13" s="147"/>
      <c r="EF13" s="147"/>
      <c r="EG13" s="147"/>
      <c r="EH13" s="147"/>
      <c r="EI13" s="147"/>
      <c r="EJ13" s="147"/>
      <c r="EK13" s="147"/>
      <c r="EL13" s="147"/>
      <c r="EM13" s="147"/>
      <c r="EN13" s="147"/>
      <c r="EO13" s="147"/>
      <c r="EP13" s="147"/>
      <c r="EQ13" s="147"/>
      <c r="ER13" s="147"/>
      <c r="ES13" s="147"/>
      <c r="ET13" s="147"/>
      <c r="EU13" s="147"/>
      <c r="EV13" s="147"/>
      <c r="EW13" s="147"/>
      <c r="EX13" s="147"/>
      <c r="EY13" s="147"/>
      <c r="EZ13" s="147"/>
      <c r="FA13" s="147"/>
      <c r="FB13" s="147"/>
      <c r="FC13" s="147"/>
      <c r="FD13" s="147"/>
      <c r="FE13" s="147"/>
      <c r="FF13" s="147"/>
      <c r="FG13" s="147"/>
      <c r="FH13" s="147"/>
      <c r="FI13" s="147"/>
      <c r="FJ13" s="147"/>
      <c r="FK13" s="147"/>
      <c r="FL13" s="147"/>
      <c r="FM13" s="147"/>
      <c r="FN13" s="147"/>
      <c r="FO13" s="147"/>
      <c r="FP13" s="147"/>
      <c r="FQ13" s="147"/>
      <c r="FR13" s="147"/>
      <c r="FS13" s="147"/>
      <c r="FT13" s="147"/>
      <c r="FU13" s="147"/>
      <c r="FV13" s="147"/>
      <c r="FW13" s="147"/>
      <c r="FX13" s="147"/>
      <c r="FY13" s="147"/>
      <c r="FZ13" s="147"/>
      <c r="GA13" s="147"/>
      <c r="GB13" s="147"/>
      <c r="GC13" s="147"/>
      <c r="GD13" s="147"/>
      <c r="GE13" s="147"/>
      <c r="GF13" s="147"/>
      <c r="GG13" s="147"/>
      <c r="GH13" s="147"/>
      <c r="GI13" s="147"/>
      <c r="GJ13" s="147"/>
      <c r="GK13" s="147"/>
      <c r="GL13" s="147"/>
      <c r="GM13" s="147"/>
      <c r="GN13" s="147"/>
      <c r="GO13" s="147"/>
      <c r="GP13" s="147"/>
      <c r="GQ13" s="147"/>
      <c r="GR13" s="147"/>
      <c r="GS13" s="147"/>
      <c r="GT13" s="147"/>
      <c r="GU13" s="147"/>
      <c r="GV13" s="147"/>
      <c r="GW13" s="147"/>
      <c r="GX13" s="147"/>
      <c r="GY13" s="147"/>
      <c r="GZ13" s="147"/>
      <c r="HA13" s="147"/>
      <c r="HB13" s="147"/>
      <c r="HC13" s="147"/>
      <c r="HD13" s="147"/>
      <c r="HE13" s="147"/>
      <c r="HF13" s="147"/>
      <c r="HG13" s="147"/>
      <c r="HH13" s="147"/>
      <c r="HI13" s="147"/>
      <c r="HJ13" s="147"/>
      <c r="HK13" s="147"/>
      <c r="HL13" s="147"/>
      <c r="HM13" s="147"/>
      <c r="HN13" s="147"/>
      <c r="HO13" s="147"/>
      <c r="HP13" s="147"/>
      <c r="HQ13" s="147"/>
      <c r="HR13" s="147"/>
      <c r="HS13" s="147"/>
      <c r="HT13" s="147"/>
      <c r="HU13" s="147"/>
      <c r="HV13" s="147"/>
      <c r="HW13" s="147"/>
      <c r="HX13" s="147"/>
      <c r="HY13" s="147"/>
      <c r="HZ13" s="147"/>
      <c r="IA13" s="147"/>
      <c r="IB13" s="147"/>
      <c r="IC13" s="147"/>
      <c r="ID13" s="147"/>
      <c r="IE13" s="147"/>
      <c r="IF13" s="147"/>
      <c r="IG13" s="147"/>
      <c r="IH13" s="147"/>
      <c r="II13" s="147"/>
      <c r="IJ13" s="147"/>
      <c r="IK13" s="147"/>
      <c r="IL13" s="147"/>
      <c r="IM13" s="147"/>
      <c r="IN13" s="147"/>
      <c r="IO13" s="147"/>
      <c r="IP13" s="147"/>
      <c r="IQ13" s="147"/>
      <c r="IR13" s="147"/>
      <c r="IS13" s="147"/>
      <c r="IT13" s="147"/>
      <c r="IU13" s="147"/>
    </row>
    <row r="14" spans="1:255" ht="33.75">
      <c r="A14" s="148" t="s">
        <v>157</v>
      </c>
      <c r="B14" s="149" t="s">
        <v>356</v>
      </c>
      <c r="C14" s="149" t="s">
        <v>357</v>
      </c>
      <c r="D14" s="149" t="s">
        <v>358</v>
      </c>
      <c r="E14" s="149" t="s">
        <v>217</v>
      </c>
      <c r="F14" s="149" t="s">
        <v>218</v>
      </c>
    </row>
    <row r="15" spans="1:255">
      <c r="A15" s="150" t="s">
        <v>163</v>
      </c>
      <c r="B15" s="151" t="s">
        <v>164</v>
      </c>
      <c r="C15" s="151" t="s">
        <v>164</v>
      </c>
      <c r="D15" s="151" t="s">
        <v>164</v>
      </c>
      <c r="E15" s="151" t="s">
        <v>164</v>
      </c>
      <c r="F15" s="151" t="s">
        <v>164</v>
      </c>
    </row>
    <row r="16" spans="1:255">
      <c r="A16" s="152" t="s">
        <v>173</v>
      </c>
      <c r="B16" s="144"/>
      <c r="C16" s="144"/>
      <c r="D16" s="144"/>
      <c r="E16" s="144"/>
      <c r="F16" s="144"/>
    </row>
    <row r="17" spans="1:6">
      <c r="A17" s="152" t="s">
        <v>170</v>
      </c>
      <c r="B17" s="153">
        <v>-12.5</v>
      </c>
      <c r="C17" s="153">
        <v>-3.7</v>
      </c>
      <c r="D17" s="153">
        <v>53.066000000000003</v>
      </c>
      <c r="E17" s="153">
        <v>-20.5</v>
      </c>
      <c r="F17" s="153">
        <v>-28.9</v>
      </c>
    </row>
    <row r="18" spans="1:6">
      <c r="A18" s="144" t="s">
        <v>225</v>
      </c>
      <c r="B18" s="159">
        <v>117.294</v>
      </c>
      <c r="C18" s="159">
        <v>117.569</v>
      </c>
      <c r="D18" s="159">
        <v>107.771</v>
      </c>
      <c r="E18" s="159">
        <v>98.72</v>
      </c>
      <c r="F18" s="159">
        <v>95.629000000000005</v>
      </c>
    </row>
    <row r="19" spans="1:6">
      <c r="A19" s="144" t="s">
        <v>359</v>
      </c>
      <c r="B19" s="159">
        <v>4.0869999999999997</v>
      </c>
      <c r="C19" s="159">
        <v>3.552</v>
      </c>
      <c r="D19" s="159">
        <v>2.968</v>
      </c>
      <c r="E19" s="159">
        <v>2.2069999999999999</v>
      </c>
      <c r="F19" s="159">
        <v>2</v>
      </c>
    </row>
    <row r="20" spans="1:6">
      <c r="A20" s="152" t="s">
        <v>360</v>
      </c>
      <c r="B20" s="162">
        <v>121.381</v>
      </c>
      <c r="C20" s="162">
        <v>121.121</v>
      </c>
      <c r="D20" s="162">
        <v>110.739</v>
      </c>
      <c r="E20" s="162">
        <v>100.92700000000001</v>
      </c>
      <c r="F20" s="162">
        <v>97.629000000000005</v>
      </c>
    </row>
    <row r="21" spans="1:6">
      <c r="A21" s="144"/>
      <c r="B21" s="144"/>
      <c r="C21" s="144"/>
      <c r="D21" s="144"/>
      <c r="E21" s="144"/>
      <c r="F21" s="144"/>
    </row>
    <row r="22" spans="1:6">
      <c r="A22" s="144" t="s">
        <v>361</v>
      </c>
      <c r="B22" s="159">
        <v>4.6340000000000003</v>
      </c>
      <c r="C22" s="159">
        <v>4.5460000000000003</v>
      </c>
      <c r="D22" s="159">
        <v>4.5460000000000003</v>
      </c>
      <c r="E22" s="159">
        <v>4.3440000000000003</v>
      </c>
      <c r="F22" s="159">
        <v>5.4870000000000001</v>
      </c>
    </row>
    <row r="23" spans="1:6">
      <c r="A23" s="144" t="s">
        <v>362</v>
      </c>
      <c r="B23" s="159">
        <v>7.7290000000000001</v>
      </c>
      <c r="C23" s="159">
        <v>8.52</v>
      </c>
      <c r="D23" s="159">
        <v>7.3979999999999997</v>
      </c>
      <c r="E23" s="159">
        <v>3.4359999999999999</v>
      </c>
      <c r="F23" s="159">
        <v>3.61</v>
      </c>
    </row>
    <row r="24" spans="1:6">
      <c r="A24" s="144" t="s">
        <v>363</v>
      </c>
      <c r="B24" s="159">
        <v>0.875</v>
      </c>
      <c r="C24" s="159">
        <v>1.55</v>
      </c>
      <c r="D24" s="159">
        <v>1.843</v>
      </c>
      <c r="E24" s="159">
        <v>6.9349999999999996</v>
      </c>
      <c r="F24" s="159">
        <v>23.332999999999998</v>
      </c>
    </row>
    <row r="25" spans="1:6">
      <c r="A25" s="144" t="s">
        <v>364</v>
      </c>
      <c r="B25" s="159">
        <v>0.83799999999999997</v>
      </c>
      <c r="C25" s="159">
        <v>0.68899999999999995</v>
      </c>
      <c r="D25" s="159">
        <v>0.60599999999999998</v>
      </c>
      <c r="E25" s="159">
        <v>0.32400000000000001</v>
      </c>
      <c r="F25" s="159">
        <v>2.4350000000000001</v>
      </c>
    </row>
    <row r="26" spans="1:6">
      <c r="A26" s="144" t="s">
        <v>365</v>
      </c>
      <c r="B26" s="159">
        <v>-11.5</v>
      </c>
      <c r="C26" s="159">
        <v>-10.7</v>
      </c>
      <c r="D26" s="159">
        <v>-68.3</v>
      </c>
      <c r="E26" s="159">
        <v>-3.2</v>
      </c>
      <c r="F26" s="159">
        <v>-7.1</v>
      </c>
    </row>
    <row r="27" spans="1:6">
      <c r="A27" s="144" t="s">
        <v>366</v>
      </c>
      <c r="B27" s="159">
        <v>-4.5</v>
      </c>
      <c r="C27" s="159">
        <v>2.657</v>
      </c>
      <c r="D27" s="159">
        <v>-0.8</v>
      </c>
      <c r="E27" s="159">
        <v>-4.5</v>
      </c>
      <c r="F27" s="159">
        <v>-2.4</v>
      </c>
    </row>
    <row r="28" spans="1:6">
      <c r="A28" s="144" t="s">
        <v>367</v>
      </c>
      <c r="B28" s="159">
        <v>-2</v>
      </c>
      <c r="C28" s="159">
        <v>-3.4</v>
      </c>
      <c r="D28" s="159">
        <v>-4</v>
      </c>
      <c r="E28" s="159">
        <v>-1.8</v>
      </c>
      <c r="F28" s="159">
        <v>-4.3</v>
      </c>
    </row>
    <row r="29" spans="1:6">
      <c r="A29" s="144" t="s">
        <v>368</v>
      </c>
      <c r="B29" s="159">
        <v>-2.9</v>
      </c>
      <c r="C29" s="159">
        <v>-7.6</v>
      </c>
      <c r="D29" s="159">
        <v>3.11</v>
      </c>
      <c r="E29" s="159">
        <v>-2.2000000000000002</v>
      </c>
      <c r="F29" s="159">
        <v>0.877</v>
      </c>
    </row>
    <row r="30" spans="1:6">
      <c r="A30" s="144" t="s">
        <v>369</v>
      </c>
      <c r="B30" s="159">
        <v>1.339</v>
      </c>
      <c r="C30" s="159">
        <v>5.1669999999999998</v>
      </c>
      <c r="D30" s="159">
        <v>5.6470000000000002</v>
      </c>
      <c r="E30" s="159">
        <v>-2.9</v>
      </c>
      <c r="F30" s="159">
        <v>4.8079999999999998</v>
      </c>
    </row>
    <row r="31" spans="1:6">
      <c r="A31" s="144" t="s">
        <v>370</v>
      </c>
      <c r="B31" s="159">
        <v>0.45100000000000001</v>
      </c>
      <c r="C31" s="159">
        <v>2.169</v>
      </c>
      <c r="D31" s="159">
        <v>-9.6</v>
      </c>
      <c r="E31" s="159">
        <v>2.1070000000000002</v>
      </c>
      <c r="F31" s="159">
        <v>11.41</v>
      </c>
    </row>
    <row r="32" spans="1:6">
      <c r="A32" s="144" t="s">
        <v>371</v>
      </c>
      <c r="B32" s="159">
        <v>-3.2</v>
      </c>
      <c r="C32" s="159">
        <v>-2.1</v>
      </c>
      <c r="D32" s="159">
        <v>-0.1</v>
      </c>
      <c r="E32" s="159">
        <v>3.8740000000000001</v>
      </c>
      <c r="F32" s="159">
        <v>4.3120000000000003</v>
      </c>
    </row>
    <row r="33" spans="1:6">
      <c r="A33" s="152" t="s">
        <v>372</v>
      </c>
      <c r="B33" s="162">
        <v>100.613</v>
      </c>
      <c r="C33" s="162">
        <v>118.955</v>
      </c>
      <c r="D33" s="162">
        <v>104.297</v>
      </c>
      <c r="E33" s="162">
        <v>86.79</v>
      </c>
      <c r="F33" s="162">
        <v>111.142</v>
      </c>
    </row>
    <row r="34" spans="1:6">
      <c r="A34" s="144"/>
      <c r="B34" s="144"/>
      <c r="C34" s="144"/>
      <c r="D34" s="144"/>
      <c r="E34" s="144"/>
      <c r="F34" s="144"/>
    </row>
    <row r="35" spans="1:6">
      <c r="A35" s="144" t="s">
        <v>373</v>
      </c>
      <c r="B35" s="159">
        <v>-73</v>
      </c>
      <c r="C35" s="159">
        <v>-88.7</v>
      </c>
      <c r="D35" s="159">
        <v>-91</v>
      </c>
      <c r="E35" s="159">
        <v>-77.099999999999994</v>
      </c>
      <c r="F35" s="159">
        <v>-87</v>
      </c>
    </row>
    <row r="36" spans="1:6">
      <c r="A36" s="144" t="s">
        <v>374</v>
      </c>
      <c r="B36" s="159">
        <v>0.308</v>
      </c>
      <c r="C36" s="159">
        <v>0.69599999999999995</v>
      </c>
      <c r="D36" s="159">
        <v>0.48899999999999999</v>
      </c>
      <c r="E36" s="159">
        <v>0.56000000000000005</v>
      </c>
      <c r="F36" s="159">
        <v>0.20399999999999999</v>
      </c>
    </row>
    <row r="37" spans="1:6">
      <c r="A37" s="144" t="s">
        <v>375</v>
      </c>
      <c r="B37" s="159">
        <v>-0.7</v>
      </c>
      <c r="C37" s="159" t="s">
        <v>181</v>
      </c>
      <c r="D37" s="159" t="s">
        <v>181</v>
      </c>
      <c r="E37" s="159" t="s">
        <v>181</v>
      </c>
      <c r="F37" s="159" t="s">
        <v>181</v>
      </c>
    </row>
    <row r="38" spans="1:6">
      <c r="A38" s="144" t="s">
        <v>376</v>
      </c>
      <c r="B38" s="159" t="s">
        <v>181</v>
      </c>
      <c r="C38" s="159" t="s">
        <v>181</v>
      </c>
      <c r="D38" s="159" t="s">
        <v>181</v>
      </c>
      <c r="E38" s="159" t="s">
        <v>181</v>
      </c>
      <c r="F38" s="159" t="s">
        <v>181</v>
      </c>
    </row>
    <row r="39" spans="1:6">
      <c r="A39" s="144" t="s">
        <v>377</v>
      </c>
      <c r="B39" s="159">
        <v>-4.8</v>
      </c>
      <c r="C39" s="159">
        <v>-10.5</v>
      </c>
      <c r="D39" s="159">
        <v>-3.2</v>
      </c>
      <c r="E39" s="159">
        <v>-2.8</v>
      </c>
      <c r="F39" s="159">
        <v>-0.8</v>
      </c>
    </row>
    <row r="40" spans="1:6">
      <c r="A40" s="144" t="s">
        <v>378</v>
      </c>
      <c r="B40" s="159" t="s">
        <v>181</v>
      </c>
      <c r="C40" s="159" t="s">
        <v>181</v>
      </c>
      <c r="D40" s="159" t="s">
        <v>181</v>
      </c>
      <c r="E40" s="159" t="s">
        <v>181</v>
      </c>
      <c r="F40" s="159" t="s">
        <v>181</v>
      </c>
    </row>
    <row r="41" spans="1:6">
      <c r="A41" s="144" t="s">
        <v>379</v>
      </c>
      <c r="B41" s="159" t="s">
        <v>181</v>
      </c>
      <c r="C41" s="159" t="s">
        <v>181</v>
      </c>
      <c r="D41" s="159" t="s">
        <v>181</v>
      </c>
      <c r="E41" s="159" t="s">
        <v>181</v>
      </c>
      <c r="F41" s="159" t="s">
        <v>181</v>
      </c>
    </row>
    <row r="42" spans="1:6">
      <c r="A42" s="144" t="s">
        <v>380</v>
      </c>
      <c r="B42" s="159" t="s">
        <v>181</v>
      </c>
      <c r="C42" s="159" t="s">
        <v>181</v>
      </c>
      <c r="D42" s="159" t="s">
        <v>181</v>
      </c>
      <c r="E42" s="159" t="s">
        <v>181</v>
      </c>
      <c r="F42" s="159" t="s">
        <v>181</v>
      </c>
    </row>
    <row r="43" spans="1:6">
      <c r="A43" s="152" t="s">
        <v>381</v>
      </c>
      <c r="B43" s="162">
        <v>-78.2</v>
      </c>
      <c r="C43" s="162">
        <v>-98.4</v>
      </c>
      <c r="D43" s="162">
        <v>-93.7</v>
      </c>
      <c r="E43" s="162">
        <v>-79.3</v>
      </c>
      <c r="F43" s="162">
        <v>-87.6</v>
      </c>
    </row>
    <row r="44" spans="1:6">
      <c r="A44" s="144"/>
      <c r="B44" s="144"/>
      <c r="C44" s="144"/>
      <c r="D44" s="144"/>
      <c r="E44" s="144"/>
      <c r="F44" s="144"/>
    </row>
    <row r="45" spans="1:6">
      <c r="A45" s="144" t="s">
        <v>382</v>
      </c>
      <c r="B45" s="159" t="s">
        <v>181</v>
      </c>
      <c r="C45" s="159" t="s">
        <v>181</v>
      </c>
      <c r="D45" s="159" t="s">
        <v>181</v>
      </c>
      <c r="E45" s="159" t="s">
        <v>181</v>
      </c>
      <c r="F45" s="159" t="s">
        <v>181</v>
      </c>
    </row>
    <row r="46" spans="1:6">
      <c r="A46" s="144" t="s">
        <v>383</v>
      </c>
      <c r="B46" s="159" t="s">
        <v>181</v>
      </c>
      <c r="C46" s="159" t="s">
        <v>181</v>
      </c>
      <c r="D46" s="159">
        <v>4.0730000000000004</v>
      </c>
      <c r="E46" s="159" t="s">
        <v>181</v>
      </c>
      <c r="F46" s="159">
        <v>479.44900000000001</v>
      </c>
    </row>
    <row r="47" spans="1:6">
      <c r="A47" s="152" t="s">
        <v>384</v>
      </c>
      <c r="B47" s="162" t="s">
        <v>181</v>
      </c>
      <c r="C47" s="162" t="s">
        <v>181</v>
      </c>
      <c r="D47" s="162">
        <v>4.0730000000000004</v>
      </c>
      <c r="E47" s="162" t="s">
        <v>181</v>
      </c>
      <c r="F47" s="162">
        <v>479.44900000000001</v>
      </c>
    </row>
    <row r="48" spans="1:6">
      <c r="A48" s="144" t="s">
        <v>385</v>
      </c>
      <c r="B48" s="159" t="s">
        <v>181</v>
      </c>
      <c r="C48" s="159" t="s">
        <v>181</v>
      </c>
      <c r="D48" s="159" t="s">
        <v>181</v>
      </c>
      <c r="E48" s="159" t="s">
        <v>181</v>
      </c>
      <c r="F48" s="159" t="s">
        <v>181</v>
      </c>
    </row>
    <row r="49" spans="1:6">
      <c r="A49" s="144" t="s">
        <v>386</v>
      </c>
      <c r="B49" s="159">
        <v>-11.6</v>
      </c>
      <c r="C49" s="159">
        <v>-10.1</v>
      </c>
      <c r="D49" s="159">
        <v>-10.6</v>
      </c>
      <c r="E49" s="159">
        <v>-11.1</v>
      </c>
      <c r="F49" s="159">
        <v>-516.20000000000005</v>
      </c>
    </row>
    <row r="50" spans="1:6">
      <c r="A50" s="152" t="s">
        <v>387</v>
      </c>
      <c r="B50" s="162">
        <v>-11.6</v>
      </c>
      <c r="C50" s="162">
        <v>-10.1</v>
      </c>
      <c r="D50" s="162">
        <v>-10.6</v>
      </c>
      <c r="E50" s="162">
        <v>-11.1</v>
      </c>
      <c r="F50" s="162">
        <v>-516.20000000000005</v>
      </c>
    </row>
    <row r="51" spans="1:6">
      <c r="A51" s="144"/>
      <c r="B51" s="144"/>
      <c r="C51" s="144"/>
      <c r="D51" s="144"/>
      <c r="E51" s="144"/>
      <c r="F51" s="144"/>
    </row>
    <row r="52" spans="1:6">
      <c r="A52" s="144" t="s">
        <v>388</v>
      </c>
      <c r="B52" s="159">
        <v>-70</v>
      </c>
      <c r="C52" s="159" t="s">
        <v>181</v>
      </c>
      <c r="D52" s="159" t="s">
        <v>181</v>
      </c>
      <c r="E52" s="159" t="s">
        <v>181</v>
      </c>
      <c r="F52" s="159" t="s">
        <v>181</v>
      </c>
    </row>
    <row r="53" spans="1:6">
      <c r="A53" s="152" t="s">
        <v>389</v>
      </c>
      <c r="B53" s="162">
        <v>-70</v>
      </c>
      <c r="C53" s="162" t="s">
        <v>181</v>
      </c>
      <c r="D53" s="162" t="s">
        <v>181</v>
      </c>
      <c r="E53" s="162" t="s">
        <v>181</v>
      </c>
      <c r="F53" s="162" t="s">
        <v>181</v>
      </c>
    </row>
    <row r="54" spans="1:6">
      <c r="A54" s="144"/>
      <c r="B54" s="144"/>
      <c r="C54" s="144"/>
      <c r="D54" s="144"/>
      <c r="E54" s="144"/>
      <c r="F54" s="144"/>
    </row>
    <row r="55" spans="1:6">
      <c r="A55" s="144" t="s">
        <v>390</v>
      </c>
      <c r="B55" s="159" t="s">
        <v>181</v>
      </c>
      <c r="C55" s="159" t="s">
        <v>181</v>
      </c>
      <c r="D55" s="159" t="s">
        <v>181</v>
      </c>
      <c r="E55" s="159" t="s">
        <v>181</v>
      </c>
      <c r="F55" s="159" t="s">
        <v>181</v>
      </c>
    </row>
    <row r="56" spans="1:6">
      <c r="A56" s="144" t="s">
        <v>391</v>
      </c>
      <c r="B56" s="159">
        <v>1.7999999999999999E-2</v>
      </c>
      <c r="C56" s="159">
        <v>4.0000000000000001E-3</v>
      </c>
      <c r="D56" s="159">
        <v>1.4470000000000001</v>
      </c>
      <c r="E56" s="159">
        <v>-0.4</v>
      </c>
      <c r="F56" s="159">
        <v>-15.4</v>
      </c>
    </row>
    <row r="57" spans="1:6">
      <c r="A57" s="152" t="s">
        <v>392</v>
      </c>
      <c r="B57" s="162">
        <v>-81.599999999999994</v>
      </c>
      <c r="C57" s="162">
        <v>-10.1</v>
      </c>
      <c r="D57" s="162">
        <v>-5</v>
      </c>
      <c r="E57" s="162">
        <v>-11.5</v>
      </c>
      <c r="F57" s="162">
        <v>-52.1</v>
      </c>
    </row>
    <row r="58" spans="1:6">
      <c r="A58" s="144"/>
      <c r="B58" s="144"/>
      <c r="C58" s="144"/>
      <c r="D58" s="144"/>
      <c r="E58" s="144"/>
      <c r="F58" s="144"/>
    </row>
    <row r="59" spans="1:6">
      <c r="A59" s="144" t="s">
        <v>393</v>
      </c>
      <c r="B59" s="159">
        <v>-1.2</v>
      </c>
      <c r="C59" s="159">
        <v>0.216</v>
      </c>
      <c r="D59" s="159">
        <v>0.46600000000000003</v>
      </c>
      <c r="E59" s="159">
        <v>0.05</v>
      </c>
      <c r="F59" s="159">
        <v>0</v>
      </c>
    </row>
    <row r="60" spans="1:6">
      <c r="A60" s="152" t="s">
        <v>394</v>
      </c>
      <c r="B60" s="165">
        <v>-60.3</v>
      </c>
      <c r="C60" s="165">
        <v>10.637</v>
      </c>
      <c r="D60" s="165">
        <v>6.0209999999999999</v>
      </c>
      <c r="E60" s="165">
        <v>-4</v>
      </c>
      <c r="F60" s="165">
        <v>-28.5</v>
      </c>
    </row>
    <row r="61" spans="1:6">
      <c r="A61" s="144"/>
      <c r="B61" s="144"/>
      <c r="C61" s="144"/>
      <c r="D61" s="144"/>
      <c r="E61" s="144"/>
      <c r="F61" s="144"/>
    </row>
    <row r="62" spans="1:6">
      <c r="A62" s="152" t="s">
        <v>262</v>
      </c>
      <c r="B62" s="144"/>
      <c r="C62" s="144"/>
      <c r="D62" s="144"/>
      <c r="E62" s="144"/>
      <c r="F62" s="144"/>
    </row>
    <row r="63" spans="1:6">
      <c r="A63" s="144" t="s">
        <v>395</v>
      </c>
      <c r="B63" s="159">
        <v>73.254999999999995</v>
      </c>
      <c r="C63" s="159">
        <v>64.614000000000004</v>
      </c>
      <c r="D63" s="159">
        <v>64.674999999999997</v>
      </c>
      <c r="E63" s="159">
        <v>72.965999999999994</v>
      </c>
      <c r="F63" s="159">
        <v>77.314999999999998</v>
      </c>
    </row>
    <row r="64" spans="1:6">
      <c r="A64" s="144" t="s">
        <v>396</v>
      </c>
      <c r="B64" s="159">
        <v>13.346</v>
      </c>
      <c r="C64" s="159">
        <v>10.728</v>
      </c>
      <c r="D64" s="159">
        <v>7.1360000000000001</v>
      </c>
      <c r="E64" s="159">
        <v>1.054</v>
      </c>
      <c r="F64" s="159">
        <v>-7.3</v>
      </c>
    </row>
    <row r="65" spans="1:6">
      <c r="A65" s="144" t="s">
        <v>397</v>
      </c>
      <c r="B65" s="159">
        <v>37.427250000000001</v>
      </c>
      <c r="C65" s="159">
        <v>24.633500000000002</v>
      </c>
      <c r="D65" s="159">
        <v>0.87024999999999997</v>
      </c>
      <c r="E65" s="159">
        <v>0.66949999999999998</v>
      </c>
      <c r="F65" s="159">
        <v>34.547249999999998</v>
      </c>
    </row>
    <row r="66" spans="1:6">
      <c r="A66" s="144" t="s">
        <v>398</v>
      </c>
      <c r="B66" s="159">
        <v>76.906999999999996</v>
      </c>
      <c r="C66" s="159">
        <v>62.428125000000001</v>
      </c>
      <c r="D66" s="159">
        <v>39.521124999999998</v>
      </c>
      <c r="E66" s="159">
        <v>44.002375000000001</v>
      </c>
      <c r="F66" s="159">
        <v>83.587125</v>
      </c>
    </row>
    <row r="67" spans="1:6">
      <c r="A67" s="144" t="s">
        <v>399</v>
      </c>
      <c r="B67" s="159">
        <v>9.9260000000000002</v>
      </c>
      <c r="C67" s="159">
        <v>0.435</v>
      </c>
      <c r="D67" s="159">
        <v>9.6110000000000007</v>
      </c>
      <c r="E67" s="159">
        <v>13.819000000000001</v>
      </c>
      <c r="F67" s="159">
        <v>-24.9</v>
      </c>
    </row>
    <row r="68" spans="1:6">
      <c r="A68" s="144" t="s">
        <v>400</v>
      </c>
      <c r="B68" s="159">
        <v>-11.6</v>
      </c>
      <c r="C68" s="159">
        <v>-10.1</v>
      </c>
      <c r="D68" s="159">
        <v>-6.5</v>
      </c>
      <c r="E68" s="159">
        <v>-11.1</v>
      </c>
      <c r="F68" s="159">
        <v>-36.700000000000003</v>
      </c>
    </row>
    <row r="69" spans="1:6">
      <c r="A69" s="144" t="s">
        <v>275</v>
      </c>
      <c r="B69" s="167">
        <v>43187</v>
      </c>
      <c r="C69" s="167">
        <v>43536</v>
      </c>
      <c r="D69" s="167">
        <v>43902</v>
      </c>
      <c r="E69" s="167">
        <v>43902</v>
      </c>
      <c r="F69" s="167">
        <v>43902</v>
      </c>
    </row>
    <row r="70" spans="1:6">
      <c r="A70" s="144" t="s">
        <v>276</v>
      </c>
      <c r="B70" s="158" t="s">
        <v>278</v>
      </c>
      <c r="C70" s="158" t="s">
        <v>401</v>
      </c>
      <c r="D70" s="158" t="s">
        <v>401</v>
      </c>
      <c r="E70" s="158" t="s">
        <v>278</v>
      </c>
      <c r="F70" s="158" t="s">
        <v>279</v>
      </c>
    </row>
    <row r="71" spans="1:6">
      <c r="A71" s="144" t="s">
        <v>280</v>
      </c>
      <c r="B71" s="158" t="s">
        <v>281</v>
      </c>
      <c r="C71" s="158" t="s">
        <v>281</v>
      </c>
      <c r="D71" s="158" t="s">
        <v>281</v>
      </c>
      <c r="E71" s="158" t="s">
        <v>281</v>
      </c>
      <c r="F71" s="158" t="s">
        <v>281</v>
      </c>
    </row>
    <row r="72" spans="1:6">
      <c r="A72" s="144"/>
      <c r="B72" s="144"/>
      <c r="C72" s="144"/>
      <c r="D72" s="144"/>
      <c r="E72" s="144"/>
      <c r="F72" s="144"/>
    </row>
    <row r="73" spans="1:6" ht="67.5">
      <c r="A73" s="169" t="s">
        <v>203</v>
      </c>
      <c r="B73" s="160"/>
      <c r="C73" s="160"/>
      <c r="D73" s="160"/>
      <c r="E73" s="160"/>
      <c r="F73" s="160"/>
    </row>
  </sheetData>
  <pageMargins left="0.2" right="0.2" top="0.5" bottom="0.5" header="0.5" footer="0.5"/>
  <pageSetup fitToWidth="0" fitToHeight="0" orientation="landscape" horizontalDpi="0" verticalDpi="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0B00-F379-4A6A-9BB0-03EC449138A5}">
  <sheetPr>
    <outlinePr summaryBelow="0" summaryRight="0"/>
    <pageSetUpPr autoPageBreaks="0"/>
  </sheetPr>
  <dimension ref="A5:IU160"/>
  <sheetViews>
    <sheetView workbookViewId="0"/>
  </sheetViews>
  <sheetFormatPr defaultRowHeight="11.25"/>
  <cols>
    <col min="1" max="1" width="45.85546875" style="141" customWidth="1"/>
    <col min="2" max="6" width="14.85546875" style="141" customWidth="1"/>
    <col min="7" max="256" width="9.140625" style="141"/>
    <col min="257" max="257" width="45.85546875" style="141" customWidth="1"/>
    <col min="258" max="262" width="14.85546875" style="141" customWidth="1"/>
    <col min="263" max="512" width="9.140625" style="141"/>
    <col min="513" max="513" width="45.85546875" style="141" customWidth="1"/>
    <col min="514" max="518" width="14.85546875" style="141" customWidth="1"/>
    <col min="519" max="768" width="9.140625" style="141"/>
    <col min="769" max="769" width="45.85546875" style="141" customWidth="1"/>
    <col min="770" max="774" width="14.85546875" style="141" customWidth="1"/>
    <col min="775" max="1024" width="9.140625" style="141"/>
    <col min="1025" max="1025" width="45.85546875" style="141" customWidth="1"/>
    <col min="1026" max="1030" width="14.85546875" style="141" customWidth="1"/>
    <col min="1031" max="1280" width="9.140625" style="141"/>
    <col min="1281" max="1281" width="45.85546875" style="141" customWidth="1"/>
    <col min="1282" max="1286" width="14.85546875" style="141" customWidth="1"/>
    <col min="1287" max="1536" width="9.140625" style="141"/>
    <col min="1537" max="1537" width="45.85546875" style="141" customWidth="1"/>
    <col min="1538" max="1542" width="14.85546875" style="141" customWidth="1"/>
    <col min="1543" max="1792" width="9.140625" style="141"/>
    <col min="1793" max="1793" width="45.85546875" style="141" customWidth="1"/>
    <col min="1794" max="1798" width="14.85546875" style="141" customWidth="1"/>
    <col min="1799" max="2048" width="9.140625" style="141"/>
    <col min="2049" max="2049" width="45.85546875" style="141" customWidth="1"/>
    <col min="2050" max="2054" width="14.85546875" style="141" customWidth="1"/>
    <col min="2055" max="2304" width="9.140625" style="141"/>
    <col min="2305" max="2305" width="45.85546875" style="141" customWidth="1"/>
    <col min="2306" max="2310" width="14.85546875" style="141" customWidth="1"/>
    <col min="2311" max="2560" width="9.140625" style="141"/>
    <col min="2561" max="2561" width="45.85546875" style="141" customWidth="1"/>
    <col min="2562" max="2566" width="14.85546875" style="141" customWidth="1"/>
    <col min="2567" max="2816" width="9.140625" style="141"/>
    <col min="2817" max="2817" width="45.85546875" style="141" customWidth="1"/>
    <col min="2818" max="2822" width="14.85546875" style="141" customWidth="1"/>
    <col min="2823" max="3072" width="9.140625" style="141"/>
    <col min="3073" max="3073" width="45.85546875" style="141" customWidth="1"/>
    <col min="3074" max="3078" width="14.85546875" style="141" customWidth="1"/>
    <col min="3079" max="3328" width="9.140625" style="141"/>
    <col min="3329" max="3329" width="45.85546875" style="141" customWidth="1"/>
    <col min="3330" max="3334" width="14.85546875" style="141" customWidth="1"/>
    <col min="3335" max="3584" width="9.140625" style="141"/>
    <col min="3585" max="3585" width="45.85546875" style="141" customWidth="1"/>
    <col min="3586" max="3590" width="14.85546875" style="141" customWidth="1"/>
    <col min="3591" max="3840" width="9.140625" style="141"/>
    <col min="3841" max="3841" width="45.85546875" style="141" customWidth="1"/>
    <col min="3842" max="3846" width="14.85546875" style="141" customWidth="1"/>
    <col min="3847" max="4096" width="9.140625" style="141"/>
    <col min="4097" max="4097" width="45.85546875" style="141" customWidth="1"/>
    <col min="4098" max="4102" width="14.85546875" style="141" customWidth="1"/>
    <col min="4103" max="4352" width="9.140625" style="141"/>
    <col min="4353" max="4353" width="45.85546875" style="141" customWidth="1"/>
    <col min="4354" max="4358" width="14.85546875" style="141" customWidth="1"/>
    <col min="4359" max="4608" width="9.140625" style="141"/>
    <col min="4609" max="4609" width="45.85546875" style="141" customWidth="1"/>
    <col min="4610" max="4614" width="14.85546875" style="141" customWidth="1"/>
    <col min="4615" max="4864" width="9.140625" style="141"/>
    <col min="4865" max="4865" width="45.85546875" style="141" customWidth="1"/>
    <col min="4866" max="4870" width="14.85546875" style="141" customWidth="1"/>
    <col min="4871" max="5120" width="9.140625" style="141"/>
    <col min="5121" max="5121" width="45.85546875" style="141" customWidth="1"/>
    <col min="5122" max="5126" width="14.85546875" style="141" customWidth="1"/>
    <col min="5127" max="5376" width="9.140625" style="141"/>
    <col min="5377" max="5377" width="45.85546875" style="141" customWidth="1"/>
    <col min="5378" max="5382" width="14.85546875" style="141" customWidth="1"/>
    <col min="5383" max="5632" width="9.140625" style="141"/>
    <col min="5633" max="5633" width="45.85546875" style="141" customWidth="1"/>
    <col min="5634" max="5638" width="14.85546875" style="141" customWidth="1"/>
    <col min="5639" max="5888" width="9.140625" style="141"/>
    <col min="5889" max="5889" width="45.85546875" style="141" customWidth="1"/>
    <col min="5890" max="5894" width="14.85546875" style="141" customWidth="1"/>
    <col min="5895" max="6144" width="9.140625" style="141"/>
    <col min="6145" max="6145" width="45.85546875" style="141" customWidth="1"/>
    <col min="6146" max="6150" width="14.85546875" style="141" customWidth="1"/>
    <col min="6151" max="6400" width="9.140625" style="141"/>
    <col min="6401" max="6401" width="45.85546875" style="141" customWidth="1"/>
    <col min="6402" max="6406" width="14.85546875" style="141" customWidth="1"/>
    <col min="6407" max="6656" width="9.140625" style="141"/>
    <col min="6657" max="6657" width="45.85546875" style="141" customWidth="1"/>
    <col min="6658" max="6662" width="14.85546875" style="141" customWidth="1"/>
    <col min="6663" max="6912" width="9.140625" style="141"/>
    <col min="6913" max="6913" width="45.85546875" style="141" customWidth="1"/>
    <col min="6914" max="6918" width="14.85546875" style="141" customWidth="1"/>
    <col min="6919" max="7168" width="9.140625" style="141"/>
    <col min="7169" max="7169" width="45.85546875" style="141" customWidth="1"/>
    <col min="7170" max="7174" width="14.85546875" style="141" customWidth="1"/>
    <col min="7175" max="7424" width="9.140625" style="141"/>
    <col min="7425" max="7425" width="45.85546875" style="141" customWidth="1"/>
    <col min="7426" max="7430" width="14.85546875" style="141" customWidth="1"/>
    <col min="7431" max="7680" width="9.140625" style="141"/>
    <col min="7681" max="7681" width="45.85546875" style="141" customWidth="1"/>
    <col min="7682" max="7686" width="14.85546875" style="141" customWidth="1"/>
    <col min="7687" max="7936" width="9.140625" style="141"/>
    <col min="7937" max="7937" width="45.85546875" style="141" customWidth="1"/>
    <col min="7938" max="7942" width="14.85546875" style="141" customWidth="1"/>
    <col min="7943" max="8192" width="9.140625" style="141"/>
    <col min="8193" max="8193" width="45.85546875" style="141" customWidth="1"/>
    <col min="8194" max="8198" width="14.85546875" style="141" customWidth="1"/>
    <col min="8199" max="8448" width="9.140625" style="141"/>
    <col min="8449" max="8449" width="45.85546875" style="141" customWidth="1"/>
    <col min="8450" max="8454" width="14.85546875" style="141" customWidth="1"/>
    <col min="8455" max="8704" width="9.140625" style="141"/>
    <col min="8705" max="8705" width="45.85546875" style="141" customWidth="1"/>
    <col min="8706" max="8710" width="14.85546875" style="141" customWidth="1"/>
    <col min="8711" max="8960" width="9.140625" style="141"/>
    <col min="8961" max="8961" width="45.85546875" style="141" customWidth="1"/>
    <col min="8962" max="8966" width="14.85546875" style="141" customWidth="1"/>
    <col min="8967" max="9216" width="9.140625" style="141"/>
    <col min="9217" max="9217" width="45.85546875" style="141" customWidth="1"/>
    <col min="9218" max="9222" width="14.85546875" style="141" customWidth="1"/>
    <col min="9223" max="9472" width="9.140625" style="141"/>
    <col min="9473" max="9473" width="45.85546875" style="141" customWidth="1"/>
    <col min="9474" max="9478" width="14.85546875" style="141" customWidth="1"/>
    <col min="9479" max="9728" width="9.140625" style="141"/>
    <col min="9729" max="9729" width="45.85546875" style="141" customWidth="1"/>
    <col min="9730" max="9734" width="14.85546875" style="141" customWidth="1"/>
    <col min="9735" max="9984" width="9.140625" style="141"/>
    <col min="9985" max="9985" width="45.85546875" style="141" customWidth="1"/>
    <col min="9986" max="9990" width="14.85546875" style="141" customWidth="1"/>
    <col min="9991" max="10240" width="9.140625" style="141"/>
    <col min="10241" max="10241" width="45.85546875" style="141" customWidth="1"/>
    <col min="10242" max="10246" width="14.85546875" style="141" customWidth="1"/>
    <col min="10247" max="10496" width="9.140625" style="141"/>
    <col min="10497" max="10497" width="45.85546875" style="141" customWidth="1"/>
    <col min="10498" max="10502" width="14.85546875" style="141" customWidth="1"/>
    <col min="10503" max="10752" width="9.140625" style="141"/>
    <col min="10753" max="10753" width="45.85546875" style="141" customWidth="1"/>
    <col min="10754" max="10758" width="14.85546875" style="141" customWidth="1"/>
    <col min="10759" max="11008" width="9.140625" style="141"/>
    <col min="11009" max="11009" width="45.85546875" style="141" customWidth="1"/>
    <col min="11010" max="11014" width="14.85546875" style="141" customWidth="1"/>
    <col min="11015" max="11264" width="9.140625" style="141"/>
    <col min="11265" max="11265" width="45.85546875" style="141" customWidth="1"/>
    <col min="11266" max="11270" width="14.85546875" style="141" customWidth="1"/>
    <col min="11271" max="11520" width="9.140625" style="141"/>
    <col min="11521" max="11521" width="45.85546875" style="141" customWidth="1"/>
    <col min="11522" max="11526" width="14.85546875" style="141" customWidth="1"/>
    <col min="11527" max="11776" width="9.140625" style="141"/>
    <col min="11777" max="11777" width="45.85546875" style="141" customWidth="1"/>
    <col min="11778" max="11782" width="14.85546875" style="141" customWidth="1"/>
    <col min="11783" max="12032" width="9.140625" style="141"/>
    <col min="12033" max="12033" width="45.85546875" style="141" customWidth="1"/>
    <col min="12034" max="12038" width="14.85546875" style="141" customWidth="1"/>
    <col min="12039" max="12288" width="9.140625" style="141"/>
    <col min="12289" max="12289" width="45.85546875" style="141" customWidth="1"/>
    <col min="12290" max="12294" width="14.85546875" style="141" customWidth="1"/>
    <col min="12295" max="12544" width="9.140625" style="141"/>
    <col min="12545" max="12545" width="45.85546875" style="141" customWidth="1"/>
    <col min="12546" max="12550" width="14.85546875" style="141" customWidth="1"/>
    <col min="12551" max="12800" width="9.140625" style="141"/>
    <col min="12801" max="12801" width="45.85546875" style="141" customWidth="1"/>
    <col min="12802" max="12806" width="14.85546875" style="141" customWidth="1"/>
    <col min="12807" max="13056" width="9.140625" style="141"/>
    <col min="13057" max="13057" width="45.85546875" style="141" customWidth="1"/>
    <col min="13058" max="13062" width="14.85546875" style="141" customWidth="1"/>
    <col min="13063" max="13312" width="9.140625" style="141"/>
    <col min="13313" max="13313" width="45.85546875" style="141" customWidth="1"/>
    <col min="13314" max="13318" width="14.85546875" style="141" customWidth="1"/>
    <col min="13319" max="13568" width="9.140625" style="141"/>
    <col min="13569" max="13569" width="45.85546875" style="141" customWidth="1"/>
    <col min="13570" max="13574" width="14.85546875" style="141" customWidth="1"/>
    <col min="13575" max="13824" width="9.140625" style="141"/>
    <col min="13825" max="13825" width="45.85546875" style="141" customWidth="1"/>
    <col min="13826" max="13830" width="14.85546875" style="141" customWidth="1"/>
    <col min="13831" max="14080" width="9.140625" style="141"/>
    <col min="14081" max="14081" width="45.85546875" style="141" customWidth="1"/>
    <col min="14082" max="14086" width="14.85546875" style="141" customWidth="1"/>
    <col min="14087" max="14336" width="9.140625" style="141"/>
    <col min="14337" max="14337" width="45.85546875" style="141" customWidth="1"/>
    <col min="14338" max="14342" width="14.85546875" style="141" customWidth="1"/>
    <col min="14343" max="14592" width="9.140625" style="141"/>
    <col min="14593" max="14593" width="45.85546875" style="141" customWidth="1"/>
    <col min="14594" max="14598" width="14.85546875" style="141" customWidth="1"/>
    <col min="14599" max="14848" width="9.140625" style="141"/>
    <col min="14849" max="14849" width="45.85546875" style="141" customWidth="1"/>
    <col min="14850" max="14854" width="14.85546875" style="141" customWidth="1"/>
    <col min="14855" max="15104" width="9.140625" style="141"/>
    <col min="15105" max="15105" width="45.85546875" style="141" customWidth="1"/>
    <col min="15106" max="15110" width="14.85546875" style="141" customWidth="1"/>
    <col min="15111" max="15360" width="9.140625" style="141"/>
    <col min="15361" max="15361" width="45.85546875" style="141" customWidth="1"/>
    <col min="15362" max="15366" width="14.85546875" style="141" customWidth="1"/>
    <col min="15367" max="15616" width="9.140625" style="141"/>
    <col min="15617" max="15617" width="45.85546875" style="141" customWidth="1"/>
    <col min="15618" max="15622" width="14.85546875" style="141" customWidth="1"/>
    <col min="15623" max="15872" width="9.140625" style="141"/>
    <col min="15873" max="15873" width="45.85546875" style="141" customWidth="1"/>
    <col min="15874" max="15878" width="14.85546875" style="141" customWidth="1"/>
    <col min="15879" max="16128" width="9.140625" style="141"/>
    <col min="16129" max="16129" width="45.85546875" style="141" customWidth="1"/>
    <col min="16130" max="16134" width="14.85546875" style="141" customWidth="1"/>
    <col min="16135" max="16384" width="9.140625" style="141"/>
  </cols>
  <sheetData>
    <row r="5" spans="1:255" ht="15.75">
      <c r="A5" s="140" t="s">
        <v>402</v>
      </c>
    </row>
    <row r="7" spans="1:255">
      <c r="A7" s="144"/>
      <c r="B7" s="143" t="s">
        <v>208</v>
      </c>
      <c r="C7" s="141" t="s">
        <v>209</v>
      </c>
      <c r="D7" s="144" t="s">
        <v>145</v>
      </c>
      <c r="E7" s="143" t="s">
        <v>210</v>
      </c>
      <c r="F7" s="141" t="s">
        <v>211</v>
      </c>
    </row>
    <row r="8" spans="1:255">
      <c r="A8" s="144"/>
      <c r="B8" s="143" t="s">
        <v>148</v>
      </c>
      <c r="C8" s="141" t="s">
        <v>149</v>
      </c>
      <c r="D8" s="144" t="s">
        <v>145</v>
      </c>
      <c r="E8" s="143" t="s">
        <v>152</v>
      </c>
      <c r="F8" s="145" t="s">
        <v>153</v>
      </c>
    </row>
    <row r="11" spans="1:255">
      <c r="A11" s="146" t="s">
        <v>403</v>
      </c>
      <c r="B11" s="146"/>
      <c r="C11" s="146"/>
      <c r="D11" s="146"/>
      <c r="E11" s="146"/>
      <c r="F11" s="146"/>
      <c r="G11" s="147"/>
      <c r="H11" s="147"/>
      <c r="I11" s="147"/>
      <c r="J11" s="147"/>
      <c r="K11" s="147"/>
      <c r="L11" s="147"/>
      <c r="M11" s="147"/>
      <c r="N11" s="147"/>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147"/>
      <c r="BT11" s="147"/>
      <c r="BU11" s="147"/>
      <c r="BV11" s="147"/>
      <c r="BW11" s="147"/>
      <c r="BX11" s="147"/>
      <c r="BY11" s="147"/>
      <c r="BZ11" s="147"/>
      <c r="CA11" s="147"/>
      <c r="CB11" s="147"/>
      <c r="CC11" s="147"/>
      <c r="CD11" s="147"/>
      <c r="CE11" s="147"/>
      <c r="CF11" s="147"/>
      <c r="CG11" s="147"/>
      <c r="CH11" s="147"/>
      <c r="CI11" s="147"/>
      <c r="CJ11" s="147"/>
      <c r="CK11" s="147"/>
      <c r="CL11" s="147"/>
      <c r="CM11" s="147"/>
      <c r="CN11" s="147"/>
      <c r="CO11" s="147"/>
      <c r="CP11" s="147"/>
      <c r="CQ11" s="147"/>
      <c r="CR11" s="147"/>
      <c r="CS11" s="147"/>
      <c r="CT11" s="147"/>
      <c r="CU11" s="147"/>
      <c r="CV11" s="147"/>
      <c r="CW11" s="147"/>
      <c r="CX11" s="147"/>
      <c r="CY11" s="147"/>
      <c r="CZ11" s="147"/>
      <c r="DA11" s="147"/>
      <c r="DB11" s="147"/>
      <c r="DC11" s="147"/>
      <c r="DD11" s="147"/>
      <c r="DE11" s="147"/>
      <c r="DF11" s="147"/>
      <c r="DG11" s="147"/>
      <c r="DH11" s="147"/>
      <c r="DI11" s="147"/>
      <c r="DJ11" s="147"/>
      <c r="DK11" s="147"/>
      <c r="DL11" s="147"/>
      <c r="DM11" s="147"/>
      <c r="DN11" s="147"/>
      <c r="DO11" s="147"/>
      <c r="DP11" s="147"/>
      <c r="DQ11" s="147"/>
      <c r="DR11" s="147"/>
      <c r="DS11" s="147"/>
      <c r="DT11" s="147"/>
      <c r="DU11" s="147"/>
      <c r="DV11" s="147"/>
      <c r="DW11" s="147"/>
      <c r="DX11" s="147"/>
      <c r="DY11" s="147"/>
      <c r="DZ11" s="147"/>
      <c r="EA11" s="147"/>
      <c r="EB11" s="147"/>
      <c r="EC11" s="147"/>
      <c r="ED11" s="147"/>
      <c r="EE11" s="147"/>
      <c r="EF11" s="147"/>
      <c r="EG11" s="147"/>
      <c r="EH11" s="147"/>
      <c r="EI11" s="147"/>
      <c r="EJ11" s="147"/>
      <c r="EK11" s="147"/>
      <c r="EL11" s="147"/>
      <c r="EM11" s="147"/>
      <c r="EN11" s="147"/>
      <c r="EO11" s="147"/>
      <c r="EP11" s="147"/>
      <c r="EQ11" s="147"/>
      <c r="ER11" s="147"/>
      <c r="ES11" s="147"/>
      <c r="ET11" s="147"/>
      <c r="EU11" s="147"/>
      <c r="EV11" s="147"/>
      <c r="EW11" s="147"/>
      <c r="EX11" s="147"/>
      <c r="EY11" s="147"/>
      <c r="EZ11" s="147"/>
      <c r="FA11" s="147"/>
      <c r="FB11" s="147"/>
      <c r="FC11" s="147"/>
      <c r="FD11" s="147"/>
      <c r="FE11" s="147"/>
      <c r="FF11" s="147"/>
      <c r="FG11" s="147"/>
      <c r="FH11" s="147"/>
      <c r="FI11" s="147"/>
      <c r="FJ11" s="147"/>
      <c r="FK11" s="147"/>
      <c r="FL11" s="147"/>
      <c r="FM11" s="147"/>
      <c r="FN11" s="147"/>
      <c r="FO11" s="147"/>
      <c r="FP11" s="147"/>
      <c r="FQ11" s="147"/>
      <c r="FR11" s="147"/>
      <c r="FS11" s="147"/>
      <c r="FT11" s="147"/>
      <c r="FU11" s="147"/>
      <c r="FV11" s="147"/>
      <c r="FW11" s="147"/>
      <c r="FX11" s="147"/>
      <c r="FY11" s="147"/>
      <c r="FZ11" s="147"/>
      <c r="GA11" s="147"/>
      <c r="GB11" s="147"/>
      <c r="GC11" s="147"/>
      <c r="GD11" s="147"/>
      <c r="GE11" s="147"/>
      <c r="GF11" s="147"/>
      <c r="GG11" s="147"/>
      <c r="GH11" s="147"/>
      <c r="GI11" s="147"/>
      <c r="GJ11" s="147"/>
      <c r="GK11" s="147"/>
      <c r="GL11" s="147"/>
      <c r="GM11" s="147"/>
      <c r="GN11" s="147"/>
      <c r="GO11" s="147"/>
      <c r="GP11" s="147"/>
      <c r="GQ11" s="147"/>
      <c r="GR11" s="147"/>
      <c r="GS11" s="147"/>
      <c r="GT11" s="147"/>
      <c r="GU11" s="147"/>
      <c r="GV11" s="147"/>
      <c r="GW11" s="147"/>
      <c r="GX11" s="147"/>
      <c r="GY11" s="147"/>
      <c r="GZ11" s="147"/>
      <c r="HA11" s="147"/>
      <c r="HB11" s="147"/>
      <c r="HC11" s="147"/>
      <c r="HD11" s="147"/>
      <c r="HE11" s="147"/>
      <c r="HF11" s="147"/>
      <c r="HG11" s="147"/>
      <c r="HH11" s="147"/>
      <c r="HI11" s="147"/>
      <c r="HJ11" s="147"/>
      <c r="HK11" s="147"/>
      <c r="HL11" s="147"/>
      <c r="HM11" s="147"/>
      <c r="HN11" s="147"/>
      <c r="HO11" s="147"/>
      <c r="HP11" s="147"/>
      <c r="HQ11" s="147"/>
      <c r="HR11" s="147"/>
      <c r="HS11" s="147"/>
      <c r="HT11" s="147"/>
      <c r="HU11" s="147"/>
      <c r="HV11" s="147"/>
      <c r="HW11" s="147"/>
      <c r="HX11" s="147"/>
      <c r="HY11" s="147"/>
      <c r="HZ11" s="147"/>
      <c r="IA11" s="147"/>
      <c r="IB11" s="147"/>
      <c r="IC11" s="147"/>
      <c r="ID11" s="147"/>
      <c r="IE11" s="147"/>
      <c r="IF11" s="147"/>
      <c r="IG11" s="147"/>
      <c r="IH11" s="147"/>
      <c r="II11" s="147"/>
      <c r="IJ11" s="147"/>
      <c r="IK11" s="147"/>
      <c r="IL11" s="147"/>
      <c r="IM11" s="147"/>
      <c r="IN11" s="147"/>
      <c r="IO11" s="147"/>
      <c r="IP11" s="147"/>
      <c r="IQ11" s="147"/>
      <c r="IR11" s="147"/>
      <c r="IS11" s="147"/>
      <c r="IT11" s="147"/>
      <c r="IU11" s="147"/>
    </row>
    <row r="12" spans="1:255" ht="22.5">
      <c r="A12" s="148" t="s">
        <v>157</v>
      </c>
      <c r="B12" s="149" t="s">
        <v>356</v>
      </c>
      <c r="C12" s="149" t="s">
        <v>404</v>
      </c>
      <c r="D12" s="149" t="s">
        <v>216</v>
      </c>
      <c r="E12" s="149" t="s">
        <v>217</v>
      </c>
      <c r="F12" s="149" t="s">
        <v>218</v>
      </c>
    </row>
    <row r="13" spans="1:255">
      <c r="A13" s="152" t="s">
        <v>405</v>
      </c>
      <c r="B13" s="144"/>
      <c r="C13" s="144"/>
      <c r="D13" s="144"/>
      <c r="E13" s="144"/>
      <c r="F13" s="144"/>
    </row>
    <row r="14" spans="1:255">
      <c r="A14" s="144" t="s">
        <v>406</v>
      </c>
      <c r="B14" s="166">
        <v>2.3786999999999999E-2</v>
      </c>
      <c r="C14" s="166">
        <v>2.3342999999999999E-2</v>
      </c>
      <c r="D14" s="166">
        <v>1.8787999999999999E-2</v>
      </c>
      <c r="E14" s="166">
        <v>2.1666999999999999E-2</v>
      </c>
      <c r="F14" s="166">
        <v>2.4532999999999999E-2</v>
      </c>
    </row>
    <row r="15" spans="1:255">
      <c r="A15" s="144" t="s">
        <v>407</v>
      </c>
      <c r="B15" s="166">
        <v>2.9727E-2</v>
      </c>
      <c r="C15" s="166">
        <v>2.9173999999999999E-2</v>
      </c>
      <c r="D15" s="166">
        <v>2.2853999999999999E-2</v>
      </c>
      <c r="E15" s="166">
        <v>2.5773000000000001E-2</v>
      </c>
      <c r="F15" s="166">
        <v>2.8111000000000001E-2</v>
      </c>
    </row>
    <row r="16" spans="1:255">
      <c r="A16" s="144" t="s">
        <v>408</v>
      </c>
      <c r="B16" s="166">
        <v>-4.9925999999999998E-2</v>
      </c>
      <c r="C16" s="166">
        <v>-1.7690999999999998E-2</v>
      </c>
      <c r="D16" s="166">
        <v>0.22670299999999999</v>
      </c>
      <c r="E16" s="166">
        <v>-8.1077999999999997E-2</v>
      </c>
      <c r="F16" s="166">
        <v>-0.12675600000000001</v>
      </c>
    </row>
    <row r="17" spans="1:6">
      <c r="A17" s="144" t="s">
        <v>409</v>
      </c>
      <c r="B17" s="166">
        <v>-4.9925999999999998E-2</v>
      </c>
      <c r="C17" s="166">
        <v>-1.7690999999999998E-2</v>
      </c>
      <c r="D17" s="166">
        <v>0.22670299999999999</v>
      </c>
      <c r="E17" s="166">
        <v>-8.1077999999999997E-2</v>
      </c>
      <c r="F17" s="166">
        <v>-0.12675600000000001</v>
      </c>
    </row>
    <row r="18" spans="1:6">
      <c r="A18" s="144"/>
      <c r="B18" s="144"/>
      <c r="C18" s="144"/>
      <c r="D18" s="144"/>
      <c r="E18" s="144"/>
      <c r="F18" s="144"/>
    </row>
    <row r="19" spans="1:6">
      <c r="A19" s="152" t="s">
        <v>410</v>
      </c>
      <c r="B19" s="144"/>
      <c r="C19" s="144"/>
      <c r="D19" s="144"/>
      <c r="E19" s="144"/>
      <c r="F19" s="144"/>
    </row>
    <row r="20" spans="1:6">
      <c r="A20" s="144" t="s">
        <v>411</v>
      </c>
      <c r="B20" s="166">
        <v>0.270065</v>
      </c>
      <c r="C20" s="166">
        <v>0.26512200000000002</v>
      </c>
      <c r="D20" s="166">
        <v>0.245197</v>
      </c>
      <c r="E20" s="166">
        <v>0.23863500000000001</v>
      </c>
      <c r="F20" s="166">
        <v>0.25073800000000002</v>
      </c>
    </row>
    <row r="21" spans="1:6">
      <c r="A21" s="144" t="s">
        <v>412</v>
      </c>
      <c r="B21" s="166">
        <v>6.7141999999999993E-2</v>
      </c>
      <c r="C21" s="166">
        <v>6.6054000000000002E-2</v>
      </c>
      <c r="D21" s="166">
        <v>6.3694000000000001E-2</v>
      </c>
      <c r="E21" s="166">
        <v>6.1212000000000003E-2</v>
      </c>
      <c r="F21" s="166">
        <v>6.2396E-2</v>
      </c>
    </row>
    <row r="22" spans="1:6">
      <c r="A22" s="144" t="s">
        <v>413</v>
      </c>
      <c r="B22" s="166">
        <v>0.20518400000000001</v>
      </c>
      <c r="C22" s="166">
        <v>0.20074800000000001</v>
      </c>
      <c r="D22" s="166">
        <v>0.18259500000000001</v>
      </c>
      <c r="E22" s="166">
        <v>0.17765400000000001</v>
      </c>
      <c r="F22" s="166">
        <v>0.18834100000000001</v>
      </c>
    </row>
    <row r="23" spans="1:6">
      <c r="A23" s="144" t="s">
        <v>414</v>
      </c>
      <c r="B23" s="166">
        <v>7.8048000000000006E-2</v>
      </c>
      <c r="C23" s="166">
        <v>7.3460999999999999E-2</v>
      </c>
      <c r="D23" s="166">
        <v>6.1062999999999999E-2</v>
      </c>
      <c r="E23" s="166">
        <v>6.7483000000000001E-2</v>
      </c>
      <c r="F23" s="166">
        <v>8.3584000000000006E-2</v>
      </c>
    </row>
    <row r="24" spans="1:6">
      <c r="A24" s="144" t="s">
        <v>415</v>
      </c>
      <c r="B24" s="166">
        <v>7.3618000000000003E-2</v>
      </c>
      <c r="C24" s="166">
        <v>6.9614999999999996E-2</v>
      </c>
      <c r="D24" s="166">
        <v>5.7716000000000003E-2</v>
      </c>
      <c r="E24" s="166">
        <v>6.5019999999999994E-2</v>
      </c>
      <c r="F24" s="166">
        <v>8.1392999999999993E-2</v>
      </c>
    </row>
    <row r="25" spans="1:6">
      <c r="A25" s="144" t="s">
        <v>416</v>
      </c>
      <c r="B25" s="166">
        <v>-1.3559E-2</v>
      </c>
      <c r="C25" s="166">
        <v>-3.9699999999999996E-3</v>
      </c>
      <c r="D25" s="166">
        <v>5.9840999999999998E-2</v>
      </c>
      <c r="E25" s="166">
        <v>-2.2834E-2</v>
      </c>
      <c r="F25" s="166">
        <v>-3.1683000000000003E-2</v>
      </c>
    </row>
    <row r="26" spans="1:6">
      <c r="A26" s="144" t="s">
        <v>417</v>
      </c>
      <c r="B26" s="166">
        <v>-1.3559E-2</v>
      </c>
      <c r="C26" s="166">
        <v>-3.9699999999999996E-3</v>
      </c>
      <c r="D26" s="166">
        <v>5.9840999999999998E-2</v>
      </c>
      <c r="E26" s="166">
        <v>-2.2834E-2</v>
      </c>
      <c r="F26" s="166">
        <v>-3.1683000000000003E-2</v>
      </c>
    </row>
    <row r="27" spans="1:6">
      <c r="A27" s="144" t="s">
        <v>418</v>
      </c>
      <c r="B27" s="166">
        <v>-1.3559E-2</v>
      </c>
      <c r="C27" s="166">
        <v>-3.9699999999999996E-3</v>
      </c>
      <c r="D27" s="166">
        <v>5.9840999999999998E-2</v>
      </c>
      <c r="E27" s="166">
        <v>-2.2834E-2</v>
      </c>
      <c r="F27" s="166">
        <v>-3.1683000000000003E-2</v>
      </c>
    </row>
    <row r="28" spans="1:6">
      <c r="A28" s="144" t="s">
        <v>419</v>
      </c>
      <c r="B28" s="166">
        <v>-1.8029999999999999E-3</v>
      </c>
      <c r="C28" s="166">
        <v>-2.33E-3</v>
      </c>
      <c r="D28" s="166">
        <v>-1.2638999999999999E-2</v>
      </c>
      <c r="E28" s="166">
        <v>-1.2567999999999999E-2</v>
      </c>
      <c r="F28" s="166">
        <v>-8.8599999999999998E-3</v>
      </c>
    </row>
    <row r="29" spans="1:6">
      <c r="A29" s="144" t="s">
        <v>420</v>
      </c>
      <c r="B29" s="166">
        <v>4.0566999999999999E-2</v>
      </c>
      <c r="C29" s="166">
        <v>2.6669000000000002E-2</v>
      </c>
      <c r="D29" s="166">
        <v>9.810000000000001E-4</v>
      </c>
      <c r="E29" s="166">
        <v>7.4700000000000005E-4</v>
      </c>
      <c r="F29" s="166">
        <v>3.7844000000000003E-2</v>
      </c>
    </row>
    <row r="30" spans="1:6">
      <c r="A30" s="144" t="s">
        <v>421</v>
      </c>
      <c r="B30" s="166">
        <v>8.3359000000000003E-2</v>
      </c>
      <c r="C30" s="166">
        <v>6.7587999999999995E-2</v>
      </c>
      <c r="D30" s="166">
        <v>4.4567000000000002E-2</v>
      </c>
      <c r="E30" s="166">
        <v>4.9105999999999997E-2</v>
      </c>
      <c r="F30" s="166">
        <v>9.1564999999999994E-2</v>
      </c>
    </row>
    <row r="31" spans="1:6">
      <c r="A31" s="144"/>
      <c r="B31" s="144"/>
      <c r="C31" s="144"/>
      <c r="D31" s="144"/>
      <c r="E31" s="144"/>
      <c r="F31" s="144"/>
    </row>
    <row r="32" spans="1:6">
      <c r="A32" s="152" t="s">
        <v>422</v>
      </c>
      <c r="B32" s="144"/>
      <c r="C32" s="144"/>
      <c r="D32" s="144"/>
      <c r="E32" s="144"/>
      <c r="F32" s="144"/>
    </row>
    <row r="33" spans="1:6">
      <c r="A33" s="144" t="s">
        <v>423</v>
      </c>
      <c r="B33" s="170">
        <v>0.51697899999999997</v>
      </c>
      <c r="C33" s="170">
        <v>0.53651599999999999</v>
      </c>
      <c r="D33" s="170">
        <v>0.52083999999999997</v>
      </c>
      <c r="E33" s="170">
        <v>0.53317999999999999</v>
      </c>
      <c r="F33" s="170">
        <v>0.48226799999999997</v>
      </c>
    </row>
    <row r="34" spans="1:6">
      <c r="A34" s="144" t="s">
        <v>424</v>
      </c>
      <c r="B34" s="170">
        <v>1.407438</v>
      </c>
      <c r="C34" s="170">
        <v>1.511789</v>
      </c>
      <c r="D34" s="170">
        <v>1.525093</v>
      </c>
      <c r="E34" s="170">
        <v>1.6156889999999999</v>
      </c>
      <c r="F34" s="170">
        <v>1.151578</v>
      </c>
    </row>
    <row r="35" spans="1:6">
      <c r="A35" s="144" t="s">
        <v>425</v>
      </c>
      <c r="B35" s="170">
        <v>111.30952499999999</v>
      </c>
      <c r="C35" s="170">
        <v>96.874823000000006</v>
      </c>
      <c r="D35" s="170">
        <v>105.404849</v>
      </c>
      <c r="E35" s="170">
        <v>89.392059000000003</v>
      </c>
      <c r="F35" s="170">
        <v>82.355090000000004</v>
      </c>
    </row>
    <row r="36" spans="1:6">
      <c r="A36" s="144" t="s">
        <v>426</v>
      </c>
      <c r="B36" s="170">
        <v>31.875325</v>
      </c>
      <c r="C36" s="170">
        <v>30.199857000000002</v>
      </c>
      <c r="D36" s="170">
        <v>30.649403</v>
      </c>
      <c r="E36" s="170">
        <v>29.787281</v>
      </c>
      <c r="F36" s="170">
        <v>26.413399999999999</v>
      </c>
    </row>
    <row r="37" spans="1:6">
      <c r="A37" s="144"/>
      <c r="B37" s="144"/>
      <c r="C37" s="144"/>
      <c r="D37" s="144"/>
      <c r="E37" s="144"/>
      <c r="F37" s="144"/>
    </row>
    <row r="38" spans="1:6">
      <c r="A38" s="152" t="s">
        <v>427</v>
      </c>
      <c r="B38" s="144"/>
      <c r="C38" s="144"/>
      <c r="D38" s="144"/>
      <c r="E38" s="144"/>
      <c r="F38" s="144"/>
    </row>
    <row r="39" spans="1:6">
      <c r="A39" s="144" t="s">
        <v>428</v>
      </c>
      <c r="B39" s="170">
        <v>1.0348329999999999</v>
      </c>
      <c r="C39" s="170">
        <v>1.134039</v>
      </c>
      <c r="D39" s="170">
        <v>1.2760199999999999</v>
      </c>
      <c r="E39" s="170">
        <v>1.3767050000000001</v>
      </c>
      <c r="F39" s="170">
        <v>0.61341800000000002</v>
      </c>
    </row>
    <row r="40" spans="1:6">
      <c r="A40" s="144" t="s">
        <v>429</v>
      </c>
      <c r="B40" s="170">
        <v>0.67117599999999999</v>
      </c>
      <c r="C40" s="170">
        <v>0.739788</v>
      </c>
      <c r="D40" s="170">
        <v>0.89057799999999998</v>
      </c>
      <c r="E40" s="170">
        <v>0.913381</v>
      </c>
      <c r="F40" s="170">
        <v>0.35779300000000003</v>
      </c>
    </row>
    <row r="41" spans="1:6">
      <c r="A41" s="144" t="s">
        <v>430</v>
      </c>
      <c r="B41" s="170">
        <v>0.88169600000000004</v>
      </c>
      <c r="C41" s="170">
        <v>1.079534</v>
      </c>
      <c r="D41" s="170">
        <v>0.94567000000000001</v>
      </c>
      <c r="E41" s="170">
        <v>0.81430199999999997</v>
      </c>
      <c r="F41" s="170">
        <v>0.65069500000000002</v>
      </c>
    </row>
    <row r="42" spans="1:6">
      <c r="A42" s="144" t="s">
        <v>431</v>
      </c>
      <c r="B42" s="159">
        <v>3.3326929999999999</v>
      </c>
      <c r="C42" s="159">
        <v>3.7572079999999999</v>
      </c>
      <c r="D42" s="159">
        <v>3.453268</v>
      </c>
      <c r="E42" s="159">
        <v>4.0717040000000004</v>
      </c>
      <c r="F42" s="159">
        <v>4.4196879999999998</v>
      </c>
    </row>
    <row r="43" spans="1:6">
      <c r="A43" s="144" t="s">
        <v>432</v>
      </c>
      <c r="B43" s="159">
        <v>11.639011999999999</v>
      </c>
      <c r="C43" s="159">
        <v>12.052768</v>
      </c>
      <c r="D43" s="159">
        <v>11.876227999999999</v>
      </c>
      <c r="E43" s="159">
        <v>12.219844</v>
      </c>
      <c r="F43" s="159">
        <v>13.780676</v>
      </c>
    </row>
    <row r="44" spans="1:6">
      <c r="A44" s="144" t="s">
        <v>433</v>
      </c>
      <c r="B44" s="159">
        <v>24.010377999999999</v>
      </c>
      <c r="C44" s="159">
        <v>20.773116000000002</v>
      </c>
      <c r="D44" s="159">
        <v>17.550260000000002</v>
      </c>
      <c r="E44" s="159">
        <v>16.704688000000001</v>
      </c>
      <c r="F44" s="159">
        <v>16.492840000000001</v>
      </c>
    </row>
    <row r="45" spans="1:6">
      <c r="A45" s="144" t="s">
        <v>434</v>
      </c>
      <c r="B45" s="159">
        <v>-9</v>
      </c>
      <c r="C45" s="159">
        <v>-5</v>
      </c>
      <c r="D45" s="159">
        <v>-2.2000000000000002</v>
      </c>
      <c r="E45" s="159">
        <v>-0.4</v>
      </c>
      <c r="F45" s="159">
        <v>1.707524</v>
      </c>
    </row>
    <row r="46" spans="1:6">
      <c r="A46" s="144"/>
      <c r="B46" s="144"/>
      <c r="C46" s="144"/>
      <c r="D46" s="144"/>
      <c r="E46" s="144"/>
      <c r="F46" s="144"/>
    </row>
    <row r="47" spans="1:6">
      <c r="A47" s="152" t="s">
        <v>435</v>
      </c>
      <c r="B47" s="144"/>
      <c r="C47" s="144"/>
      <c r="D47" s="144"/>
      <c r="E47" s="144"/>
      <c r="F47" s="144"/>
    </row>
    <row r="48" spans="1:6">
      <c r="A48" s="144" t="s">
        <v>436</v>
      </c>
      <c r="B48" s="166">
        <v>5.6280429999999999</v>
      </c>
      <c r="C48" s="166">
        <v>5.6638380000000002</v>
      </c>
      <c r="D48" s="166">
        <v>4.4415820000000004</v>
      </c>
      <c r="E48" s="166">
        <v>4.7682570000000002</v>
      </c>
      <c r="F48" s="166">
        <v>7.9093010000000001</v>
      </c>
    </row>
    <row r="49" spans="1:6">
      <c r="A49" s="144" t="s">
        <v>437</v>
      </c>
      <c r="B49" s="166">
        <v>0.84912500000000002</v>
      </c>
      <c r="C49" s="166">
        <v>0.84993600000000002</v>
      </c>
      <c r="D49" s="166">
        <v>0.81622899999999998</v>
      </c>
      <c r="E49" s="166">
        <v>0.82663699999999996</v>
      </c>
      <c r="F49" s="166">
        <v>0.88775700000000002</v>
      </c>
    </row>
    <row r="50" spans="1:6">
      <c r="A50" s="144" t="s">
        <v>438</v>
      </c>
      <c r="B50" s="166">
        <v>5.5893420000000003</v>
      </c>
      <c r="C50" s="166">
        <v>5.6246150000000004</v>
      </c>
      <c r="D50" s="166">
        <v>4.410317</v>
      </c>
      <c r="E50" s="166">
        <v>4.7341350000000002</v>
      </c>
      <c r="F50" s="166">
        <v>7.6230339999999996</v>
      </c>
    </row>
    <row r="51" spans="1:6">
      <c r="A51" s="144" t="s">
        <v>439</v>
      </c>
      <c r="B51" s="166">
        <v>0.84328599999999998</v>
      </c>
      <c r="C51" s="166">
        <v>0.84404999999999997</v>
      </c>
      <c r="D51" s="166">
        <v>0.81048399999999998</v>
      </c>
      <c r="E51" s="166">
        <v>0.82072100000000003</v>
      </c>
      <c r="F51" s="166">
        <v>0.855626</v>
      </c>
    </row>
    <row r="52" spans="1:6">
      <c r="A52" s="144" t="s">
        <v>440</v>
      </c>
      <c r="B52" s="166">
        <v>0.879664</v>
      </c>
      <c r="C52" s="166">
        <v>0.87953700000000001</v>
      </c>
      <c r="D52" s="166">
        <v>0.84534399999999998</v>
      </c>
      <c r="E52" s="166">
        <v>0.85441299999999998</v>
      </c>
      <c r="F52" s="166">
        <v>0.89913600000000005</v>
      </c>
    </row>
    <row r="53" spans="1:6">
      <c r="A53" s="144"/>
      <c r="B53" s="144"/>
      <c r="C53" s="144"/>
      <c r="D53" s="144"/>
      <c r="E53" s="144"/>
      <c r="F53" s="144"/>
    </row>
    <row r="54" spans="1:6">
      <c r="A54" s="144" t="s">
        <v>441</v>
      </c>
      <c r="B54" s="170">
        <v>0.96228499999999995</v>
      </c>
      <c r="C54" s="170">
        <v>0.94916199999999995</v>
      </c>
      <c r="D54" s="170">
        <v>0.74051900000000004</v>
      </c>
      <c r="E54" s="170">
        <v>0.76377399999999995</v>
      </c>
      <c r="F54" s="170">
        <v>0.85165500000000005</v>
      </c>
    </row>
    <row r="55" spans="1:6">
      <c r="A55" s="144" t="s">
        <v>442</v>
      </c>
      <c r="B55" s="170">
        <v>2.6820010000000001</v>
      </c>
      <c r="C55" s="170">
        <v>2.7370580000000002</v>
      </c>
      <c r="D55" s="170">
        <v>2.342762</v>
      </c>
      <c r="E55" s="170">
        <v>2.0868340000000001</v>
      </c>
      <c r="F55" s="170">
        <v>3.0767159999999998</v>
      </c>
    </row>
    <row r="56" spans="1:6">
      <c r="A56" s="144" t="s">
        <v>443</v>
      </c>
      <c r="B56" s="170">
        <v>1.6472610000000001</v>
      </c>
      <c r="C56" s="170">
        <v>1.4280310000000001</v>
      </c>
      <c r="D56" s="170">
        <v>1.0267230000000001</v>
      </c>
      <c r="E56" s="170">
        <v>1.076281</v>
      </c>
      <c r="F56" s="170">
        <v>2.0792950000000001</v>
      </c>
    </row>
    <row r="57" spans="1:6">
      <c r="A57" s="144" t="s">
        <v>444</v>
      </c>
      <c r="B57" s="170">
        <v>6.2002100000000002</v>
      </c>
      <c r="C57" s="170">
        <v>6.2925589999999998</v>
      </c>
      <c r="D57" s="170">
        <v>7.1909090000000004</v>
      </c>
      <c r="E57" s="170">
        <v>7.2657889999999998</v>
      </c>
      <c r="F57" s="170">
        <v>6.2994009999999996</v>
      </c>
    </row>
    <row r="58" spans="1:6">
      <c r="A58" s="144" t="s">
        <v>445</v>
      </c>
      <c r="B58" s="170">
        <v>5.9326249999999998</v>
      </c>
      <c r="C58" s="170">
        <v>5.9634559999999999</v>
      </c>
      <c r="D58" s="170">
        <v>6.7758890000000003</v>
      </c>
      <c r="E58" s="170">
        <v>6.8689669999999996</v>
      </c>
      <c r="F58" s="170">
        <v>6.1698630000000003</v>
      </c>
    </row>
    <row r="59" spans="1:6">
      <c r="A59" s="144" t="s">
        <v>446</v>
      </c>
      <c r="B59" s="170">
        <v>10.094919000000001</v>
      </c>
      <c r="C59" s="170">
        <v>12.060727999999999</v>
      </c>
      <c r="D59" s="170">
        <v>16.408104999999999</v>
      </c>
      <c r="E59" s="170">
        <v>14.087854</v>
      </c>
      <c r="F59" s="170">
        <v>9.3211720000000007</v>
      </c>
    </row>
    <row r="60" spans="1:6">
      <c r="A60" s="144" t="s">
        <v>447</v>
      </c>
      <c r="B60" s="170">
        <v>9.6592490000000009</v>
      </c>
      <c r="C60" s="170">
        <v>11.429947</v>
      </c>
      <c r="D60" s="170">
        <v>15.461119999999999</v>
      </c>
      <c r="E60" s="170">
        <v>13.318445000000001</v>
      </c>
      <c r="F60" s="170">
        <v>9.1294950000000004</v>
      </c>
    </row>
    <row r="61" spans="1:6">
      <c r="A61" s="144"/>
      <c r="B61" s="144"/>
      <c r="C61" s="144"/>
      <c r="D61" s="144"/>
      <c r="E61" s="144"/>
      <c r="F61" s="144"/>
    </row>
    <row r="62" spans="1:6">
      <c r="A62" s="144" t="s">
        <v>448</v>
      </c>
      <c r="B62" s="161">
        <v>0.54762599999999995</v>
      </c>
      <c r="C62" s="161">
        <v>0.55317799999999995</v>
      </c>
      <c r="D62" s="161">
        <v>0.56571800000000005</v>
      </c>
      <c r="E62" s="161">
        <v>0.58492900000000003</v>
      </c>
      <c r="F62" s="161">
        <v>0.41348800000000002</v>
      </c>
    </row>
    <row r="63" spans="1:6">
      <c r="A63" s="144"/>
      <c r="B63" s="144"/>
      <c r="C63" s="144"/>
      <c r="D63" s="144"/>
      <c r="E63" s="144"/>
      <c r="F63" s="144"/>
    </row>
    <row r="64" spans="1:6">
      <c r="A64" s="152" t="s">
        <v>449</v>
      </c>
      <c r="B64" s="144"/>
      <c r="C64" s="144"/>
      <c r="D64" s="144"/>
      <c r="E64" s="144"/>
      <c r="F64" s="144"/>
    </row>
    <row r="65" spans="1:6">
      <c r="A65" s="144" t="s">
        <v>220</v>
      </c>
      <c r="B65" s="166">
        <v>0.107783</v>
      </c>
      <c r="C65" s="166">
        <v>1.1529999999999999E-3</v>
      </c>
      <c r="D65" s="166">
        <v>-3.9931000000000001E-2</v>
      </c>
      <c r="E65" s="166">
        <v>1.0481000000000001E-2</v>
      </c>
      <c r="F65" s="166">
        <v>1.8747E-2</v>
      </c>
    </row>
    <row r="66" spans="1:6">
      <c r="A66" s="144" t="s">
        <v>222</v>
      </c>
      <c r="B66" s="166">
        <v>0.158722</v>
      </c>
      <c r="C66" s="166">
        <v>-1.7170000000000001E-2</v>
      </c>
      <c r="D66" s="166">
        <v>-0.112084</v>
      </c>
      <c r="E66" s="166">
        <v>-1.6562E-2</v>
      </c>
      <c r="F66" s="166">
        <v>7.0414000000000004E-2</v>
      </c>
    </row>
    <row r="67" spans="1:6">
      <c r="A67" s="144" t="s">
        <v>450</v>
      </c>
      <c r="B67" s="166">
        <v>0.15138799999999999</v>
      </c>
      <c r="C67" s="166">
        <v>-2.0492E-2</v>
      </c>
      <c r="D67" s="166">
        <v>-0.126749</v>
      </c>
      <c r="E67" s="166">
        <v>-1.6861000000000001E-2</v>
      </c>
      <c r="F67" s="166">
        <v>8.0030000000000004E-2</v>
      </c>
    </row>
    <row r="68" spans="1:6">
      <c r="A68" s="144" t="s">
        <v>451</v>
      </c>
      <c r="B68" s="166">
        <v>1.0017510000000001</v>
      </c>
      <c r="C68" s="166">
        <v>-5.7688999999999997E-2</v>
      </c>
      <c r="D68" s="166">
        <v>-0.20196700000000001</v>
      </c>
      <c r="E68" s="166">
        <v>0.116733</v>
      </c>
      <c r="F68" s="166">
        <v>0.261799</v>
      </c>
    </row>
    <row r="69" spans="1:6">
      <c r="A69" s="144" t="s">
        <v>452</v>
      </c>
      <c r="B69" s="166">
        <v>1.0457829999999999</v>
      </c>
      <c r="C69" s="166">
        <v>-5.3283999999999998E-2</v>
      </c>
      <c r="D69" s="166">
        <v>-0.204041</v>
      </c>
      <c r="E69" s="166">
        <v>0.13837099999999999</v>
      </c>
      <c r="F69" s="166">
        <v>0.27526899999999999</v>
      </c>
    </row>
    <row r="70" spans="1:6">
      <c r="A70" s="144" t="s">
        <v>241</v>
      </c>
      <c r="B70" s="166" t="s">
        <v>261</v>
      </c>
      <c r="C70" s="166" t="s">
        <v>261</v>
      </c>
      <c r="D70" s="166" t="s">
        <v>261</v>
      </c>
      <c r="E70" s="166" t="s">
        <v>261</v>
      </c>
      <c r="F70" s="166" t="s">
        <v>261</v>
      </c>
    </row>
    <row r="71" spans="1:6">
      <c r="A71" s="144" t="s">
        <v>246</v>
      </c>
      <c r="B71" s="166" t="s">
        <v>261</v>
      </c>
      <c r="C71" s="166" t="s">
        <v>261</v>
      </c>
      <c r="D71" s="166" t="s">
        <v>261</v>
      </c>
      <c r="E71" s="166" t="s">
        <v>261</v>
      </c>
      <c r="F71" s="166" t="s">
        <v>261</v>
      </c>
    </row>
    <row r="72" spans="1:6">
      <c r="A72" s="144" t="s">
        <v>453</v>
      </c>
      <c r="B72" s="166" t="s">
        <v>261</v>
      </c>
      <c r="C72" s="166" t="s">
        <v>261</v>
      </c>
      <c r="D72" s="166" t="s">
        <v>261</v>
      </c>
      <c r="E72" s="166" t="s">
        <v>261</v>
      </c>
      <c r="F72" s="166" t="s">
        <v>261</v>
      </c>
    </row>
    <row r="73" spans="1:6">
      <c r="A73" s="144" t="s">
        <v>454</v>
      </c>
      <c r="B73" s="158" t="s">
        <v>172</v>
      </c>
      <c r="C73" s="158" t="s">
        <v>172</v>
      </c>
      <c r="D73" s="158" t="s">
        <v>172</v>
      </c>
      <c r="E73" s="158" t="s">
        <v>172</v>
      </c>
      <c r="F73" s="158" t="s">
        <v>172</v>
      </c>
    </row>
    <row r="74" spans="1:6">
      <c r="A74" s="144"/>
      <c r="B74" s="144"/>
      <c r="C74" s="144"/>
      <c r="D74" s="144"/>
      <c r="E74" s="144"/>
      <c r="F74" s="144"/>
    </row>
    <row r="75" spans="1:6">
      <c r="A75" s="144" t="s">
        <v>455</v>
      </c>
      <c r="B75" s="166">
        <v>1.029976</v>
      </c>
      <c r="C75" s="166">
        <v>-0.283001</v>
      </c>
      <c r="D75" s="166">
        <v>0.113022</v>
      </c>
      <c r="E75" s="166">
        <v>0.261988</v>
      </c>
      <c r="F75" s="166">
        <v>-1.7971000000000001E-2</v>
      </c>
    </row>
    <row r="76" spans="1:6">
      <c r="A76" s="144" t="s">
        <v>456</v>
      </c>
      <c r="B76" s="166">
        <v>0.226355</v>
      </c>
      <c r="C76" s="166">
        <v>-6.8657999999999997E-2</v>
      </c>
      <c r="D76" s="166">
        <v>1.49E-2</v>
      </c>
      <c r="E76" s="166">
        <v>8.2136000000000001E-2</v>
      </c>
      <c r="F76" s="166">
        <v>0.17541000000000001</v>
      </c>
    </row>
    <row r="77" spans="1:6">
      <c r="A77" s="144" t="s">
        <v>457</v>
      </c>
      <c r="B77" s="166">
        <v>-7.7605999999999994E-2</v>
      </c>
      <c r="C77" s="166">
        <v>-5.7486000000000002E-2</v>
      </c>
      <c r="D77" s="166">
        <v>-3.8566000000000003E-2</v>
      </c>
      <c r="E77" s="166">
        <v>-5.4096999999999999E-2</v>
      </c>
      <c r="F77" s="166">
        <v>0.94039099999999998</v>
      </c>
    </row>
    <row r="78" spans="1:6">
      <c r="A78" s="144" t="s">
        <v>458</v>
      </c>
      <c r="B78" s="166">
        <v>-5.6140000000000002E-2</v>
      </c>
      <c r="C78" s="166">
        <v>-1.3228E-2</v>
      </c>
      <c r="D78" s="166">
        <v>-8.8120000000000004E-3</v>
      </c>
      <c r="E78" s="166">
        <v>-1.7038000000000001E-2</v>
      </c>
      <c r="F78" s="166">
        <v>0.27211200000000002</v>
      </c>
    </row>
    <row r="79" spans="1:6">
      <c r="A79" s="144"/>
      <c r="B79" s="144"/>
      <c r="C79" s="144"/>
      <c r="D79" s="144"/>
      <c r="E79" s="144"/>
      <c r="F79" s="144"/>
    </row>
    <row r="80" spans="1:6">
      <c r="A80" s="144" t="s">
        <v>459</v>
      </c>
      <c r="B80" s="166" t="s">
        <v>261</v>
      </c>
      <c r="C80" s="166" t="s">
        <v>261</v>
      </c>
      <c r="D80" s="166" t="s">
        <v>261</v>
      </c>
      <c r="E80" s="166" t="s">
        <v>261</v>
      </c>
      <c r="F80" s="166" t="s">
        <v>261</v>
      </c>
    </row>
    <row r="81" spans="1:6">
      <c r="A81" s="144" t="s">
        <v>460</v>
      </c>
      <c r="B81" s="166">
        <v>-0.28723199999999999</v>
      </c>
      <c r="C81" s="166">
        <v>-1.2185E-2</v>
      </c>
      <c r="D81" s="166">
        <v>0.272532</v>
      </c>
      <c r="E81" s="166">
        <v>-7.4679999999999996E-2</v>
      </c>
      <c r="F81" s="166">
        <v>-0.11866699999999999</v>
      </c>
    </row>
    <row r="82" spans="1:6">
      <c r="A82" s="144" t="s">
        <v>372</v>
      </c>
      <c r="B82" s="166">
        <v>0.42906</v>
      </c>
      <c r="C82" s="166">
        <v>0.18230199999999999</v>
      </c>
      <c r="D82" s="166">
        <v>-0.123224</v>
      </c>
      <c r="E82" s="166">
        <v>-0.16785800000000001</v>
      </c>
      <c r="F82" s="166">
        <v>0.28058499999999997</v>
      </c>
    </row>
    <row r="83" spans="1:6">
      <c r="A83" s="144" t="s">
        <v>461</v>
      </c>
      <c r="B83" s="166">
        <v>3.2457E-2</v>
      </c>
      <c r="C83" s="166">
        <v>0.214228</v>
      </c>
      <c r="D83" s="166">
        <v>2.5687000000000001E-2</v>
      </c>
      <c r="E83" s="166">
        <v>-0.15248800000000001</v>
      </c>
      <c r="F83" s="166">
        <v>0.12881300000000001</v>
      </c>
    </row>
    <row r="84" spans="1:6">
      <c r="A84" s="144" t="s">
        <v>462</v>
      </c>
      <c r="B84" s="166">
        <v>-0.56888899999999998</v>
      </c>
      <c r="C84" s="166">
        <v>-0.34183000000000002</v>
      </c>
      <c r="D84" s="166">
        <v>-0.964673</v>
      </c>
      <c r="E84" s="166">
        <v>-0.230681</v>
      </c>
      <c r="F84" s="166">
        <v>50.601568</v>
      </c>
    </row>
    <row r="85" spans="1:6">
      <c r="A85" s="144" t="s">
        <v>463</v>
      </c>
      <c r="B85" s="166">
        <v>-0.36759399999999998</v>
      </c>
      <c r="C85" s="166">
        <v>-0.18826499999999999</v>
      </c>
      <c r="D85" s="166">
        <v>-0.36693399999999998</v>
      </c>
      <c r="E85" s="166">
        <v>0.113388</v>
      </c>
      <c r="F85" s="166">
        <v>0.89960399999999996</v>
      </c>
    </row>
    <row r="86" spans="1:6">
      <c r="A86" s="144" t="s">
        <v>464</v>
      </c>
      <c r="B86" s="158" t="s">
        <v>172</v>
      </c>
      <c r="C86" s="158" t="s">
        <v>172</v>
      </c>
      <c r="D86" s="158" t="s">
        <v>172</v>
      </c>
      <c r="E86" s="158" t="s">
        <v>172</v>
      </c>
      <c r="F86" s="158" t="s">
        <v>172</v>
      </c>
    </row>
    <row r="87" spans="1:6">
      <c r="A87" s="144"/>
      <c r="B87" s="144"/>
      <c r="C87" s="144"/>
      <c r="D87" s="144"/>
      <c r="E87" s="144"/>
      <c r="F87" s="144"/>
    </row>
    <row r="88" spans="1:6">
      <c r="A88" s="152" t="s">
        <v>465</v>
      </c>
      <c r="B88" s="144"/>
      <c r="C88" s="144"/>
      <c r="D88" s="144"/>
      <c r="E88" s="144"/>
      <c r="F88" s="144"/>
    </row>
    <row r="89" spans="1:6">
      <c r="A89" s="144" t="s">
        <v>220</v>
      </c>
      <c r="B89" s="166">
        <v>5.96E-2</v>
      </c>
      <c r="C89" s="166">
        <v>5.3120000000000001E-2</v>
      </c>
      <c r="D89" s="166">
        <v>-1.9604E-2</v>
      </c>
      <c r="E89" s="166">
        <v>-1.5047E-2</v>
      </c>
      <c r="F89" s="166">
        <v>1.4605999999999999E-2</v>
      </c>
    </row>
    <row r="90" spans="1:6">
      <c r="A90" s="144" t="s">
        <v>222</v>
      </c>
      <c r="B90" s="166">
        <v>6.0130000000000003E-2</v>
      </c>
      <c r="C90" s="166">
        <v>6.7157999999999995E-2</v>
      </c>
      <c r="D90" s="166">
        <v>-6.5831000000000001E-2</v>
      </c>
      <c r="E90" s="166">
        <v>-6.5542000000000003E-2</v>
      </c>
      <c r="F90" s="166">
        <v>2.6005E-2</v>
      </c>
    </row>
    <row r="91" spans="1:6">
      <c r="A91" s="144" t="s">
        <v>450</v>
      </c>
      <c r="B91" s="166">
        <v>7.5977000000000003E-2</v>
      </c>
      <c r="C91" s="166">
        <v>6.1976999999999997E-2</v>
      </c>
      <c r="D91" s="166">
        <v>-7.5145000000000003E-2</v>
      </c>
      <c r="E91" s="166">
        <v>-7.3431999999999997E-2</v>
      </c>
      <c r="F91" s="166">
        <v>3.0446999999999998E-2</v>
      </c>
    </row>
    <row r="92" spans="1:6">
      <c r="A92" s="144" t="s">
        <v>451</v>
      </c>
      <c r="B92" s="166">
        <v>-7.6785999999999993E-2</v>
      </c>
      <c r="C92" s="166">
        <v>0.37341600000000003</v>
      </c>
      <c r="D92" s="166">
        <v>-0.132823</v>
      </c>
      <c r="E92" s="166">
        <v>-5.5971E-2</v>
      </c>
      <c r="F92" s="166">
        <v>0.187052</v>
      </c>
    </row>
    <row r="93" spans="1:6">
      <c r="A93" s="144" t="s">
        <v>452</v>
      </c>
      <c r="B93" s="166">
        <v>-0.11561</v>
      </c>
      <c r="C93" s="166">
        <v>0.391681</v>
      </c>
      <c r="D93" s="166">
        <v>-0.13192899999999999</v>
      </c>
      <c r="E93" s="166">
        <v>-4.8108999999999999E-2</v>
      </c>
      <c r="F93" s="166">
        <v>0.204878</v>
      </c>
    </row>
    <row r="94" spans="1:6">
      <c r="A94" s="144" t="s">
        <v>241</v>
      </c>
      <c r="B94" s="166" t="s">
        <v>261</v>
      </c>
      <c r="C94" s="166" t="s">
        <v>261</v>
      </c>
      <c r="D94" s="166" t="s">
        <v>261</v>
      </c>
      <c r="E94" s="166" t="s">
        <v>261</v>
      </c>
      <c r="F94" s="166" t="s">
        <v>261</v>
      </c>
    </row>
    <row r="95" spans="1:6">
      <c r="A95" s="144" t="s">
        <v>246</v>
      </c>
      <c r="B95" s="166" t="s">
        <v>261</v>
      </c>
      <c r="C95" s="166" t="s">
        <v>261</v>
      </c>
      <c r="D95" s="166" t="s">
        <v>261</v>
      </c>
      <c r="E95" s="166" t="s">
        <v>261</v>
      </c>
      <c r="F95" s="166" t="s">
        <v>261</v>
      </c>
    </row>
    <row r="96" spans="1:6">
      <c r="A96" s="144" t="s">
        <v>453</v>
      </c>
      <c r="B96" s="166" t="s">
        <v>261</v>
      </c>
      <c r="C96" s="166" t="s">
        <v>261</v>
      </c>
      <c r="D96" s="166" t="s">
        <v>261</v>
      </c>
      <c r="E96" s="166" t="s">
        <v>261</v>
      </c>
      <c r="F96" s="166" t="s">
        <v>261</v>
      </c>
    </row>
    <row r="97" spans="1:6">
      <c r="A97" s="144" t="s">
        <v>454</v>
      </c>
      <c r="B97" s="158" t="s">
        <v>172</v>
      </c>
      <c r="C97" s="158" t="s">
        <v>172</v>
      </c>
      <c r="D97" s="158" t="s">
        <v>172</v>
      </c>
      <c r="E97" s="158" t="s">
        <v>172</v>
      </c>
      <c r="F97" s="158" t="s">
        <v>172</v>
      </c>
    </row>
    <row r="98" spans="1:6">
      <c r="A98" s="144"/>
      <c r="B98" s="144"/>
      <c r="C98" s="144"/>
      <c r="D98" s="144"/>
      <c r="E98" s="144"/>
      <c r="F98" s="144"/>
    </row>
    <row r="99" spans="1:6">
      <c r="A99" s="144" t="s">
        <v>455</v>
      </c>
      <c r="B99" s="166">
        <v>0.34088000000000002</v>
      </c>
      <c r="C99" s="166">
        <v>0.20643800000000001</v>
      </c>
      <c r="D99" s="166">
        <v>-0.106671</v>
      </c>
      <c r="E99" s="166">
        <v>0.185167</v>
      </c>
      <c r="F99" s="166">
        <v>0.113243</v>
      </c>
    </row>
    <row r="100" spans="1:6">
      <c r="A100" s="144" t="s">
        <v>456</v>
      </c>
      <c r="B100" s="166">
        <v>9.9585999999999994E-2</v>
      </c>
      <c r="C100" s="166">
        <v>6.8717E-2</v>
      </c>
      <c r="D100" s="166">
        <v>-2.7775999999999999E-2</v>
      </c>
      <c r="E100" s="166">
        <v>4.7979000000000001E-2</v>
      </c>
      <c r="F100" s="166">
        <v>0.12780900000000001</v>
      </c>
    </row>
    <row r="101" spans="1:6">
      <c r="A101" s="144" t="s">
        <v>457</v>
      </c>
      <c r="B101" s="166">
        <v>-4.6193999999999999E-2</v>
      </c>
      <c r="C101" s="166">
        <v>-6.7599999999999993E-2</v>
      </c>
      <c r="D101" s="166">
        <v>-4.8072999999999998E-2</v>
      </c>
      <c r="E101" s="166">
        <v>-4.6363000000000001E-2</v>
      </c>
      <c r="F101" s="166">
        <v>0.35477799999999998</v>
      </c>
    </row>
    <row r="102" spans="1:6">
      <c r="A102" s="144" t="s">
        <v>458</v>
      </c>
      <c r="B102" s="166">
        <v>0.47961100000000001</v>
      </c>
      <c r="C102" s="166">
        <v>-3.4922000000000002E-2</v>
      </c>
      <c r="D102" s="166">
        <v>-1.1022000000000001E-2</v>
      </c>
      <c r="E102" s="166">
        <v>-1.2933E-2</v>
      </c>
      <c r="F102" s="166">
        <v>0.11823</v>
      </c>
    </row>
    <row r="103" spans="1:6">
      <c r="A103" s="144"/>
      <c r="B103" s="144"/>
      <c r="C103" s="144"/>
      <c r="D103" s="144"/>
      <c r="E103" s="144"/>
      <c r="F103" s="144"/>
    </row>
    <row r="104" spans="1:6">
      <c r="A104" s="144" t="s">
        <v>459</v>
      </c>
      <c r="B104" s="166" t="s">
        <v>261</v>
      </c>
      <c r="C104" s="166" t="s">
        <v>261</v>
      </c>
      <c r="D104" s="166" t="s">
        <v>261</v>
      </c>
      <c r="E104" s="166" t="s">
        <v>261</v>
      </c>
      <c r="F104" s="166" t="s">
        <v>261</v>
      </c>
    </row>
    <row r="105" spans="1:6">
      <c r="A105" s="144" t="s">
        <v>460</v>
      </c>
      <c r="B105" s="166">
        <v>0.13894100000000001</v>
      </c>
      <c r="C105" s="166">
        <v>-0.16090299999999999</v>
      </c>
      <c r="D105" s="166">
        <v>0.121172</v>
      </c>
      <c r="E105" s="166">
        <v>8.5126999999999994E-2</v>
      </c>
      <c r="F105" s="166">
        <v>-9.6940999999999999E-2</v>
      </c>
    </row>
    <row r="106" spans="1:6">
      <c r="A106" s="144" t="s">
        <v>372</v>
      </c>
      <c r="B106" s="166">
        <v>-0.14818500000000001</v>
      </c>
      <c r="C106" s="166">
        <v>0.29983900000000002</v>
      </c>
      <c r="D106" s="166">
        <v>1.8142999999999999E-2</v>
      </c>
      <c r="E106" s="166">
        <v>-0.14583199999999999</v>
      </c>
      <c r="F106" s="166">
        <v>3.2293000000000002E-2</v>
      </c>
    </row>
    <row r="107" spans="1:6">
      <c r="A107" s="144" t="s">
        <v>461</v>
      </c>
      <c r="B107" s="166">
        <v>-7.1190000000000003E-3</v>
      </c>
      <c r="C107" s="166">
        <v>0.119661</v>
      </c>
      <c r="D107" s="166">
        <v>0.115983</v>
      </c>
      <c r="E107" s="166">
        <v>-6.7646999999999999E-2</v>
      </c>
      <c r="F107" s="166">
        <v>-2.1898000000000001E-2</v>
      </c>
    </row>
    <row r="108" spans="1:6">
      <c r="A108" s="144" t="s">
        <v>462</v>
      </c>
      <c r="B108" s="166">
        <v>-0.24021600000000001</v>
      </c>
      <c r="C108" s="166">
        <v>-0.46732299999999999</v>
      </c>
      <c r="D108" s="166">
        <v>-0.84751699999999996</v>
      </c>
      <c r="E108" s="166">
        <v>-0.83514200000000005</v>
      </c>
      <c r="F108" s="166">
        <v>5.3006409999999997</v>
      </c>
    </row>
    <row r="109" spans="1:6">
      <c r="A109" s="144" t="s">
        <v>463</v>
      </c>
      <c r="B109" s="166">
        <v>5.5400999999999999E-2</v>
      </c>
      <c r="C109" s="166">
        <v>-0.28351799999999999</v>
      </c>
      <c r="D109" s="166">
        <v>-0.28314400000000001</v>
      </c>
      <c r="E109" s="166">
        <v>-0.16044800000000001</v>
      </c>
      <c r="F109" s="166">
        <v>0.45430300000000001</v>
      </c>
    </row>
    <row r="110" spans="1:6">
      <c r="A110" s="144" t="s">
        <v>464</v>
      </c>
      <c r="B110" s="158" t="s">
        <v>172</v>
      </c>
      <c r="C110" s="158" t="s">
        <v>172</v>
      </c>
      <c r="D110" s="158" t="s">
        <v>172</v>
      </c>
      <c r="E110" s="158" t="s">
        <v>172</v>
      </c>
      <c r="F110" s="158" t="s">
        <v>172</v>
      </c>
    </row>
    <row r="111" spans="1:6">
      <c r="A111" s="144"/>
      <c r="B111" s="144"/>
      <c r="C111" s="144"/>
      <c r="D111" s="144"/>
      <c r="E111" s="144"/>
      <c r="F111" s="144"/>
    </row>
    <row r="112" spans="1:6">
      <c r="A112" s="152" t="s">
        <v>466</v>
      </c>
      <c r="B112" s="144"/>
      <c r="C112" s="144"/>
      <c r="D112" s="144"/>
      <c r="E112" s="144"/>
      <c r="F112" s="144"/>
    </row>
    <row r="113" spans="1:6">
      <c r="A113" s="144" t="s">
        <v>220</v>
      </c>
      <c r="B113" s="166">
        <v>4.7155000000000002E-2</v>
      </c>
      <c r="C113" s="166">
        <v>3.9747999999999999E-2</v>
      </c>
      <c r="D113" s="166">
        <v>2.1142000000000001E-2</v>
      </c>
      <c r="E113" s="166">
        <v>-9.6760000000000006E-3</v>
      </c>
      <c r="F113" s="166">
        <v>-3.9090000000000001E-3</v>
      </c>
    </row>
    <row r="114" spans="1:6">
      <c r="A114" s="144" t="s">
        <v>222</v>
      </c>
      <c r="B114" s="166">
        <v>4.5491999999999998E-2</v>
      </c>
      <c r="C114" s="166">
        <v>3.3710999999999998E-2</v>
      </c>
      <c r="D114" s="166">
        <v>3.7139999999999999E-3</v>
      </c>
      <c r="E114" s="166">
        <v>-4.9688000000000003E-2</v>
      </c>
      <c r="F114" s="166">
        <v>-2.2259000000000001E-2</v>
      </c>
    </row>
    <row r="115" spans="1:6">
      <c r="A115" s="144" t="s">
        <v>450</v>
      </c>
      <c r="B115" s="166">
        <v>4.6158999999999999E-2</v>
      </c>
      <c r="C115" s="166">
        <v>4.2809E-2</v>
      </c>
      <c r="D115" s="166">
        <v>-5.0759999999999998E-3</v>
      </c>
      <c r="E115" s="166">
        <v>-5.6111000000000001E-2</v>
      </c>
      <c r="F115" s="166">
        <v>-2.4868000000000001E-2</v>
      </c>
    </row>
    <row r="116" spans="1:6">
      <c r="A116" s="144" t="s">
        <v>451</v>
      </c>
      <c r="B116" s="166">
        <v>-5.6828999999999998E-2</v>
      </c>
      <c r="C116" s="166">
        <v>-7.0462999999999998E-2</v>
      </c>
      <c r="D116" s="166">
        <v>0.146063</v>
      </c>
      <c r="E116" s="166">
        <v>-5.6543999999999997E-2</v>
      </c>
      <c r="F116" s="166">
        <v>3.9889000000000001E-2</v>
      </c>
    </row>
    <row r="117" spans="1:6">
      <c r="A117" s="144" t="s">
        <v>452</v>
      </c>
      <c r="B117" s="166">
        <v>-7.5022000000000005E-2</v>
      </c>
      <c r="C117" s="166">
        <v>-9.5304E-2</v>
      </c>
      <c r="D117" s="166">
        <v>0.155199</v>
      </c>
      <c r="E117" s="166">
        <v>-4.9835999999999998E-2</v>
      </c>
      <c r="F117" s="166">
        <v>4.9362999999999997E-2</v>
      </c>
    </row>
    <row r="118" spans="1:6">
      <c r="A118" s="144" t="s">
        <v>241</v>
      </c>
      <c r="B118" s="166" t="s">
        <v>261</v>
      </c>
      <c r="C118" s="166" t="s">
        <v>261</v>
      </c>
      <c r="D118" s="166" t="s">
        <v>261</v>
      </c>
      <c r="E118" s="166" t="s">
        <v>261</v>
      </c>
      <c r="F118" s="166" t="s">
        <v>261</v>
      </c>
    </row>
    <row r="119" spans="1:6">
      <c r="A119" s="144" t="s">
        <v>246</v>
      </c>
      <c r="B119" s="166" t="s">
        <v>261</v>
      </c>
      <c r="C119" s="166" t="s">
        <v>261</v>
      </c>
      <c r="D119" s="166" t="s">
        <v>261</v>
      </c>
      <c r="E119" s="166" t="s">
        <v>261</v>
      </c>
      <c r="F119" s="166" t="s">
        <v>261</v>
      </c>
    </row>
    <row r="120" spans="1:6">
      <c r="A120" s="144" t="s">
        <v>453</v>
      </c>
      <c r="B120" s="166" t="s">
        <v>261</v>
      </c>
      <c r="C120" s="166" t="s">
        <v>261</v>
      </c>
      <c r="D120" s="166" t="s">
        <v>261</v>
      </c>
      <c r="E120" s="166" t="s">
        <v>261</v>
      </c>
      <c r="F120" s="166" t="s">
        <v>261</v>
      </c>
    </row>
    <row r="121" spans="1:6">
      <c r="A121" s="144" t="s">
        <v>454</v>
      </c>
      <c r="B121" s="158" t="s">
        <v>172</v>
      </c>
      <c r="C121" s="158" t="s">
        <v>172</v>
      </c>
      <c r="D121" s="158" t="s">
        <v>172</v>
      </c>
      <c r="E121" s="158" t="s">
        <v>172</v>
      </c>
      <c r="F121" s="158" t="s">
        <v>172</v>
      </c>
    </row>
    <row r="122" spans="1:6">
      <c r="A122" s="144"/>
      <c r="B122" s="144"/>
      <c r="C122" s="144"/>
      <c r="D122" s="144"/>
      <c r="E122" s="144"/>
      <c r="F122" s="144"/>
    </row>
    <row r="123" spans="1:6">
      <c r="A123" s="144" t="s">
        <v>455</v>
      </c>
      <c r="B123" s="166">
        <v>0.14907599999999999</v>
      </c>
      <c r="C123" s="166">
        <v>8.8344000000000006E-2</v>
      </c>
      <c r="D123" s="166">
        <v>0.174459</v>
      </c>
      <c r="E123" s="166">
        <v>2.3649999999999999E-3</v>
      </c>
      <c r="F123" s="166">
        <v>0.11316900000000001</v>
      </c>
    </row>
    <row r="124" spans="1:6">
      <c r="A124" s="144" t="s">
        <v>456</v>
      </c>
      <c r="B124" s="166">
        <v>7.0795999999999998E-2</v>
      </c>
      <c r="C124" s="166">
        <v>4.0374E-2</v>
      </c>
      <c r="D124" s="166">
        <v>5.0467999999999999E-2</v>
      </c>
      <c r="E124" s="166">
        <v>7.5620000000000001E-3</v>
      </c>
      <c r="F124" s="166">
        <v>8.8842000000000004E-2</v>
      </c>
    </row>
    <row r="125" spans="1:6">
      <c r="A125" s="144" t="s">
        <v>457</v>
      </c>
      <c r="B125" s="166">
        <v>-3.6809000000000001E-2</v>
      </c>
      <c r="C125" s="166">
        <v>-4.9972999999999997E-2</v>
      </c>
      <c r="D125" s="166">
        <v>-5.8021000000000003E-2</v>
      </c>
      <c r="E125" s="166">
        <v>-5.0084999999999998E-2</v>
      </c>
      <c r="F125" s="166">
        <v>0.208422</v>
      </c>
    </row>
    <row r="126" spans="1:6">
      <c r="A126" s="144" t="s">
        <v>458</v>
      </c>
      <c r="B126" s="166">
        <v>0.29294300000000001</v>
      </c>
      <c r="C126" s="166">
        <v>0.29271900000000001</v>
      </c>
      <c r="D126" s="166">
        <v>-2.6296E-2</v>
      </c>
      <c r="E126" s="166">
        <v>-1.3030999999999999E-2</v>
      </c>
      <c r="F126" s="166">
        <v>7.417E-2</v>
      </c>
    </row>
    <row r="127" spans="1:6">
      <c r="A127" s="144"/>
      <c r="B127" s="144"/>
      <c r="C127" s="144"/>
      <c r="D127" s="144"/>
      <c r="E127" s="144"/>
      <c r="F127" s="144"/>
    </row>
    <row r="128" spans="1:6">
      <c r="A128" s="144" t="s">
        <v>459</v>
      </c>
      <c r="B128" s="166" t="s">
        <v>261</v>
      </c>
      <c r="C128" s="166" t="s">
        <v>261</v>
      </c>
      <c r="D128" s="166" t="s">
        <v>261</v>
      </c>
      <c r="E128" s="166" t="s">
        <v>261</v>
      </c>
      <c r="F128" s="166" t="s">
        <v>261</v>
      </c>
    </row>
    <row r="129" spans="1:6">
      <c r="A129" s="144" t="s">
        <v>460</v>
      </c>
      <c r="B129" s="166">
        <v>0.1333</v>
      </c>
      <c r="C129" s="166">
        <v>8.6156999999999997E-2</v>
      </c>
      <c r="D129" s="166">
        <v>-3.5954E-2</v>
      </c>
      <c r="E129" s="166">
        <v>5.1669E-2</v>
      </c>
      <c r="F129" s="166">
        <v>1.2435E-2</v>
      </c>
    </row>
    <row r="130" spans="1:6">
      <c r="A130" s="144" t="s">
        <v>372</v>
      </c>
      <c r="B130" s="166">
        <v>-9.7985000000000003E-2</v>
      </c>
      <c r="C130" s="166">
        <v>-4.9819000000000002E-2</v>
      </c>
      <c r="D130" s="166">
        <v>0.139959</v>
      </c>
      <c r="E130" s="166">
        <v>-4.8070000000000002E-2</v>
      </c>
      <c r="F130" s="166">
        <v>-2.2391000000000001E-2</v>
      </c>
    </row>
    <row r="131" spans="1:6">
      <c r="A131" s="144" t="s">
        <v>461</v>
      </c>
      <c r="B131" s="166">
        <v>-9.7909999999999997E-2</v>
      </c>
      <c r="C131" s="166">
        <v>6.1773000000000002E-2</v>
      </c>
      <c r="D131" s="166">
        <v>8.7416999999999995E-2</v>
      </c>
      <c r="E131" s="166">
        <v>1.8169999999999999E-2</v>
      </c>
      <c r="F131" s="166">
        <v>-6.2870000000000001E-3</v>
      </c>
    </row>
    <row r="132" spans="1:6">
      <c r="A132" s="144" t="s">
        <v>462</v>
      </c>
      <c r="B132" s="166">
        <v>6.9954000000000002E-2</v>
      </c>
      <c r="C132" s="166">
        <v>-0.27572099999999999</v>
      </c>
      <c r="D132" s="166">
        <v>-0.78438399999999997</v>
      </c>
      <c r="E132" s="166">
        <v>-0.73847099999999999</v>
      </c>
      <c r="F132" s="166">
        <v>0.119341</v>
      </c>
    </row>
    <row r="133" spans="1:6">
      <c r="A133" s="144" t="s">
        <v>463</v>
      </c>
      <c r="B133" s="166">
        <v>0.28864000000000001</v>
      </c>
      <c r="C133" s="166">
        <v>-3.3022000000000003E-2</v>
      </c>
      <c r="D133" s="166">
        <v>-0.31247799999999998</v>
      </c>
      <c r="E133" s="166">
        <v>-0.169824</v>
      </c>
      <c r="F133" s="166">
        <v>0.10218099999999999</v>
      </c>
    </row>
    <row r="134" spans="1:6">
      <c r="A134" s="144" t="s">
        <v>464</v>
      </c>
      <c r="B134" s="158" t="s">
        <v>172</v>
      </c>
      <c r="C134" s="158" t="s">
        <v>172</v>
      </c>
      <c r="D134" s="158" t="s">
        <v>172</v>
      </c>
      <c r="E134" s="158" t="s">
        <v>172</v>
      </c>
      <c r="F134" s="158" t="s">
        <v>172</v>
      </c>
    </row>
    <row r="135" spans="1:6">
      <c r="A135" s="144"/>
      <c r="B135" s="144"/>
      <c r="C135" s="144"/>
      <c r="D135" s="144"/>
      <c r="E135" s="144"/>
      <c r="F135" s="144"/>
    </row>
    <row r="136" spans="1:6">
      <c r="A136" s="152" t="s">
        <v>467</v>
      </c>
      <c r="B136" s="144"/>
      <c r="C136" s="144"/>
      <c r="D136" s="144"/>
      <c r="E136" s="144"/>
      <c r="F136" s="144"/>
    </row>
    <row r="137" spans="1:6">
      <c r="A137" s="144" t="s">
        <v>220</v>
      </c>
      <c r="B137" s="166">
        <v>2.4545000000000001E-2</v>
      </c>
      <c r="C137" s="166">
        <v>2.3798E-2</v>
      </c>
      <c r="D137" s="166">
        <v>1.9923E-2</v>
      </c>
      <c r="E137" s="166">
        <v>1.7472999999999999E-2</v>
      </c>
      <c r="F137" s="166">
        <v>1.8522E-2</v>
      </c>
    </row>
    <row r="138" spans="1:6">
      <c r="A138" s="144" t="s">
        <v>222</v>
      </c>
      <c r="B138" s="166">
        <v>7.8820000000000001E-3</v>
      </c>
      <c r="C138" s="166">
        <v>9.6469999999999993E-3</v>
      </c>
      <c r="D138" s="166">
        <v>-5.4600000000000004E-4</v>
      </c>
      <c r="E138" s="166">
        <v>-7.1960000000000001E-3</v>
      </c>
      <c r="F138" s="166">
        <v>1.2572E-2</v>
      </c>
    </row>
    <row r="139" spans="1:6">
      <c r="A139" s="144" t="s">
        <v>450</v>
      </c>
      <c r="B139" s="166">
        <v>-5.6499999999999996E-4</v>
      </c>
      <c r="C139" s="166">
        <v>3.4259999999999998E-3</v>
      </c>
      <c r="D139" s="166">
        <v>-4.163E-3</v>
      </c>
      <c r="E139" s="166">
        <v>-5.3420000000000004E-3</v>
      </c>
      <c r="F139" s="166">
        <v>8.9840000000000007E-3</v>
      </c>
    </row>
    <row r="140" spans="1:6">
      <c r="A140" s="144" t="s">
        <v>451</v>
      </c>
      <c r="B140" s="166">
        <v>-7.9838999999999993E-2</v>
      </c>
      <c r="C140" s="166">
        <v>-7.5956999999999997E-2</v>
      </c>
      <c r="D140" s="166">
        <v>-8.7995000000000004E-2</v>
      </c>
      <c r="E140" s="166">
        <v>-6.4693000000000001E-2</v>
      </c>
      <c r="F140" s="166">
        <v>0.16228600000000001</v>
      </c>
    </row>
    <row r="141" spans="1:6">
      <c r="A141" s="144" t="s">
        <v>452</v>
      </c>
      <c r="B141" s="166">
        <v>-9.0529999999999999E-2</v>
      </c>
      <c r="C141" s="166">
        <v>-8.584E-2</v>
      </c>
      <c r="D141" s="166">
        <v>-9.8219000000000001E-2</v>
      </c>
      <c r="E141" s="166">
        <v>-7.6714000000000004E-2</v>
      </c>
      <c r="F141" s="166">
        <v>0.17482</v>
      </c>
    </row>
    <row r="142" spans="1:6">
      <c r="A142" s="144" t="s">
        <v>241</v>
      </c>
      <c r="B142" s="166" t="s">
        <v>261</v>
      </c>
      <c r="C142" s="166" t="s">
        <v>261</v>
      </c>
      <c r="D142" s="166">
        <v>4.0126000000000002E-2</v>
      </c>
      <c r="E142" s="166" t="s">
        <v>261</v>
      </c>
      <c r="F142" s="166" t="s">
        <v>261</v>
      </c>
    </row>
    <row r="143" spans="1:6">
      <c r="A143" s="144" t="s">
        <v>246</v>
      </c>
      <c r="B143" s="166" t="s">
        <v>261</v>
      </c>
      <c r="C143" s="166" t="s">
        <v>261</v>
      </c>
      <c r="D143" s="166">
        <v>4.0126000000000002E-2</v>
      </c>
      <c r="E143" s="166" t="s">
        <v>261</v>
      </c>
      <c r="F143" s="166" t="s">
        <v>261</v>
      </c>
    </row>
    <row r="144" spans="1:6">
      <c r="A144" s="144" t="s">
        <v>453</v>
      </c>
      <c r="B144" s="166" t="s">
        <v>261</v>
      </c>
      <c r="C144" s="166" t="s">
        <v>261</v>
      </c>
      <c r="D144" s="166" t="s">
        <v>261</v>
      </c>
      <c r="E144" s="166" t="s">
        <v>261</v>
      </c>
      <c r="F144" s="166" t="s">
        <v>261</v>
      </c>
    </row>
    <row r="145" spans="1:6">
      <c r="A145" s="144" t="s">
        <v>454</v>
      </c>
      <c r="B145" s="158" t="s">
        <v>172</v>
      </c>
      <c r="C145" s="158" t="s">
        <v>172</v>
      </c>
      <c r="D145" s="158" t="s">
        <v>172</v>
      </c>
      <c r="E145" s="158" t="s">
        <v>172</v>
      </c>
      <c r="F145" s="158" t="s">
        <v>172</v>
      </c>
    </row>
    <row r="146" spans="1:6">
      <c r="A146" s="144"/>
      <c r="B146" s="144"/>
      <c r="C146" s="144"/>
      <c r="D146" s="144"/>
      <c r="E146" s="144"/>
      <c r="F146" s="144"/>
    </row>
    <row r="147" spans="1:6">
      <c r="A147" s="144" t="s">
        <v>455</v>
      </c>
      <c r="B147" s="166">
        <v>0.101794</v>
      </c>
      <c r="C147" s="166">
        <v>3.7163000000000002E-2</v>
      </c>
      <c r="D147" s="166">
        <v>3.8996000000000003E-2</v>
      </c>
      <c r="E147" s="166">
        <v>0.126086</v>
      </c>
      <c r="F147" s="166">
        <v>0.14957899999999999</v>
      </c>
    </row>
    <row r="148" spans="1:6">
      <c r="A148" s="144" t="s">
        <v>456</v>
      </c>
      <c r="B148" s="166">
        <v>4.7162000000000003E-2</v>
      </c>
      <c r="C148" s="166">
        <v>3.0439000000000001E-2</v>
      </c>
      <c r="D148" s="166">
        <v>3.0221000000000001E-2</v>
      </c>
      <c r="E148" s="166">
        <v>4.3409000000000003E-2</v>
      </c>
      <c r="F148" s="166">
        <v>8.0746999999999999E-2</v>
      </c>
    </row>
    <row r="149" spans="1:6">
      <c r="A149" s="144" t="s">
        <v>457</v>
      </c>
      <c r="B149" s="166">
        <v>-1.6378E-2</v>
      </c>
      <c r="C149" s="166">
        <v>-2.8013E-2</v>
      </c>
      <c r="D149" s="166">
        <v>-4.1329999999999999E-2</v>
      </c>
      <c r="E149" s="166">
        <v>-4.8530999999999998E-2</v>
      </c>
      <c r="F149" s="166">
        <v>8.9361999999999997E-2</v>
      </c>
    </row>
    <row r="150" spans="1:6">
      <c r="A150" s="144" t="s">
        <v>458</v>
      </c>
      <c r="B150" s="166">
        <v>0.17371400000000001</v>
      </c>
      <c r="C150" s="166">
        <v>0.17227200000000001</v>
      </c>
      <c r="D150" s="166">
        <v>0.16150800000000001</v>
      </c>
      <c r="E150" s="166">
        <v>0.16048999999999999</v>
      </c>
      <c r="F150" s="166">
        <v>2.9127E-2</v>
      </c>
    </row>
    <row r="151" spans="1:6">
      <c r="A151" s="144"/>
      <c r="B151" s="144"/>
      <c r="C151" s="144"/>
      <c r="D151" s="144"/>
      <c r="E151" s="144"/>
      <c r="F151" s="144"/>
    </row>
    <row r="152" spans="1:6">
      <c r="A152" s="144" t="s">
        <v>459</v>
      </c>
      <c r="B152" s="166" t="s">
        <v>261</v>
      </c>
      <c r="C152" s="166" t="s">
        <v>261</v>
      </c>
      <c r="D152" s="166" t="s">
        <v>261</v>
      </c>
      <c r="E152" s="166" t="s">
        <v>261</v>
      </c>
      <c r="F152" s="166" t="s">
        <v>261</v>
      </c>
    </row>
    <row r="153" spans="1:6">
      <c r="A153" s="144" t="s">
        <v>460</v>
      </c>
      <c r="B153" s="166">
        <v>5.7000000000000002E-2</v>
      </c>
      <c r="C153" s="166">
        <v>0.10654</v>
      </c>
      <c r="D153" s="166">
        <v>0.12843299999999999</v>
      </c>
      <c r="E153" s="166">
        <v>8.5745000000000002E-2</v>
      </c>
      <c r="F153" s="166">
        <v>-6.0828E-2</v>
      </c>
    </row>
    <row r="154" spans="1:6">
      <c r="A154" s="144" t="s">
        <v>372</v>
      </c>
      <c r="B154" s="166">
        <v>-8.4996000000000002E-2</v>
      </c>
      <c r="C154" s="166">
        <v>-7.6647000000000007E-2</v>
      </c>
      <c r="D154" s="166">
        <v>-5.3213999999999997E-2</v>
      </c>
      <c r="E154" s="166">
        <v>-8.9455999999999994E-2</v>
      </c>
      <c r="F154" s="166">
        <v>9.5606999999999998E-2</v>
      </c>
    </row>
    <row r="155" spans="1:6">
      <c r="A155" s="144" t="s">
        <v>461</v>
      </c>
      <c r="B155" s="166">
        <v>-6.0622000000000002E-2</v>
      </c>
      <c r="C155" s="166">
        <v>-1.2985E-2</v>
      </c>
      <c r="D155" s="166">
        <v>-1.7770000000000001E-2</v>
      </c>
      <c r="E155" s="166">
        <v>7.9780000000000007E-3</v>
      </c>
      <c r="F155" s="166">
        <v>4.2296E-2</v>
      </c>
    </row>
    <row r="156" spans="1:6">
      <c r="A156" s="144" t="s">
        <v>462</v>
      </c>
      <c r="B156" s="166">
        <v>-7.1112999999999996E-2</v>
      </c>
      <c r="C156" s="166">
        <v>-0.14718300000000001</v>
      </c>
      <c r="D156" s="166">
        <v>-0.50919599999999998</v>
      </c>
      <c r="E156" s="166">
        <v>-0.59933000000000003</v>
      </c>
      <c r="F156" s="166">
        <v>-0.16830700000000001</v>
      </c>
    </row>
    <row r="157" spans="1:6">
      <c r="A157" s="144" t="s">
        <v>463</v>
      </c>
      <c r="B157" s="166">
        <v>4.5966E-2</v>
      </c>
      <c r="C157" s="166">
        <v>8.6639999999999998E-3</v>
      </c>
      <c r="D157" s="166">
        <v>1.9182000000000001E-2</v>
      </c>
      <c r="E157" s="166">
        <v>-8.6162000000000002E-2</v>
      </c>
      <c r="F157" s="166">
        <v>-7.2244000000000003E-2</v>
      </c>
    </row>
    <row r="158" spans="1:6">
      <c r="A158" s="144" t="s">
        <v>464</v>
      </c>
      <c r="B158" s="158" t="s">
        <v>172</v>
      </c>
      <c r="C158" s="158" t="s">
        <v>172</v>
      </c>
      <c r="D158" s="158" t="s">
        <v>172</v>
      </c>
      <c r="E158" s="158" t="s">
        <v>172</v>
      </c>
      <c r="F158" s="158" t="s">
        <v>172</v>
      </c>
    </row>
    <row r="159" spans="1:6">
      <c r="A159" s="144"/>
      <c r="B159" s="144"/>
      <c r="C159" s="144"/>
      <c r="D159" s="144"/>
      <c r="E159" s="144"/>
      <c r="F159" s="144"/>
    </row>
    <row r="160" spans="1:6" ht="67.5">
      <c r="A160" s="169" t="s">
        <v>203</v>
      </c>
      <c r="B160" s="160"/>
      <c r="C160" s="160"/>
      <c r="D160" s="160"/>
      <c r="E160" s="160"/>
      <c r="F160" s="160"/>
    </row>
  </sheetData>
  <pageMargins left="0.2" right="0.2" top="0.5" bottom="0.5" header="0.5" footer="0.5"/>
  <pageSetup fitToWidth="0" fitToHeight="0" orientation="landscape" horizontalDpi="0" verticalDpi="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GAAP Highlights</vt:lpstr>
      <vt:lpstr>Income - Adjusted</vt:lpstr>
      <vt:lpstr>Adj Highlights</vt:lpstr>
      <vt:lpstr>Earnings</vt:lpstr>
      <vt:lpstr>Recovery Scenario</vt:lpstr>
      <vt:lpstr>Store level EBITDA</vt:lpstr>
      <vt:lpstr>HH INcome</vt:lpstr>
      <vt:lpstr>Creditors</vt:lpstr>
      <vt:lpstr>Cap Present</vt:lpstr>
      <vt:lpstr>Capital Structure</vt:lpstr>
      <vt:lpstr>Financials</vt:lpstr>
      <vt:lpstr>Key Stats</vt:lpstr>
      <vt:lpstr>Income Statement</vt:lpstr>
      <vt:lpstr>Balance Sheet</vt:lpstr>
      <vt:lpstr>Cash Flow</vt:lpstr>
      <vt:lpstr>Ratios</vt:lpstr>
      <vt:lpstr>'Capital Structure'!Print_Area</vt:lpstr>
      <vt:lpstr>Financials!Print_Area</vt:lpstr>
      <vt:lpstr>'Balance Sheet'!Print_Titles</vt:lpstr>
      <vt:lpstr>'Cash Flow'!Print_Titles</vt:lpstr>
      <vt:lpstr>'Income Statement'!Print_Titles</vt:lpstr>
      <vt:lpstr>'Key Stats'!Print_Titles</vt:lpstr>
      <vt:lpstr>Ratios!Print_Titles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Fischer</dc:creator>
  <cp:lastModifiedBy>Xipu Li</cp:lastModifiedBy>
  <cp:lastPrinted>2020-03-23T15:30:59Z</cp:lastPrinted>
  <dcterms:created xsi:type="dcterms:W3CDTF">2020-03-20T02:13:49Z</dcterms:created>
  <dcterms:modified xsi:type="dcterms:W3CDTF">2020-04-10T22:19:38Z</dcterms:modified>
</cp:coreProperties>
</file>