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lixipu/Dropbox/Deal Folder/HXL/Excel/Financials Analysis/"/>
    </mc:Choice>
  </mc:AlternateContent>
  <xr:revisionPtr revIDLastSave="0" documentId="13_ncr:1_{7FB4EF6E-2A56-5E4A-8E26-4CD826E27C88}" xr6:coauthVersionLast="45" xr6:coauthVersionMax="45" xr10:uidLastSave="{00000000-0000-0000-0000-000000000000}"/>
  <bookViews>
    <workbookView xWindow="12460" yWindow="4300" windowWidth="28800" windowHeight="15440" firstSheet="12" activeTab="20" xr2:uid="{6C19EB58-B2CB-9C42-B9DD-0E21D6DCE34F}"/>
  </bookViews>
  <sheets>
    <sheet name="RV Comp" sheetId="37" r:id="rId1"/>
    <sheet name="Financial Data" sheetId="35" r:id="rId2"/>
    <sheet name="Operating Statistics" sheetId="36" r:id="rId3"/>
    <sheet name="ROIC" sheetId="21" r:id="rId4"/>
    <sheet name="Solvay &gt;&gt;" sheetId="1" r:id="rId5"/>
    <sheet name="Income Statement" sheetId="6" r:id="rId6"/>
    <sheet name="Balance Sheet" sheetId="7" r:id="rId7"/>
    <sheet name="Cash Flow" sheetId="8" r:id="rId8"/>
    <sheet name="Teijin&gt;&gt;" sheetId="2" r:id="rId9"/>
    <sheet name="Key Stats (2)" sheetId="9" r:id="rId10"/>
    <sheet name="Income Statement (2)" sheetId="10" r:id="rId11"/>
    <sheet name="Balance Sheet (2)" sheetId="11" r:id="rId12"/>
    <sheet name="Cash Flow (2)" sheetId="12" r:id="rId13"/>
    <sheet name="Toray &gt;&gt;" sheetId="3" r:id="rId14"/>
    <sheet name="Key Stats (3)" sheetId="13" r:id="rId15"/>
    <sheet name="Income Statement (3)" sheetId="14" r:id="rId16"/>
    <sheet name="Balance Sheet (3)" sheetId="15" r:id="rId17"/>
    <sheet name="Cash Flow (3)" sheetId="16" r:id="rId18"/>
    <sheet name="Hexcel &gt;&gt;" sheetId="4" r:id="rId19"/>
    <sheet name="Key Stats" sheetId="33" r:id="rId20"/>
    <sheet name="Income Statement (4)" sheetId="18" r:id="rId21"/>
    <sheet name="Balance Sheet (4)" sheetId="19" r:id="rId22"/>
    <sheet name="Cash Flow (4)" sheetId="20" r:id="rId23"/>
  </sheets>
  <definedNames>
    <definedName name="_xlnm.Print_Titles" localSheetId="6">'Balance Sheet'!$1:$3</definedName>
    <definedName name="_xlnm.Print_Titles" localSheetId="11">'Balance Sheet (2)'!$1:$3</definedName>
    <definedName name="_xlnm.Print_Titles" localSheetId="16">'Balance Sheet (3)'!$1:$3</definedName>
    <definedName name="_xlnm.Print_Titles" localSheetId="21">'Balance Sheet (4)'!$1:$3</definedName>
    <definedName name="_xlnm.Print_Titles" localSheetId="7">'Cash Flow'!$1:$3</definedName>
    <definedName name="_xlnm.Print_Titles" localSheetId="12">'Cash Flow (2)'!$1:$3</definedName>
    <definedName name="_xlnm.Print_Titles" localSheetId="17">'Cash Flow (3)'!$1:$3</definedName>
    <definedName name="_xlnm.Print_Titles" localSheetId="22">'Cash Flow (4)'!$1:$3</definedName>
    <definedName name="_xlnm.Print_Titles" localSheetId="1">'Financial Data'!$1:$3</definedName>
    <definedName name="_xlnm.Print_Titles" localSheetId="5">'Income Statement'!$1:$3</definedName>
    <definedName name="_xlnm.Print_Titles" localSheetId="10">'Income Statement (2)'!$1:$3</definedName>
    <definedName name="_xlnm.Print_Titles" localSheetId="15">'Income Statement (3)'!$1:$3</definedName>
    <definedName name="_xlnm.Print_Titles" localSheetId="20">'Income Statement (4)'!$1:$3</definedName>
    <definedName name="_xlnm.Print_Titles" localSheetId="19">'Key Stats'!$1:$3</definedName>
    <definedName name="_xlnm.Print_Titles" localSheetId="9">'Key Stats (2)'!$1:$3</definedName>
    <definedName name="_xlnm.Print_Titles" localSheetId="14">'Key Stats (3)'!$1:$3</definedName>
    <definedName name="_xlnm.Print_Titles" localSheetId="2">'Operating Statistics'!$1:$3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18" l="1"/>
  <c r="D12" i="18"/>
  <c r="E12" i="18"/>
  <c r="F12" i="18"/>
  <c r="C12" i="18"/>
  <c r="L85" i="21" l="1"/>
  <c r="L86" i="21"/>
  <c r="L87" i="21"/>
  <c r="Q21" i="35"/>
  <c r="Q18" i="35"/>
  <c r="Q16" i="35"/>
  <c r="Q17" i="35"/>
  <c r="Q15" i="35"/>
  <c r="N79" i="21"/>
  <c r="O79" i="21"/>
  <c r="P79" i="21"/>
  <c r="Q79" i="21"/>
  <c r="M79" i="21"/>
  <c r="N77" i="21"/>
  <c r="O77" i="21"/>
  <c r="P77" i="21"/>
  <c r="Q77" i="21"/>
  <c r="M77" i="21"/>
  <c r="N75" i="21"/>
  <c r="O75" i="21"/>
  <c r="P75" i="21"/>
  <c r="Q75" i="21"/>
  <c r="M75" i="21"/>
  <c r="N76" i="21"/>
  <c r="O76" i="21"/>
  <c r="P76" i="21"/>
  <c r="Q76" i="21"/>
  <c r="M76" i="21"/>
  <c r="M74" i="21"/>
  <c r="N74" i="21" s="1"/>
  <c r="O74" i="21" s="1"/>
  <c r="P74" i="21" s="1"/>
  <c r="Q74" i="21" s="1"/>
  <c r="J58" i="18" l="1"/>
  <c r="N3" i="37"/>
  <c r="M3" i="37"/>
  <c r="L3" i="37"/>
  <c r="N22" i="37"/>
  <c r="N21" i="37"/>
  <c r="N20" i="37"/>
  <c r="N19" i="37"/>
  <c r="O17" i="37"/>
  <c r="O16" i="37"/>
  <c r="J17" i="37"/>
  <c r="K17" i="37"/>
  <c r="L17" i="37"/>
  <c r="M17" i="37"/>
  <c r="N17" i="37"/>
  <c r="K15" i="37"/>
  <c r="L15" i="37" s="1"/>
  <c r="M15" i="37" s="1"/>
  <c r="N15" i="37" s="1"/>
  <c r="K16" i="37"/>
  <c r="L16" i="37" s="1"/>
  <c r="M16" i="37" s="1"/>
  <c r="N16" i="37" s="1"/>
  <c r="J16" i="37"/>
  <c r="I17" i="37"/>
  <c r="J15" i="37"/>
  <c r="B37" i="37"/>
  <c r="B36" i="37"/>
  <c r="B35" i="37"/>
  <c r="N22" i="33" l="1"/>
  <c r="B47" i="33"/>
  <c r="G21" i="35" l="1"/>
  <c r="G16" i="35"/>
  <c r="G17" i="35"/>
  <c r="G18" i="35"/>
  <c r="G15" i="35"/>
  <c r="H13" i="37" l="1"/>
  <c r="G13" i="37"/>
  <c r="F13" i="37"/>
  <c r="F9" i="37"/>
  <c r="G9" i="37"/>
  <c r="H9" i="37"/>
  <c r="F10" i="37"/>
  <c r="G10" i="37"/>
  <c r="H10" i="37"/>
  <c r="F11" i="37"/>
  <c r="G11" i="37"/>
  <c r="H11" i="37"/>
  <c r="H8" i="37"/>
  <c r="G8" i="37"/>
  <c r="F8" i="37"/>
  <c r="E9" i="37"/>
  <c r="E10" i="37"/>
  <c r="E11" i="37"/>
  <c r="E8" i="37"/>
  <c r="D9" i="37"/>
  <c r="D10" i="37"/>
  <c r="D11" i="37"/>
  <c r="B9" i="37"/>
  <c r="B10" i="37"/>
  <c r="B11" i="37"/>
  <c r="B13" i="37"/>
  <c r="B8" i="37"/>
  <c r="N15" i="35"/>
  <c r="O15" i="35"/>
  <c r="D8" i="37" s="1"/>
  <c r="N16" i="35"/>
  <c r="O16" i="35"/>
  <c r="N17" i="35"/>
  <c r="O17" i="35"/>
  <c r="N18" i="35"/>
  <c r="O18" i="35"/>
  <c r="N21" i="35"/>
  <c r="E13" i="37" s="1"/>
  <c r="O21" i="35"/>
  <c r="D13" i="37" s="1"/>
  <c r="J20" i="19" l="1"/>
  <c r="J17" i="19"/>
  <c r="M5" i="21" l="1"/>
  <c r="N5" i="21"/>
  <c r="O5" i="21"/>
  <c r="P5" i="21"/>
  <c r="Q5" i="21"/>
  <c r="M6" i="21"/>
  <c r="N6" i="21"/>
  <c r="O6" i="21"/>
  <c r="P6" i="21"/>
  <c r="Q6" i="21"/>
  <c r="M7" i="21"/>
  <c r="N7" i="21"/>
  <c r="O7" i="21"/>
  <c r="P7" i="21"/>
  <c r="Q7" i="21"/>
  <c r="M9" i="21"/>
  <c r="N9" i="21"/>
  <c r="O9" i="21"/>
  <c r="P9" i="21"/>
  <c r="Q9" i="21"/>
  <c r="L9" i="21"/>
  <c r="L7" i="21"/>
  <c r="L6" i="21"/>
  <c r="L5" i="21"/>
  <c r="M4" i="21"/>
  <c r="N4" i="21" s="1"/>
  <c r="O4" i="21" s="1"/>
  <c r="P4" i="21" s="1"/>
  <c r="Q4" i="21" s="1"/>
  <c r="H20" i="21" l="1"/>
  <c r="H32" i="21"/>
  <c r="H44" i="21"/>
  <c r="H56" i="21"/>
  <c r="H51" i="21"/>
  <c r="H52" i="21"/>
  <c r="H53" i="21"/>
  <c r="H54" i="21"/>
  <c r="H39" i="21"/>
  <c r="H40" i="21"/>
  <c r="H42" i="21" s="1"/>
  <c r="H41" i="21"/>
  <c r="H27" i="21"/>
  <c r="H28" i="21"/>
  <c r="H29" i="21"/>
  <c r="H15" i="21"/>
  <c r="H16" i="21"/>
  <c r="H17" i="21"/>
  <c r="Q39" i="19"/>
  <c r="Q42" i="19" s="1"/>
  <c r="Q40" i="19"/>
  <c r="Q41" i="19"/>
  <c r="Q45" i="19"/>
  <c r="G41" i="21"/>
  <c r="F41" i="21"/>
  <c r="E41" i="21"/>
  <c r="D41" i="21"/>
  <c r="C41" i="21"/>
  <c r="G40" i="21"/>
  <c r="F40" i="21"/>
  <c r="E40" i="21"/>
  <c r="D40" i="21"/>
  <c r="C40" i="21"/>
  <c r="G39" i="21"/>
  <c r="F39" i="21"/>
  <c r="E39" i="21"/>
  <c r="D39" i="21"/>
  <c r="C39" i="21"/>
  <c r="G44" i="21"/>
  <c r="F44" i="21"/>
  <c r="E44" i="21"/>
  <c r="D44" i="21"/>
  <c r="C44" i="21"/>
  <c r="H18" i="21" l="1"/>
  <c r="H30" i="21"/>
  <c r="Q47" i="19"/>
  <c r="D20" i="21"/>
  <c r="E20" i="21"/>
  <c r="F20" i="21"/>
  <c r="G20" i="21"/>
  <c r="C20" i="21"/>
  <c r="D32" i="21"/>
  <c r="E32" i="21"/>
  <c r="F32" i="21"/>
  <c r="G32" i="21"/>
  <c r="C32" i="21"/>
  <c r="D42" i="21"/>
  <c r="F42" i="21"/>
  <c r="D56" i="21"/>
  <c r="E56" i="21"/>
  <c r="F56" i="21"/>
  <c r="G56" i="21"/>
  <c r="C56" i="21"/>
  <c r="D53" i="21"/>
  <c r="E53" i="21"/>
  <c r="F53" i="21"/>
  <c r="G53" i="21"/>
  <c r="C53" i="21"/>
  <c r="D52" i="21"/>
  <c r="E52" i="21"/>
  <c r="F52" i="21"/>
  <c r="G52" i="21"/>
  <c r="C52" i="21"/>
  <c r="D51" i="21"/>
  <c r="E51" i="21"/>
  <c r="F51" i="21"/>
  <c r="G51" i="21"/>
  <c r="C51" i="21"/>
  <c r="D54" i="21"/>
  <c r="C50" i="21"/>
  <c r="C42" i="21"/>
  <c r="L68" i="21" s="1"/>
  <c r="E42" i="21"/>
  <c r="N68" i="21" s="1"/>
  <c r="C38" i="21"/>
  <c r="D29" i="21"/>
  <c r="E29" i="21"/>
  <c r="F29" i="21"/>
  <c r="G29" i="21"/>
  <c r="C29" i="21"/>
  <c r="D28" i="21"/>
  <c r="E28" i="21"/>
  <c r="F28" i="21"/>
  <c r="G28" i="21"/>
  <c r="C28" i="21"/>
  <c r="D27" i="21"/>
  <c r="D30" i="21" s="1"/>
  <c r="E27" i="21"/>
  <c r="F27" i="21"/>
  <c r="G27" i="21"/>
  <c r="C27" i="21"/>
  <c r="C30" i="21" s="1"/>
  <c r="C26" i="21"/>
  <c r="D15" i="21"/>
  <c r="E15" i="21"/>
  <c r="F15" i="21"/>
  <c r="G15" i="21"/>
  <c r="D16" i="21"/>
  <c r="E16" i="21"/>
  <c r="F16" i="21"/>
  <c r="G16" i="21"/>
  <c r="D17" i="21"/>
  <c r="E17" i="21"/>
  <c r="F17" i="21"/>
  <c r="G17" i="21"/>
  <c r="C17" i="21"/>
  <c r="C16" i="21"/>
  <c r="C15" i="21"/>
  <c r="C14" i="21"/>
  <c r="M66" i="21"/>
  <c r="D14" i="21" s="1"/>
  <c r="M52" i="19"/>
  <c r="N52" i="19" s="1"/>
  <c r="O52" i="19" s="1"/>
  <c r="P52" i="19" s="1"/>
  <c r="Q52" i="19" s="1"/>
  <c r="P45" i="19"/>
  <c r="O45" i="19"/>
  <c r="N45" i="19"/>
  <c r="M45" i="19"/>
  <c r="L45" i="19"/>
  <c r="P41" i="19"/>
  <c r="O41" i="19"/>
  <c r="N41" i="19"/>
  <c r="M41" i="19"/>
  <c r="L41" i="19"/>
  <c r="P40" i="19"/>
  <c r="O40" i="19"/>
  <c r="N40" i="19"/>
  <c r="M40" i="19"/>
  <c r="L40" i="19"/>
  <c r="P39" i="19"/>
  <c r="O39" i="19"/>
  <c r="N39" i="19"/>
  <c r="M39" i="19"/>
  <c r="L39" i="19"/>
  <c r="M38" i="19"/>
  <c r="N38" i="19" s="1"/>
  <c r="O38" i="19" s="1"/>
  <c r="P38" i="19" s="1"/>
  <c r="Q38" i="19" s="1"/>
  <c r="F52" i="14"/>
  <c r="E52" i="14"/>
  <c r="D52" i="14"/>
  <c r="C52" i="14"/>
  <c r="B52" i="14"/>
  <c r="E54" i="21" l="1"/>
  <c r="F54" i="21"/>
  <c r="C18" i="21"/>
  <c r="O68" i="21"/>
  <c r="L42" i="19"/>
  <c r="L47" i="19" s="1"/>
  <c r="N42" i="19"/>
  <c r="N47" i="19" s="1"/>
  <c r="M42" i="19"/>
  <c r="O42" i="19"/>
  <c r="O47" i="19" s="1"/>
  <c r="N61" i="19"/>
  <c r="O67" i="21"/>
  <c r="N67" i="21"/>
  <c r="Q67" i="21"/>
  <c r="M67" i="21"/>
  <c r="Q68" i="21"/>
  <c r="M68" i="21"/>
  <c r="P42" i="19"/>
  <c r="P47" i="19" s="1"/>
  <c r="O61" i="19"/>
  <c r="M61" i="19"/>
  <c r="Q71" i="21"/>
  <c r="D38" i="21"/>
  <c r="D50" i="21"/>
  <c r="G42" i="21"/>
  <c r="P68" i="21" s="1"/>
  <c r="G54" i="21"/>
  <c r="P67" i="21" s="1"/>
  <c r="C54" i="21"/>
  <c r="L67" i="21" s="1"/>
  <c r="D18" i="21"/>
  <c r="M71" i="21" s="1"/>
  <c r="E30" i="21"/>
  <c r="N69" i="21" s="1"/>
  <c r="L71" i="21"/>
  <c r="L69" i="21"/>
  <c r="Q69" i="21"/>
  <c r="M69" i="21"/>
  <c r="N66" i="21"/>
  <c r="G18" i="21"/>
  <c r="P71" i="21" s="1"/>
  <c r="F18" i="21"/>
  <c r="O71" i="21" s="1"/>
  <c r="D26" i="21"/>
  <c r="E18" i="21"/>
  <c r="N71" i="21" s="1"/>
  <c r="G30" i="21"/>
  <c r="P69" i="21" s="1"/>
  <c r="F30" i="21"/>
  <c r="O69" i="21" s="1"/>
  <c r="P61" i="19"/>
  <c r="M47" i="19"/>
  <c r="L61" i="19"/>
  <c r="Q61" i="19"/>
  <c r="E50" i="21" l="1"/>
  <c r="E38" i="21"/>
  <c r="E26" i="21"/>
  <c r="E14" i="21"/>
  <c r="O66" i="21"/>
  <c r="F38" i="21" l="1"/>
  <c r="F50" i="21"/>
  <c r="P66" i="21"/>
  <c r="F26" i="21"/>
  <c r="F14" i="21"/>
  <c r="G50" i="21" l="1"/>
  <c r="G38" i="21"/>
  <c r="G14" i="21"/>
  <c r="Q66" i="21"/>
  <c r="G26" i="21"/>
  <c r="H50" i="21" l="1"/>
  <c r="H38" i="21"/>
  <c r="H14" i="21"/>
  <c r="H26" i="21"/>
</calcChain>
</file>

<file path=xl/sharedStrings.xml><?xml version="1.0" encoding="utf-8"?>
<sst xmlns="http://schemas.openxmlformats.org/spreadsheetml/2006/main" count="2420" uniqueCount="428">
  <si>
    <t>In Millions of the trading currency, except per share items.</t>
  </si>
  <si>
    <t>Currency:</t>
  </si>
  <si>
    <t>Trading Currency</t>
  </si>
  <si>
    <t> </t>
  </si>
  <si>
    <t>Conversion:</t>
  </si>
  <si>
    <t>Today's Spot Rate</t>
  </si>
  <si>
    <t>Order:</t>
  </si>
  <si>
    <t>Latest on Right</t>
  </si>
  <si>
    <t>Units:</t>
  </si>
  <si>
    <t>S&amp;P Capital IQ (Default)</t>
  </si>
  <si>
    <t>Decimals:</t>
  </si>
  <si>
    <t>Capital IQ (Default)</t>
  </si>
  <si>
    <t>Dilution:</t>
  </si>
  <si>
    <t>Basic</t>
  </si>
  <si>
    <t>Key Financials¹</t>
  </si>
  <si>
    <t xml:space="preserve">For the Fiscal Period Ending
</t>
  </si>
  <si>
    <t>12 months
Dec-31-2015A</t>
  </si>
  <si>
    <t>12 months
Dec-31-2016A</t>
  </si>
  <si>
    <t>12 months
Dec-31-2017A</t>
  </si>
  <si>
    <t>12 months
Dec-31-2018A</t>
  </si>
  <si>
    <t>LTM²
12 months
Sep-30-2019A</t>
  </si>
  <si>
    <t>Currency</t>
  </si>
  <si>
    <t>EUR</t>
  </si>
  <si>
    <t>Total Revenue</t>
  </si>
  <si>
    <t xml:space="preserve">  Growth Over Prior Year</t>
  </si>
  <si>
    <t>Gross Profit</t>
  </si>
  <si>
    <t xml:space="preserve">  Margin %</t>
  </si>
  <si>
    <t>EBITDA</t>
  </si>
  <si>
    <t>EBIT</t>
  </si>
  <si>
    <t>Earnings from Cont. Ops.</t>
  </si>
  <si>
    <t>Net Income</t>
  </si>
  <si>
    <t>Diluted EPS Excl. Extra Items³</t>
  </si>
  <si>
    <t>¹All results are taken from the most recently filed statement for each period. When there has been more than one, earlier filings can be viewed on the individual statement pages.</t>
  </si>
  <si>
    <t>²Growth rates for the LTM period are calculated against the LTM period ending 12 months before.</t>
  </si>
  <si>
    <t>Share Price</t>
  </si>
  <si>
    <t>Shares Out.</t>
  </si>
  <si>
    <t>Market Capitalization</t>
  </si>
  <si>
    <t>- Cash &amp; Short Term Investments</t>
  </si>
  <si>
    <t>+ Total Debt</t>
  </si>
  <si>
    <t>+ Pref. Equity</t>
  </si>
  <si>
    <t>-</t>
  </si>
  <si>
    <t>+ Total Minority Interest</t>
  </si>
  <si>
    <t>= Total Enterprise Value (TEV)</t>
  </si>
  <si>
    <t>Book Value of Common Equity</t>
  </si>
  <si>
    <t>= Total Capital</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</si>
  <si>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</si>
  <si>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</si>
  <si>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</si>
  <si>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</si>
  <si>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</si>
  <si>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</si>
  <si>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LTM
12 months
Sep-30-2019A</t>
  </si>
  <si>
    <t>TEV/Total Revenue</t>
  </si>
  <si>
    <t>TEV/EBITDA</t>
  </si>
  <si>
    <t>TEV/EBIT</t>
  </si>
  <si>
    <t>P/Diluted EPS Before Extra</t>
  </si>
  <si>
    <t>P/BV</t>
  </si>
  <si>
    <t>Price/Tang BV</t>
  </si>
  <si>
    <t>NM</t>
  </si>
  <si>
    <t xml:space="preserve">
               </t>
  </si>
  <si>
    <t>Solvay SA (ENXTBR:SOLB) &gt; Financials &gt; Income Statement</t>
  </si>
  <si>
    <t>In Millions of the reported currency, except per share items.</t>
  </si>
  <si>
    <t>Template:</t>
  </si>
  <si>
    <t>Standard</t>
  </si>
  <si>
    <t>Restatement:</t>
  </si>
  <si>
    <t>Latest Filings</t>
  </si>
  <si>
    <t>Period Type:</t>
  </si>
  <si>
    <t>Annual</t>
  </si>
  <si>
    <t>Reported Currency</t>
  </si>
  <si>
    <t>Income Statement</t>
  </si>
  <si>
    <t>12 months
Dec-31-2014</t>
  </si>
  <si>
    <t>Reclassified
12 months
Dec-31-2015</t>
  </si>
  <si>
    <t>Reclassified
12 months
Dec-31-2016</t>
  </si>
  <si>
    <t>Reclassified
12 months
Dec-31-2017</t>
  </si>
  <si>
    <t>12 months
Dec-31-2018</t>
  </si>
  <si>
    <t>LTM
12 months
Sep-30-2019</t>
  </si>
  <si>
    <t xml:space="preserve"> </t>
  </si>
  <si>
    <t>Revenue</t>
  </si>
  <si>
    <t>Other Revenue</t>
  </si>
  <si>
    <t xml:space="preserve">  Total Revenue</t>
  </si>
  <si>
    <t>Cost Of Goods Sold</t>
  </si>
  <si>
    <t xml:space="preserve">  Gross Profit</t>
  </si>
  <si>
    <t>Selling General &amp; Admin Exp.</t>
  </si>
  <si>
    <t>R &amp; D Exp.</t>
  </si>
  <si>
    <t>Depreciation &amp; Amort.</t>
  </si>
  <si>
    <t>Other Operating Expense/(Income)</t>
  </si>
  <si>
    <t xml:space="preserve">  Other Operating Exp., Total</t>
  </si>
  <si>
    <t xml:space="preserve">  Operating Income</t>
  </si>
  <si>
    <t>Interest Expense</t>
  </si>
  <si>
    <t>Interest and Invest. Income</t>
  </si>
  <si>
    <t xml:space="preserve">  Net Interest Exp.</t>
  </si>
  <si>
    <t>Income/(Loss) from Affiliates</t>
  </si>
  <si>
    <t>Currency Exchange Gains (Loss)</t>
  </si>
  <si>
    <t>Other Non-Operating Inc. (Exp.)</t>
  </si>
  <si>
    <t xml:space="preserve">  EBT Excl. Unusual Items</t>
  </si>
  <si>
    <t>Restructuring Charges</t>
  </si>
  <si>
    <t>Merger &amp; Related Restruct. Charges</t>
  </si>
  <si>
    <t>Impairment of Goodwill</t>
  </si>
  <si>
    <t>Gain (Loss) On Sale Of Invest.</t>
  </si>
  <si>
    <t>Gain (Loss) On Sale Of Assets</t>
  </si>
  <si>
    <t>Asset Writedown</t>
  </si>
  <si>
    <t>Legal Settlements</t>
  </si>
  <si>
    <t>Other Unusual Items</t>
  </si>
  <si>
    <t xml:space="preserve">  EBT Incl. Unusual Items</t>
  </si>
  <si>
    <t>Income Tax Expense</t>
  </si>
  <si>
    <t xml:space="preserve">  Earnings from Cont. Ops.</t>
  </si>
  <si>
    <t>Earnings of Discontinued Ops.</t>
  </si>
  <si>
    <t>Extraord. Item &amp; Account. Change</t>
  </si>
  <si>
    <t xml:space="preserve">  Net Income to Company</t>
  </si>
  <si>
    <t>Minority Int. in Earnings</t>
  </si>
  <si>
    <t xml:space="preserve">  Net Income</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</si>
  <si>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</si>
  <si>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</si>
  <si>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</si>
  <si>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</si>
  <si>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</si>
  <si>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</si>
  <si>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</si>
  <si>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</si>
  <si>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</si>
  <si>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</si>
  <si>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</si>
  <si>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</si>
  <si>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</si>
  <si>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Payout Ratio %</t>
  </si>
  <si>
    <t>Shares per Depository Receipt</t>
  </si>
  <si>
    <t>Supplemental Items</t>
  </si>
  <si>
    <t>EBITA</t>
  </si>
  <si>
    <t>EBITDAR</t>
  </si>
  <si>
    <t>NA</t>
  </si>
  <si>
    <t>As Reported Total Revenue*</t>
  </si>
  <si>
    <t>Effective Tax Rate %</t>
  </si>
  <si>
    <t>Total Current Taxes</t>
  </si>
  <si>
    <t>Total Deferred Taxes</t>
  </si>
  <si>
    <t>Normalized Net Income</t>
  </si>
  <si>
    <t>Non-Cash Pension Expense</t>
  </si>
  <si>
    <t>Filing Date</t>
  </si>
  <si>
    <t>Restatement Type</t>
  </si>
  <si>
    <t>NC</t>
  </si>
  <si>
    <t>RD</t>
  </si>
  <si>
    <t>RC</t>
  </si>
  <si>
    <t>O</t>
  </si>
  <si>
    <t>Calculation Type</t>
  </si>
  <si>
    <t>REP</t>
  </si>
  <si>
    <t>LTM</t>
  </si>
  <si>
    <t>Supplemental Operating Expense Items</t>
  </si>
  <si>
    <t>Selling and Marketing Exp.</t>
  </si>
  <si>
    <t>General and Administrative Exp.</t>
  </si>
  <si>
    <t>R&amp;D Exp.</t>
  </si>
  <si>
    <t>Net Rental Exp.</t>
  </si>
  <si>
    <t>Imputed Oper. Lease Interest Exp.</t>
  </si>
  <si>
    <t>Imputed Oper. Lease Depreciation</t>
  </si>
  <si>
    <t>Stock-Based Comp., G&amp;A Exp.</t>
  </si>
  <si>
    <t>Stock-Based Comp., Unallocated</t>
  </si>
  <si>
    <t xml:space="preserve">  Stock-Based Comp., Total</t>
  </si>
  <si>
    <t>* Occasionally, certain items classified as Revenue by the company will be re-classified as other income if it is deemed to be non-recurring and unrelated to the core business of the firm. This field shows Total Revenue exactly as reported by the firm on its consolidated statement of income.</t>
  </si>
  <si>
    <t>Note: For multiple class companies, per share items are primary class equivalent, and for foreign companies listed as primary ADRs, per share items are ADR-equivalent.</t>
  </si>
  <si>
    <t>Solvay SA (ENXTBR:SOLB) &gt; Financials &gt; Balance Sheet</t>
  </si>
  <si>
    <t>Balance Sheet</t>
  </si>
  <si>
    <t xml:space="preserve">Balance Sheet as of:
</t>
  </si>
  <si>
    <t>ASSETS</t>
  </si>
  <si>
    <t>Cash And Equivalents</t>
  </si>
  <si>
    <t>Short Term Investments</t>
  </si>
  <si>
    <t xml:space="preserve">  Total Cash &amp; ST Investments</t>
  </si>
  <si>
    <t>Accounts Receivable</t>
  </si>
  <si>
    <t>Other Receivables</t>
  </si>
  <si>
    <t>Notes Receivable</t>
  </si>
  <si>
    <t xml:space="preserve">  Total Receivables</t>
  </si>
  <si>
    <t>Inventory</t>
  </si>
  <si>
    <t>Prepaid Exp.</t>
  </si>
  <si>
    <t>Other Current Assets</t>
  </si>
  <si>
    <t xml:space="preserve">  Total Current Assets</t>
  </si>
  <si>
    <t>Gross Property, Plant &amp; Equipment</t>
  </si>
  <si>
    <t>Accumulated Depreciation</t>
  </si>
  <si>
    <t xml:space="preserve">  Net Property, Plant &amp; Equipment</t>
  </si>
  <si>
    <t>Long-term Investments</t>
  </si>
  <si>
    <t>Goodwill</t>
  </si>
  <si>
    <t>Other Intangibles</t>
  </si>
  <si>
    <t>Loans Receivable Long-Term</t>
  </si>
  <si>
    <t>Deferred Tax Assets, LT</t>
  </si>
  <si>
    <t>Deferred Charges, LT</t>
  </si>
  <si>
    <t>Other Long-Term Assets</t>
  </si>
  <si>
    <t>Total Assets</t>
  </si>
  <si>
    <t>LIABILITIES</t>
  </si>
  <si>
    <t>Accounts Payable</t>
  </si>
  <si>
    <t>Accrued Exp.</t>
  </si>
  <si>
    <t>Short-term Borrowings</t>
  </si>
  <si>
    <t>Curr. Port. of LT Debt</t>
  </si>
  <si>
    <t>Curr. Port. of Cap. Leases</t>
  </si>
  <si>
    <t>Curr. Income Taxes Payable</t>
  </si>
  <si>
    <t>Other Current Liabilities</t>
  </si>
  <si>
    <t xml:space="preserve">  Total Current Liabilities</t>
  </si>
  <si>
    <t>Long-Term Debt</t>
  </si>
  <si>
    <t>Capital Leases</t>
  </si>
  <si>
    <t>Pension &amp; Other Post-Retire. Benefits</t>
  </si>
  <si>
    <t>Def. Tax Liability, Non-Curr.</t>
  </si>
  <si>
    <t>Other Non-Current Liabilities</t>
  </si>
  <si>
    <t>Total Liabilities</t>
  </si>
  <si>
    <t>Common Stock</t>
  </si>
  <si>
    <t>Additional Paid In Capital</t>
  </si>
  <si>
    <t>Retained Earnings</t>
  </si>
  <si>
    <t>Treasury Stock</t>
  </si>
  <si>
    <t>Comprehensive Inc. and Other</t>
  </si>
  <si>
    <t xml:space="preserve">  Total Common Equity</t>
  </si>
  <si>
    <t>Minority Interest</t>
  </si>
  <si>
    <t>Total Equity</t>
  </si>
  <si>
    <t>Total Liabilities And Equity</t>
  </si>
  <si>
    <t>Total Shares Out. on Filing Date</t>
  </si>
  <si>
    <t>Total Shares Out. on Balance Sheet Date</t>
  </si>
  <si>
    <t>Book Value/Share</t>
  </si>
  <si>
    <t>Tangible Book Value</t>
  </si>
  <si>
    <t>Tangible Book Value/Share</t>
  </si>
  <si>
    <t>Total Debt</t>
  </si>
  <si>
    <t>Net Debt</t>
  </si>
  <si>
    <t>Debt Equiv. of Unfunded Proj. Benefit Obligation</t>
  </si>
  <si>
    <t>Debt Equivalent Oper. Leases</t>
  </si>
  <si>
    <t>Total Minority Interest</t>
  </si>
  <si>
    <t>Equity Method Investments</t>
  </si>
  <si>
    <t>Inventory Method</t>
  </si>
  <si>
    <t>Raw Materials Inventory</t>
  </si>
  <si>
    <t>Work in Progress Inventory</t>
  </si>
  <si>
    <t>Finished Goods Inventory</t>
  </si>
  <si>
    <t>Land</t>
  </si>
  <si>
    <t>Machinery</t>
  </si>
  <si>
    <t>Construction in Progress</t>
  </si>
  <si>
    <t>Full Time Employees</t>
  </si>
  <si>
    <t>Part-Time Employees</t>
  </si>
  <si>
    <t>Accum. Allowance for Doubtful Accts</t>
  </si>
  <si>
    <t>Note: For multiple class companies, total share counts are primary class equivalent, and for foreign companies listed as primary ADRs, total share counts are ADR-equivalent.</t>
  </si>
  <si>
    <t>Solvay SA (ENXTBR:SOLB) &gt; Financials &gt; Cash Flow</t>
  </si>
  <si>
    <t>Cash Flow</t>
  </si>
  <si>
    <t>Reclassified
12 months
Dec-31-2014</t>
  </si>
  <si>
    <t>Restated
12 months
Dec-31-2015</t>
  </si>
  <si>
    <t>Restated
12 months
Dec-31-2016</t>
  </si>
  <si>
    <t>Restated
12 months
Dec-31-2017</t>
  </si>
  <si>
    <t>Amort. of Goodwill and Intangibles</t>
  </si>
  <si>
    <t>Depreciation &amp; Amort., Total</t>
  </si>
  <si>
    <t>(Gain) Loss From Sale Of Assets</t>
  </si>
  <si>
    <t>(Gain) Loss On Sale Of Invest.</t>
  </si>
  <si>
    <t>Asset Writedown &amp; Restructuring Costs</t>
  </si>
  <si>
    <t>(Income) Loss on Equity Invest.</t>
  </si>
  <si>
    <t>Net Cash From Discontinued Ops.</t>
  </si>
  <si>
    <t>Other Operating Activities</t>
  </si>
  <si>
    <t>Change in Other Net Operating Assets</t>
  </si>
  <si>
    <t xml:space="preserve">  Cash from Ops.</t>
  </si>
  <si>
    <t>Capital Expenditure</t>
  </si>
  <si>
    <t>Sale of Property, Plant, and Equipment</t>
  </si>
  <si>
    <t>Cash Acquisitions</t>
  </si>
  <si>
    <t>Divestitures</t>
  </si>
  <si>
    <t>Sale (Purchase) of Real Estate properties</t>
  </si>
  <si>
    <t>Sale (Purchase) of Intangible assets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</si>
  <si>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</si>
  <si>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</si>
  <si>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</si>
  <si>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</si>
  <si>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</si>
  <si>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</si>
  <si>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</si>
  <si>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</si>
  <si>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</si>
  <si>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</si>
  <si>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</si>
  <si>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Repurchase of Common Stock</t>
  </si>
  <si>
    <t>Common Dividends Paid</t>
  </si>
  <si>
    <t>Total Dividends Paid</t>
  </si>
  <si>
    <t>Special Dividend Paid</t>
  </si>
  <si>
    <t>Other Financing Activities</t>
  </si>
  <si>
    <t xml:space="preserve">  Cash from Financing</t>
  </si>
  <si>
    <t>Foreign Exchange Rate Adj.</t>
  </si>
  <si>
    <t>Misc. Cash Flow Adj.</t>
  </si>
  <si>
    <t xml:space="preserve">  Net Change in Cash</t>
  </si>
  <si>
    <t>Cash Interest Paid</t>
  </si>
  <si>
    <t>Cash Taxes Paid</t>
  </si>
  <si>
    <t>Levered Free Cash Flow</t>
  </si>
  <si>
    <t>Unlevered Free Cash Flow</t>
  </si>
  <si>
    <t>Change in Net Working Capital</t>
  </si>
  <si>
    <t>Net Debt Issued</t>
  </si>
  <si>
    <t>Net Cash From Discontinued Ops. - Investing</t>
  </si>
  <si>
    <t>RS</t>
  </si>
  <si>
    <t>Teijin Limited (TSE:3401) &gt; Financials &gt; Key Stats</t>
  </si>
  <si>
    <t>Key Stats</t>
  </si>
  <si>
    <t>12 months
Mar-31-2015A</t>
  </si>
  <si>
    <t>12 months
Mar-31-2016A</t>
  </si>
  <si>
    <t>12 months
Mar-31-2017A</t>
  </si>
  <si>
    <t>12 months
Mar-31-2018A</t>
  </si>
  <si>
    <t>12 months
Mar-31-2019A</t>
  </si>
  <si>
    <t>JPY</t>
  </si>
  <si>
    <t>Data Source</t>
  </si>
  <si>
    <t>S&amp;P CIQ</t>
  </si>
  <si>
    <t>TK</t>
  </si>
  <si>
    <t>Current Capitalization (Millions of JPY)</t>
  </si>
  <si>
    <t>Teijin Limited (TSE:3401) &gt; Financials &gt; Income Statement</t>
  </si>
  <si>
    <t>Restated
12 months
Mar-31-2015</t>
  </si>
  <si>
    <t>12 months
Mar-31-2016</t>
  </si>
  <si>
    <t>12 months
Mar-31-2017</t>
  </si>
  <si>
    <t>12 months
Mar-31-2018</t>
  </si>
  <si>
    <t>12 months
Mar-31-2019</t>
  </si>
  <si>
    <t>Advertising Exp.</t>
  </si>
  <si>
    <t>Stock-Based Comp., SG&amp;A Exp.</t>
  </si>
  <si>
    <t>Teijin Limited (TSE:3401) &gt; Financials &gt; Balance Sheet</t>
  </si>
  <si>
    <t>Restated
Mar-31-2015</t>
  </si>
  <si>
    <t>Deferred Tax Assets, Curr.</t>
  </si>
  <si>
    <t>Def. Tax Liability, Curr.</t>
  </si>
  <si>
    <t>Avg Cost</t>
  </si>
  <si>
    <t>Other Inventory Accounts</t>
  </si>
  <si>
    <t>Buildings</t>
  </si>
  <si>
    <t>Teijin Limited (TSE:3401) &gt; Financials &gt; Cash Flow</t>
  </si>
  <si>
    <t>Change in Acc. Receivable</t>
  </si>
  <si>
    <t>Change In Inventories</t>
  </si>
  <si>
    <t>Change in Acc. Payable</t>
  </si>
  <si>
    <t>Common and/or Pref. Dividends Paid</t>
  </si>
  <si>
    <t>Toray Industries, Inc. (TSE:3402) &gt; Financials &gt; Key Stats</t>
  </si>
  <si>
    <t>Toray Industries, Inc. (TSE:3402) &gt; Financials &gt; Income Statement</t>
  </si>
  <si>
    <t>12 months
Mar-31-2015</t>
  </si>
  <si>
    <t>Toray Industries, Inc. (TSE:3402) &gt; Financials &gt; Balance Sheet</t>
  </si>
  <si>
    <t>Toray Industries, Inc. (TSE:3402) &gt; Financials &gt; Cash Flow</t>
  </si>
  <si>
    <t>Hexcel Corporation (NYSE:HXL) &gt; Financials &gt; Key Stats</t>
  </si>
  <si>
    <t>Historical</t>
  </si>
  <si>
    <t>USD</t>
  </si>
  <si>
    <t>Current Capitalization (Millions of USD)</t>
  </si>
  <si>
    <t>Hexcel Corporation (NYSE:HXL) &gt; Financials &gt; Income Statement</t>
  </si>
  <si>
    <t>12 months
Dec-31-2015</t>
  </si>
  <si>
    <t>12 months
Dec-31-2016</t>
  </si>
  <si>
    <t>12 months
Dec-31-2017</t>
  </si>
  <si>
    <t>Insurance Settlements</t>
  </si>
  <si>
    <t>Current Domestic Taxes</t>
  </si>
  <si>
    <t>Current Foreign Taxes</t>
  </si>
  <si>
    <t>Deferred Domestic Taxes</t>
  </si>
  <si>
    <t>Deferred Foreign Taxes</t>
  </si>
  <si>
    <t>Interest Capitalized</t>
  </si>
  <si>
    <t>Hexcel Corporation (NYSE:HXL) &gt; Financials &gt; Balance Sheet</t>
  </si>
  <si>
    <t>Hexcel</t>
  </si>
  <si>
    <t>Tax Rate</t>
  </si>
  <si>
    <t>NWC</t>
  </si>
  <si>
    <t>PPE</t>
  </si>
  <si>
    <t>Cash</t>
  </si>
  <si>
    <t>Invested Caital</t>
  </si>
  <si>
    <t>NOPAT</t>
  </si>
  <si>
    <t>ROIC</t>
  </si>
  <si>
    <t>Toray</t>
  </si>
  <si>
    <t>FIFO</t>
  </si>
  <si>
    <t>Assets under Cap. Lease, Gross</t>
  </si>
  <si>
    <t>RUP</t>
  </si>
  <si>
    <t>Hexcel Corporation (NYSE:HXL) &gt; Financials &gt; Cash Flow</t>
  </si>
  <si>
    <t>Other Amortization</t>
  </si>
  <si>
    <t>Stock-Based Compensation</t>
  </si>
  <si>
    <t>Tax Benefit from Stock Options</t>
  </si>
  <si>
    <t>Teijin</t>
  </si>
  <si>
    <t>Solvay</t>
  </si>
  <si>
    <t>Invested Capital</t>
  </si>
  <si>
    <t>Company Name</t>
  </si>
  <si>
    <t>12 months
Dec-31-2019A</t>
  </si>
  <si>
    <t>12 months
Dec-31-2019</t>
  </si>
  <si>
    <t>LTM
12 months
Dec-31-2019</t>
  </si>
  <si>
    <t>LTM
Dec-31-2019</t>
  </si>
  <si>
    <t>*</t>
  </si>
  <si>
    <t>LTM
12 months
Mar-31-2020A</t>
  </si>
  <si>
    <t>LTM²
12 months
Mar-31-2020A</t>
  </si>
  <si>
    <t>ROE</t>
  </si>
  <si>
    <t>EV/EBITDA</t>
  </si>
  <si>
    <t>P/E</t>
  </si>
  <si>
    <t>Historical Equity Pricing Data supplied by Interactive Data Pricing and Reference Data LLC</t>
  </si>
  <si>
    <t>Companies by default are sorted by S&amp;P Capital IQ’s proprietary relevancy score.</t>
  </si>
  <si>
    <t>Values converted at today's spot rate.</t>
  </si>
  <si>
    <t>Displaying 11 Companies.</t>
  </si>
  <si>
    <t>Median</t>
  </si>
  <si>
    <t>Mean</t>
  </si>
  <si>
    <t>Low</t>
  </si>
  <si>
    <t>High</t>
  </si>
  <si>
    <t xml:space="preserve">LTM Diluted EPS Excl. Extra Items </t>
  </si>
  <si>
    <t xml:space="preserve">LTM EBIT </t>
  </si>
  <si>
    <t xml:space="preserve">LTM EBITDA </t>
  </si>
  <si>
    <t xml:space="preserve">LTM Total Revenue </t>
  </si>
  <si>
    <t xml:space="preserve">LTM Filing Date, Income Statement </t>
  </si>
  <si>
    <t xml:space="preserve">LTM Tangible Book Value/Share </t>
  </si>
  <si>
    <t>Total Enterprise Value Latest</t>
  </si>
  <si>
    <t>LTM Minority Interest</t>
  </si>
  <si>
    <t xml:space="preserve">LTM Net Debt </t>
  </si>
  <si>
    <t>Market Capitalization Latest</t>
  </si>
  <si>
    <t>Shares Outstanding Latest</t>
  </si>
  <si>
    <t>Day Close Price Latest</t>
  </si>
  <si>
    <t>Summary Statistics</t>
  </si>
  <si>
    <t>Hexcel Corporation (NYSE:HXL)</t>
  </si>
  <si>
    <t>Gurit Holding AG (SWX:GUR)</t>
  </si>
  <si>
    <t>Teijin Limited (TSE:3401)</t>
  </si>
  <si>
    <t>Toray Industries, Inc. (TSE:3402)</t>
  </si>
  <si>
    <t>Solvay SA (ENXTBR:SOLB)</t>
  </si>
  <si>
    <t>Company Comp Set</t>
  </si>
  <si>
    <t>As-Of Date:</t>
  </si>
  <si>
    <t>US Dollar</t>
  </si>
  <si>
    <t>Capital IQ Default Comps</t>
  </si>
  <si>
    <t>Details</t>
  </si>
  <si>
    <t>Hexcel Corporation (NYSE:HXL) &gt;  Quick Comparable Analysis &gt; Financial Data</t>
  </si>
  <si>
    <t>5 Year Beta</t>
  </si>
  <si>
    <t xml:space="preserve">LTM Total Debt/EBITDA </t>
  </si>
  <si>
    <t>LTM Total Debt/Capital %</t>
  </si>
  <si>
    <t xml:space="preserve">LTM Net Income, 1 Yr Growth % </t>
  </si>
  <si>
    <t xml:space="preserve">LTM EBIT, 1 Yr Growth % </t>
  </si>
  <si>
    <t xml:space="preserve">LTM EBITDA, 1 Yr Growth % </t>
  </si>
  <si>
    <t xml:space="preserve">LTM Total Revenues, 1 Yr Growth % </t>
  </si>
  <si>
    <t xml:space="preserve">LTM Net Income Margin % </t>
  </si>
  <si>
    <t xml:space="preserve">LTM EBIT Margin % </t>
  </si>
  <si>
    <t xml:space="preserve">LTM EBITDA Margin % </t>
  </si>
  <si>
    <t xml:space="preserve">LTM Gross Margin % </t>
  </si>
  <si>
    <t>Hexcel Corporation (NYSE:HXL) &gt;  Quick Comparable Analysis &gt; Operating Statistics</t>
  </si>
  <si>
    <t>Gross</t>
  </si>
  <si>
    <t>Margin</t>
  </si>
  <si>
    <t>Source: company filings</t>
  </si>
  <si>
    <t>* LTM figures, not FY</t>
  </si>
  <si>
    <t>COGS</t>
  </si>
  <si>
    <t>Gross Margin</t>
  </si>
  <si>
    <t>SG&amp;A</t>
  </si>
  <si>
    <t>R&amp;D</t>
  </si>
  <si>
    <t>Other Expense (Income)</t>
  </si>
  <si>
    <t>Operating Income</t>
  </si>
  <si>
    <t>Other Expense</t>
  </si>
  <si>
    <t>Total Capital</t>
  </si>
  <si>
    <t>TEV</t>
  </si>
  <si>
    <t>- Cash</t>
  </si>
  <si>
    <t>Market Cap</t>
  </si>
  <si>
    <t>BV of Common Equity</t>
  </si>
  <si>
    <t>PE (LTM)</t>
  </si>
  <si>
    <t>CROIC</t>
  </si>
  <si>
    <t>Teijing</t>
  </si>
  <si>
    <t>Net Debt/EBITDA</t>
  </si>
  <si>
    <t>Cash flow conversion</t>
  </si>
  <si>
    <t>Source: Company filings; Capital IQ</t>
  </si>
  <si>
    <t>Incremental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</si>
</sst>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_(* #,##0.0_);_(* \(#,##0.0\)_)\ ;_(* 0_)"/>
    <numFmt numFmtId="165" formatCode="_(#,##0.0%_);_(\(#,##0.0%\)_);_(#,##0.0%_)"/>
    <numFmt numFmtId="166" formatCode="_(* #,##0.0#_);_(* \(#,##0.0#\)_)\ ;_(* 0_)"/>
    <numFmt numFmtId="167" formatCode="#,##0.0\x"/>
    <numFmt numFmtId="168" formatCode="_(* #,##0.0##_);_(* \(#,##0.0##\)_)\ ;_(* 0_)"/>
    <numFmt numFmtId="169" formatCode="mmm\-dd\-yyyy"/>
    <numFmt numFmtId="170" formatCode="_(* #,##0_);_(* \(#,##0\)_)\ ;_(* 0_)"/>
    <numFmt numFmtId="171" formatCode="_(&quot;$&quot;#,##0.0#_);_(\(&quot;$&quot;#,##0.0#\)_);_(&quot;$&quot;&quot; - &quot;_)"/>
    <numFmt numFmtId="172" formatCode="&quot;$&quot;#,##0"/>
    <numFmt numFmtId="173" formatCode="_(* #,##0_);_(* \(#,##0\);_(* &quot;-&quot;??_);_(@_)"/>
    <numFmt numFmtId="174" formatCode="0.0%"/>
    <numFmt numFmtId="175" formatCode="_(\$#,##0.0#_);_(\(\$#,##0.0#\)_);_(\$&quot; - &quot;_)"/>
    <numFmt numFmtId="176" formatCode="_(\ #,##0.0#_);_(\(\ #,##0.0#\)_);_(\ &quot; - &quot;_)"/>
    <numFmt numFmtId="177" formatCode="_(\ #,##0.0_);_(\ \(#,##0.0\)_);_(\ &quot; - &quot;_)"/>
    <numFmt numFmtId="178" formatCode="_(#,##0.00%_);_(\(#,##0.00%\)_);_(#,##0.00%_)"/>
    <numFmt numFmtId="179" formatCode="#,##0.00\x_);\(#,##0.00\x\)"/>
    <numFmt numFmtId="180" formatCode="0.0\x_);\(0.0\x\);&quot;–&quot;_)"/>
    <numFmt numFmtId="181" formatCode="0.0%_);\(0.0%\);&quot;–&quot;_)"/>
  </numFmts>
  <fonts count="42" x14ac:knownFonts="1">
    <font>
      <sz val="12"/>
      <color theme="1"/>
      <name val="Calibri"/>
      <family val="2"/>
      <scheme val="minor"/>
    </font>
    <font>
      <sz val="12"/>
      <color theme="1"/>
      <name val="Calibri"/>
      <family val="2"/>
      <scheme val="minor"/>
    </font>
    <font>
      <sz val="10"/>
      <name val="Arial"/>
      <family val="2"/>
    </font>
    <font>
      <b/>
      <sz val="13"/>
      <color indexed="8"/>
      <name val="Verdana"/>
      <family val="2"/>
    </font>
    <font>
      <sz val="8"/>
      <name val="Arial"/>
      <family val="2"/>
    </font>
    <font>
      <i/>
      <sz val="8"/>
      <name val="Arial"/>
      <family val="2"/>
    </font>
    <font>
      <b/>
      <sz val="8"/>
      <name val="Arial"/>
      <family val="2"/>
    </font>
    <font>
      <sz val="8"/>
      <color indexed="8"/>
      <name val="Arial"/>
      <family val="2"/>
    </font>
    <font>
      <b/>
      <sz val="8"/>
      <color indexed="9"/>
      <name val="Verdana"/>
      <family val="2"/>
    </font>
    <font>
      <sz val="1"/>
      <color indexed="9"/>
      <name val="Symbol"/>
      <family val="1"/>
      <charset val="2"/>
    </font>
    <font>
      <b/>
      <sz val="8"/>
      <color indexed="8"/>
      <name val="Arial"/>
      <family val="2"/>
    </font>
    <font>
      <b/>
      <i/>
      <sz val="8"/>
      <color indexed="8"/>
      <name val="Arial"/>
      <family val="2"/>
    </font>
    <font>
      <i/>
      <sz val="8"/>
      <color indexed="8"/>
      <name val="Arial"/>
      <family val="2"/>
    </font>
    <font>
      <b/>
      <u val="double"/>
      <sz val="8"/>
      <color indexed="8"/>
      <name val="Arial"/>
      <family val="2"/>
    </font>
    <font>
      <b/>
      <u/>
      <sz val="8"/>
      <color indexed="8"/>
      <name val="Arial"/>
      <family val="2"/>
    </font>
    <font>
      <sz val="1"/>
      <color indexed="9"/>
      <name val="Symbol"/>
      <family val="1"/>
      <charset val="2"/>
    </font>
    <font>
      <sz val="9"/>
      <color theme="1"/>
      <name val="Garamond"/>
      <family val="2"/>
    </font>
    <font>
      <b/>
      <i/>
      <sz val="8"/>
      <name val="Arial"/>
      <family val="2"/>
    </font>
    <font>
      <sz val="10"/>
      <name val="Arial"/>
      <family val="2"/>
    </font>
    <font>
      <sz val="8"/>
      <color indexed="8"/>
      <name val="Arial"/>
      <family val="2"/>
    </font>
    <font>
      <b/>
      <sz val="8"/>
      <color indexed="8"/>
      <name val="Arial"/>
      <family val="2"/>
    </font>
    <font>
      <sz val="1"/>
      <color indexed="9"/>
      <name val="Symbol"/>
      <family val="1"/>
      <charset val="2"/>
    </font>
    <font>
      <b/>
      <i/>
      <sz val="8"/>
      <color indexed="8"/>
      <name val="Arial"/>
      <family val="2"/>
    </font>
    <font>
      <b/>
      <u val="double"/>
      <sz val="8"/>
      <color indexed="8"/>
      <name val="Arial"/>
      <family val="2"/>
    </font>
    <font>
      <b/>
      <u/>
      <sz val="8"/>
      <color indexed="8"/>
      <name val="Arial"/>
      <family val="2"/>
    </font>
    <font>
      <sz val="12"/>
      <color theme="1"/>
      <name val="Cambria"/>
      <family val="1"/>
    </font>
    <font>
      <b/>
      <sz val="12"/>
      <color theme="1"/>
      <name val="Cambria"/>
      <family val="1"/>
    </font>
    <font>
      <i/>
      <sz val="12"/>
      <color theme="1"/>
      <name val="Cambria"/>
      <family val="1"/>
    </font>
    <font>
      <sz val="12"/>
      <color theme="0"/>
      <name val="Cambria"/>
      <family val="1"/>
    </font>
    <font>
      <b/>
      <sz val="12"/>
      <color theme="0"/>
      <name val="Cambria"/>
      <family val="1"/>
    </font>
    <font>
      <b/>
      <i/>
      <sz val="12"/>
      <color theme="1"/>
      <name val="Cambria"/>
      <family val="1"/>
    </font>
    <font>
      <sz val="12"/>
      <name val="Cambria"/>
      <family val="1"/>
    </font>
    <font>
      <b/>
      <sz val="12"/>
      <name val="Cambria"/>
      <family val="1"/>
    </font>
    <font>
      <b/>
      <sz val="11"/>
      <color indexed="8"/>
      <name val="Cambria"/>
      <family val="1"/>
    </font>
    <font>
      <sz val="11"/>
      <name val="Cambria"/>
      <family val="1"/>
    </font>
    <font>
      <i/>
      <sz val="11"/>
      <name val="Cambria"/>
      <family val="1"/>
    </font>
    <font>
      <b/>
      <sz val="11"/>
      <name val="Cambria"/>
      <family val="1"/>
    </font>
    <font>
      <sz val="11"/>
      <color indexed="8"/>
      <name val="Cambria"/>
      <family val="1"/>
    </font>
    <font>
      <b/>
      <sz val="11"/>
      <color indexed="9"/>
      <name val="Cambria"/>
      <family val="1"/>
    </font>
    <font>
      <sz val="11"/>
      <color indexed="9"/>
      <name val="Cambria"/>
      <family val="1"/>
    </font>
    <font>
      <b/>
      <i/>
      <sz val="11"/>
      <color indexed="8"/>
      <name val="Cambria"/>
      <family val="1"/>
    </font>
    <font>
      <i/>
      <sz val="11"/>
      <color indexed="8"/>
      <name val="Cambria"/>
      <family val="1"/>
    </font>
  </fonts>
  <fills count="6">
    <fill>
      <patternFill patternType="none"/>
    </fill>
    <fill>
      <patternFill patternType="gray125"/>
    </fill>
    <fill>
      <patternFill patternType="solid">
        <fgColor indexed="56"/>
        <bgColor indexed="64"/>
      </patternFill>
    </fill>
    <fill>
      <patternFill patternType="solid">
        <fgColor indexed="60"/>
        <bgColor indexed="64"/>
      </patternFill>
    </fill>
    <fill>
      <patternFill patternType="solid">
        <fgColor theme="0" tint="-0.14999847407452621"/>
        <bgColor indexed="64"/>
      </patternFill>
    </fill>
    <fill>
      <patternFill patternType="solid">
        <fgColor theme="8" tint="-0.499984740745262"/>
        <bgColor indexed="64"/>
      </patternFill>
    </fill>
  </fills>
  <borders count="12">
    <border>
      <left/>
      <right/>
      <top/>
      <bottom/>
      <diagonal/>
    </border>
    <border>
      <left/>
      <right/>
      <top style="thin">
        <color indexed="8"/>
      </top>
      <bottom/>
      <diagonal/>
    </border>
    <border>
      <left/>
      <right/>
      <top/>
      <bottom style="double">
        <color indexed="64"/>
      </bottom>
      <diagonal/>
    </border>
    <border>
      <left/>
      <right/>
      <top style="thin">
        <color indexed="64"/>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0">
    <xf numFmtId="0" fontId="0" fillId="0" borderId="0"/>
    <xf numFmtId="9" fontId="1" fillId="0" borderId="0" applyFont="0" applyFill="0" applyBorder="0" applyAlignment="0" applyProtection="0"/>
    <xf numFmtId="0" fontId="2" fillId="0" borderId="0"/>
    <xf numFmtId="0" fontId="9" fillId="0" borderId="0" applyAlignment="0"/>
    <xf numFmtId="0" fontId="2" fillId="0" borderId="0"/>
    <xf numFmtId="0" fontId="15" fillId="0" borderId="0" applyAlignment="0"/>
    <xf numFmtId="9" fontId="16" fillId="0" borderId="0" applyFont="0" applyFill="0" applyBorder="0" applyAlignment="0" applyProtection="0"/>
    <xf numFmtId="43" fontId="16" fillId="0" borderId="0" applyFont="0" applyFill="0" applyBorder="0" applyAlignment="0" applyProtection="0"/>
    <xf numFmtId="0" fontId="18" fillId="0" borderId="0"/>
    <xf numFmtId="0" fontId="21" fillId="0" borderId="0" applyAlignment="0"/>
  </cellStyleXfs>
  <cellXfs count="190">
    <xf numFmtId="0" fontId="0" fillId="0" borderId="0" xfId="0"/>
    <xf numFmtId="0" fontId="3" fillId="0" borderId="0" xfId="2" applyFont="1"/>
    <xf numFmtId="0" fontId="4" fillId="0" borderId="0" xfId="2" applyFont="1"/>
    <xf numFmtId="0" fontId="5" fillId="0" borderId="0" xfId="2" applyFont="1" applyAlignment="1">
      <alignment wrapText="1"/>
    </xf>
    <xf numFmtId="0" fontId="6" fillId="0" borderId="0" xfId="2" applyFont="1"/>
    <xf numFmtId="0" fontId="7" fillId="0" borderId="0" xfId="2" applyFont="1" applyAlignment="1">
      <alignment horizontal="left" vertical="top"/>
    </xf>
    <xf numFmtId="49" fontId="4" fillId="0" borderId="0" xfId="2" applyNumberFormat="1" applyFont="1"/>
    <xf numFmtId="0" fontId="8" fillId="2" borderId="0" xfId="2" applyFont="1" applyFill="1"/>
    <xf numFmtId="0" fontId="9" fillId="0" borderId="0" xfId="3" applyAlignment="1"/>
    <xf numFmtId="0" fontId="10" fillId="3" borderId="0" xfId="2" applyFont="1" applyFill="1" applyAlignment="1">
      <alignment wrapText="1"/>
    </xf>
    <xf numFmtId="0" fontId="10" fillId="3" borderId="0" xfId="2" applyFont="1" applyFill="1" applyAlignment="1">
      <alignment horizontal="right" wrapText="1"/>
    </xf>
    <xf numFmtId="0" fontId="11" fillId="3" borderId="0" xfId="2" applyFont="1" applyFill="1" applyAlignment="1">
      <alignment wrapText="1"/>
    </xf>
    <xf numFmtId="0" fontId="11" fillId="3" borderId="0" xfId="2" applyFont="1" applyFill="1" applyAlignment="1">
      <alignment horizontal="right" wrapText="1"/>
    </xf>
    <xf numFmtId="0" fontId="10" fillId="0" borderId="0" xfId="2" applyFont="1" applyAlignment="1">
      <alignment horizontal="left" vertical="top"/>
    </xf>
    <xf numFmtId="164" fontId="10" fillId="0" borderId="0" xfId="2" applyNumberFormat="1" applyFont="1" applyAlignment="1">
      <alignment horizontal="right" vertical="top" wrapText="1"/>
    </xf>
    <xf numFmtId="0" fontId="12" fillId="0" borderId="0" xfId="2" applyFont="1" applyAlignment="1">
      <alignment horizontal="left" vertical="top"/>
    </xf>
    <xf numFmtId="165" fontId="12" fillId="0" borderId="0" xfId="2" applyNumberFormat="1" applyFont="1" applyAlignment="1">
      <alignment horizontal="right" vertical="top" wrapText="1"/>
    </xf>
    <xf numFmtId="166" fontId="10" fillId="0" borderId="0" xfId="2" applyNumberFormat="1" applyFont="1" applyAlignment="1">
      <alignment horizontal="right" vertical="top" wrapText="1"/>
    </xf>
    <xf numFmtId="0" fontId="4" fillId="0" borderId="0" xfId="2" applyFont="1" applyAlignment="1">
      <alignment vertical="top" wrapText="1"/>
    </xf>
    <xf numFmtId="166" fontId="7" fillId="0" borderId="0" xfId="2" applyNumberFormat="1" applyFont="1" applyAlignment="1">
      <alignment horizontal="right" vertical="top" wrapText="1"/>
    </xf>
    <xf numFmtId="164" fontId="7" fillId="0" borderId="0" xfId="2" applyNumberFormat="1" applyFont="1" applyAlignment="1">
      <alignment horizontal="right" vertical="top" wrapText="1"/>
    </xf>
    <xf numFmtId="0" fontId="4" fillId="0" borderId="0" xfId="2" applyFont="1" applyAlignment="1">
      <alignment horizontal="center" vertical="top" wrapText="1"/>
    </xf>
    <xf numFmtId="167" fontId="7" fillId="0" borderId="0" xfId="2" applyNumberFormat="1" applyFont="1" applyAlignment="1">
      <alignment horizontal="right" vertical="top" wrapText="1"/>
    </xf>
    <xf numFmtId="49" fontId="7" fillId="0" borderId="0" xfId="2" applyNumberFormat="1" applyFont="1" applyAlignment="1">
      <alignment horizontal="right" vertical="top" wrapText="1"/>
    </xf>
    <xf numFmtId="0" fontId="7" fillId="0" borderId="0" xfId="2" applyFont="1" applyAlignment="1">
      <alignment horizontal="center" vertical="center"/>
    </xf>
    <xf numFmtId="164" fontId="10" fillId="0" borderId="1" xfId="2" applyNumberFormat="1" applyFont="1" applyBorder="1" applyAlignment="1">
      <alignment horizontal="right" vertical="top" wrapText="1"/>
    </xf>
    <xf numFmtId="164" fontId="13" fillId="0" borderId="1" xfId="2" applyNumberFormat="1" applyFont="1" applyBorder="1" applyAlignment="1">
      <alignment horizontal="right" vertical="top" wrapText="1"/>
    </xf>
    <xf numFmtId="165" fontId="7" fillId="0" borderId="0" xfId="2" applyNumberFormat="1" applyFont="1" applyAlignment="1">
      <alignment horizontal="right" vertical="top" wrapText="1"/>
    </xf>
    <xf numFmtId="168" fontId="7" fillId="0" borderId="0" xfId="2" applyNumberFormat="1" applyFont="1" applyAlignment="1">
      <alignment horizontal="right" vertical="top" wrapText="1"/>
    </xf>
    <xf numFmtId="169" fontId="7" fillId="0" borderId="0" xfId="2" applyNumberFormat="1" applyFont="1" applyAlignment="1">
      <alignment horizontal="right" vertical="top" wrapText="1"/>
    </xf>
    <xf numFmtId="0" fontId="4" fillId="0" borderId="0" xfId="2" applyFont="1" applyAlignment="1">
      <alignment vertical="top"/>
    </xf>
    <xf numFmtId="169" fontId="10" fillId="3" borderId="0" xfId="2" applyNumberFormat="1" applyFont="1" applyFill="1" applyAlignment="1">
      <alignment horizontal="right" wrapText="1"/>
    </xf>
    <xf numFmtId="164" fontId="14" fillId="0" borderId="0" xfId="2" applyNumberFormat="1" applyFont="1" applyAlignment="1">
      <alignment horizontal="right" vertical="top" wrapText="1"/>
    </xf>
    <xf numFmtId="164" fontId="13" fillId="0" borderId="0" xfId="2" applyNumberFormat="1" applyFont="1" applyAlignment="1">
      <alignment horizontal="right" vertical="top" wrapText="1"/>
    </xf>
    <xf numFmtId="170" fontId="7" fillId="0" borderId="0" xfId="2" applyNumberFormat="1" applyFont="1" applyAlignment="1">
      <alignment horizontal="right" vertical="top" wrapText="1"/>
    </xf>
    <xf numFmtId="0" fontId="7" fillId="0" borderId="0" xfId="2" applyFont="1" applyAlignment="1">
      <alignment horizontal="center" vertical="center" wrapText="1"/>
    </xf>
    <xf numFmtId="0" fontId="7" fillId="0" borderId="0" xfId="2" applyFont="1" applyAlignment="1">
      <alignment horizontal="left" vertical="center"/>
    </xf>
    <xf numFmtId="0" fontId="3" fillId="0" borderId="0" xfId="4" applyFont="1"/>
    <xf numFmtId="0" fontId="4" fillId="0" borderId="0" xfId="4" applyFont="1"/>
    <xf numFmtId="0" fontId="5" fillId="0" borderId="0" xfId="4" applyFont="1" applyAlignment="1">
      <alignment wrapText="1"/>
    </xf>
    <xf numFmtId="0" fontId="6" fillId="0" borderId="0" xfId="4" applyFont="1"/>
    <xf numFmtId="0" fontId="7" fillId="0" borderId="0" xfId="4" applyFont="1" applyAlignment="1">
      <alignment horizontal="left" vertical="top"/>
    </xf>
    <xf numFmtId="49" fontId="4" fillId="0" borderId="0" xfId="4" applyNumberFormat="1" applyFont="1"/>
    <xf numFmtId="0" fontId="7" fillId="0" borderId="0" xfId="4" applyFont="1" applyAlignment="1">
      <alignment horizontal="left" vertical="center"/>
    </xf>
    <xf numFmtId="0" fontId="8" fillId="2" borderId="0" xfId="4" applyFont="1" applyFill="1"/>
    <xf numFmtId="0" fontId="15" fillId="0" borderId="0" xfId="5" applyAlignment="1"/>
    <xf numFmtId="0" fontId="10" fillId="3" borderId="0" xfId="4" applyFont="1" applyFill="1" applyAlignment="1">
      <alignment wrapText="1"/>
    </xf>
    <xf numFmtId="0" fontId="10" fillId="3" borderId="0" xfId="4" applyFont="1" applyFill="1" applyAlignment="1">
      <alignment horizontal="right" wrapText="1"/>
    </xf>
    <xf numFmtId="0" fontId="11" fillId="3" borderId="0" xfId="4" applyFont="1" applyFill="1" applyAlignment="1">
      <alignment wrapText="1"/>
    </xf>
    <xf numFmtId="0" fontId="11" fillId="3" borderId="0" xfId="4" applyFont="1" applyFill="1" applyAlignment="1">
      <alignment horizontal="right" wrapText="1"/>
    </xf>
    <xf numFmtId="0" fontId="10" fillId="0" borderId="0" xfId="4" applyFont="1" applyAlignment="1">
      <alignment horizontal="left" vertical="top"/>
    </xf>
    <xf numFmtId="164" fontId="10" fillId="0" borderId="0" xfId="4" applyNumberFormat="1" applyFont="1" applyAlignment="1">
      <alignment horizontal="right" vertical="top" wrapText="1"/>
    </xf>
    <xf numFmtId="0" fontId="12" fillId="0" borderId="0" xfId="4" applyFont="1" applyAlignment="1">
      <alignment horizontal="left" vertical="top"/>
    </xf>
    <xf numFmtId="165" fontId="12" fillId="0" borderId="0" xfId="4" applyNumberFormat="1" applyFont="1" applyAlignment="1">
      <alignment horizontal="right" vertical="top" wrapText="1"/>
    </xf>
    <xf numFmtId="166" fontId="10" fillId="0" borderId="0" xfId="4" applyNumberFormat="1" applyFont="1" applyAlignment="1">
      <alignment horizontal="right" vertical="top" wrapText="1"/>
    </xf>
    <xf numFmtId="49" fontId="7" fillId="0" borderId="0" xfId="4" applyNumberFormat="1" applyFont="1" applyAlignment="1">
      <alignment horizontal="right" vertical="top" wrapText="1"/>
    </xf>
    <xf numFmtId="0" fontId="4" fillId="0" borderId="0" xfId="4" applyFont="1" applyAlignment="1">
      <alignment vertical="top" wrapText="1"/>
    </xf>
    <xf numFmtId="166" fontId="7" fillId="0" borderId="0" xfId="4" applyNumberFormat="1" applyFont="1" applyAlignment="1">
      <alignment horizontal="right" vertical="top" wrapText="1"/>
    </xf>
    <xf numFmtId="164" fontId="7" fillId="0" borderId="0" xfId="4" applyNumberFormat="1" applyFont="1" applyAlignment="1">
      <alignment horizontal="right" vertical="top" wrapText="1"/>
    </xf>
    <xf numFmtId="0" fontId="4" fillId="0" borderId="0" xfId="4" applyFont="1" applyAlignment="1">
      <alignment horizontal="center" vertical="top" wrapText="1"/>
    </xf>
    <xf numFmtId="167" fontId="7" fillId="0" borderId="0" xfId="4" applyNumberFormat="1" applyFont="1" applyAlignment="1">
      <alignment horizontal="right" vertical="top" wrapText="1"/>
    </xf>
    <xf numFmtId="0" fontId="7" fillId="0" borderId="0" xfId="4" applyFont="1" applyAlignment="1">
      <alignment horizontal="center" vertical="center"/>
    </xf>
    <xf numFmtId="164" fontId="10" fillId="0" borderId="1" xfId="4" applyNumberFormat="1" applyFont="1" applyBorder="1" applyAlignment="1">
      <alignment horizontal="right" vertical="top" wrapText="1"/>
    </xf>
    <xf numFmtId="164" fontId="13" fillId="0" borderId="1" xfId="4" applyNumberFormat="1" applyFont="1" applyBorder="1" applyAlignment="1">
      <alignment horizontal="right" vertical="top" wrapText="1"/>
    </xf>
    <xf numFmtId="165" fontId="7" fillId="0" borderId="0" xfId="4" applyNumberFormat="1" applyFont="1" applyAlignment="1">
      <alignment horizontal="right" vertical="top" wrapText="1"/>
    </xf>
    <xf numFmtId="168" fontId="7" fillId="0" borderId="0" xfId="4" applyNumberFormat="1" applyFont="1" applyAlignment="1">
      <alignment horizontal="right" vertical="top" wrapText="1"/>
    </xf>
    <xf numFmtId="169" fontId="7" fillId="0" borderId="0" xfId="4" applyNumberFormat="1" applyFont="1" applyAlignment="1">
      <alignment horizontal="right" vertical="top" wrapText="1"/>
    </xf>
    <xf numFmtId="169" fontId="10" fillId="3" borderId="0" xfId="4" applyNumberFormat="1" applyFont="1" applyFill="1" applyAlignment="1">
      <alignment horizontal="right" wrapText="1"/>
    </xf>
    <xf numFmtId="164" fontId="14" fillId="0" borderId="0" xfId="4" applyNumberFormat="1" applyFont="1" applyAlignment="1">
      <alignment horizontal="right" vertical="top" wrapText="1"/>
    </xf>
    <xf numFmtId="164" fontId="13" fillId="0" borderId="0" xfId="4" applyNumberFormat="1" applyFont="1" applyAlignment="1">
      <alignment horizontal="right" vertical="top" wrapText="1"/>
    </xf>
    <xf numFmtId="170" fontId="7" fillId="0" borderId="0" xfId="4" applyNumberFormat="1" applyFont="1" applyAlignment="1">
      <alignment horizontal="right" vertical="top" wrapText="1"/>
    </xf>
    <xf numFmtId="0" fontId="7" fillId="0" borderId="0" xfId="4" applyFont="1" applyAlignment="1">
      <alignment horizontal="center" vertical="center" wrapText="1"/>
    </xf>
    <xf numFmtId="171" fontId="7" fillId="0" borderId="0" xfId="2" applyNumberFormat="1" applyFont="1" applyAlignment="1">
      <alignment horizontal="right" vertical="top" wrapText="1"/>
    </xf>
    <xf numFmtId="9" fontId="4" fillId="0" borderId="0" xfId="2" applyNumberFormat="1" applyFont="1"/>
    <xf numFmtId="43" fontId="4" fillId="0" borderId="0" xfId="2" applyNumberFormat="1" applyFont="1"/>
    <xf numFmtId="9" fontId="4" fillId="0" borderId="0" xfId="6" applyFont="1"/>
    <xf numFmtId="0" fontId="4" fillId="0" borderId="2" xfId="2" applyFont="1" applyBorder="1"/>
    <xf numFmtId="0" fontId="6" fillId="0" borderId="2" xfId="2" applyFont="1" applyBorder="1" applyAlignment="1">
      <alignment horizontal="right"/>
    </xf>
    <xf numFmtId="172" fontId="4" fillId="0" borderId="0" xfId="2" applyNumberFormat="1" applyFont="1"/>
    <xf numFmtId="173" fontId="4" fillId="0" borderId="0" xfId="7" applyNumberFormat="1" applyFont="1"/>
    <xf numFmtId="172" fontId="6" fillId="0" borderId="3" xfId="2" applyNumberFormat="1" applyFont="1" applyBorder="1"/>
    <xf numFmtId="174" fontId="17" fillId="0" borderId="0" xfId="6" applyNumberFormat="1" applyFont="1"/>
    <xf numFmtId="0" fontId="19" fillId="0" borderId="0" xfId="8" applyFont="1" applyAlignment="1">
      <alignment horizontal="left" vertical="top"/>
    </xf>
    <xf numFmtId="49" fontId="19" fillId="0" borderId="0" xfId="8" applyNumberFormat="1" applyFont="1" applyAlignment="1">
      <alignment horizontal="right" vertical="top" wrapText="1"/>
    </xf>
    <xf numFmtId="0" fontId="20" fillId="0" borderId="0" xfId="8" applyFont="1" applyAlignment="1">
      <alignment horizontal="left" vertical="top"/>
    </xf>
    <xf numFmtId="0" fontId="20" fillId="3" borderId="0" xfId="8" applyFont="1" applyFill="1" applyAlignment="1">
      <alignment horizontal="right" wrapText="1"/>
    </xf>
    <xf numFmtId="164" fontId="20" fillId="0" borderId="0" xfId="8" applyNumberFormat="1" applyFont="1" applyAlignment="1">
      <alignment horizontal="right" vertical="top" wrapText="1"/>
    </xf>
    <xf numFmtId="164" fontId="19" fillId="0" borderId="0" xfId="8" applyNumberFormat="1" applyFont="1" applyAlignment="1">
      <alignment horizontal="right" vertical="top" wrapText="1"/>
    </xf>
    <xf numFmtId="166" fontId="19" fillId="0" borderId="0" xfId="8" applyNumberFormat="1" applyFont="1" applyAlignment="1">
      <alignment horizontal="right" vertical="top" wrapText="1"/>
    </xf>
    <xf numFmtId="0" fontId="22" fillId="3" borderId="0" xfId="8" applyFont="1" applyFill="1" applyAlignment="1">
      <alignment horizontal="right" wrapText="1"/>
    </xf>
    <xf numFmtId="169" fontId="19" fillId="0" borderId="0" xfId="8" applyNumberFormat="1" applyFont="1" applyAlignment="1">
      <alignment horizontal="right" vertical="top" wrapText="1"/>
    </xf>
    <xf numFmtId="165" fontId="19" fillId="0" borderId="0" xfId="8" applyNumberFormat="1" applyFont="1" applyAlignment="1">
      <alignment horizontal="right" vertical="top" wrapText="1"/>
    </xf>
    <xf numFmtId="168" fontId="19" fillId="0" borderId="0" xfId="8" applyNumberFormat="1" applyFont="1" applyAlignment="1">
      <alignment horizontal="right" vertical="top" wrapText="1"/>
    </xf>
    <xf numFmtId="164" fontId="23" fillId="0" borderId="1" xfId="8" applyNumberFormat="1" applyFont="1" applyBorder="1" applyAlignment="1">
      <alignment horizontal="right" vertical="top" wrapText="1"/>
    </xf>
    <xf numFmtId="164" fontId="20" fillId="0" borderId="1" xfId="8" applyNumberFormat="1" applyFont="1" applyBorder="1" applyAlignment="1">
      <alignment horizontal="right" vertical="top" wrapText="1"/>
    </xf>
    <xf numFmtId="170" fontId="19" fillId="0" borderId="0" xfId="8" applyNumberFormat="1" applyFont="1" applyAlignment="1">
      <alignment horizontal="right" vertical="top" wrapText="1"/>
    </xf>
    <xf numFmtId="164" fontId="23" fillId="0" borderId="0" xfId="8" applyNumberFormat="1" applyFont="1" applyAlignment="1">
      <alignment horizontal="right" vertical="top" wrapText="1"/>
    </xf>
    <xf numFmtId="164" fontId="24" fillId="0" borderId="0" xfId="8" applyNumberFormat="1" applyFont="1" applyAlignment="1">
      <alignment horizontal="right" vertical="top" wrapText="1"/>
    </xf>
    <xf numFmtId="169" fontId="20" fillId="3" borderId="0" xfId="8" applyNumberFormat="1" applyFont="1" applyFill="1" applyAlignment="1">
      <alignment horizontal="right" wrapText="1"/>
    </xf>
    <xf numFmtId="175" fontId="19" fillId="0" borderId="0" xfId="8" applyNumberFormat="1" applyFont="1" applyAlignment="1">
      <alignment horizontal="right" vertical="top" wrapText="1"/>
    </xf>
    <xf numFmtId="176" fontId="7" fillId="0" borderId="0" xfId="2" applyNumberFormat="1" applyFont="1" applyAlignment="1">
      <alignment horizontal="right" vertical="top" wrapText="1"/>
    </xf>
    <xf numFmtId="177" fontId="7" fillId="0" borderId="0" xfId="2" applyNumberFormat="1" applyFont="1" applyAlignment="1">
      <alignment horizontal="right" vertical="top" wrapText="1"/>
    </xf>
    <xf numFmtId="0" fontId="7" fillId="0" borderId="0" xfId="2" applyFont="1" applyAlignment="1">
      <alignment horizontal="center" vertical="top" wrapText="1"/>
    </xf>
    <xf numFmtId="0" fontId="10" fillId="3" borderId="0" xfId="2" applyFont="1" applyFill="1" applyAlignment="1">
      <alignment horizontal="left" vertical="top" wrapText="1"/>
    </xf>
    <xf numFmtId="0" fontId="10" fillId="3" borderId="0" xfId="2" applyFont="1" applyFill="1" applyAlignment="1">
      <alignment horizontal="right" vertical="top" wrapText="1"/>
    </xf>
    <xf numFmtId="0" fontId="10" fillId="3" borderId="0" xfId="2" applyFont="1" applyFill="1" applyAlignment="1">
      <alignment horizontal="center" vertical="top" wrapText="1"/>
    </xf>
    <xf numFmtId="0" fontId="10" fillId="0" borderId="0" xfId="2" applyFont="1" applyAlignment="1">
      <alignment vertical="top" wrapText="1"/>
    </xf>
    <xf numFmtId="169" fontId="7" fillId="0" borderId="0" xfId="2" applyNumberFormat="1" applyFont="1" applyAlignment="1">
      <alignment horizontal="center" vertical="top" wrapText="1"/>
    </xf>
    <xf numFmtId="0" fontId="7" fillId="0" borderId="0" xfId="2" applyFont="1" applyAlignment="1">
      <alignment horizontal="right" vertical="top" wrapText="1"/>
    </xf>
    <xf numFmtId="0" fontId="10" fillId="3" borderId="0" xfId="2" applyFont="1" applyFill="1" applyAlignment="1">
      <alignment vertical="top" wrapText="1"/>
    </xf>
    <xf numFmtId="169" fontId="4" fillId="0" borderId="0" xfId="2" applyNumberFormat="1" applyFont="1" applyAlignment="1">
      <alignment horizontal="left"/>
    </xf>
    <xf numFmtId="0" fontId="4" fillId="0" borderId="0" xfId="2" applyFont="1" applyAlignment="1">
      <alignment horizontal="left"/>
    </xf>
    <xf numFmtId="178" fontId="7" fillId="0" borderId="0" xfId="2" applyNumberFormat="1" applyFont="1" applyAlignment="1">
      <alignment horizontal="right" vertical="top" wrapText="1"/>
    </xf>
    <xf numFmtId="0" fontId="25" fillId="0" borderId="0" xfId="0" applyFont="1"/>
    <xf numFmtId="0" fontId="26" fillId="0" borderId="0" xfId="0" applyFont="1"/>
    <xf numFmtId="0" fontId="25" fillId="0" borderId="0" xfId="0" applyFont="1" applyAlignment="1">
      <alignment horizontal="center"/>
    </xf>
    <xf numFmtId="0" fontId="26" fillId="0" borderId="0" xfId="0" applyFont="1" applyAlignment="1">
      <alignment horizontal="center"/>
    </xf>
    <xf numFmtId="0" fontId="28" fillId="5" borderId="0" xfId="0" applyFont="1" applyFill="1"/>
    <xf numFmtId="0" fontId="29" fillId="5" borderId="0" xfId="0" applyFont="1" applyFill="1" applyAlignment="1">
      <alignment horizontal="center"/>
    </xf>
    <xf numFmtId="0" fontId="29" fillId="5" borderId="0" xfId="0" applyFont="1" applyFill="1"/>
    <xf numFmtId="179" fontId="25" fillId="0" borderId="0" xfId="0" applyNumberFormat="1" applyFont="1" applyAlignment="1">
      <alignment horizontal="center"/>
    </xf>
    <xf numFmtId="174" fontId="27" fillId="0" borderId="0" xfId="1" applyNumberFormat="1" applyFont="1" applyAlignment="1">
      <alignment horizontal="center"/>
    </xf>
    <xf numFmtId="0" fontId="26" fillId="4" borderId="0" xfId="0" applyFont="1" applyFill="1"/>
    <xf numFmtId="179" fontId="26" fillId="4" borderId="0" xfId="0" applyNumberFormat="1" applyFont="1" applyFill="1" applyAlignment="1">
      <alignment horizontal="center"/>
    </xf>
    <xf numFmtId="0" fontId="25" fillId="0" borderId="0" xfId="0" applyFont="1" applyBorder="1"/>
    <xf numFmtId="0" fontId="27" fillId="0" borderId="0" xfId="0" applyFont="1" applyBorder="1" applyAlignment="1">
      <alignment horizontal="right"/>
    </xf>
    <xf numFmtId="0" fontId="29" fillId="5" borderId="0" xfId="0" applyFont="1" applyFill="1" applyBorder="1"/>
    <xf numFmtId="174" fontId="27" fillId="0" borderId="0" xfId="1" applyNumberFormat="1" applyFont="1" applyBorder="1"/>
    <xf numFmtId="0" fontId="26" fillId="4" borderId="0" xfId="0" applyFont="1" applyFill="1" applyBorder="1"/>
    <xf numFmtId="174" fontId="30" fillId="4" borderId="0" xfId="1" applyNumberFormat="1" applyFont="1" applyFill="1" applyBorder="1"/>
    <xf numFmtId="9" fontId="25" fillId="0" borderId="0" xfId="0" applyNumberFormat="1" applyFont="1"/>
    <xf numFmtId="0" fontId="31" fillId="0" borderId="2" xfId="2" applyFont="1" applyBorder="1"/>
    <xf numFmtId="0" fontId="32" fillId="0" borderId="2" xfId="2" applyFont="1" applyBorder="1"/>
    <xf numFmtId="0" fontId="32" fillId="0" borderId="2" xfId="2" applyFont="1" applyBorder="1" applyAlignment="1">
      <alignment horizontal="right"/>
    </xf>
    <xf numFmtId="0" fontId="31" fillId="0" borderId="0" xfId="2" applyFont="1"/>
    <xf numFmtId="172" fontId="31" fillId="0" borderId="0" xfId="2" applyNumberFormat="1" applyFont="1"/>
    <xf numFmtId="173" fontId="31" fillId="0" borderId="0" xfId="7" applyNumberFormat="1" applyFont="1"/>
    <xf numFmtId="0" fontId="32" fillId="0" borderId="0" xfId="2" applyFont="1"/>
    <xf numFmtId="172" fontId="32" fillId="0" borderId="3" xfId="2" applyNumberFormat="1" applyFont="1" applyBorder="1"/>
    <xf numFmtId="0" fontId="31" fillId="0" borderId="0" xfId="2" applyFont="1" applyFill="1"/>
    <xf numFmtId="0" fontId="26" fillId="0" borderId="0" xfId="0" applyFont="1" applyBorder="1" applyAlignment="1">
      <alignment horizontal="center"/>
    </xf>
    <xf numFmtId="0" fontId="27" fillId="0" borderId="0" xfId="0" applyFont="1"/>
    <xf numFmtId="174" fontId="30" fillId="4" borderId="0" xfId="1" applyNumberFormat="1" applyFont="1" applyFill="1" applyAlignment="1">
      <alignment horizontal="center"/>
    </xf>
    <xf numFmtId="0" fontId="4" fillId="0" borderId="0" xfId="2" applyFont="1"/>
    <xf numFmtId="0" fontId="33" fillId="0" borderId="0" xfId="8" applyFont="1"/>
    <xf numFmtId="0" fontId="34" fillId="0" borderId="0" xfId="8" applyFont="1"/>
    <xf numFmtId="0" fontId="35" fillId="0" borderId="0" xfId="8" applyFont="1" applyAlignment="1">
      <alignment wrapText="1"/>
    </xf>
    <xf numFmtId="0" fontId="36" fillId="0" borderId="0" xfId="8" applyFont="1"/>
    <xf numFmtId="0" fontId="37" fillId="0" borderId="0" xfId="8" applyFont="1" applyAlignment="1">
      <alignment horizontal="left" vertical="top"/>
    </xf>
    <xf numFmtId="49" fontId="34" fillId="0" borderId="0" xfId="8" applyNumberFormat="1" applyFont="1"/>
    <xf numFmtId="0" fontId="38" fillId="2" borderId="0" xfId="8" applyFont="1" applyFill="1"/>
    <xf numFmtId="0" fontId="39" fillId="0" borderId="0" xfId="9" applyFont="1" applyAlignment="1"/>
    <xf numFmtId="0" fontId="33" fillId="3" borderId="0" xfId="8" applyFont="1" applyFill="1" applyAlignment="1">
      <alignment wrapText="1"/>
    </xf>
    <xf numFmtId="0" fontId="33" fillId="3" borderId="0" xfId="8" applyFont="1" applyFill="1" applyAlignment="1">
      <alignment horizontal="right" wrapText="1"/>
    </xf>
    <xf numFmtId="0" fontId="40" fillId="3" borderId="0" xfId="8" applyFont="1" applyFill="1" applyAlignment="1">
      <alignment wrapText="1"/>
    </xf>
    <xf numFmtId="0" fontId="40" fillId="3" borderId="0" xfId="8" applyFont="1" applyFill="1" applyAlignment="1">
      <alignment horizontal="right" wrapText="1"/>
    </xf>
    <xf numFmtId="0" fontId="33" fillId="0" borderId="0" xfId="8" applyFont="1" applyAlignment="1">
      <alignment horizontal="left" vertical="top"/>
    </xf>
    <xf numFmtId="164" fontId="33" fillId="0" borderId="0" xfId="8" applyNumberFormat="1" applyFont="1" applyAlignment="1">
      <alignment horizontal="right" vertical="top" wrapText="1"/>
    </xf>
    <xf numFmtId="0" fontId="41" fillId="0" borderId="0" xfId="8" applyFont="1" applyAlignment="1">
      <alignment horizontal="left" vertical="top"/>
    </xf>
    <xf numFmtId="165" fontId="41" fillId="0" borderId="0" xfId="8" applyNumberFormat="1" applyFont="1" applyAlignment="1">
      <alignment horizontal="right" vertical="top" wrapText="1"/>
    </xf>
    <xf numFmtId="175" fontId="37" fillId="0" borderId="0" xfId="8" applyNumberFormat="1" applyFont="1" applyAlignment="1">
      <alignment horizontal="right" vertical="top" wrapText="1"/>
    </xf>
    <xf numFmtId="164" fontId="37" fillId="0" borderId="0" xfId="8" applyNumberFormat="1" applyFont="1" applyAlignment="1">
      <alignment horizontal="right" vertical="top" wrapText="1"/>
    </xf>
    <xf numFmtId="166" fontId="33" fillId="0" borderId="0" xfId="8" applyNumberFormat="1" applyFont="1" applyAlignment="1">
      <alignment horizontal="right" vertical="top" wrapText="1"/>
    </xf>
    <xf numFmtId="0" fontId="34" fillId="0" borderId="0" xfId="8" applyFont="1" applyAlignment="1">
      <alignment vertical="top" wrapText="1"/>
    </xf>
    <xf numFmtId="0" fontId="34" fillId="0" borderId="0" xfId="8" applyFont="1" applyAlignment="1">
      <alignment horizontal="center" vertical="top" wrapText="1"/>
    </xf>
    <xf numFmtId="167" fontId="37" fillId="0" borderId="0" xfId="8" applyNumberFormat="1" applyFont="1" applyAlignment="1">
      <alignment horizontal="right" vertical="top" wrapText="1"/>
    </xf>
    <xf numFmtId="0" fontId="37" fillId="0" borderId="0" xfId="8" applyFont="1" applyAlignment="1">
      <alignment horizontal="center" vertical="center"/>
    </xf>
    <xf numFmtId="0" fontId="34" fillId="0" borderId="4" xfId="8" applyFont="1" applyBorder="1"/>
    <xf numFmtId="0" fontId="34" fillId="0" borderId="5" xfId="8" applyFont="1" applyBorder="1"/>
    <xf numFmtId="0" fontId="34" fillId="0" borderId="6" xfId="8" applyFont="1" applyBorder="1"/>
    <xf numFmtId="0" fontId="34" fillId="0" borderId="7" xfId="8" applyFont="1" applyBorder="1"/>
    <xf numFmtId="0" fontId="37" fillId="0" borderId="0" xfId="8" applyFont="1" applyBorder="1" applyAlignment="1">
      <alignment horizontal="left" vertical="top"/>
    </xf>
    <xf numFmtId="0" fontId="34" fillId="0" borderId="0" xfId="8" applyFont="1" applyBorder="1"/>
    <xf numFmtId="175" fontId="37" fillId="0" borderId="0" xfId="8" applyNumberFormat="1" applyFont="1" applyBorder="1" applyAlignment="1">
      <alignment horizontal="right" vertical="top" wrapText="1"/>
    </xf>
    <xf numFmtId="0" fontId="34" fillId="0" borderId="8" xfId="8" applyFont="1" applyBorder="1"/>
    <xf numFmtId="164" fontId="37" fillId="0" borderId="0" xfId="8" applyNumberFormat="1" applyFont="1" applyBorder="1" applyAlignment="1">
      <alignment horizontal="right" vertical="top" wrapText="1"/>
    </xf>
    <xf numFmtId="0" fontId="33" fillId="0" borderId="0" xfId="8" applyFont="1" applyBorder="1" applyAlignment="1">
      <alignment horizontal="left" vertical="top"/>
    </xf>
    <xf numFmtId="164" fontId="33" fillId="0" borderId="0" xfId="8" applyNumberFormat="1" applyFont="1" applyBorder="1" applyAlignment="1">
      <alignment horizontal="right" vertical="top" wrapText="1"/>
    </xf>
    <xf numFmtId="0" fontId="34" fillId="0" borderId="9" xfId="8" applyFont="1" applyFill="1" applyBorder="1"/>
    <xf numFmtId="0" fontId="34" fillId="0" borderId="10" xfId="8" applyFont="1" applyFill="1" applyBorder="1"/>
    <xf numFmtId="0" fontId="34" fillId="0" borderId="11" xfId="8" applyFont="1" applyFill="1" applyBorder="1"/>
    <xf numFmtId="0" fontId="34" fillId="0" borderId="7" xfId="8" applyFont="1" applyFill="1" applyBorder="1"/>
    <xf numFmtId="0" fontId="34" fillId="0" borderId="0" xfId="8" applyFont="1" applyFill="1" applyBorder="1"/>
    <xf numFmtId="0" fontId="34" fillId="0" borderId="8" xfId="8" applyFont="1" applyFill="1" applyBorder="1"/>
    <xf numFmtId="0" fontId="37" fillId="0" borderId="0" xfId="8" quotePrefix="1" applyFont="1" applyBorder="1" applyAlignment="1">
      <alignment horizontal="left" vertical="top"/>
    </xf>
    <xf numFmtId="180" fontId="34" fillId="0" borderId="0" xfId="8" applyNumberFormat="1" applyFont="1" applyFill="1" applyBorder="1"/>
    <xf numFmtId="181" fontId="27" fillId="0" borderId="0" xfId="0" applyNumberFormat="1" applyFont="1"/>
    <xf numFmtId="0" fontId="4" fillId="0" borderId="0" xfId="2" applyFont="1" applyAlignment="1">
      <alignment horizontal="right" wrapText="1"/>
    </xf>
    <xf numFmtId="0" fontId="4" fillId="0" borderId="0" xfId="2" applyFont="1"/>
    <xf numFmtId="9" fontId="4" fillId="0" borderId="0" xfId="1" applyFont="1"/>
  </cellXfs>
  <cellStyles count="10">
    <cellStyle name="Comma 2" xfId="7" xr:uid="{13FED448-CF61-A447-9980-69D54E1CF873}"/>
    <cellStyle name="Invisible" xfId="3" xr:uid="{9C02276B-FCAE-A741-9C82-963A00A7826B}"/>
    <cellStyle name="Invisible 2" xfId="5" xr:uid="{2E627C49-8D97-BC48-80AE-826429E4C869}"/>
    <cellStyle name="Invisible 3" xfId="9" xr:uid="{84A5C42F-399A-4D49-9E58-168EF85E61FA}"/>
    <cellStyle name="Normal" xfId="0" builtinId="0"/>
    <cellStyle name="Normal 2" xfId="2" xr:uid="{12FC5643-83EB-C442-9FEC-316A7C5EB4CB}"/>
    <cellStyle name="Normal 3" xfId="4" xr:uid="{61E32154-2246-524D-ACE0-DA2F48395D9B}"/>
    <cellStyle name="Normal 4" xfId="8" xr:uid="{4378BDBF-CE88-7A47-997E-C4CB377E54A8}"/>
    <cellStyle name="Per cent" xfId="1" builtinId="5"/>
    <cellStyle name="Per cent 2" xfId="6" xr:uid="{73AD7554-D91D-4341-A064-50F5129628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0ADA7B91-D30A-B749-841A-F99B2904F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5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43</xdr:row>
      <xdr:rowOff>0</xdr:rowOff>
    </xdr:from>
    <xdr:to>
      <xdr:col>3</xdr:col>
      <xdr:colOff>876300</xdr:colOff>
      <xdr:row>45</xdr:row>
      <xdr:rowOff>101600</xdr:rowOff>
    </xdr:to>
    <xdr:pic>
      <xdr:nvPicPr>
        <xdr:cNvPr id="3" name="Picture 3">
          <a:extLst>
            <a:ext uri="{FF2B5EF4-FFF2-40B4-BE49-F238E27FC236}">
              <a16:creationId xmlns:a16="http://schemas.microsoft.com/office/drawing/2014/main" id="{AF6A64F8-52EB-BD43-A9D2-50284640AD4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0" y="6007100"/>
          <a:ext cx="8255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0B57C74C-EC24-614D-9F74-457ECF9D1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64</xdr:row>
      <xdr:rowOff>0</xdr:rowOff>
    </xdr:from>
    <xdr:to>
      <xdr:col>3</xdr:col>
      <xdr:colOff>581025</xdr:colOff>
      <xdr:row>64</xdr:row>
      <xdr:rowOff>1905000</xdr:rowOff>
    </xdr:to>
    <xdr:pic>
      <xdr:nvPicPr>
        <xdr:cNvPr id="3" name="Picture 3">
          <a:extLst>
            <a:ext uri="{FF2B5EF4-FFF2-40B4-BE49-F238E27FC236}">
              <a16:creationId xmlns:a16="http://schemas.microsoft.com/office/drawing/2014/main" id="{405043B2-8CA1-C945-8D16-CCDB54403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0350500"/>
          <a:ext cx="5032375"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E23A8556-4357-934F-8FFA-0AFAA4870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B6E79BB0-3CDC-E44E-BEE3-598214DFB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6E37189C-372A-424D-B433-E3086428FA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A4A271C2-EB9C-9440-AE00-1C9AD44961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5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xdr:colOff>
      <xdr:row>61</xdr:row>
      <xdr:rowOff>0</xdr:rowOff>
    </xdr:from>
    <xdr:to>
      <xdr:col>3</xdr:col>
      <xdr:colOff>660400</xdr:colOff>
      <xdr:row>61</xdr:row>
      <xdr:rowOff>1905000</xdr:rowOff>
    </xdr:to>
    <xdr:pic>
      <xdr:nvPicPr>
        <xdr:cNvPr id="3" name="Picture 3">
          <a:extLst>
            <a:ext uri="{FF2B5EF4-FFF2-40B4-BE49-F238E27FC236}">
              <a16:creationId xmlns:a16="http://schemas.microsoft.com/office/drawing/2014/main" id="{14B64537-D384-624B-B58E-91AC9122FC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8521700"/>
          <a:ext cx="31242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4E524D0B-2FE9-B941-B2F2-5CF4DF1E3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DDD64BCE-1368-DF42-A0FC-230423BAD1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1381125</xdr:colOff>
      <xdr:row>1</xdr:row>
      <xdr:rowOff>104775</xdr:rowOff>
    </xdr:to>
    <xdr:pic>
      <xdr:nvPicPr>
        <xdr:cNvPr id="2" name="Picture 2">
          <a:extLst>
            <a:ext uri="{FF2B5EF4-FFF2-40B4-BE49-F238E27FC236}">
              <a16:creationId xmlns:a16="http://schemas.microsoft.com/office/drawing/2014/main" id="{97696C1E-BB33-C843-971C-08AB63B3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81125" cy="24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F351AB70-EF6C-B94B-81B1-85537FDA9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5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43</xdr:row>
      <xdr:rowOff>0</xdr:rowOff>
    </xdr:from>
    <xdr:to>
      <xdr:col>3</xdr:col>
      <xdr:colOff>876300</xdr:colOff>
      <xdr:row>45</xdr:row>
      <xdr:rowOff>101600</xdr:rowOff>
    </xdr:to>
    <xdr:pic>
      <xdr:nvPicPr>
        <xdr:cNvPr id="3" name="Picture 3">
          <a:extLst>
            <a:ext uri="{FF2B5EF4-FFF2-40B4-BE49-F238E27FC236}">
              <a16:creationId xmlns:a16="http://schemas.microsoft.com/office/drawing/2014/main" id="{F29D5500-EB4C-AE43-87E9-91BB3298D0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0" y="6007100"/>
          <a:ext cx="8255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38D63A21-8168-CB4B-9445-B6DE85BBB6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C3DAC547-D10D-1347-8559-8600F669EA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FCA8D878-1783-404A-8595-77CA3A14AB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D92A22BE-8DCA-954E-BC65-A6DDF6755E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xdr:colOff>
      <xdr:row>64</xdr:row>
      <xdr:rowOff>0</xdr:rowOff>
    </xdr:from>
    <xdr:to>
      <xdr:col>3</xdr:col>
      <xdr:colOff>660400</xdr:colOff>
      <xdr:row>64</xdr:row>
      <xdr:rowOff>1905000</xdr:rowOff>
    </xdr:to>
    <xdr:pic>
      <xdr:nvPicPr>
        <xdr:cNvPr id="3" name="Picture 3">
          <a:extLst>
            <a:ext uri="{FF2B5EF4-FFF2-40B4-BE49-F238E27FC236}">
              <a16:creationId xmlns:a16="http://schemas.microsoft.com/office/drawing/2014/main" id="{2FFCB739-3AD2-BF47-9211-111450B247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10058400"/>
          <a:ext cx="64008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42136BE9-8230-524F-97F3-04D6E8C3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BC4119C2-CE9D-E646-92B6-3B4E09904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BE4E4F8F-C742-8546-A1B0-79850648DD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71F8-0597-7449-B8A1-69AE7EEBB70E}">
  <dimension ref="B3:O37"/>
  <sheetViews>
    <sheetView showGridLines="0" topLeftCell="A5" workbookViewId="0">
      <selection activeCell="M17" sqref="M17"/>
    </sheetView>
  </sheetViews>
  <sheetFormatPr baseColWidth="10" defaultColWidth="10.83203125" defaultRowHeight="16" x14ac:dyDescent="0.2"/>
  <cols>
    <col min="1" max="1" width="10.83203125" style="113"/>
    <col min="2" max="2" width="27.83203125" style="113" bestFit="1" customWidth="1"/>
    <col min="3" max="3" width="6.1640625" style="113" customWidth="1"/>
    <col min="4" max="5" width="10.83203125" style="113"/>
    <col min="6" max="6" width="13.6640625" style="113" bestFit="1" customWidth="1"/>
    <col min="7" max="7" width="14.5" style="113" bestFit="1" customWidth="1"/>
    <col min="8" max="8" width="17.83203125" style="113" bestFit="1" customWidth="1"/>
    <col min="9" max="16384" width="10.83203125" style="113"/>
  </cols>
  <sheetData>
    <row r="3" spans="2:15" x14ac:dyDescent="0.2">
      <c r="L3" s="113">
        <f>1198/2691</f>
        <v>0.44518766257896691</v>
      </c>
      <c r="M3" s="113">
        <f>607/1835</f>
        <v>0.33079019073569482</v>
      </c>
      <c r="N3" s="113">
        <f>1189/2760</f>
        <v>0.43079710144927535</v>
      </c>
    </row>
    <row r="5" spans="2:15" x14ac:dyDescent="0.2">
      <c r="B5" s="117"/>
      <c r="C5" s="117"/>
      <c r="D5" s="118"/>
      <c r="E5" s="118"/>
      <c r="F5" s="118" t="s">
        <v>405</v>
      </c>
      <c r="G5" s="118" t="s">
        <v>27</v>
      </c>
      <c r="H5" s="118" t="s">
        <v>30</v>
      </c>
    </row>
    <row r="6" spans="2:15" x14ac:dyDescent="0.2">
      <c r="B6" s="119" t="s">
        <v>350</v>
      </c>
      <c r="C6" s="117"/>
      <c r="D6" s="118" t="s">
        <v>359</v>
      </c>
      <c r="E6" s="118" t="s">
        <v>360</v>
      </c>
      <c r="F6" s="118" t="s">
        <v>406</v>
      </c>
      <c r="G6" s="118" t="s">
        <v>406</v>
      </c>
      <c r="H6" s="118" t="s">
        <v>406</v>
      </c>
    </row>
    <row r="7" spans="2:15" ht="8" customHeight="1" x14ac:dyDescent="0.2">
      <c r="B7" s="114"/>
    </row>
    <row r="8" spans="2:15" x14ac:dyDescent="0.2">
      <c r="B8" s="113" t="str">
        <f>'Financial Data'!A15</f>
        <v>Solvay SA (ENXTBR:SOLB)</v>
      </c>
      <c r="D8" s="120">
        <f>'Financial Data'!O15</f>
        <v>5.0233179925487619</v>
      </c>
      <c r="E8" s="120">
        <f>'Financial Data'!N15</f>
        <v>-59.556451612903224</v>
      </c>
      <c r="F8" s="121">
        <f>'Operating Statistics'!B15</f>
        <v>0.26600000000000001</v>
      </c>
      <c r="G8" s="121">
        <f>'Operating Statistics'!C15</f>
        <v>0.188</v>
      </c>
      <c r="H8" s="121">
        <f>'Operating Statistics'!E15</f>
        <v>1.0500000000000001E-2</v>
      </c>
    </row>
    <row r="9" spans="2:15" x14ac:dyDescent="0.2">
      <c r="B9" s="113" t="str">
        <f>'Financial Data'!A16</f>
        <v>Toray Industries, Inc. (TSE:3402)</v>
      </c>
      <c r="D9" s="120">
        <f>'Financial Data'!O16</f>
        <v>6.3981176970469518</v>
      </c>
      <c r="E9" s="120">
        <f>'Financial Data'!N16</f>
        <v>12.000000000000002</v>
      </c>
      <c r="F9" s="121">
        <f>'Operating Statistics'!B16</f>
        <v>0.19600000000000001</v>
      </c>
      <c r="G9" s="121">
        <f>'Operating Statistics'!C16</f>
        <v>0.112</v>
      </c>
      <c r="H9" s="121">
        <f>'Operating Statistics'!E16</f>
        <v>2.8400000000000002E-2</v>
      </c>
    </row>
    <row r="10" spans="2:15" x14ac:dyDescent="0.2">
      <c r="B10" s="113" t="str">
        <f>'Financial Data'!A17</f>
        <v>Teijin Limited (TSE:3401)</v>
      </c>
      <c r="D10" s="120">
        <f>'Financial Data'!O17</f>
        <v>5.3348904677323867</v>
      </c>
      <c r="E10" s="120">
        <f>'Financial Data'!N17</f>
        <v>10.164556962025316</v>
      </c>
      <c r="F10" s="121">
        <f>'Operating Statistics'!B17</f>
        <v>0.307</v>
      </c>
      <c r="G10" s="121">
        <f>'Operating Statistics'!C17</f>
        <v>0.124</v>
      </c>
      <c r="H10" s="121">
        <f>'Operating Statistics'!E17</f>
        <v>3.9300000000000002E-2</v>
      </c>
    </row>
    <row r="11" spans="2:15" x14ac:dyDescent="0.2">
      <c r="B11" s="113" t="str">
        <f>'Financial Data'!A18</f>
        <v>Gurit Holding AG (SWX:GUR)</v>
      </c>
      <c r="D11" s="120">
        <f>'Financial Data'!O18</f>
        <v>9.7808524173028015</v>
      </c>
      <c r="E11" s="120">
        <f>'Financial Data'!N18</f>
        <v>14.356003611194705</v>
      </c>
      <c r="F11" s="121">
        <f>'Operating Statistics'!B18</f>
        <v>0.217</v>
      </c>
      <c r="G11" s="121">
        <f>'Operating Statistics'!C18</f>
        <v>0.13700000000000001</v>
      </c>
      <c r="H11" s="121">
        <f>'Operating Statistics'!E18</f>
        <v>6.3700000000000007E-2</v>
      </c>
    </row>
    <row r="12" spans="2:15" x14ac:dyDescent="0.2">
      <c r="D12" s="120"/>
      <c r="E12" s="120"/>
      <c r="F12" s="121"/>
      <c r="G12" s="121"/>
      <c r="H12" s="121"/>
    </row>
    <row r="13" spans="2:15" x14ac:dyDescent="0.2">
      <c r="B13" s="122" t="str">
        <f>'Financial Data'!A21</f>
        <v>Hexcel Corporation (NYSE:HXL)</v>
      </c>
      <c r="C13" s="122"/>
      <c r="D13" s="123">
        <f>'Financial Data'!O21</f>
        <v>6.0938481433585823</v>
      </c>
      <c r="E13" s="123">
        <f>'Financial Data'!N21</f>
        <v>8.2716049382716044</v>
      </c>
      <c r="F13" s="142">
        <f>'Operating Statistics'!B21</f>
        <v>0.26900000000000002</v>
      </c>
      <c r="G13" s="142">
        <f>'Operating Statistics'!C21</f>
        <v>0.23699999999999999</v>
      </c>
      <c r="H13" s="142">
        <f>'Operating Statistics'!E21</f>
        <v>0.121</v>
      </c>
    </row>
    <row r="14" spans="2:15" ht="5" customHeight="1" x14ac:dyDescent="0.2">
      <c r="D14" s="115"/>
      <c r="E14" s="115"/>
      <c r="F14" s="115"/>
      <c r="G14" s="115"/>
      <c r="H14" s="115"/>
    </row>
    <row r="15" spans="2:15" x14ac:dyDescent="0.2">
      <c r="B15" s="141" t="s">
        <v>426</v>
      </c>
      <c r="I15" s="113">
        <v>1</v>
      </c>
      <c r="J15" s="113">
        <f>I15+1</f>
        <v>2</v>
      </c>
      <c r="K15" s="113">
        <f>J15+1</f>
        <v>3</v>
      </c>
      <c r="L15" s="113">
        <f>K15+1</f>
        <v>4</v>
      </c>
      <c r="M15" s="113">
        <f>L15+1</f>
        <v>5</v>
      </c>
      <c r="N15" s="113">
        <f>M15+1</f>
        <v>6</v>
      </c>
      <c r="O15" s="113">
        <v>6</v>
      </c>
    </row>
    <row r="16" spans="2:15" x14ac:dyDescent="0.2">
      <c r="I16" s="113">
        <v>300</v>
      </c>
      <c r="J16" s="113">
        <f>I16*1.03</f>
        <v>309</v>
      </c>
      <c r="K16" s="113">
        <f>J16*1.03</f>
        <v>318.27</v>
      </c>
      <c r="L16" s="113">
        <f>K16*1.03</f>
        <v>327.81810000000002</v>
      </c>
      <c r="M16" s="113">
        <f>L16*1.03</f>
        <v>337.65264300000001</v>
      </c>
      <c r="N16" s="113">
        <f>M16*1.03</f>
        <v>347.78222228999999</v>
      </c>
      <c r="O16" s="113">
        <f>N16*1.03/(0.05)</f>
        <v>7164.313779174</v>
      </c>
    </row>
    <row r="17" spans="9:15" x14ac:dyDescent="0.2">
      <c r="I17" s="113">
        <f>I16/(1.08)^I15</f>
        <v>277.77777777777777</v>
      </c>
      <c r="J17" s="113">
        <f t="shared" ref="J17:O17" si="0">J16/(1.08)^J15</f>
        <v>264.917695473251</v>
      </c>
      <c r="K17" s="113">
        <f t="shared" si="0"/>
        <v>252.65298734948936</v>
      </c>
      <c r="L17" s="113">
        <f t="shared" si="0"/>
        <v>240.95608978701301</v>
      </c>
      <c r="M17" s="113">
        <f t="shared" si="0"/>
        <v>229.80071525983647</v>
      </c>
      <c r="N17" s="113">
        <f t="shared" si="0"/>
        <v>219.16179325706622</v>
      </c>
      <c r="O17" s="113">
        <f t="shared" si="0"/>
        <v>4514.7329410955645</v>
      </c>
    </row>
    <row r="19" spans="9:15" x14ac:dyDescent="0.2">
      <c r="N19" s="113">
        <f>SUM(I17:O17)</f>
        <v>5999.9999999999982</v>
      </c>
    </row>
    <row r="20" spans="9:15" x14ac:dyDescent="0.2">
      <c r="N20" s="113">
        <f>N19/100</f>
        <v>59.999999999999979</v>
      </c>
    </row>
    <row r="21" spans="9:15" x14ac:dyDescent="0.2">
      <c r="N21" s="113">
        <f>70-45.5-8-6.5</f>
        <v>10</v>
      </c>
    </row>
    <row r="22" spans="9:15" x14ac:dyDescent="0.2">
      <c r="J22" s="113" t="s">
        <v>425</v>
      </c>
      <c r="N22" s="113">
        <f>7000/40</f>
        <v>175</v>
      </c>
    </row>
    <row r="35" spans="2:2" x14ac:dyDescent="0.2">
      <c r="B35" s="113">
        <f>2/4.5</f>
        <v>0.44444444444444442</v>
      </c>
    </row>
    <row r="36" spans="2:2" x14ac:dyDescent="0.2">
      <c r="B36" s="113">
        <f>1.5/4.5</f>
        <v>0.33333333333333331</v>
      </c>
    </row>
    <row r="37" spans="2:2" x14ac:dyDescent="0.2">
      <c r="B37" s="113">
        <f>1/4.5</f>
        <v>0.22222222222222221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811F3-46EA-F44A-92F6-6B87AFECBB2F}">
  <sheetPr>
    <outlinePr summaryBelow="0" summaryRight="0"/>
    <pageSetUpPr autoPageBreaks="0"/>
  </sheetPr>
  <dimension ref="A5:IU88"/>
  <sheetViews>
    <sheetView topLeftCell="A2" workbookViewId="0">
      <selection activeCell="B17" sqref="B17"/>
    </sheetView>
  </sheetViews>
  <sheetFormatPr baseColWidth="10" defaultColWidth="11" defaultRowHeight="11" x14ac:dyDescent="0.15"/>
  <cols>
    <col min="1" max="1" width="45.83203125" style="2" customWidth="1"/>
    <col min="2" max="7" width="14.83203125" style="2" customWidth="1"/>
    <col min="8" max="256" width="8.83203125" style="2" customWidth="1"/>
    <col min="257" max="257" width="45.83203125" style="2" customWidth="1"/>
    <col min="258" max="263" width="14.83203125" style="2" customWidth="1"/>
    <col min="264" max="512" width="8.83203125" style="2" customWidth="1"/>
    <col min="513" max="513" width="45.83203125" style="2" customWidth="1"/>
    <col min="514" max="519" width="14.83203125" style="2" customWidth="1"/>
    <col min="520" max="768" width="8.83203125" style="2" customWidth="1"/>
    <col min="769" max="769" width="45.83203125" style="2" customWidth="1"/>
    <col min="770" max="775" width="14.83203125" style="2" customWidth="1"/>
    <col min="776" max="1024" width="8.83203125" style="2" customWidth="1"/>
    <col min="1025" max="1025" width="45.83203125" style="2" customWidth="1"/>
    <col min="1026" max="1031" width="14.83203125" style="2" customWidth="1"/>
    <col min="1032" max="1280" width="8.83203125" style="2" customWidth="1"/>
    <col min="1281" max="1281" width="45.83203125" style="2" customWidth="1"/>
    <col min="1282" max="1287" width="14.83203125" style="2" customWidth="1"/>
    <col min="1288" max="1536" width="8.83203125" style="2" customWidth="1"/>
    <col min="1537" max="1537" width="45.83203125" style="2" customWidth="1"/>
    <col min="1538" max="1543" width="14.83203125" style="2" customWidth="1"/>
    <col min="1544" max="1792" width="8.83203125" style="2" customWidth="1"/>
    <col min="1793" max="1793" width="45.83203125" style="2" customWidth="1"/>
    <col min="1794" max="1799" width="14.83203125" style="2" customWidth="1"/>
    <col min="1800" max="2048" width="8.83203125" style="2" customWidth="1"/>
    <col min="2049" max="2049" width="45.83203125" style="2" customWidth="1"/>
    <col min="2050" max="2055" width="14.83203125" style="2" customWidth="1"/>
    <col min="2056" max="2304" width="8.83203125" style="2" customWidth="1"/>
    <col min="2305" max="2305" width="45.83203125" style="2" customWidth="1"/>
    <col min="2306" max="2311" width="14.83203125" style="2" customWidth="1"/>
    <col min="2312" max="2560" width="8.83203125" style="2" customWidth="1"/>
    <col min="2561" max="2561" width="45.83203125" style="2" customWidth="1"/>
    <col min="2562" max="2567" width="14.83203125" style="2" customWidth="1"/>
    <col min="2568" max="2816" width="8.83203125" style="2" customWidth="1"/>
    <col min="2817" max="2817" width="45.83203125" style="2" customWidth="1"/>
    <col min="2818" max="2823" width="14.83203125" style="2" customWidth="1"/>
    <col min="2824" max="3072" width="8.83203125" style="2" customWidth="1"/>
    <col min="3073" max="3073" width="45.83203125" style="2" customWidth="1"/>
    <col min="3074" max="3079" width="14.83203125" style="2" customWidth="1"/>
    <col min="3080" max="3328" width="8.83203125" style="2" customWidth="1"/>
    <col min="3329" max="3329" width="45.83203125" style="2" customWidth="1"/>
    <col min="3330" max="3335" width="14.83203125" style="2" customWidth="1"/>
    <col min="3336" max="3584" width="8.83203125" style="2" customWidth="1"/>
    <col min="3585" max="3585" width="45.83203125" style="2" customWidth="1"/>
    <col min="3586" max="3591" width="14.83203125" style="2" customWidth="1"/>
    <col min="3592" max="3840" width="8.83203125" style="2" customWidth="1"/>
    <col min="3841" max="3841" width="45.83203125" style="2" customWidth="1"/>
    <col min="3842" max="3847" width="14.83203125" style="2" customWidth="1"/>
    <col min="3848" max="4096" width="8.83203125" style="2" customWidth="1"/>
    <col min="4097" max="4097" width="45.83203125" style="2" customWidth="1"/>
    <col min="4098" max="4103" width="14.83203125" style="2" customWidth="1"/>
    <col min="4104" max="4352" width="8.83203125" style="2" customWidth="1"/>
    <col min="4353" max="4353" width="45.83203125" style="2" customWidth="1"/>
    <col min="4354" max="4359" width="14.83203125" style="2" customWidth="1"/>
    <col min="4360" max="4608" width="8.83203125" style="2" customWidth="1"/>
    <col min="4609" max="4609" width="45.83203125" style="2" customWidth="1"/>
    <col min="4610" max="4615" width="14.83203125" style="2" customWidth="1"/>
    <col min="4616" max="4864" width="8.83203125" style="2" customWidth="1"/>
    <col min="4865" max="4865" width="45.83203125" style="2" customWidth="1"/>
    <col min="4866" max="4871" width="14.83203125" style="2" customWidth="1"/>
    <col min="4872" max="5120" width="8.83203125" style="2" customWidth="1"/>
    <col min="5121" max="5121" width="45.83203125" style="2" customWidth="1"/>
    <col min="5122" max="5127" width="14.83203125" style="2" customWidth="1"/>
    <col min="5128" max="5376" width="8.83203125" style="2" customWidth="1"/>
    <col min="5377" max="5377" width="45.83203125" style="2" customWidth="1"/>
    <col min="5378" max="5383" width="14.83203125" style="2" customWidth="1"/>
    <col min="5384" max="5632" width="8.83203125" style="2" customWidth="1"/>
    <col min="5633" max="5633" width="45.83203125" style="2" customWidth="1"/>
    <col min="5634" max="5639" width="14.83203125" style="2" customWidth="1"/>
    <col min="5640" max="5888" width="8.83203125" style="2" customWidth="1"/>
    <col min="5889" max="5889" width="45.83203125" style="2" customWidth="1"/>
    <col min="5890" max="5895" width="14.83203125" style="2" customWidth="1"/>
    <col min="5896" max="6144" width="8.83203125" style="2" customWidth="1"/>
    <col min="6145" max="6145" width="45.83203125" style="2" customWidth="1"/>
    <col min="6146" max="6151" width="14.83203125" style="2" customWidth="1"/>
    <col min="6152" max="6400" width="8.83203125" style="2" customWidth="1"/>
    <col min="6401" max="6401" width="45.83203125" style="2" customWidth="1"/>
    <col min="6402" max="6407" width="14.83203125" style="2" customWidth="1"/>
    <col min="6408" max="6656" width="8.83203125" style="2" customWidth="1"/>
    <col min="6657" max="6657" width="45.83203125" style="2" customWidth="1"/>
    <col min="6658" max="6663" width="14.83203125" style="2" customWidth="1"/>
    <col min="6664" max="6912" width="8.83203125" style="2" customWidth="1"/>
    <col min="6913" max="6913" width="45.83203125" style="2" customWidth="1"/>
    <col min="6914" max="6919" width="14.83203125" style="2" customWidth="1"/>
    <col min="6920" max="7168" width="8.83203125" style="2" customWidth="1"/>
    <col min="7169" max="7169" width="45.83203125" style="2" customWidth="1"/>
    <col min="7170" max="7175" width="14.83203125" style="2" customWidth="1"/>
    <col min="7176" max="7424" width="8.83203125" style="2" customWidth="1"/>
    <col min="7425" max="7425" width="45.83203125" style="2" customWidth="1"/>
    <col min="7426" max="7431" width="14.83203125" style="2" customWidth="1"/>
    <col min="7432" max="7680" width="8.83203125" style="2" customWidth="1"/>
    <col min="7681" max="7681" width="45.83203125" style="2" customWidth="1"/>
    <col min="7682" max="7687" width="14.83203125" style="2" customWidth="1"/>
    <col min="7688" max="7936" width="8.83203125" style="2" customWidth="1"/>
    <col min="7937" max="7937" width="45.83203125" style="2" customWidth="1"/>
    <col min="7938" max="7943" width="14.83203125" style="2" customWidth="1"/>
    <col min="7944" max="8192" width="8.83203125" style="2" customWidth="1"/>
    <col min="8193" max="8193" width="45.83203125" style="2" customWidth="1"/>
    <col min="8194" max="8199" width="14.83203125" style="2" customWidth="1"/>
    <col min="8200" max="8448" width="8.83203125" style="2" customWidth="1"/>
    <col min="8449" max="8449" width="45.83203125" style="2" customWidth="1"/>
    <col min="8450" max="8455" width="14.83203125" style="2" customWidth="1"/>
    <col min="8456" max="8704" width="8.83203125" style="2" customWidth="1"/>
    <col min="8705" max="8705" width="45.83203125" style="2" customWidth="1"/>
    <col min="8706" max="8711" width="14.83203125" style="2" customWidth="1"/>
    <col min="8712" max="8960" width="8.83203125" style="2" customWidth="1"/>
    <col min="8961" max="8961" width="45.83203125" style="2" customWidth="1"/>
    <col min="8962" max="8967" width="14.83203125" style="2" customWidth="1"/>
    <col min="8968" max="9216" width="8.83203125" style="2" customWidth="1"/>
    <col min="9217" max="9217" width="45.83203125" style="2" customWidth="1"/>
    <col min="9218" max="9223" width="14.83203125" style="2" customWidth="1"/>
    <col min="9224" max="9472" width="8.83203125" style="2" customWidth="1"/>
    <col min="9473" max="9473" width="45.83203125" style="2" customWidth="1"/>
    <col min="9474" max="9479" width="14.83203125" style="2" customWidth="1"/>
    <col min="9480" max="9728" width="8.83203125" style="2" customWidth="1"/>
    <col min="9729" max="9729" width="45.83203125" style="2" customWidth="1"/>
    <col min="9730" max="9735" width="14.83203125" style="2" customWidth="1"/>
    <col min="9736" max="9984" width="8.83203125" style="2" customWidth="1"/>
    <col min="9985" max="9985" width="45.83203125" style="2" customWidth="1"/>
    <col min="9986" max="9991" width="14.83203125" style="2" customWidth="1"/>
    <col min="9992" max="10240" width="8.83203125" style="2" customWidth="1"/>
    <col min="10241" max="10241" width="45.83203125" style="2" customWidth="1"/>
    <col min="10242" max="10247" width="14.83203125" style="2" customWidth="1"/>
    <col min="10248" max="10496" width="8.83203125" style="2" customWidth="1"/>
    <col min="10497" max="10497" width="45.83203125" style="2" customWidth="1"/>
    <col min="10498" max="10503" width="14.83203125" style="2" customWidth="1"/>
    <col min="10504" max="10752" width="8.83203125" style="2" customWidth="1"/>
    <col min="10753" max="10753" width="45.83203125" style="2" customWidth="1"/>
    <col min="10754" max="10759" width="14.83203125" style="2" customWidth="1"/>
    <col min="10760" max="11008" width="8.83203125" style="2" customWidth="1"/>
    <col min="11009" max="11009" width="45.83203125" style="2" customWidth="1"/>
    <col min="11010" max="11015" width="14.83203125" style="2" customWidth="1"/>
    <col min="11016" max="11264" width="8.83203125" style="2" customWidth="1"/>
    <col min="11265" max="11265" width="45.83203125" style="2" customWidth="1"/>
    <col min="11266" max="11271" width="14.83203125" style="2" customWidth="1"/>
    <col min="11272" max="11520" width="8.83203125" style="2" customWidth="1"/>
    <col min="11521" max="11521" width="45.83203125" style="2" customWidth="1"/>
    <col min="11522" max="11527" width="14.83203125" style="2" customWidth="1"/>
    <col min="11528" max="11776" width="8.83203125" style="2" customWidth="1"/>
    <col min="11777" max="11777" width="45.83203125" style="2" customWidth="1"/>
    <col min="11778" max="11783" width="14.83203125" style="2" customWidth="1"/>
    <col min="11784" max="12032" width="8.83203125" style="2" customWidth="1"/>
    <col min="12033" max="12033" width="45.83203125" style="2" customWidth="1"/>
    <col min="12034" max="12039" width="14.83203125" style="2" customWidth="1"/>
    <col min="12040" max="12288" width="8.83203125" style="2" customWidth="1"/>
    <col min="12289" max="12289" width="45.83203125" style="2" customWidth="1"/>
    <col min="12290" max="12295" width="14.83203125" style="2" customWidth="1"/>
    <col min="12296" max="12544" width="8.83203125" style="2" customWidth="1"/>
    <col min="12545" max="12545" width="45.83203125" style="2" customWidth="1"/>
    <col min="12546" max="12551" width="14.83203125" style="2" customWidth="1"/>
    <col min="12552" max="12800" width="8.83203125" style="2" customWidth="1"/>
    <col min="12801" max="12801" width="45.83203125" style="2" customWidth="1"/>
    <col min="12802" max="12807" width="14.83203125" style="2" customWidth="1"/>
    <col min="12808" max="13056" width="8.83203125" style="2" customWidth="1"/>
    <col min="13057" max="13057" width="45.83203125" style="2" customWidth="1"/>
    <col min="13058" max="13063" width="14.83203125" style="2" customWidth="1"/>
    <col min="13064" max="13312" width="8.83203125" style="2" customWidth="1"/>
    <col min="13313" max="13313" width="45.83203125" style="2" customWidth="1"/>
    <col min="13314" max="13319" width="14.83203125" style="2" customWidth="1"/>
    <col min="13320" max="13568" width="8.83203125" style="2" customWidth="1"/>
    <col min="13569" max="13569" width="45.83203125" style="2" customWidth="1"/>
    <col min="13570" max="13575" width="14.83203125" style="2" customWidth="1"/>
    <col min="13576" max="13824" width="8.83203125" style="2" customWidth="1"/>
    <col min="13825" max="13825" width="45.83203125" style="2" customWidth="1"/>
    <col min="13826" max="13831" width="14.83203125" style="2" customWidth="1"/>
    <col min="13832" max="14080" width="8.83203125" style="2" customWidth="1"/>
    <col min="14081" max="14081" width="45.83203125" style="2" customWidth="1"/>
    <col min="14082" max="14087" width="14.83203125" style="2" customWidth="1"/>
    <col min="14088" max="14336" width="8.83203125" style="2" customWidth="1"/>
    <col min="14337" max="14337" width="45.83203125" style="2" customWidth="1"/>
    <col min="14338" max="14343" width="14.83203125" style="2" customWidth="1"/>
    <col min="14344" max="14592" width="8.83203125" style="2" customWidth="1"/>
    <col min="14593" max="14593" width="45.83203125" style="2" customWidth="1"/>
    <col min="14594" max="14599" width="14.83203125" style="2" customWidth="1"/>
    <col min="14600" max="14848" width="8.83203125" style="2" customWidth="1"/>
    <col min="14849" max="14849" width="45.83203125" style="2" customWidth="1"/>
    <col min="14850" max="14855" width="14.83203125" style="2" customWidth="1"/>
    <col min="14856" max="15104" width="8.83203125" style="2" customWidth="1"/>
    <col min="15105" max="15105" width="45.83203125" style="2" customWidth="1"/>
    <col min="15106" max="15111" width="14.83203125" style="2" customWidth="1"/>
    <col min="15112" max="15360" width="8.83203125" style="2" customWidth="1"/>
    <col min="15361" max="15361" width="45.83203125" style="2" customWidth="1"/>
    <col min="15362" max="15367" width="14.83203125" style="2" customWidth="1"/>
    <col min="15368" max="15616" width="8.83203125" style="2" customWidth="1"/>
    <col min="15617" max="15617" width="45.83203125" style="2" customWidth="1"/>
    <col min="15618" max="15623" width="14.83203125" style="2" customWidth="1"/>
    <col min="15624" max="15872" width="8.83203125" style="2" customWidth="1"/>
    <col min="15873" max="15873" width="45.83203125" style="2" customWidth="1"/>
    <col min="15874" max="15879" width="14.83203125" style="2" customWidth="1"/>
    <col min="15880" max="16128" width="8.83203125" style="2" customWidth="1"/>
    <col min="16129" max="16129" width="45.83203125" style="2" customWidth="1"/>
    <col min="16130" max="16135" width="14.83203125" style="2" customWidth="1"/>
    <col min="16136" max="16384" width="8.83203125" style="2" customWidth="1"/>
  </cols>
  <sheetData>
    <row r="5" spans="1:255" ht="17" x14ac:dyDescent="0.2">
      <c r="A5" s="1" t="s">
        <v>279</v>
      </c>
    </row>
    <row r="7" spans="1:255" ht="12" x14ac:dyDescent="0.15">
      <c r="A7" s="3" t="s">
        <v>0</v>
      </c>
      <c r="B7" s="4" t="s">
        <v>1</v>
      </c>
      <c r="C7" s="2" t="s">
        <v>2</v>
      </c>
      <c r="D7" s="5" t="s">
        <v>3</v>
      </c>
      <c r="E7" s="4" t="s">
        <v>4</v>
      </c>
      <c r="F7" s="2" t="s">
        <v>5</v>
      </c>
    </row>
    <row r="8" spans="1:255" x14ac:dyDescent="0.15">
      <c r="A8" s="5"/>
      <c r="B8" s="4" t="s">
        <v>6</v>
      </c>
      <c r="C8" s="2" t="s">
        <v>7</v>
      </c>
      <c r="D8" s="5" t="s">
        <v>3</v>
      </c>
      <c r="E8" s="4" t="s">
        <v>8</v>
      </c>
      <c r="F8" s="2" t="s">
        <v>9</v>
      </c>
    </row>
    <row r="9" spans="1:255" x14ac:dyDescent="0.15">
      <c r="A9" s="5"/>
      <c r="B9" s="4" t="s">
        <v>10</v>
      </c>
      <c r="C9" s="6" t="s">
        <v>11</v>
      </c>
      <c r="D9" s="5" t="s">
        <v>3</v>
      </c>
      <c r="E9" s="4" t="s">
        <v>12</v>
      </c>
      <c r="F9" s="2" t="s">
        <v>13</v>
      </c>
    </row>
    <row r="10" spans="1:255" x14ac:dyDescent="0.15">
      <c r="A10" s="5"/>
      <c r="B10" s="4" t="s">
        <v>62</v>
      </c>
      <c r="C10" s="2" t="s">
        <v>280</v>
      </c>
      <c r="D10" s="5" t="s">
        <v>3</v>
      </c>
      <c r="E10" s="36"/>
      <c r="F10" s="36"/>
    </row>
    <row r="13" spans="1:255" x14ac:dyDescent="0.15">
      <c r="A13" s="7" t="s">
        <v>14</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6" x14ac:dyDescent="0.15">
      <c r="A14" s="9" t="s">
        <v>15</v>
      </c>
      <c r="B14" s="10" t="s">
        <v>281</v>
      </c>
      <c r="C14" s="10" t="s">
        <v>282</v>
      </c>
      <c r="D14" s="10" t="s">
        <v>283</v>
      </c>
      <c r="E14" s="10" t="s">
        <v>284</v>
      </c>
      <c r="F14" s="10" t="s">
        <v>285</v>
      </c>
      <c r="G14" s="10" t="s">
        <v>20</v>
      </c>
    </row>
    <row r="15" spans="1:255" ht="12" x14ac:dyDescent="0.15">
      <c r="A15" s="11" t="s">
        <v>21</v>
      </c>
      <c r="B15" s="12" t="s">
        <v>286</v>
      </c>
      <c r="C15" s="12" t="s">
        <v>286</v>
      </c>
      <c r="D15" s="12" t="s">
        <v>286</v>
      </c>
      <c r="E15" s="12" t="s">
        <v>286</v>
      </c>
      <c r="F15" s="12" t="s">
        <v>286</v>
      </c>
      <c r="G15" s="12" t="s">
        <v>286</v>
      </c>
    </row>
    <row r="16" spans="1:255" x14ac:dyDescent="0.15">
      <c r="A16" s="13"/>
      <c r="B16" s="5"/>
      <c r="C16" s="5"/>
      <c r="D16" s="5"/>
      <c r="E16" s="5"/>
      <c r="F16" s="5"/>
      <c r="G16" s="5"/>
    </row>
    <row r="17" spans="1:7" x14ac:dyDescent="0.15">
      <c r="A17" s="13" t="s">
        <v>23</v>
      </c>
      <c r="B17" s="14">
        <v>786171</v>
      </c>
      <c r="C17" s="14">
        <v>790748</v>
      </c>
      <c r="D17" s="14">
        <v>741291</v>
      </c>
      <c r="E17" s="14">
        <v>834985</v>
      </c>
      <c r="F17" s="14">
        <v>888589</v>
      </c>
      <c r="G17" s="14">
        <v>885211</v>
      </c>
    </row>
    <row r="18" spans="1:7" x14ac:dyDescent="0.15">
      <c r="A18" s="15" t="s">
        <v>24</v>
      </c>
      <c r="B18" s="16">
        <v>2.225E-3</v>
      </c>
      <c r="C18" s="16">
        <v>5.8209999999999998E-3</v>
      </c>
      <c r="D18" s="16">
        <v>-6.2545000000000003E-2</v>
      </c>
      <c r="E18" s="16">
        <v>0.12639300000000001</v>
      </c>
      <c r="F18" s="16">
        <v>6.4197000000000004E-2</v>
      </c>
      <c r="G18" s="16">
        <v>1.7777000000000001E-2</v>
      </c>
    </row>
    <row r="19" spans="1:7" x14ac:dyDescent="0.15">
      <c r="A19" s="5"/>
      <c r="B19" s="5"/>
      <c r="C19" s="5"/>
      <c r="D19" s="5"/>
      <c r="E19" s="5"/>
      <c r="F19" s="5"/>
      <c r="G19" s="5"/>
    </row>
    <row r="20" spans="1:7" x14ac:dyDescent="0.15">
      <c r="A20" s="13" t="s">
        <v>25</v>
      </c>
      <c r="B20" s="14">
        <v>216672</v>
      </c>
      <c r="C20" s="14">
        <v>254439</v>
      </c>
      <c r="D20" s="14">
        <v>248429</v>
      </c>
      <c r="E20" s="14">
        <v>269296</v>
      </c>
      <c r="F20" s="14">
        <v>267874</v>
      </c>
      <c r="G20" s="14">
        <v>267437</v>
      </c>
    </row>
    <row r="21" spans="1:7" x14ac:dyDescent="0.15">
      <c r="A21" s="15" t="s">
        <v>26</v>
      </c>
      <c r="B21" s="16">
        <v>0.27560400000000002</v>
      </c>
      <c r="C21" s="16">
        <v>0.32177</v>
      </c>
      <c r="D21" s="16">
        <v>0.33512999999999998</v>
      </c>
      <c r="E21" s="16">
        <v>0.322515</v>
      </c>
      <c r="F21" s="16">
        <v>0.30145899999999998</v>
      </c>
      <c r="G21" s="16">
        <v>0.302116</v>
      </c>
    </row>
    <row r="22" spans="1:7" x14ac:dyDescent="0.15">
      <c r="A22" s="5"/>
      <c r="B22" s="5"/>
      <c r="C22" s="5"/>
      <c r="D22" s="5"/>
      <c r="E22" s="5"/>
      <c r="F22" s="5"/>
      <c r="G22" s="5"/>
    </row>
    <row r="23" spans="1:7" x14ac:dyDescent="0.15">
      <c r="A23" s="13" t="s">
        <v>27</v>
      </c>
      <c r="B23" s="14">
        <v>82116</v>
      </c>
      <c r="C23" s="14">
        <v>106024</v>
      </c>
      <c r="D23" s="14">
        <v>95843</v>
      </c>
      <c r="E23" s="14">
        <v>115477</v>
      </c>
      <c r="F23" s="14">
        <v>107551</v>
      </c>
      <c r="G23" s="14">
        <v>106777</v>
      </c>
    </row>
    <row r="24" spans="1:7" x14ac:dyDescent="0.15">
      <c r="A24" s="15" t="s">
        <v>26</v>
      </c>
      <c r="B24" s="16">
        <v>0.10445</v>
      </c>
      <c r="C24" s="16">
        <v>0.13408</v>
      </c>
      <c r="D24" s="16">
        <v>0.12929199999999999</v>
      </c>
      <c r="E24" s="16">
        <v>0.138298</v>
      </c>
      <c r="F24" s="16">
        <v>0.121035</v>
      </c>
      <c r="G24" s="16">
        <v>0.12062299999999999</v>
      </c>
    </row>
    <row r="25" spans="1:7" x14ac:dyDescent="0.15">
      <c r="A25" s="5"/>
      <c r="B25" s="5"/>
      <c r="C25" s="5"/>
      <c r="D25" s="5"/>
      <c r="E25" s="5"/>
      <c r="F25" s="5"/>
      <c r="G25" s="5"/>
    </row>
    <row r="26" spans="1:7" x14ac:dyDescent="0.15">
      <c r="A26" s="13" t="s">
        <v>28</v>
      </c>
      <c r="B26" s="14">
        <v>39086</v>
      </c>
      <c r="C26" s="14">
        <v>67130</v>
      </c>
      <c r="D26" s="14">
        <v>56512</v>
      </c>
      <c r="E26" s="14">
        <v>69822</v>
      </c>
      <c r="F26" s="14">
        <v>60000</v>
      </c>
      <c r="G26" s="14">
        <v>57558</v>
      </c>
    </row>
    <row r="27" spans="1:7" x14ac:dyDescent="0.15">
      <c r="A27" s="15" t="s">
        <v>26</v>
      </c>
      <c r="B27" s="16">
        <v>4.9716000000000003E-2</v>
      </c>
      <c r="C27" s="16">
        <v>8.4893999999999997E-2</v>
      </c>
      <c r="D27" s="16">
        <v>7.6233999999999996E-2</v>
      </c>
      <c r="E27" s="16">
        <v>8.362E-2</v>
      </c>
      <c r="F27" s="16">
        <v>6.7521999999999999E-2</v>
      </c>
      <c r="G27" s="16">
        <v>6.5020999999999995E-2</v>
      </c>
    </row>
    <row r="28" spans="1:7" x14ac:dyDescent="0.15">
      <c r="A28" s="5"/>
      <c r="B28" s="5"/>
      <c r="C28" s="5"/>
      <c r="D28" s="5"/>
      <c r="E28" s="5"/>
      <c r="F28" s="5"/>
      <c r="G28" s="5"/>
    </row>
    <row r="29" spans="1:7" x14ac:dyDescent="0.15">
      <c r="A29" s="13" t="s">
        <v>29</v>
      </c>
      <c r="B29" s="14">
        <v>-10002</v>
      </c>
      <c r="C29" s="14">
        <v>29222</v>
      </c>
      <c r="D29" s="14">
        <v>51388</v>
      </c>
      <c r="E29" s="14">
        <v>47101</v>
      </c>
      <c r="F29" s="14">
        <v>46797</v>
      </c>
      <c r="G29" s="14">
        <v>33475</v>
      </c>
    </row>
    <row r="30" spans="1:7" x14ac:dyDescent="0.15">
      <c r="A30" s="15" t="s">
        <v>26</v>
      </c>
      <c r="B30" s="16">
        <v>-1.2722000000000001E-2</v>
      </c>
      <c r="C30" s="16">
        <v>3.6954000000000001E-2</v>
      </c>
      <c r="D30" s="16">
        <v>6.9321999999999995E-2</v>
      </c>
      <c r="E30" s="16">
        <v>5.6409000000000001E-2</v>
      </c>
      <c r="F30" s="16">
        <v>5.2664000000000002E-2</v>
      </c>
      <c r="G30" s="16">
        <v>3.7815000000000001E-2</v>
      </c>
    </row>
    <row r="31" spans="1:7" x14ac:dyDescent="0.15">
      <c r="A31" s="5"/>
      <c r="B31" s="5"/>
      <c r="C31" s="5"/>
      <c r="D31" s="5"/>
      <c r="E31" s="5"/>
      <c r="F31" s="5"/>
      <c r="G31" s="5"/>
    </row>
    <row r="32" spans="1:7" x14ac:dyDescent="0.15">
      <c r="A32" s="13" t="s">
        <v>30</v>
      </c>
      <c r="B32" s="14">
        <v>-8086</v>
      </c>
      <c r="C32" s="14">
        <v>31090</v>
      </c>
      <c r="D32" s="14">
        <v>50133</v>
      </c>
      <c r="E32" s="14">
        <v>45556</v>
      </c>
      <c r="F32" s="14">
        <v>45057</v>
      </c>
      <c r="G32" s="14">
        <v>31593</v>
      </c>
    </row>
    <row r="33" spans="1:255" x14ac:dyDescent="0.15">
      <c r="A33" s="15" t="s">
        <v>26</v>
      </c>
      <c r="B33" s="16">
        <v>-1.0285000000000001E-2</v>
      </c>
      <c r="C33" s="16">
        <v>3.9316999999999998E-2</v>
      </c>
      <c r="D33" s="16">
        <v>6.7628999999999995E-2</v>
      </c>
      <c r="E33" s="16">
        <v>5.4559000000000003E-2</v>
      </c>
      <c r="F33" s="16">
        <v>5.0706000000000001E-2</v>
      </c>
      <c r="G33" s="16">
        <v>3.5688999999999999E-2</v>
      </c>
    </row>
    <row r="34" spans="1:255" x14ac:dyDescent="0.15">
      <c r="A34" s="5"/>
      <c r="B34" s="5"/>
      <c r="C34" s="5"/>
      <c r="D34" s="5"/>
      <c r="E34" s="5"/>
      <c r="F34" s="5"/>
      <c r="G34" s="5"/>
    </row>
    <row r="35" spans="1:255" x14ac:dyDescent="0.15">
      <c r="A35" s="13" t="s">
        <v>31</v>
      </c>
      <c r="B35" s="17">
        <v>-41.14</v>
      </c>
      <c r="C35" s="17">
        <v>158.146717</v>
      </c>
      <c r="D35" s="17">
        <v>231.09102200000001</v>
      </c>
      <c r="E35" s="17">
        <v>209.60768999999999</v>
      </c>
      <c r="F35" s="17">
        <v>214.35132899999999</v>
      </c>
      <c r="G35" s="17">
        <v>154.94899599999999</v>
      </c>
    </row>
    <row r="36" spans="1:255" ht="12" x14ac:dyDescent="0.15">
      <c r="A36" s="15" t="s">
        <v>24</v>
      </c>
      <c r="B36" s="16" t="s">
        <v>58</v>
      </c>
      <c r="C36" s="16" t="s">
        <v>58</v>
      </c>
      <c r="D36" s="16">
        <v>0.46124399999999999</v>
      </c>
      <c r="E36" s="16">
        <v>-9.2965000000000006E-2</v>
      </c>
      <c r="F36" s="16">
        <v>2.2630999999999998E-2</v>
      </c>
      <c r="G36" s="16">
        <v>-0.33300299999999999</v>
      </c>
    </row>
    <row r="37" spans="1:255" x14ac:dyDescent="0.15">
      <c r="A37" s="5"/>
      <c r="B37" s="5"/>
      <c r="C37" s="5"/>
      <c r="D37" s="5"/>
      <c r="E37" s="5"/>
      <c r="F37" s="5"/>
      <c r="G37" s="5"/>
    </row>
    <row r="38" spans="1:255" ht="12" x14ac:dyDescent="0.15">
      <c r="A38" s="5" t="s">
        <v>287</v>
      </c>
      <c r="B38" s="23" t="s">
        <v>288</v>
      </c>
      <c r="C38" s="23" t="s">
        <v>288</v>
      </c>
      <c r="D38" s="23" t="s">
        <v>288</v>
      </c>
      <c r="E38" s="23" t="s">
        <v>288</v>
      </c>
      <c r="F38" s="23" t="s">
        <v>288</v>
      </c>
      <c r="G38" s="23" t="s">
        <v>289</v>
      </c>
    </row>
    <row r="39" spans="1:255" x14ac:dyDescent="0.15">
      <c r="A39" s="18"/>
      <c r="B39" s="18"/>
      <c r="C39" s="18"/>
      <c r="D39" s="18"/>
      <c r="E39" s="18"/>
      <c r="F39" s="18"/>
      <c r="G39" s="18"/>
    </row>
    <row r="40" spans="1:255" x14ac:dyDescent="0.15">
      <c r="A40" s="2" t="s">
        <v>32</v>
      </c>
    </row>
    <row r="41" spans="1:255" x14ac:dyDescent="0.15">
      <c r="A41" s="2" t="s">
        <v>33</v>
      </c>
    </row>
    <row r="44" spans="1:255" x14ac:dyDescent="0.15">
      <c r="A44" s="7" t="s">
        <v>290</v>
      </c>
      <c r="B44" s="7"/>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row>
    <row r="45" spans="1:255" ht="12" x14ac:dyDescent="0.15">
      <c r="A45" s="11" t="s">
        <v>21</v>
      </c>
      <c r="B45" s="12" t="s">
        <v>286</v>
      </c>
    </row>
    <row r="46" spans="1:255" x14ac:dyDescent="0.15">
      <c r="A46" s="5" t="s">
        <v>34</v>
      </c>
      <c r="B46" s="19">
        <v>2055</v>
      </c>
    </row>
    <row r="47" spans="1:255" x14ac:dyDescent="0.15">
      <c r="A47" s="5" t="s">
        <v>35</v>
      </c>
      <c r="B47" s="20">
        <v>191.826007</v>
      </c>
    </row>
    <row r="48" spans="1:255" x14ac:dyDescent="0.15">
      <c r="A48" s="5"/>
      <c r="B48" s="5"/>
    </row>
    <row r="49" spans="1:2" x14ac:dyDescent="0.15">
      <c r="A49" s="13" t="s">
        <v>36</v>
      </c>
      <c r="B49" s="14">
        <v>394202.44438499998</v>
      </c>
    </row>
    <row r="50" spans="1:2" x14ac:dyDescent="0.15">
      <c r="A50" s="5" t="s">
        <v>37</v>
      </c>
      <c r="B50" s="20">
        <v>147726</v>
      </c>
    </row>
    <row r="51" spans="1:2" x14ac:dyDescent="0.15">
      <c r="A51" s="5" t="s">
        <v>38</v>
      </c>
      <c r="B51" s="20">
        <v>397086</v>
      </c>
    </row>
    <row r="52" spans="1:2" ht="12" x14ac:dyDescent="0.15">
      <c r="A52" s="5" t="s">
        <v>39</v>
      </c>
      <c r="B52" s="20" t="s">
        <v>40</v>
      </c>
    </row>
    <row r="53" spans="1:2" x14ac:dyDescent="0.15">
      <c r="A53" s="5" t="s">
        <v>41</v>
      </c>
      <c r="B53" s="20">
        <v>16128</v>
      </c>
    </row>
    <row r="54" spans="1:2" x14ac:dyDescent="0.15">
      <c r="A54" s="13" t="s">
        <v>42</v>
      </c>
      <c r="B54" s="14">
        <v>659690.44438500004</v>
      </c>
    </row>
    <row r="55" spans="1:2" x14ac:dyDescent="0.15">
      <c r="A55" s="5"/>
      <c r="B55" s="5"/>
    </row>
    <row r="56" spans="1:2" x14ac:dyDescent="0.15">
      <c r="A56" s="5" t="s">
        <v>43</v>
      </c>
      <c r="B56" s="20">
        <v>404248</v>
      </c>
    </row>
    <row r="57" spans="1:2" ht="12" x14ac:dyDescent="0.15">
      <c r="A57" s="5" t="s">
        <v>39</v>
      </c>
      <c r="B57" s="20" t="s">
        <v>40</v>
      </c>
    </row>
    <row r="58" spans="1:2" x14ac:dyDescent="0.15">
      <c r="A58" s="5" t="s">
        <v>41</v>
      </c>
      <c r="B58" s="20">
        <v>16128</v>
      </c>
    </row>
    <row r="59" spans="1:2" x14ac:dyDescent="0.15">
      <c r="A59" s="5" t="s">
        <v>38</v>
      </c>
      <c r="B59" s="20">
        <v>397086</v>
      </c>
    </row>
    <row r="60" spans="1:2" x14ac:dyDescent="0.15">
      <c r="A60" s="13" t="s">
        <v>44</v>
      </c>
      <c r="B60" s="14">
        <v>817462</v>
      </c>
    </row>
    <row r="61" spans="1:2" x14ac:dyDescent="0.15">
      <c r="A61" s="5"/>
      <c r="B61" s="5"/>
    </row>
    <row r="62" spans="1:2" ht="12" x14ac:dyDescent="0.15">
      <c r="A62" s="5" t="s">
        <v>287</v>
      </c>
      <c r="B62" s="23" t="s">
        <v>289</v>
      </c>
    </row>
    <row r="63" spans="1:2" ht="60" x14ac:dyDescent="0.15">
      <c r="A63" s="18" t="s">
        <v>45</v>
      </c>
      <c r="B63" s="18"/>
    </row>
    <row r="65" spans="1:255" ht="200" customHeight="1" x14ac:dyDescent="0.15">
      <c r="A65" s="21"/>
    </row>
    <row r="67" spans="1:255" x14ac:dyDescent="0.15">
      <c r="A67" s="2" t="s">
        <v>46</v>
      </c>
    </row>
    <row r="68" spans="1:255" x14ac:dyDescent="0.15">
      <c r="A68" s="2" t="s">
        <v>47</v>
      </c>
    </row>
    <row r="69" spans="1:255" x14ac:dyDescent="0.15">
      <c r="A69" s="2" t="s">
        <v>48</v>
      </c>
    </row>
    <row r="70" spans="1:255" x14ac:dyDescent="0.15">
      <c r="A70" s="2" t="s">
        <v>49</v>
      </c>
    </row>
    <row r="72" spans="1:255" x14ac:dyDescent="0.15">
      <c r="A72" s="7" t="s">
        <v>50</v>
      </c>
      <c r="B72" s="7"/>
      <c r="C72" s="7"/>
      <c r="D72" s="7"/>
      <c r="E72" s="7"/>
      <c r="F72" s="7"/>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row>
    <row r="73" spans="1:255" ht="36" x14ac:dyDescent="0.15">
      <c r="A73" s="9" t="s">
        <v>15</v>
      </c>
      <c r="B73" s="10" t="s">
        <v>282</v>
      </c>
      <c r="C73" s="10" t="s">
        <v>283</v>
      </c>
      <c r="D73" s="10" t="s">
        <v>284</v>
      </c>
      <c r="E73" s="10" t="s">
        <v>285</v>
      </c>
      <c r="F73" s="10" t="s">
        <v>51</v>
      </c>
    </row>
    <row r="74" spans="1:255" ht="12" x14ac:dyDescent="0.15">
      <c r="A74" s="13" t="s">
        <v>52</v>
      </c>
      <c r="B74" s="23" t="s">
        <v>40</v>
      </c>
      <c r="C74" s="22">
        <v>0.88992099999999996</v>
      </c>
      <c r="D74" s="22">
        <v>0.79006200000000004</v>
      </c>
      <c r="E74" s="22">
        <v>0.724468</v>
      </c>
      <c r="F74" s="22">
        <v>0.74523499999999998</v>
      </c>
    </row>
    <row r="75" spans="1:255" x14ac:dyDescent="0.15">
      <c r="A75" s="5"/>
      <c r="B75" s="5"/>
      <c r="C75" s="5"/>
      <c r="D75" s="5"/>
      <c r="E75" s="5"/>
      <c r="F75" s="5"/>
    </row>
    <row r="76" spans="1:255" ht="12" x14ac:dyDescent="0.15">
      <c r="A76" s="13" t="s">
        <v>53</v>
      </c>
      <c r="B76" s="23" t="s">
        <v>40</v>
      </c>
      <c r="C76" s="22">
        <v>6.7369649999999996</v>
      </c>
      <c r="D76" s="22">
        <v>5.6533100000000003</v>
      </c>
      <c r="E76" s="22">
        <v>5.9615169999999997</v>
      </c>
      <c r="F76" s="22">
        <v>6.170636</v>
      </c>
    </row>
    <row r="77" spans="1:255" x14ac:dyDescent="0.15">
      <c r="A77" s="5"/>
      <c r="B77" s="5"/>
      <c r="C77" s="5"/>
      <c r="D77" s="5"/>
      <c r="E77" s="5"/>
      <c r="F77" s="5"/>
    </row>
    <row r="78" spans="1:255" ht="12" x14ac:dyDescent="0.15">
      <c r="A78" s="13" t="s">
        <v>54</v>
      </c>
      <c r="B78" s="23" t="s">
        <v>40</v>
      </c>
      <c r="C78" s="22">
        <v>11.259437</v>
      </c>
      <c r="D78" s="22">
        <v>9.2867049999999995</v>
      </c>
      <c r="E78" s="22">
        <v>10.652189</v>
      </c>
      <c r="F78" s="22">
        <v>11.435288999999999</v>
      </c>
    </row>
    <row r="79" spans="1:255" x14ac:dyDescent="0.15">
      <c r="A79" s="5"/>
      <c r="B79" s="5"/>
      <c r="C79" s="5"/>
      <c r="D79" s="5"/>
      <c r="E79" s="5"/>
      <c r="F79" s="5"/>
    </row>
    <row r="80" spans="1:255" x14ac:dyDescent="0.15">
      <c r="A80" s="13" t="s">
        <v>55</v>
      </c>
      <c r="B80" s="22">
        <v>12.994262000000001</v>
      </c>
      <c r="C80" s="22">
        <v>8.8925990000000006</v>
      </c>
      <c r="D80" s="22">
        <v>9.8040289999999999</v>
      </c>
      <c r="E80" s="22">
        <v>9.5870639999999998</v>
      </c>
      <c r="F80" s="22">
        <v>13.262428</v>
      </c>
    </row>
    <row r="81" spans="1:6" x14ac:dyDescent="0.15">
      <c r="A81" s="5"/>
      <c r="B81" s="5"/>
      <c r="C81" s="5"/>
      <c r="D81" s="5"/>
      <c r="E81" s="5"/>
      <c r="F81" s="5"/>
    </row>
    <row r="82" spans="1:6" x14ac:dyDescent="0.15">
      <c r="A82" s="13" t="s">
        <v>56</v>
      </c>
      <c r="B82" s="22">
        <v>1.34277</v>
      </c>
      <c r="C82" s="22">
        <v>1.191646</v>
      </c>
      <c r="D82" s="22">
        <v>1.032346</v>
      </c>
      <c r="E82" s="22">
        <v>0.957623</v>
      </c>
      <c r="F82" s="22">
        <v>0.97514999999999996</v>
      </c>
    </row>
    <row r="83" spans="1:6" x14ac:dyDescent="0.15">
      <c r="A83" s="5"/>
      <c r="B83" s="5"/>
      <c r="C83" s="5"/>
      <c r="D83" s="5"/>
      <c r="E83" s="5"/>
      <c r="F83" s="5"/>
    </row>
    <row r="84" spans="1:6" x14ac:dyDescent="0.15">
      <c r="A84" s="13" t="s">
        <v>57</v>
      </c>
      <c r="B84" s="22">
        <v>1.421424</v>
      </c>
      <c r="C84" s="22">
        <v>1.496124</v>
      </c>
      <c r="D84" s="22">
        <v>1.21916</v>
      </c>
      <c r="E84" s="22">
        <v>1.1521939999999999</v>
      </c>
      <c r="F84" s="22">
        <v>1.182661</v>
      </c>
    </row>
    <row r="85" spans="1:6" x14ac:dyDescent="0.15">
      <c r="A85" s="5"/>
      <c r="B85" s="5"/>
      <c r="C85" s="5"/>
      <c r="D85" s="5"/>
      <c r="E85" s="5"/>
      <c r="F85" s="5"/>
    </row>
    <row r="86" spans="1:6" ht="12" x14ac:dyDescent="0.15">
      <c r="A86" s="5" t="s">
        <v>287</v>
      </c>
      <c r="B86" s="23" t="s">
        <v>288</v>
      </c>
      <c r="C86" s="23" t="s">
        <v>288</v>
      </c>
      <c r="D86" s="23" t="s">
        <v>288</v>
      </c>
      <c r="E86" s="23" t="s">
        <v>288</v>
      </c>
      <c r="F86" s="23" t="s">
        <v>289</v>
      </c>
    </row>
    <row r="87" spans="1:6" x14ac:dyDescent="0.15">
      <c r="A87" s="18"/>
      <c r="B87" s="18"/>
      <c r="C87" s="18"/>
      <c r="D87" s="18"/>
      <c r="E87" s="18"/>
      <c r="F87" s="18"/>
    </row>
    <row r="88" spans="1:6" x14ac:dyDescent="0.15">
      <c r="A88" s="24" t="s">
        <v>59</v>
      </c>
    </row>
  </sheetData>
  <pageMargins left="0.2" right="0.2" top="0.5" bottom="0.5" header="0.5" footer="0.5"/>
  <pageSetup fitToWidth="0" fitToHeight="0" orientation="landscape" horizontalDpi="0" verticalDpi="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26A62-92DA-B74C-AE1F-514BA70FF493}">
  <sheetPr>
    <outlinePr summaryBelow="0" summaryRight="0"/>
    <pageSetUpPr autoPageBreaks="0"/>
  </sheetPr>
  <dimension ref="A5:IU111"/>
  <sheetViews>
    <sheetView topLeftCell="A13" zoomScale="144" workbookViewId="0">
      <selection activeCell="D16" sqref="D16"/>
    </sheetView>
  </sheetViews>
  <sheetFormatPr baseColWidth="10" defaultColWidth="11" defaultRowHeight="11" x14ac:dyDescent="0.15"/>
  <cols>
    <col min="1" max="1" width="45.83203125" style="2" customWidth="1"/>
    <col min="2" max="7" width="14.83203125" style="2" customWidth="1"/>
    <col min="8" max="256" width="8.83203125" style="2" customWidth="1"/>
    <col min="257" max="257" width="45.83203125" style="2" customWidth="1"/>
    <col min="258" max="263" width="14.83203125" style="2" customWidth="1"/>
    <col min="264" max="512" width="8.83203125" style="2" customWidth="1"/>
    <col min="513" max="513" width="45.83203125" style="2" customWidth="1"/>
    <col min="514" max="519" width="14.83203125" style="2" customWidth="1"/>
    <col min="520" max="768" width="8.83203125" style="2" customWidth="1"/>
    <col min="769" max="769" width="45.83203125" style="2" customWidth="1"/>
    <col min="770" max="775" width="14.83203125" style="2" customWidth="1"/>
    <col min="776" max="1024" width="8.83203125" style="2" customWidth="1"/>
    <col min="1025" max="1025" width="45.83203125" style="2" customWidth="1"/>
    <col min="1026" max="1031" width="14.83203125" style="2" customWidth="1"/>
    <col min="1032" max="1280" width="8.83203125" style="2" customWidth="1"/>
    <col min="1281" max="1281" width="45.83203125" style="2" customWidth="1"/>
    <col min="1282" max="1287" width="14.83203125" style="2" customWidth="1"/>
    <col min="1288" max="1536" width="8.83203125" style="2" customWidth="1"/>
    <col min="1537" max="1537" width="45.83203125" style="2" customWidth="1"/>
    <col min="1538" max="1543" width="14.83203125" style="2" customWidth="1"/>
    <col min="1544" max="1792" width="8.83203125" style="2" customWidth="1"/>
    <col min="1793" max="1793" width="45.83203125" style="2" customWidth="1"/>
    <col min="1794" max="1799" width="14.83203125" style="2" customWidth="1"/>
    <col min="1800" max="2048" width="8.83203125" style="2" customWidth="1"/>
    <col min="2049" max="2049" width="45.83203125" style="2" customWidth="1"/>
    <col min="2050" max="2055" width="14.83203125" style="2" customWidth="1"/>
    <col min="2056" max="2304" width="8.83203125" style="2" customWidth="1"/>
    <col min="2305" max="2305" width="45.83203125" style="2" customWidth="1"/>
    <col min="2306" max="2311" width="14.83203125" style="2" customWidth="1"/>
    <col min="2312" max="2560" width="8.83203125" style="2" customWidth="1"/>
    <col min="2561" max="2561" width="45.83203125" style="2" customWidth="1"/>
    <col min="2562" max="2567" width="14.83203125" style="2" customWidth="1"/>
    <col min="2568" max="2816" width="8.83203125" style="2" customWidth="1"/>
    <col min="2817" max="2817" width="45.83203125" style="2" customWidth="1"/>
    <col min="2818" max="2823" width="14.83203125" style="2" customWidth="1"/>
    <col min="2824" max="3072" width="8.83203125" style="2" customWidth="1"/>
    <col min="3073" max="3073" width="45.83203125" style="2" customWidth="1"/>
    <col min="3074" max="3079" width="14.83203125" style="2" customWidth="1"/>
    <col min="3080" max="3328" width="8.83203125" style="2" customWidth="1"/>
    <col min="3329" max="3329" width="45.83203125" style="2" customWidth="1"/>
    <col min="3330" max="3335" width="14.83203125" style="2" customWidth="1"/>
    <col min="3336" max="3584" width="8.83203125" style="2" customWidth="1"/>
    <col min="3585" max="3585" width="45.83203125" style="2" customWidth="1"/>
    <col min="3586" max="3591" width="14.83203125" style="2" customWidth="1"/>
    <col min="3592" max="3840" width="8.83203125" style="2" customWidth="1"/>
    <col min="3841" max="3841" width="45.83203125" style="2" customWidth="1"/>
    <col min="3842" max="3847" width="14.83203125" style="2" customWidth="1"/>
    <col min="3848" max="4096" width="8.83203125" style="2" customWidth="1"/>
    <col min="4097" max="4097" width="45.83203125" style="2" customWidth="1"/>
    <col min="4098" max="4103" width="14.83203125" style="2" customWidth="1"/>
    <col min="4104" max="4352" width="8.83203125" style="2" customWidth="1"/>
    <col min="4353" max="4353" width="45.83203125" style="2" customWidth="1"/>
    <col min="4354" max="4359" width="14.83203125" style="2" customWidth="1"/>
    <col min="4360" max="4608" width="8.83203125" style="2" customWidth="1"/>
    <col min="4609" max="4609" width="45.83203125" style="2" customWidth="1"/>
    <col min="4610" max="4615" width="14.83203125" style="2" customWidth="1"/>
    <col min="4616" max="4864" width="8.83203125" style="2" customWidth="1"/>
    <col min="4865" max="4865" width="45.83203125" style="2" customWidth="1"/>
    <col min="4866" max="4871" width="14.83203125" style="2" customWidth="1"/>
    <col min="4872" max="5120" width="8.83203125" style="2" customWidth="1"/>
    <col min="5121" max="5121" width="45.83203125" style="2" customWidth="1"/>
    <col min="5122" max="5127" width="14.83203125" style="2" customWidth="1"/>
    <col min="5128" max="5376" width="8.83203125" style="2" customWidth="1"/>
    <col min="5377" max="5377" width="45.83203125" style="2" customWidth="1"/>
    <col min="5378" max="5383" width="14.83203125" style="2" customWidth="1"/>
    <col min="5384" max="5632" width="8.83203125" style="2" customWidth="1"/>
    <col min="5633" max="5633" width="45.83203125" style="2" customWidth="1"/>
    <col min="5634" max="5639" width="14.83203125" style="2" customWidth="1"/>
    <col min="5640" max="5888" width="8.83203125" style="2" customWidth="1"/>
    <col min="5889" max="5889" width="45.83203125" style="2" customWidth="1"/>
    <col min="5890" max="5895" width="14.83203125" style="2" customWidth="1"/>
    <col min="5896" max="6144" width="8.83203125" style="2" customWidth="1"/>
    <col min="6145" max="6145" width="45.83203125" style="2" customWidth="1"/>
    <col min="6146" max="6151" width="14.83203125" style="2" customWidth="1"/>
    <col min="6152" max="6400" width="8.83203125" style="2" customWidth="1"/>
    <col min="6401" max="6401" width="45.83203125" style="2" customWidth="1"/>
    <col min="6402" max="6407" width="14.83203125" style="2" customWidth="1"/>
    <col min="6408" max="6656" width="8.83203125" style="2" customWidth="1"/>
    <col min="6657" max="6657" width="45.83203125" style="2" customWidth="1"/>
    <col min="6658" max="6663" width="14.83203125" style="2" customWidth="1"/>
    <col min="6664" max="6912" width="8.83203125" style="2" customWidth="1"/>
    <col min="6913" max="6913" width="45.83203125" style="2" customWidth="1"/>
    <col min="6914" max="6919" width="14.83203125" style="2" customWidth="1"/>
    <col min="6920" max="7168" width="8.83203125" style="2" customWidth="1"/>
    <col min="7169" max="7169" width="45.83203125" style="2" customWidth="1"/>
    <col min="7170" max="7175" width="14.83203125" style="2" customWidth="1"/>
    <col min="7176" max="7424" width="8.83203125" style="2" customWidth="1"/>
    <col min="7425" max="7425" width="45.83203125" style="2" customWidth="1"/>
    <col min="7426" max="7431" width="14.83203125" style="2" customWidth="1"/>
    <col min="7432" max="7680" width="8.83203125" style="2" customWidth="1"/>
    <col min="7681" max="7681" width="45.83203125" style="2" customWidth="1"/>
    <col min="7682" max="7687" width="14.83203125" style="2" customWidth="1"/>
    <col min="7688" max="7936" width="8.83203125" style="2" customWidth="1"/>
    <col min="7937" max="7937" width="45.83203125" style="2" customWidth="1"/>
    <col min="7938" max="7943" width="14.83203125" style="2" customWidth="1"/>
    <col min="7944" max="8192" width="8.83203125" style="2" customWidth="1"/>
    <col min="8193" max="8193" width="45.83203125" style="2" customWidth="1"/>
    <col min="8194" max="8199" width="14.83203125" style="2" customWidth="1"/>
    <col min="8200" max="8448" width="8.83203125" style="2" customWidth="1"/>
    <col min="8449" max="8449" width="45.83203125" style="2" customWidth="1"/>
    <col min="8450" max="8455" width="14.83203125" style="2" customWidth="1"/>
    <col min="8456" max="8704" width="8.83203125" style="2" customWidth="1"/>
    <col min="8705" max="8705" width="45.83203125" style="2" customWidth="1"/>
    <col min="8706" max="8711" width="14.83203125" style="2" customWidth="1"/>
    <col min="8712" max="8960" width="8.83203125" style="2" customWidth="1"/>
    <col min="8961" max="8961" width="45.83203125" style="2" customWidth="1"/>
    <col min="8962" max="8967" width="14.83203125" style="2" customWidth="1"/>
    <col min="8968" max="9216" width="8.83203125" style="2" customWidth="1"/>
    <col min="9217" max="9217" width="45.83203125" style="2" customWidth="1"/>
    <col min="9218" max="9223" width="14.83203125" style="2" customWidth="1"/>
    <col min="9224" max="9472" width="8.83203125" style="2" customWidth="1"/>
    <col min="9473" max="9473" width="45.83203125" style="2" customWidth="1"/>
    <col min="9474" max="9479" width="14.83203125" style="2" customWidth="1"/>
    <col min="9480" max="9728" width="8.83203125" style="2" customWidth="1"/>
    <col min="9729" max="9729" width="45.83203125" style="2" customWidth="1"/>
    <col min="9730" max="9735" width="14.83203125" style="2" customWidth="1"/>
    <col min="9736" max="9984" width="8.83203125" style="2" customWidth="1"/>
    <col min="9985" max="9985" width="45.83203125" style="2" customWidth="1"/>
    <col min="9986" max="9991" width="14.83203125" style="2" customWidth="1"/>
    <col min="9992" max="10240" width="8.83203125" style="2" customWidth="1"/>
    <col min="10241" max="10241" width="45.83203125" style="2" customWidth="1"/>
    <col min="10242" max="10247" width="14.83203125" style="2" customWidth="1"/>
    <col min="10248" max="10496" width="8.83203125" style="2" customWidth="1"/>
    <col min="10497" max="10497" width="45.83203125" style="2" customWidth="1"/>
    <col min="10498" max="10503" width="14.83203125" style="2" customWidth="1"/>
    <col min="10504" max="10752" width="8.83203125" style="2" customWidth="1"/>
    <col min="10753" max="10753" width="45.83203125" style="2" customWidth="1"/>
    <col min="10754" max="10759" width="14.83203125" style="2" customWidth="1"/>
    <col min="10760" max="11008" width="8.83203125" style="2" customWidth="1"/>
    <col min="11009" max="11009" width="45.83203125" style="2" customWidth="1"/>
    <col min="11010" max="11015" width="14.83203125" style="2" customWidth="1"/>
    <col min="11016" max="11264" width="8.83203125" style="2" customWidth="1"/>
    <col min="11265" max="11265" width="45.83203125" style="2" customWidth="1"/>
    <col min="11266" max="11271" width="14.83203125" style="2" customWidth="1"/>
    <col min="11272" max="11520" width="8.83203125" style="2" customWidth="1"/>
    <col min="11521" max="11521" width="45.83203125" style="2" customWidth="1"/>
    <col min="11522" max="11527" width="14.83203125" style="2" customWidth="1"/>
    <col min="11528" max="11776" width="8.83203125" style="2" customWidth="1"/>
    <col min="11777" max="11777" width="45.83203125" style="2" customWidth="1"/>
    <col min="11778" max="11783" width="14.83203125" style="2" customWidth="1"/>
    <col min="11784" max="12032" width="8.83203125" style="2" customWidth="1"/>
    <col min="12033" max="12033" width="45.83203125" style="2" customWidth="1"/>
    <col min="12034" max="12039" width="14.83203125" style="2" customWidth="1"/>
    <col min="12040" max="12288" width="8.83203125" style="2" customWidth="1"/>
    <col min="12289" max="12289" width="45.83203125" style="2" customWidth="1"/>
    <col min="12290" max="12295" width="14.83203125" style="2" customWidth="1"/>
    <col min="12296" max="12544" width="8.83203125" style="2" customWidth="1"/>
    <col min="12545" max="12545" width="45.83203125" style="2" customWidth="1"/>
    <col min="12546" max="12551" width="14.83203125" style="2" customWidth="1"/>
    <col min="12552" max="12800" width="8.83203125" style="2" customWidth="1"/>
    <col min="12801" max="12801" width="45.83203125" style="2" customWidth="1"/>
    <col min="12802" max="12807" width="14.83203125" style="2" customWidth="1"/>
    <col min="12808" max="13056" width="8.83203125" style="2" customWidth="1"/>
    <col min="13057" max="13057" width="45.83203125" style="2" customWidth="1"/>
    <col min="13058" max="13063" width="14.83203125" style="2" customWidth="1"/>
    <col min="13064" max="13312" width="8.83203125" style="2" customWidth="1"/>
    <col min="13313" max="13313" width="45.83203125" style="2" customWidth="1"/>
    <col min="13314" max="13319" width="14.83203125" style="2" customWidth="1"/>
    <col min="13320" max="13568" width="8.83203125" style="2" customWidth="1"/>
    <col min="13569" max="13569" width="45.83203125" style="2" customWidth="1"/>
    <col min="13570" max="13575" width="14.83203125" style="2" customWidth="1"/>
    <col min="13576" max="13824" width="8.83203125" style="2" customWidth="1"/>
    <col min="13825" max="13825" width="45.83203125" style="2" customWidth="1"/>
    <col min="13826" max="13831" width="14.83203125" style="2" customWidth="1"/>
    <col min="13832" max="14080" width="8.83203125" style="2" customWidth="1"/>
    <col min="14081" max="14081" width="45.83203125" style="2" customWidth="1"/>
    <col min="14082" max="14087" width="14.83203125" style="2" customWidth="1"/>
    <col min="14088" max="14336" width="8.83203125" style="2" customWidth="1"/>
    <col min="14337" max="14337" width="45.83203125" style="2" customWidth="1"/>
    <col min="14338" max="14343" width="14.83203125" style="2" customWidth="1"/>
    <col min="14344" max="14592" width="8.83203125" style="2" customWidth="1"/>
    <col min="14593" max="14593" width="45.83203125" style="2" customWidth="1"/>
    <col min="14594" max="14599" width="14.83203125" style="2" customWidth="1"/>
    <col min="14600" max="14848" width="8.83203125" style="2" customWidth="1"/>
    <col min="14849" max="14849" width="45.83203125" style="2" customWidth="1"/>
    <col min="14850" max="14855" width="14.83203125" style="2" customWidth="1"/>
    <col min="14856" max="15104" width="8.83203125" style="2" customWidth="1"/>
    <col min="15105" max="15105" width="45.83203125" style="2" customWidth="1"/>
    <col min="15106" max="15111" width="14.83203125" style="2" customWidth="1"/>
    <col min="15112" max="15360" width="8.83203125" style="2" customWidth="1"/>
    <col min="15361" max="15361" width="45.83203125" style="2" customWidth="1"/>
    <col min="15362" max="15367" width="14.83203125" style="2" customWidth="1"/>
    <col min="15368" max="15616" width="8.83203125" style="2" customWidth="1"/>
    <col min="15617" max="15617" width="45.83203125" style="2" customWidth="1"/>
    <col min="15618" max="15623" width="14.83203125" style="2" customWidth="1"/>
    <col min="15624" max="15872" width="8.83203125" style="2" customWidth="1"/>
    <col min="15873" max="15873" width="45.83203125" style="2" customWidth="1"/>
    <col min="15874" max="15879" width="14.83203125" style="2" customWidth="1"/>
    <col min="15880" max="16128" width="8.83203125" style="2" customWidth="1"/>
    <col min="16129" max="16129" width="45.83203125" style="2" customWidth="1"/>
    <col min="16130" max="16135" width="14.83203125" style="2" customWidth="1"/>
    <col min="16136" max="16384" width="8.83203125" style="2" customWidth="1"/>
  </cols>
  <sheetData>
    <row r="5" spans="1:255" ht="17" x14ac:dyDescent="0.2">
      <c r="A5" s="1" t="s">
        <v>291</v>
      </c>
    </row>
    <row r="7" spans="1:255" ht="12" x14ac:dyDescent="0.15">
      <c r="A7" s="3" t="s">
        <v>61</v>
      </c>
      <c r="B7" s="4" t="s">
        <v>62</v>
      </c>
      <c r="C7" s="2" t="s">
        <v>63</v>
      </c>
      <c r="D7" s="5" t="s">
        <v>3</v>
      </c>
      <c r="E7" s="4" t="s">
        <v>64</v>
      </c>
      <c r="F7" s="2" t="s">
        <v>65</v>
      </c>
    </row>
    <row r="8" spans="1:255" x14ac:dyDescent="0.15">
      <c r="A8" s="5"/>
      <c r="B8" s="4" t="s">
        <v>66</v>
      </c>
      <c r="C8" s="2" t="s">
        <v>67</v>
      </c>
      <c r="D8" s="5" t="s">
        <v>3</v>
      </c>
      <c r="E8" s="4" t="s">
        <v>6</v>
      </c>
      <c r="F8" s="2" t="s">
        <v>7</v>
      </c>
    </row>
    <row r="9" spans="1:255" x14ac:dyDescent="0.15">
      <c r="A9" s="5"/>
      <c r="B9" s="4" t="s">
        <v>1</v>
      </c>
      <c r="C9" s="2" t="s">
        <v>68</v>
      </c>
      <c r="D9" s="5" t="s">
        <v>3</v>
      </c>
      <c r="E9" s="4" t="s">
        <v>4</v>
      </c>
      <c r="F9" s="2" t="s">
        <v>5</v>
      </c>
    </row>
    <row r="10" spans="1:255" x14ac:dyDescent="0.15">
      <c r="A10" s="5"/>
      <c r="B10" s="4" t="s">
        <v>8</v>
      </c>
      <c r="C10" s="2" t="s">
        <v>9</v>
      </c>
      <c r="D10" s="5" t="s">
        <v>3</v>
      </c>
      <c r="E10" s="4" t="s">
        <v>10</v>
      </c>
      <c r="F10" s="6" t="s">
        <v>11</v>
      </c>
    </row>
    <row r="13" spans="1:255" x14ac:dyDescent="0.15">
      <c r="A13" s="7" t="s">
        <v>69</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6" x14ac:dyDescent="0.15">
      <c r="A14" s="9" t="s">
        <v>15</v>
      </c>
      <c r="B14" s="10" t="s">
        <v>292</v>
      </c>
      <c r="C14" s="10" t="s">
        <v>293</v>
      </c>
      <c r="D14" s="10" t="s">
        <v>294</v>
      </c>
      <c r="E14" s="10" t="s">
        <v>295</v>
      </c>
      <c r="F14" s="10" t="s">
        <v>296</v>
      </c>
      <c r="G14" s="85" t="s">
        <v>353</v>
      </c>
    </row>
    <row r="15" spans="1:255" ht="12" x14ac:dyDescent="0.15">
      <c r="A15" s="11" t="s">
        <v>21</v>
      </c>
      <c r="B15" s="12" t="s">
        <v>286</v>
      </c>
      <c r="C15" s="12" t="s">
        <v>286</v>
      </c>
      <c r="D15" s="12" t="s">
        <v>286</v>
      </c>
      <c r="E15" s="12" t="s">
        <v>286</v>
      </c>
      <c r="F15" s="12" t="s">
        <v>286</v>
      </c>
      <c r="G15" s="89" t="s">
        <v>286</v>
      </c>
    </row>
    <row r="16" spans="1:255" x14ac:dyDescent="0.15">
      <c r="A16" s="13" t="s">
        <v>76</v>
      </c>
      <c r="B16" s="5"/>
      <c r="C16" s="5"/>
      <c r="D16" s="5"/>
      <c r="E16" s="5"/>
      <c r="F16" s="5"/>
      <c r="G16" s="82"/>
    </row>
    <row r="17" spans="1:7" x14ac:dyDescent="0.15">
      <c r="A17" s="5" t="s">
        <v>77</v>
      </c>
      <c r="B17" s="20">
        <v>786171</v>
      </c>
      <c r="C17" s="20">
        <v>790748</v>
      </c>
      <c r="D17" s="20">
        <v>741291</v>
      </c>
      <c r="E17" s="20">
        <v>834985</v>
      </c>
      <c r="F17" s="20">
        <v>888589</v>
      </c>
      <c r="G17" s="87">
        <v>876399</v>
      </c>
    </row>
    <row r="18" spans="1:7" ht="12" x14ac:dyDescent="0.15">
      <c r="A18" s="5" t="s">
        <v>78</v>
      </c>
      <c r="B18" s="20" t="s">
        <v>40</v>
      </c>
      <c r="C18" s="20" t="s">
        <v>40</v>
      </c>
      <c r="D18" s="20" t="s">
        <v>40</v>
      </c>
      <c r="E18" s="20" t="s">
        <v>40</v>
      </c>
      <c r="F18" s="20" t="s">
        <v>40</v>
      </c>
      <c r="G18" s="87" t="s">
        <v>40</v>
      </c>
    </row>
    <row r="19" spans="1:7" x14ac:dyDescent="0.15">
      <c r="A19" s="13" t="s">
        <v>79</v>
      </c>
      <c r="B19" s="25">
        <v>786171</v>
      </c>
      <c r="C19" s="25">
        <v>790748</v>
      </c>
      <c r="D19" s="25">
        <v>741291</v>
      </c>
      <c r="E19" s="25">
        <v>834985</v>
      </c>
      <c r="F19" s="25">
        <v>888589</v>
      </c>
      <c r="G19" s="94">
        <v>876399</v>
      </c>
    </row>
    <row r="20" spans="1:7" x14ac:dyDescent="0.15">
      <c r="A20" s="5"/>
      <c r="B20" s="5"/>
      <c r="C20" s="5"/>
      <c r="D20" s="5"/>
      <c r="E20" s="5"/>
      <c r="F20" s="5"/>
      <c r="G20" s="82"/>
    </row>
    <row r="21" spans="1:7" x14ac:dyDescent="0.15">
      <c r="A21" s="5" t="s">
        <v>80</v>
      </c>
      <c r="B21" s="20">
        <v>569499</v>
      </c>
      <c r="C21" s="20">
        <v>536309</v>
      </c>
      <c r="D21" s="20">
        <v>492862</v>
      </c>
      <c r="E21" s="20">
        <v>565689</v>
      </c>
      <c r="F21" s="20">
        <v>620715</v>
      </c>
      <c r="G21" s="87">
        <v>607501</v>
      </c>
    </row>
    <row r="22" spans="1:7" x14ac:dyDescent="0.15">
      <c r="A22" s="13" t="s">
        <v>81</v>
      </c>
      <c r="B22" s="25">
        <v>216672</v>
      </c>
      <c r="C22" s="25">
        <v>254439</v>
      </c>
      <c r="D22" s="25">
        <v>248429</v>
      </c>
      <c r="E22" s="25">
        <v>269296</v>
      </c>
      <c r="F22" s="25">
        <v>267874</v>
      </c>
      <c r="G22" s="94">
        <v>268898</v>
      </c>
    </row>
    <row r="23" spans="1:7" x14ac:dyDescent="0.15">
      <c r="A23" s="5"/>
      <c r="B23" s="5"/>
      <c r="C23" s="5"/>
      <c r="D23" s="5"/>
      <c r="E23" s="5"/>
      <c r="F23" s="5"/>
      <c r="G23" s="82"/>
    </row>
    <row r="24" spans="1:7" x14ac:dyDescent="0.15">
      <c r="A24" s="5" t="s">
        <v>82</v>
      </c>
      <c r="B24" s="20">
        <v>145220</v>
      </c>
      <c r="C24" s="20">
        <v>154024</v>
      </c>
      <c r="D24" s="20">
        <v>149177</v>
      </c>
      <c r="E24" s="20">
        <v>152655</v>
      </c>
      <c r="F24" s="20">
        <v>159036</v>
      </c>
      <c r="G24" s="87">
        <v>159947</v>
      </c>
    </row>
    <row r="25" spans="1:7" x14ac:dyDescent="0.15">
      <c r="A25" s="5" t="s">
        <v>83</v>
      </c>
      <c r="B25" s="20">
        <v>32366</v>
      </c>
      <c r="C25" s="20">
        <v>33285</v>
      </c>
      <c r="D25" s="20">
        <v>35416</v>
      </c>
      <c r="E25" s="20">
        <v>35926</v>
      </c>
      <c r="F25" s="20">
        <v>36422</v>
      </c>
      <c r="G25" s="87">
        <v>36422</v>
      </c>
    </row>
    <row r="26" spans="1:7" ht="12" x14ac:dyDescent="0.15">
      <c r="A26" s="5" t="s">
        <v>84</v>
      </c>
      <c r="B26" s="20" t="s">
        <v>40</v>
      </c>
      <c r="C26" s="20" t="s">
        <v>40</v>
      </c>
      <c r="D26" s="20">
        <v>7324</v>
      </c>
      <c r="E26" s="20">
        <v>10893</v>
      </c>
      <c r="F26" s="20">
        <v>12416</v>
      </c>
      <c r="G26" s="87">
        <v>12416</v>
      </c>
    </row>
    <row r="27" spans="1:7" ht="12" x14ac:dyDescent="0.15">
      <c r="A27" s="5" t="s">
        <v>85</v>
      </c>
      <c r="B27" s="20" t="s">
        <v>40</v>
      </c>
      <c r="C27" s="20" t="s">
        <v>40</v>
      </c>
      <c r="D27" s="20" t="s">
        <v>40</v>
      </c>
      <c r="E27" s="20" t="s">
        <v>40</v>
      </c>
      <c r="F27" s="20" t="s">
        <v>40</v>
      </c>
      <c r="G27" s="87" t="s">
        <v>40</v>
      </c>
    </row>
    <row r="28" spans="1:7" x14ac:dyDescent="0.15">
      <c r="A28" s="5"/>
      <c r="B28" s="5"/>
      <c r="C28" s="5"/>
      <c r="D28" s="5"/>
      <c r="E28" s="5"/>
      <c r="F28" s="5"/>
      <c r="G28" s="82"/>
    </row>
    <row r="29" spans="1:7" x14ac:dyDescent="0.15">
      <c r="A29" s="13" t="s">
        <v>86</v>
      </c>
      <c r="B29" s="25">
        <v>177586</v>
      </c>
      <c r="C29" s="25">
        <v>187309</v>
      </c>
      <c r="D29" s="25">
        <v>191917</v>
      </c>
      <c r="E29" s="25">
        <v>199474</v>
      </c>
      <c r="F29" s="25">
        <v>207874</v>
      </c>
      <c r="G29" s="94">
        <v>208785</v>
      </c>
    </row>
    <row r="30" spans="1:7" x14ac:dyDescent="0.15">
      <c r="A30" s="5"/>
      <c r="B30" s="5"/>
      <c r="C30" s="5"/>
      <c r="D30" s="5"/>
      <c r="E30" s="5"/>
      <c r="F30" s="5"/>
      <c r="G30" s="82"/>
    </row>
    <row r="31" spans="1:7" x14ac:dyDescent="0.15">
      <c r="A31" s="13" t="s">
        <v>87</v>
      </c>
      <c r="B31" s="14">
        <v>39086</v>
      </c>
      <c r="C31" s="14">
        <v>67130</v>
      </c>
      <c r="D31" s="14">
        <v>56512</v>
      </c>
      <c r="E31" s="14">
        <v>69822</v>
      </c>
      <c r="F31" s="14">
        <v>60000</v>
      </c>
      <c r="G31" s="86">
        <v>60113</v>
      </c>
    </row>
    <row r="32" spans="1:7" x14ac:dyDescent="0.15">
      <c r="A32" s="5"/>
      <c r="B32" s="5"/>
      <c r="C32" s="5"/>
      <c r="D32" s="5"/>
      <c r="E32" s="5"/>
      <c r="F32" s="5"/>
      <c r="G32" s="82"/>
    </row>
    <row r="33" spans="1:7" x14ac:dyDescent="0.15">
      <c r="A33" s="5" t="s">
        <v>88</v>
      </c>
      <c r="B33" s="20">
        <v>-3067</v>
      </c>
      <c r="C33" s="20">
        <v>-2419</v>
      </c>
      <c r="D33" s="20">
        <v>-2223</v>
      </c>
      <c r="E33" s="20">
        <v>-2646</v>
      </c>
      <c r="F33" s="20">
        <v>-3499</v>
      </c>
      <c r="G33" s="87">
        <v>-3707</v>
      </c>
    </row>
    <row r="34" spans="1:7" x14ac:dyDescent="0.15">
      <c r="A34" s="5" t="s">
        <v>89</v>
      </c>
      <c r="B34" s="20">
        <v>1931</v>
      </c>
      <c r="C34" s="20">
        <v>2311</v>
      </c>
      <c r="D34" s="20">
        <v>3609</v>
      </c>
      <c r="E34" s="20">
        <v>3044</v>
      </c>
      <c r="F34" s="20">
        <v>3293</v>
      </c>
      <c r="G34" s="87">
        <v>2339</v>
      </c>
    </row>
    <row r="35" spans="1:7" x14ac:dyDescent="0.15">
      <c r="A35" s="13" t="s">
        <v>90</v>
      </c>
      <c r="B35" s="25">
        <v>-1136</v>
      </c>
      <c r="C35" s="25">
        <v>-108</v>
      </c>
      <c r="D35" s="25">
        <v>1386</v>
      </c>
      <c r="E35" s="25">
        <v>398</v>
      </c>
      <c r="F35" s="25">
        <v>-206</v>
      </c>
      <c r="G35" s="94">
        <v>-1368</v>
      </c>
    </row>
    <row r="36" spans="1:7" x14ac:dyDescent="0.15">
      <c r="A36" s="5"/>
      <c r="B36" s="5"/>
      <c r="C36" s="5"/>
      <c r="D36" s="5"/>
      <c r="E36" s="5"/>
      <c r="F36" s="5"/>
      <c r="G36" s="82"/>
    </row>
    <row r="37" spans="1:7" x14ac:dyDescent="0.15">
      <c r="A37" s="5" t="s">
        <v>91</v>
      </c>
      <c r="B37" s="20">
        <v>2435</v>
      </c>
      <c r="C37" s="20">
        <v>-2944</v>
      </c>
      <c r="D37" s="20">
        <v>2078</v>
      </c>
      <c r="E37" s="20">
        <v>1214</v>
      </c>
      <c r="F37" s="20">
        <v>434</v>
      </c>
      <c r="G37" s="87">
        <v>46</v>
      </c>
    </row>
    <row r="38" spans="1:7" ht="12" x14ac:dyDescent="0.15">
      <c r="A38" s="5" t="s">
        <v>92</v>
      </c>
      <c r="B38" s="20" t="s">
        <v>40</v>
      </c>
      <c r="C38" s="20" t="s">
        <v>40</v>
      </c>
      <c r="D38" s="20">
        <v>-1726</v>
      </c>
      <c r="E38" s="20">
        <v>601</v>
      </c>
      <c r="F38" s="20">
        <v>-846</v>
      </c>
      <c r="G38" s="87">
        <v>571</v>
      </c>
    </row>
    <row r="39" spans="1:7" x14ac:dyDescent="0.15">
      <c r="A39" s="5" t="s">
        <v>93</v>
      </c>
      <c r="B39" s="20">
        <v>266</v>
      </c>
      <c r="C39" s="20">
        <v>-5554</v>
      </c>
      <c r="D39" s="20">
        <v>-1775</v>
      </c>
      <c r="E39" s="20">
        <v>-1108</v>
      </c>
      <c r="F39" s="20">
        <v>-1542</v>
      </c>
      <c r="G39" s="87">
        <v>-2337</v>
      </c>
    </row>
    <row r="40" spans="1:7" x14ac:dyDescent="0.15">
      <c r="A40" s="13" t="s">
        <v>94</v>
      </c>
      <c r="B40" s="25">
        <v>40651</v>
      </c>
      <c r="C40" s="25">
        <v>58524</v>
      </c>
      <c r="D40" s="25">
        <v>56475</v>
      </c>
      <c r="E40" s="25">
        <v>70927</v>
      </c>
      <c r="F40" s="25">
        <v>57840</v>
      </c>
      <c r="G40" s="94">
        <v>57025</v>
      </c>
    </row>
    <row r="41" spans="1:7" x14ac:dyDescent="0.15">
      <c r="A41" s="5"/>
      <c r="B41" s="5"/>
      <c r="C41" s="5"/>
      <c r="D41" s="5"/>
      <c r="E41" s="5"/>
      <c r="F41" s="5"/>
      <c r="G41" s="82"/>
    </row>
    <row r="42" spans="1:7" ht="12" x14ac:dyDescent="0.15">
      <c r="A42" s="5" t="s">
        <v>95</v>
      </c>
      <c r="B42" s="20">
        <v>-16759</v>
      </c>
      <c r="C42" s="20">
        <v>-5507</v>
      </c>
      <c r="D42" s="20" t="s">
        <v>40</v>
      </c>
      <c r="E42" s="20" t="s">
        <v>40</v>
      </c>
      <c r="F42" s="20" t="s">
        <v>40</v>
      </c>
      <c r="G42" s="87" t="s">
        <v>40</v>
      </c>
    </row>
    <row r="43" spans="1:7" ht="12" x14ac:dyDescent="0.15">
      <c r="A43" s="5" t="s">
        <v>97</v>
      </c>
      <c r="B43" s="20">
        <v>-4558</v>
      </c>
      <c r="C43" s="20">
        <v>-1295</v>
      </c>
      <c r="D43" s="20" t="s">
        <v>40</v>
      </c>
      <c r="E43" s="20" t="s">
        <v>40</v>
      </c>
      <c r="F43" s="20" t="s">
        <v>40</v>
      </c>
      <c r="G43" s="87" t="s">
        <v>40</v>
      </c>
    </row>
    <row r="44" spans="1:7" x14ac:dyDescent="0.15">
      <c r="A44" s="5" t="s">
        <v>98</v>
      </c>
      <c r="B44" s="20">
        <v>-3</v>
      </c>
      <c r="C44" s="20">
        <v>-577</v>
      </c>
      <c r="D44" s="20">
        <v>92</v>
      </c>
      <c r="E44" s="20">
        <v>497</v>
      </c>
      <c r="F44" s="20">
        <v>4603</v>
      </c>
      <c r="G44" s="87">
        <v>6504</v>
      </c>
    </row>
    <row r="45" spans="1:7" x14ac:dyDescent="0.15">
      <c r="A45" s="5" t="s">
        <v>99</v>
      </c>
      <c r="B45" s="20">
        <v>-535</v>
      </c>
      <c r="C45" s="20">
        <v>-2559</v>
      </c>
      <c r="D45" s="20">
        <v>-4454</v>
      </c>
      <c r="E45" s="20">
        <v>1449</v>
      </c>
      <c r="F45" s="20">
        <v>-2025</v>
      </c>
      <c r="G45" s="87">
        <v>-2712</v>
      </c>
    </row>
    <row r="46" spans="1:7" x14ac:dyDescent="0.15">
      <c r="A46" s="5" t="s">
        <v>100</v>
      </c>
      <c r="B46" s="20">
        <v>-25723</v>
      </c>
      <c r="C46" s="20">
        <v>-3005</v>
      </c>
      <c r="D46" s="20">
        <v>-1919</v>
      </c>
      <c r="E46" s="20">
        <v>-4184</v>
      </c>
      <c r="F46" s="20">
        <v>-3566</v>
      </c>
      <c r="G46" s="87">
        <v>-5004</v>
      </c>
    </row>
    <row r="47" spans="1:7" ht="12" x14ac:dyDescent="0.15">
      <c r="A47" s="5" t="s">
        <v>102</v>
      </c>
      <c r="B47" s="20" t="s">
        <v>40</v>
      </c>
      <c r="C47" s="20" t="s">
        <v>40</v>
      </c>
      <c r="D47" s="20">
        <v>-16266</v>
      </c>
      <c r="E47" s="20">
        <v>-796</v>
      </c>
      <c r="F47" s="20">
        <v>3508</v>
      </c>
      <c r="G47" s="87">
        <v>-5771</v>
      </c>
    </row>
    <row r="48" spans="1:7" x14ac:dyDescent="0.15">
      <c r="A48" s="13" t="s">
        <v>103</v>
      </c>
      <c r="B48" s="25">
        <v>-6927</v>
      </c>
      <c r="C48" s="25">
        <v>45581</v>
      </c>
      <c r="D48" s="25">
        <v>33928</v>
      </c>
      <c r="E48" s="25">
        <v>67893</v>
      </c>
      <c r="F48" s="25">
        <v>60360</v>
      </c>
      <c r="G48" s="94">
        <v>50042</v>
      </c>
    </row>
    <row r="49" spans="1:7" x14ac:dyDescent="0.15">
      <c r="A49" s="5"/>
      <c r="B49" s="5"/>
      <c r="C49" s="5"/>
      <c r="D49" s="5"/>
      <c r="E49" s="5"/>
      <c r="F49" s="5"/>
      <c r="G49" s="82"/>
    </row>
    <row r="50" spans="1:7" x14ac:dyDescent="0.15">
      <c r="A50" s="5" t="s">
        <v>104</v>
      </c>
      <c r="B50" s="20">
        <v>3075</v>
      </c>
      <c r="C50" s="20">
        <v>16359</v>
      </c>
      <c r="D50" s="20">
        <v>-17460</v>
      </c>
      <c r="E50" s="20">
        <v>20792</v>
      </c>
      <c r="F50" s="20">
        <v>13563</v>
      </c>
      <c r="G50" s="87">
        <v>13498</v>
      </c>
    </row>
    <row r="51" spans="1:7" x14ac:dyDescent="0.15">
      <c r="A51" s="13" t="s">
        <v>105</v>
      </c>
      <c r="B51" s="25">
        <v>-10002</v>
      </c>
      <c r="C51" s="25">
        <v>29222</v>
      </c>
      <c r="D51" s="25">
        <v>51388</v>
      </c>
      <c r="E51" s="25">
        <v>47101</v>
      </c>
      <c r="F51" s="25">
        <v>46797</v>
      </c>
      <c r="G51" s="94">
        <v>36544</v>
      </c>
    </row>
    <row r="52" spans="1:7" x14ac:dyDescent="0.15">
      <c r="A52" s="5"/>
      <c r="B52" s="5"/>
      <c r="C52" s="5"/>
      <c r="D52" s="5"/>
      <c r="E52" s="5"/>
      <c r="F52" s="5"/>
      <c r="G52" s="82"/>
    </row>
    <row r="53" spans="1:7" ht="12" x14ac:dyDescent="0.15">
      <c r="A53" s="5" t="s">
        <v>106</v>
      </c>
      <c r="B53" s="20" t="s">
        <v>40</v>
      </c>
      <c r="C53" s="20" t="s">
        <v>40</v>
      </c>
      <c r="D53" s="20" t="s">
        <v>40</v>
      </c>
      <c r="E53" s="20" t="s">
        <v>40</v>
      </c>
      <c r="F53" s="20" t="s">
        <v>40</v>
      </c>
      <c r="G53" s="87" t="s">
        <v>40</v>
      </c>
    </row>
    <row r="54" spans="1:7" ht="12" x14ac:dyDescent="0.15">
      <c r="A54" s="5" t="s">
        <v>107</v>
      </c>
      <c r="B54" s="20" t="s">
        <v>40</v>
      </c>
      <c r="C54" s="20" t="s">
        <v>40</v>
      </c>
      <c r="D54" s="20" t="s">
        <v>40</v>
      </c>
      <c r="E54" s="20" t="s">
        <v>40</v>
      </c>
      <c r="F54" s="20" t="s">
        <v>40</v>
      </c>
      <c r="G54" s="87" t="s">
        <v>40</v>
      </c>
    </row>
    <row r="55" spans="1:7" x14ac:dyDescent="0.15">
      <c r="A55" s="13" t="s">
        <v>108</v>
      </c>
      <c r="B55" s="25">
        <v>-10002</v>
      </c>
      <c r="C55" s="25">
        <v>29222</v>
      </c>
      <c r="D55" s="25">
        <v>51388</v>
      </c>
      <c r="E55" s="25">
        <v>47101</v>
      </c>
      <c r="F55" s="25">
        <v>46797</v>
      </c>
      <c r="G55" s="94">
        <v>36544</v>
      </c>
    </row>
    <row r="56" spans="1:7" x14ac:dyDescent="0.15">
      <c r="A56" s="5"/>
      <c r="B56" s="5"/>
      <c r="C56" s="5"/>
      <c r="D56" s="5"/>
      <c r="E56" s="5"/>
      <c r="F56" s="5"/>
      <c r="G56" s="82"/>
    </row>
    <row r="57" spans="1:7" x14ac:dyDescent="0.15">
      <c r="A57" s="5" t="s">
        <v>109</v>
      </c>
      <c r="B57" s="20">
        <v>1916</v>
      </c>
      <c r="C57" s="20">
        <v>1868</v>
      </c>
      <c r="D57" s="20">
        <v>-1255</v>
      </c>
      <c r="E57" s="20">
        <v>-1545</v>
      </c>
      <c r="F57" s="20">
        <v>-1740</v>
      </c>
      <c r="G57" s="87">
        <v>-2074</v>
      </c>
    </row>
    <row r="58" spans="1:7" x14ac:dyDescent="0.15">
      <c r="A58" s="13" t="s">
        <v>110</v>
      </c>
      <c r="B58" s="26">
        <v>-8086</v>
      </c>
      <c r="C58" s="26">
        <v>31090</v>
      </c>
      <c r="D58" s="26">
        <v>50133</v>
      </c>
      <c r="E58" s="26">
        <v>45556</v>
      </c>
      <c r="F58" s="26">
        <v>45057</v>
      </c>
      <c r="G58" s="93">
        <v>34470</v>
      </c>
    </row>
    <row r="59" spans="1:7" x14ac:dyDescent="0.15">
      <c r="A59" s="5"/>
      <c r="B59" s="5"/>
      <c r="C59" s="5"/>
      <c r="D59" s="5"/>
      <c r="E59" s="5"/>
      <c r="F59" s="5"/>
      <c r="G59" s="82"/>
    </row>
    <row r="60" spans="1:7" ht="12" x14ac:dyDescent="0.15">
      <c r="A60" s="5" t="s">
        <v>111</v>
      </c>
      <c r="B60" s="20" t="s">
        <v>40</v>
      </c>
      <c r="C60" s="20" t="s">
        <v>40</v>
      </c>
      <c r="D60" s="20" t="s">
        <v>40</v>
      </c>
      <c r="E60" s="20" t="s">
        <v>40</v>
      </c>
      <c r="F60" s="20" t="s">
        <v>40</v>
      </c>
      <c r="G60" s="87" t="s">
        <v>40</v>
      </c>
    </row>
    <row r="61" spans="1:7" x14ac:dyDescent="0.15">
      <c r="A61" s="5"/>
      <c r="B61" s="5"/>
      <c r="C61" s="5"/>
      <c r="D61" s="5"/>
      <c r="E61" s="5"/>
      <c r="F61" s="5"/>
      <c r="G61" s="82"/>
    </row>
    <row r="62" spans="1:7" x14ac:dyDescent="0.15">
      <c r="A62" s="13" t="s">
        <v>112</v>
      </c>
      <c r="B62" s="14">
        <v>-8086</v>
      </c>
      <c r="C62" s="14">
        <v>31090</v>
      </c>
      <c r="D62" s="14">
        <v>50133</v>
      </c>
      <c r="E62" s="14">
        <v>45556</v>
      </c>
      <c r="F62" s="14">
        <v>45057</v>
      </c>
      <c r="G62" s="86">
        <v>34470</v>
      </c>
    </row>
    <row r="63" spans="1:7" x14ac:dyDescent="0.15">
      <c r="A63" s="13" t="s">
        <v>113</v>
      </c>
      <c r="B63" s="14">
        <v>-8086</v>
      </c>
      <c r="C63" s="14">
        <v>31090</v>
      </c>
      <c r="D63" s="14">
        <v>50133</v>
      </c>
      <c r="E63" s="14">
        <v>45556</v>
      </c>
      <c r="F63" s="14">
        <v>45057</v>
      </c>
      <c r="G63" s="86">
        <v>34470</v>
      </c>
    </row>
    <row r="64" spans="1:7" x14ac:dyDescent="0.15">
      <c r="A64" s="5"/>
      <c r="B64" s="5"/>
      <c r="C64" s="5"/>
      <c r="D64" s="5"/>
      <c r="E64" s="5"/>
      <c r="F64" s="5"/>
      <c r="G64" s="82"/>
    </row>
    <row r="65" spans="1:7" x14ac:dyDescent="0.15">
      <c r="A65" s="13" t="s">
        <v>114</v>
      </c>
      <c r="B65" s="5"/>
      <c r="C65" s="5"/>
      <c r="D65" s="5"/>
      <c r="E65" s="5"/>
      <c r="F65" s="5"/>
      <c r="G65" s="82"/>
    </row>
    <row r="66" spans="1:7" x14ac:dyDescent="0.15">
      <c r="A66" s="5" t="s">
        <v>115</v>
      </c>
      <c r="B66" s="19">
        <v>-41.14</v>
      </c>
      <c r="C66" s="19">
        <v>158.146717</v>
      </c>
      <c r="D66" s="19">
        <v>254.91183100000001</v>
      </c>
      <c r="E66" s="19">
        <v>231.25929600000001</v>
      </c>
      <c r="F66" s="19">
        <v>232.390334</v>
      </c>
      <c r="G66" s="88">
        <v>179.651017</v>
      </c>
    </row>
    <row r="67" spans="1:7" x14ac:dyDescent="0.15">
      <c r="A67" s="5" t="s">
        <v>116</v>
      </c>
      <c r="B67" s="19">
        <v>-41.14</v>
      </c>
      <c r="C67" s="19">
        <v>158.146717</v>
      </c>
      <c r="D67" s="19">
        <v>254.91183100000001</v>
      </c>
      <c r="E67" s="19">
        <v>231.25929600000001</v>
      </c>
      <c r="F67" s="19">
        <v>232.390334</v>
      </c>
      <c r="G67" s="88">
        <v>179.651017</v>
      </c>
    </row>
    <row r="68" spans="1:7" x14ac:dyDescent="0.15">
      <c r="A68" s="5" t="s">
        <v>117</v>
      </c>
      <c r="B68" s="20">
        <v>196.5498</v>
      </c>
      <c r="C68" s="20">
        <v>196.58959999999999</v>
      </c>
      <c r="D68" s="20">
        <v>196.66800000000001</v>
      </c>
      <c r="E68" s="20">
        <v>196.99100000000001</v>
      </c>
      <c r="F68" s="20">
        <v>193.88499999999999</v>
      </c>
      <c r="G68" s="87">
        <v>191.87200000000001</v>
      </c>
    </row>
    <row r="69" spans="1:7" x14ac:dyDescent="0.15">
      <c r="A69" s="5"/>
      <c r="B69" s="5"/>
      <c r="C69" s="5"/>
      <c r="D69" s="5"/>
      <c r="E69" s="5"/>
      <c r="F69" s="5"/>
      <c r="G69" s="82"/>
    </row>
    <row r="70" spans="1:7" x14ac:dyDescent="0.15">
      <c r="A70" s="5" t="s">
        <v>118</v>
      </c>
      <c r="B70" s="19">
        <v>-41.14</v>
      </c>
      <c r="C70" s="19">
        <v>158.146717</v>
      </c>
      <c r="D70" s="19">
        <v>231.09102200000001</v>
      </c>
      <c r="E70" s="19">
        <v>209.60768999999999</v>
      </c>
      <c r="F70" s="19">
        <v>214.35132899999999</v>
      </c>
      <c r="G70" s="88">
        <v>169.884759</v>
      </c>
    </row>
    <row r="71" spans="1:7" x14ac:dyDescent="0.15">
      <c r="A71" s="5" t="s">
        <v>119</v>
      </c>
      <c r="B71" s="19">
        <v>-41.14</v>
      </c>
      <c r="C71" s="19">
        <v>158.146717</v>
      </c>
      <c r="D71" s="19">
        <v>231.09102200000001</v>
      </c>
      <c r="E71" s="19">
        <v>209.60768999999999</v>
      </c>
      <c r="F71" s="19">
        <v>214.35132899999999</v>
      </c>
      <c r="G71" s="88">
        <v>169.884759</v>
      </c>
    </row>
    <row r="72" spans="1:7" x14ac:dyDescent="0.15">
      <c r="A72" s="5" t="s">
        <v>120</v>
      </c>
      <c r="B72" s="20">
        <v>196.5498</v>
      </c>
      <c r="C72" s="20">
        <v>196.58959999999999</v>
      </c>
      <c r="D72" s="20">
        <v>216.815</v>
      </c>
      <c r="E72" s="20">
        <v>217.20099999999999</v>
      </c>
      <c r="F72" s="20">
        <v>210.09899999999999</v>
      </c>
      <c r="G72" s="87">
        <v>202.83750000000001</v>
      </c>
    </row>
    <row r="73" spans="1:7" x14ac:dyDescent="0.15">
      <c r="A73" s="5"/>
      <c r="B73" s="5"/>
      <c r="C73" s="5"/>
      <c r="D73" s="5"/>
      <c r="E73" s="5"/>
      <c r="F73" s="5"/>
      <c r="G73" s="82"/>
    </row>
    <row r="74" spans="1:7" x14ac:dyDescent="0.15">
      <c r="A74" s="5" t="s">
        <v>121</v>
      </c>
      <c r="B74" s="19">
        <v>139.01247900000001</v>
      </c>
      <c r="C74" s="19">
        <v>195.56222700000001</v>
      </c>
      <c r="D74" s="19">
        <v>173.09310600000001</v>
      </c>
      <c r="E74" s="19">
        <v>217.18949000000001</v>
      </c>
      <c r="F74" s="19">
        <v>177.476339</v>
      </c>
      <c r="G74" s="88">
        <v>174.94280000000001</v>
      </c>
    </row>
    <row r="75" spans="1:7" x14ac:dyDescent="0.15">
      <c r="A75" s="5" t="s">
        <v>122</v>
      </c>
      <c r="B75" s="19">
        <v>139.01247900000001</v>
      </c>
      <c r="C75" s="19">
        <v>195.56222700000001</v>
      </c>
      <c r="D75" s="19">
        <v>157.00885500000001</v>
      </c>
      <c r="E75" s="19">
        <v>196.98056099999999</v>
      </c>
      <c r="F75" s="19">
        <v>163.779932</v>
      </c>
      <c r="G75" s="88">
        <v>165.48530199999999</v>
      </c>
    </row>
    <row r="76" spans="1:7" x14ac:dyDescent="0.15">
      <c r="A76" s="5"/>
      <c r="B76" s="5"/>
      <c r="C76" s="5"/>
      <c r="D76" s="5"/>
      <c r="E76" s="5"/>
      <c r="F76" s="5"/>
      <c r="G76" s="82"/>
    </row>
    <row r="77" spans="1:7" x14ac:dyDescent="0.15">
      <c r="A77" s="5" t="s">
        <v>123</v>
      </c>
      <c r="B77" s="19">
        <v>20</v>
      </c>
      <c r="C77" s="19">
        <v>35</v>
      </c>
      <c r="D77" s="19">
        <v>55</v>
      </c>
      <c r="E77" s="19">
        <v>60</v>
      </c>
      <c r="F77" s="19">
        <v>60</v>
      </c>
      <c r="G77" s="88">
        <v>60</v>
      </c>
    </row>
    <row r="78" spans="1:7" ht="12" x14ac:dyDescent="0.15">
      <c r="A78" s="5" t="s">
        <v>124</v>
      </c>
      <c r="B78" s="27" t="s">
        <v>58</v>
      </c>
      <c r="C78" s="27">
        <v>0.158057</v>
      </c>
      <c r="D78" s="27">
        <v>0.17651</v>
      </c>
      <c r="E78" s="27">
        <v>0.25910899999999998</v>
      </c>
      <c r="F78" s="27">
        <v>0.25940400000000002</v>
      </c>
      <c r="G78" s="83" t="s">
        <v>129</v>
      </c>
    </row>
    <row r="79" spans="1:7" x14ac:dyDescent="0.15">
      <c r="A79" s="5"/>
      <c r="B79" s="5"/>
      <c r="C79" s="5"/>
      <c r="D79" s="5"/>
      <c r="E79" s="5"/>
      <c r="F79" s="5"/>
      <c r="G79" s="82"/>
    </row>
    <row r="80" spans="1:7" x14ac:dyDescent="0.15">
      <c r="A80" s="5" t="s">
        <v>125</v>
      </c>
      <c r="B80" s="28">
        <v>1</v>
      </c>
      <c r="C80" s="28">
        <v>1</v>
      </c>
      <c r="D80" s="28">
        <v>1</v>
      </c>
      <c r="E80" s="28">
        <v>1</v>
      </c>
      <c r="F80" s="28">
        <v>1</v>
      </c>
      <c r="G80" s="92">
        <v>1</v>
      </c>
    </row>
    <row r="81" spans="1:7" x14ac:dyDescent="0.15">
      <c r="A81" s="5"/>
      <c r="B81" s="5"/>
      <c r="C81" s="5"/>
      <c r="D81" s="5"/>
      <c r="E81" s="5"/>
      <c r="F81" s="5"/>
      <c r="G81" s="82"/>
    </row>
    <row r="82" spans="1:7" x14ac:dyDescent="0.15">
      <c r="A82" s="13" t="s">
        <v>126</v>
      </c>
      <c r="B82" s="5"/>
      <c r="C82" s="5"/>
      <c r="D82" s="5"/>
      <c r="E82" s="5"/>
      <c r="F82" s="5"/>
      <c r="G82" s="82"/>
    </row>
    <row r="83" spans="1:7" x14ac:dyDescent="0.15">
      <c r="A83" s="5" t="s">
        <v>27</v>
      </c>
      <c r="B83" s="20">
        <v>82116</v>
      </c>
      <c r="C83" s="20">
        <v>106024</v>
      </c>
      <c r="D83" s="20">
        <v>95843</v>
      </c>
      <c r="E83" s="20">
        <v>115477</v>
      </c>
      <c r="F83" s="20">
        <v>107551</v>
      </c>
      <c r="G83" s="87">
        <v>109086</v>
      </c>
    </row>
    <row r="84" spans="1:7" x14ac:dyDescent="0.15">
      <c r="A84" s="5" t="s">
        <v>127</v>
      </c>
      <c r="B84" s="20">
        <v>41347</v>
      </c>
      <c r="C84" s="20">
        <v>69061</v>
      </c>
      <c r="D84" s="20">
        <v>56512</v>
      </c>
      <c r="E84" s="20">
        <v>69822</v>
      </c>
      <c r="F84" s="20">
        <v>60000</v>
      </c>
      <c r="G84" s="87">
        <v>60113</v>
      </c>
    </row>
    <row r="85" spans="1:7" x14ac:dyDescent="0.15">
      <c r="A85" s="5" t="s">
        <v>28</v>
      </c>
      <c r="B85" s="20">
        <v>39086</v>
      </c>
      <c r="C85" s="20">
        <v>67130</v>
      </c>
      <c r="D85" s="20">
        <v>56512</v>
      </c>
      <c r="E85" s="20">
        <v>69822</v>
      </c>
      <c r="F85" s="20">
        <v>60000</v>
      </c>
      <c r="G85" s="87">
        <v>60113</v>
      </c>
    </row>
    <row r="86" spans="1:7" ht="12" x14ac:dyDescent="0.15">
      <c r="A86" s="5" t="s">
        <v>128</v>
      </c>
      <c r="B86" s="20" t="s">
        <v>129</v>
      </c>
      <c r="C86" s="20" t="s">
        <v>129</v>
      </c>
      <c r="D86" s="20">
        <v>103268</v>
      </c>
      <c r="E86" s="20">
        <v>123208</v>
      </c>
      <c r="F86" s="20">
        <v>114978</v>
      </c>
      <c r="G86" s="87" t="s">
        <v>129</v>
      </c>
    </row>
    <row r="87" spans="1:7" ht="12" x14ac:dyDescent="0.15">
      <c r="A87" s="5" t="s">
        <v>131</v>
      </c>
      <c r="B87" s="27" t="s">
        <v>58</v>
      </c>
      <c r="C87" s="27">
        <v>0.35889900000000002</v>
      </c>
      <c r="D87" s="27" t="s">
        <v>58</v>
      </c>
      <c r="E87" s="27">
        <v>0.30624600000000002</v>
      </c>
      <c r="F87" s="27">
        <v>0.22470100000000001</v>
      </c>
      <c r="G87" s="91">
        <v>0.269733</v>
      </c>
    </row>
    <row r="88" spans="1:7" ht="12" x14ac:dyDescent="0.15">
      <c r="A88" s="5" t="s">
        <v>132</v>
      </c>
      <c r="B88" s="20">
        <v>11521</v>
      </c>
      <c r="C88" s="20">
        <v>13070</v>
      </c>
      <c r="D88" s="20" t="s">
        <v>40</v>
      </c>
      <c r="E88" s="20" t="s">
        <v>40</v>
      </c>
      <c r="F88" s="20" t="s">
        <v>40</v>
      </c>
      <c r="G88" s="87" t="s">
        <v>40</v>
      </c>
    </row>
    <row r="89" spans="1:7" ht="12" x14ac:dyDescent="0.15">
      <c r="A89" s="5" t="s">
        <v>133</v>
      </c>
      <c r="B89" s="20">
        <v>-8446</v>
      </c>
      <c r="C89" s="20">
        <v>3289</v>
      </c>
      <c r="D89" s="20" t="s">
        <v>40</v>
      </c>
      <c r="E89" s="20" t="s">
        <v>40</v>
      </c>
      <c r="F89" s="20" t="s">
        <v>40</v>
      </c>
      <c r="G89" s="87" t="s">
        <v>40</v>
      </c>
    </row>
    <row r="90" spans="1:7" x14ac:dyDescent="0.15">
      <c r="A90" s="5"/>
      <c r="B90" s="5"/>
      <c r="C90" s="5"/>
      <c r="D90" s="5"/>
      <c r="E90" s="5"/>
      <c r="F90" s="5"/>
      <c r="G90" s="82"/>
    </row>
    <row r="91" spans="1:7" x14ac:dyDescent="0.15">
      <c r="A91" s="5" t="s">
        <v>134</v>
      </c>
      <c r="B91" s="20">
        <v>27322.875</v>
      </c>
      <c r="C91" s="20">
        <v>38445.5</v>
      </c>
      <c r="D91" s="20">
        <v>34041.875</v>
      </c>
      <c r="E91" s="20">
        <v>42784.375</v>
      </c>
      <c r="F91" s="20">
        <v>34410</v>
      </c>
      <c r="G91" s="87">
        <v>33566.625</v>
      </c>
    </row>
    <row r="92" spans="1:7" ht="12" x14ac:dyDescent="0.15">
      <c r="A92" s="5" t="s">
        <v>135</v>
      </c>
      <c r="B92" s="20">
        <v>2377</v>
      </c>
      <c r="C92" s="20">
        <v>486</v>
      </c>
      <c r="D92" s="20">
        <v>74</v>
      </c>
      <c r="E92" s="20">
        <v>-229</v>
      </c>
      <c r="F92" s="20">
        <v>208</v>
      </c>
      <c r="G92" s="87" t="s">
        <v>40</v>
      </c>
    </row>
    <row r="93" spans="1:7" x14ac:dyDescent="0.15">
      <c r="A93" s="5" t="s">
        <v>136</v>
      </c>
      <c r="B93" s="29">
        <v>42594</v>
      </c>
      <c r="C93" s="29">
        <v>42594</v>
      </c>
      <c r="D93" s="29">
        <v>42908</v>
      </c>
      <c r="E93" s="29">
        <v>43271</v>
      </c>
      <c r="F93" s="29">
        <v>43636</v>
      </c>
      <c r="G93" s="90">
        <v>43873</v>
      </c>
    </row>
    <row r="94" spans="1:7" ht="12" x14ac:dyDescent="0.15">
      <c r="A94" s="5" t="s">
        <v>137</v>
      </c>
      <c r="B94" s="23" t="s">
        <v>141</v>
      </c>
      <c r="C94" s="23" t="s">
        <v>141</v>
      </c>
      <c r="D94" s="23" t="s">
        <v>141</v>
      </c>
      <c r="E94" s="23" t="s">
        <v>141</v>
      </c>
      <c r="F94" s="23" t="s">
        <v>141</v>
      </c>
      <c r="G94" s="83" t="s">
        <v>141</v>
      </c>
    </row>
    <row r="95" spans="1:7" ht="12" x14ac:dyDescent="0.15">
      <c r="A95" s="5" t="s">
        <v>142</v>
      </c>
      <c r="B95" s="23" t="s">
        <v>143</v>
      </c>
      <c r="C95" s="23" t="s">
        <v>143</v>
      </c>
      <c r="D95" s="23" t="s">
        <v>143</v>
      </c>
      <c r="E95" s="23" t="s">
        <v>143</v>
      </c>
      <c r="F95" s="23" t="s">
        <v>143</v>
      </c>
      <c r="G95" s="83" t="s">
        <v>144</v>
      </c>
    </row>
    <row r="96" spans="1:7" x14ac:dyDescent="0.15">
      <c r="A96" s="5"/>
      <c r="B96" s="5"/>
      <c r="C96" s="5"/>
      <c r="D96" s="5"/>
      <c r="E96" s="5"/>
      <c r="F96" s="5"/>
      <c r="G96" s="82"/>
    </row>
    <row r="97" spans="1:7" x14ac:dyDescent="0.15">
      <c r="A97" s="13" t="s">
        <v>145</v>
      </c>
      <c r="B97" s="5"/>
      <c r="C97" s="5"/>
      <c r="D97" s="5"/>
      <c r="E97" s="5"/>
      <c r="F97" s="5"/>
      <c r="G97" s="82"/>
    </row>
    <row r="98" spans="1:7" ht="12" x14ac:dyDescent="0.15">
      <c r="A98" s="5" t="s">
        <v>297</v>
      </c>
      <c r="B98" s="20" t="s">
        <v>129</v>
      </c>
      <c r="C98" s="20" t="s">
        <v>129</v>
      </c>
      <c r="D98" s="20">
        <v>15537</v>
      </c>
      <c r="E98" s="20">
        <v>18004</v>
      </c>
      <c r="F98" s="20">
        <v>19926</v>
      </c>
      <c r="G98" s="87" t="s">
        <v>129</v>
      </c>
    </row>
    <row r="99" spans="1:7" ht="12" x14ac:dyDescent="0.15">
      <c r="A99" s="5" t="s">
        <v>146</v>
      </c>
      <c r="B99" s="20" t="s">
        <v>129</v>
      </c>
      <c r="C99" s="20" t="s">
        <v>129</v>
      </c>
      <c r="D99" s="20">
        <v>24632</v>
      </c>
      <c r="E99" s="20">
        <v>26405</v>
      </c>
      <c r="F99" s="20">
        <v>29061</v>
      </c>
      <c r="G99" s="87">
        <v>29061</v>
      </c>
    </row>
    <row r="100" spans="1:7" x14ac:dyDescent="0.15">
      <c r="A100" s="5" t="s">
        <v>148</v>
      </c>
      <c r="B100" s="20">
        <v>32366</v>
      </c>
      <c r="C100" s="20">
        <v>33285</v>
      </c>
      <c r="D100" s="20">
        <v>35416</v>
      </c>
      <c r="E100" s="20">
        <v>35926</v>
      </c>
      <c r="F100" s="20">
        <v>36422</v>
      </c>
      <c r="G100" s="87">
        <v>36422</v>
      </c>
    </row>
    <row r="101" spans="1:7" ht="12" x14ac:dyDescent="0.15">
      <c r="A101" s="5" t="s">
        <v>149</v>
      </c>
      <c r="B101" s="20" t="s">
        <v>129</v>
      </c>
      <c r="C101" s="20" t="s">
        <v>129</v>
      </c>
      <c r="D101" s="20">
        <v>7425</v>
      </c>
      <c r="E101" s="20">
        <v>7731</v>
      </c>
      <c r="F101" s="20">
        <v>7427</v>
      </c>
      <c r="G101" s="87" t="s">
        <v>129</v>
      </c>
    </row>
    <row r="102" spans="1:7" ht="12" x14ac:dyDescent="0.15">
      <c r="A102" s="5" t="s">
        <v>150</v>
      </c>
      <c r="B102" s="20" t="s">
        <v>40</v>
      </c>
      <c r="C102" s="20" t="s">
        <v>40</v>
      </c>
      <c r="D102" s="20">
        <v>390.49560000000002</v>
      </c>
      <c r="E102" s="20">
        <v>456.37639200000001</v>
      </c>
      <c r="F102" s="20">
        <v>585.42584799999997</v>
      </c>
      <c r="G102" s="87" t="s">
        <v>40</v>
      </c>
    </row>
    <row r="103" spans="1:7" ht="12" x14ac:dyDescent="0.15">
      <c r="A103" s="5" t="s">
        <v>151</v>
      </c>
      <c r="B103" s="20" t="s">
        <v>40</v>
      </c>
      <c r="C103" s="20" t="s">
        <v>40</v>
      </c>
      <c r="D103" s="20">
        <v>7034.5043999999998</v>
      </c>
      <c r="E103" s="20">
        <v>7274.6236079999999</v>
      </c>
      <c r="F103" s="20">
        <v>6841.5741520000001</v>
      </c>
      <c r="G103" s="87" t="s">
        <v>40</v>
      </c>
    </row>
    <row r="104" spans="1:7" x14ac:dyDescent="0.15">
      <c r="A104" s="5"/>
      <c r="B104" s="5"/>
      <c r="C104" s="5"/>
      <c r="D104" s="5"/>
      <c r="E104" s="5"/>
      <c r="F104" s="5"/>
      <c r="G104" s="82"/>
    </row>
    <row r="105" spans="1:7" ht="12" x14ac:dyDescent="0.15">
      <c r="A105" s="5" t="s">
        <v>298</v>
      </c>
      <c r="B105" s="20">
        <v>146</v>
      </c>
      <c r="C105" s="20">
        <v>99</v>
      </c>
      <c r="D105" s="20" t="s">
        <v>40</v>
      </c>
      <c r="E105" s="20" t="s">
        <v>40</v>
      </c>
      <c r="F105" s="20" t="s">
        <v>40</v>
      </c>
      <c r="G105" s="87" t="s">
        <v>40</v>
      </c>
    </row>
    <row r="106" spans="1:7" ht="12" x14ac:dyDescent="0.15">
      <c r="A106" s="13" t="s">
        <v>154</v>
      </c>
      <c r="B106" s="14">
        <v>146</v>
      </c>
      <c r="C106" s="14">
        <v>99</v>
      </c>
      <c r="D106" s="14" t="s">
        <v>40</v>
      </c>
      <c r="E106" s="14" t="s">
        <v>40</v>
      </c>
      <c r="F106" s="14" t="s">
        <v>40</v>
      </c>
      <c r="G106" s="86" t="s">
        <v>40</v>
      </c>
    </row>
    <row r="107" spans="1:7" x14ac:dyDescent="0.15">
      <c r="A107" s="5"/>
      <c r="B107" s="5"/>
      <c r="C107" s="5"/>
      <c r="D107" s="5"/>
      <c r="E107" s="5"/>
      <c r="F107" s="5"/>
      <c r="G107" s="82"/>
    </row>
    <row r="108" spans="1:7" ht="12" x14ac:dyDescent="0.15">
      <c r="A108" s="5" t="s">
        <v>287</v>
      </c>
      <c r="B108" s="23" t="s">
        <v>288</v>
      </c>
      <c r="C108" s="23" t="s">
        <v>288</v>
      </c>
      <c r="D108" s="23" t="s">
        <v>288</v>
      </c>
      <c r="E108" s="23" t="s">
        <v>288</v>
      </c>
      <c r="F108" s="23" t="s">
        <v>288</v>
      </c>
      <c r="G108" s="83" t="s">
        <v>289</v>
      </c>
    </row>
    <row r="109" spans="1:7" x14ac:dyDescent="0.15">
      <c r="A109" s="18"/>
      <c r="B109" s="18"/>
      <c r="C109" s="18"/>
      <c r="D109" s="18"/>
      <c r="E109" s="18"/>
      <c r="F109" s="18"/>
      <c r="G109" s="18"/>
    </row>
    <row r="110" spans="1:7" x14ac:dyDescent="0.15">
      <c r="A110" s="2" t="s">
        <v>156</v>
      </c>
    </row>
    <row r="111" spans="1:7" x14ac:dyDescent="0.15">
      <c r="A111" s="24" t="s">
        <v>59</v>
      </c>
    </row>
  </sheetData>
  <pageMargins left="0.2" right="0.2" top="0.5" bottom="0.5" header="0.5" footer="0.5"/>
  <pageSetup fitToWidth="0" fitToHeight="0" orientation="landscape" horizontalDpi="0" verticalDpi="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B8863-36EE-6B4D-BDCA-B9E15A4C451E}">
  <sheetPr>
    <outlinePr summaryBelow="0" summaryRight="0"/>
    <pageSetUpPr autoPageBreaks="0"/>
  </sheetPr>
  <dimension ref="A5:IU102"/>
  <sheetViews>
    <sheetView topLeftCell="A44" zoomScale="157" workbookViewId="0">
      <selection activeCell="J22" sqref="J22"/>
    </sheetView>
  </sheetViews>
  <sheetFormatPr baseColWidth="10" defaultColWidth="11" defaultRowHeight="11" x14ac:dyDescent="0.15"/>
  <cols>
    <col min="1" max="1" width="45.83203125" style="2" customWidth="1"/>
    <col min="2" max="7" width="14.83203125" style="2" customWidth="1"/>
    <col min="8" max="256" width="8.83203125" style="2" customWidth="1"/>
    <col min="257" max="257" width="45.83203125" style="2" customWidth="1"/>
    <col min="258" max="263" width="14.83203125" style="2" customWidth="1"/>
    <col min="264" max="512" width="8.83203125" style="2" customWidth="1"/>
    <col min="513" max="513" width="45.83203125" style="2" customWidth="1"/>
    <col min="514" max="519" width="14.83203125" style="2" customWidth="1"/>
    <col min="520" max="768" width="8.83203125" style="2" customWidth="1"/>
    <col min="769" max="769" width="45.83203125" style="2" customWidth="1"/>
    <col min="770" max="775" width="14.83203125" style="2" customWidth="1"/>
    <col min="776" max="1024" width="8.83203125" style="2" customWidth="1"/>
    <col min="1025" max="1025" width="45.83203125" style="2" customWidth="1"/>
    <col min="1026" max="1031" width="14.83203125" style="2" customWidth="1"/>
    <col min="1032" max="1280" width="8.83203125" style="2" customWidth="1"/>
    <col min="1281" max="1281" width="45.83203125" style="2" customWidth="1"/>
    <col min="1282" max="1287" width="14.83203125" style="2" customWidth="1"/>
    <col min="1288" max="1536" width="8.83203125" style="2" customWidth="1"/>
    <col min="1537" max="1537" width="45.83203125" style="2" customWidth="1"/>
    <col min="1538" max="1543" width="14.83203125" style="2" customWidth="1"/>
    <col min="1544" max="1792" width="8.83203125" style="2" customWidth="1"/>
    <col min="1793" max="1793" width="45.83203125" style="2" customWidth="1"/>
    <col min="1794" max="1799" width="14.83203125" style="2" customWidth="1"/>
    <col min="1800" max="2048" width="8.83203125" style="2" customWidth="1"/>
    <col min="2049" max="2049" width="45.83203125" style="2" customWidth="1"/>
    <col min="2050" max="2055" width="14.83203125" style="2" customWidth="1"/>
    <col min="2056" max="2304" width="8.83203125" style="2" customWidth="1"/>
    <col min="2305" max="2305" width="45.83203125" style="2" customWidth="1"/>
    <col min="2306" max="2311" width="14.83203125" style="2" customWidth="1"/>
    <col min="2312" max="2560" width="8.83203125" style="2" customWidth="1"/>
    <col min="2561" max="2561" width="45.83203125" style="2" customWidth="1"/>
    <col min="2562" max="2567" width="14.83203125" style="2" customWidth="1"/>
    <col min="2568" max="2816" width="8.83203125" style="2" customWidth="1"/>
    <col min="2817" max="2817" width="45.83203125" style="2" customWidth="1"/>
    <col min="2818" max="2823" width="14.83203125" style="2" customWidth="1"/>
    <col min="2824" max="3072" width="8.83203125" style="2" customWidth="1"/>
    <col min="3073" max="3073" width="45.83203125" style="2" customWidth="1"/>
    <col min="3074" max="3079" width="14.83203125" style="2" customWidth="1"/>
    <col min="3080" max="3328" width="8.83203125" style="2" customWidth="1"/>
    <col min="3329" max="3329" width="45.83203125" style="2" customWidth="1"/>
    <col min="3330" max="3335" width="14.83203125" style="2" customWidth="1"/>
    <col min="3336" max="3584" width="8.83203125" style="2" customWidth="1"/>
    <col min="3585" max="3585" width="45.83203125" style="2" customWidth="1"/>
    <col min="3586" max="3591" width="14.83203125" style="2" customWidth="1"/>
    <col min="3592" max="3840" width="8.83203125" style="2" customWidth="1"/>
    <col min="3841" max="3841" width="45.83203125" style="2" customWidth="1"/>
    <col min="3842" max="3847" width="14.83203125" style="2" customWidth="1"/>
    <col min="3848" max="4096" width="8.83203125" style="2" customWidth="1"/>
    <col min="4097" max="4097" width="45.83203125" style="2" customWidth="1"/>
    <col min="4098" max="4103" width="14.83203125" style="2" customWidth="1"/>
    <col min="4104" max="4352" width="8.83203125" style="2" customWidth="1"/>
    <col min="4353" max="4353" width="45.83203125" style="2" customWidth="1"/>
    <col min="4354" max="4359" width="14.83203125" style="2" customWidth="1"/>
    <col min="4360" max="4608" width="8.83203125" style="2" customWidth="1"/>
    <col min="4609" max="4609" width="45.83203125" style="2" customWidth="1"/>
    <col min="4610" max="4615" width="14.83203125" style="2" customWidth="1"/>
    <col min="4616" max="4864" width="8.83203125" style="2" customWidth="1"/>
    <col min="4865" max="4865" width="45.83203125" style="2" customWidth="1"/>
    <col min="4866" max="4871" width="14.83203125" style="2" customWidth="1"/>
    <col min="4872" max="5120" width="8.83203125" style="2" customWidth="1"/>
    <col min="5121" max="5121" width="45.83203125" style="2" customWidth="1"/>
    <col min="5122" max="5127" width="14.83203125" style="2" customWidth="1"/>
    <col min="5128" max="5376" width="8.83203125" style="2" customWidth="1"/>
    <col min="5377" max="5377" width="45.83203125" style="2" customWidth="1"/>
    <col min="5378" max="5383" width="14.83203125" style="2" customWidth="1"/>
    <col min="5384" max="5632" width="8.83203125" style="2" customWidth="1"/>
    <col min="5633" max="5633" width="45.83203125" style="2" customWidth="1"/>
    <col min="5634" max="5639" width="14.83203125" style="2" customWidth="1"/>
    <col min="5640" max="5888" width="8.83203125" style="2" customWidth="1"/>
    <col min="5889" max="5889" width="45.83203125" style="2" customWidth="1"/>
    <col min="5890" max="5895" width="14.83203125" style="2" customWidth="1"/>
    <col min="5896" max="6144" width="8.83203125" style="2" customWidth="1"/>
    <col min="6145" max="6145" width="45.83203125" style="2" customWidth="1"/>
    <col min="6146" max="6151" width="14.83203125" style="2" customWidth="1"/>
    <col min="6152" max="6400" width="8.83203125" style="2" customWidth="1"/>
    <col min="6401" max="6401" width="45.83203125" style="2" customWidth="1"/>
    <col min="6402" max="6407" width="14.83203125" style="2" customWidth="1"/>
    <col min="6408" max="6656" width="8.83203125" style="2" customWidth="1"/>
    <col min="6657" max="6657" width="45.83203125" style="2" customWidth="1"/>
    <col min="6658" max="6663" width="14.83203125" style="2" customWidth="1"/>
    <col min="6664" max="6912" width="8.83203125" style="2" customWidth="1"/>
    <col min="6913" max="6913" width="45.83203125" style="2" customWidth="1"/>
    <col min="6914" max="6919" width="14.83203125" style="2" customWidth="1"/>
    <col min="6920" max="7168" width="8.83203125" style="2" customWidth="1"/>
    <col min="7169" max="7169" width="45.83203125" style="2" customWidth="1"/>
    <col min="7170" max="7175" width="14.83203125" style="2" customWidth="1"/>
    <col min="7176" max="7424" width="8.83203125" style="2" customWidth="1"/>
    <col min="7425" max="7425" width="45.83203125" style="2" customWidth="1"/>
    <col min="7426" max="7431" width="14.83203125" style="2" customWidth="1"/>
    <col min="7432" max="7680" width="8.83203125" style="2" customWidth="1"/>
    <col min="7681" max="7681" width="45.83203125" style="2" customWidth="1"/>
    <col min="7682" max="7687" width="14.83203125" style="2" customWidth="1"/>
    <col min="7688" max="7936" width="8.83203125" style="2" customWidth="1"/>
    <col min="7937" max="7937" width="45.83203125" style="2" customWidth="1"/>
    <col min="7938" max="7943" width="14.83203125" style="2" customWidth="1"/>
    <col min="7944" max="8192" width="8.83203125" style="2" customWidth="1"/>
    <col min="8193" max="8193" width="45.83203125" style="2" customWidth="1"/>
    <col min="8194" max="8199" width="14.83203125" style="2" customWidth="1"/>
    <col min="8200" max="8448" width="8.83203125" style="2" customWidth="1"/>
    <col min="8449" max="8449" width="45.83203125" style="2" customWidth="1"/>
    <col min="8450" max="8455" width="14.83203125" style="2" customWidth="1"/>
    <col min="8456" max="8704" width="8.83203125" style="2" customWidth="1"/>
    <col min="8705" max="8705" width="45.83203125" style="2" customWidth="1"/>
    <col min="8706" max="8711" width="14.83203125" style="2" customWidth="1"/>
    <col min="8712" max="8960" width="8.83203125" style="2" customWidth="1"/>
    <col min="8961" max="8961" width="45.83203125" style="2" customWidth="1"/>
    <col min="8962" max="8967" width="14.83203125" style="2" customWidth="1"/>
    <col min="8968" max="9216" width="8.83203125" style="2" customWidth="1"/>
    <col min="9217" max="9217" width="45.83203125" style="2" customWidth="1"/>
    <col min="9218" max="9223" width="14.83203125" style="2" customWidth="1"/>
    <col min="9224" max="9472" width="8.83203125" style="2" customWidth="1"/>
    <col min="9473" max="9473" width="45.83203125" style="2" customWidth="1"/>
    <col min="9474" max="9479" width="14.83203125" style="2" customWidth="1"/>
    <col min="9480" max="9728" width="8.83203125" style="2" customWidth="1"/>
    <col min="9729" max="9729" width="45.83203125" style="2" customWidth="1"/>
    <col min="9730" max="9735" width="14.83203125" style="2" customWidth="1"/>
    <col min="9736" max="9984" width="8.83203125" style="2" customWidth="1"/>
    <col min="9985" max="9985" width="45.83203125" style="2" customWidth="1"/>
    <col min="9986" max="9991" width="14.83203125" style="2" customWidth="1"/>
    <col min="9992" max="10240" width="8.83203125" style="2" customWidth="1"/>
    <col min="10241" max="10241" width="45.83203125" style="2" customWidth="1"/>
    <col min="10242" max="10247" width="14.83203125" style="2" customWidth="1"/>
    <col min="10248" max="10496" width="8.83203125" style="2" customWidth="1"/>
    <col min="10497" max="10497" width="45.83203125" style="2" customWidth="1"/>
    <col min="10498" max="10503" width="14.83203125" style="2" customWidth="1"/>
    <col min="10504" max="10752" width="8.83203125" style="2" customWidth="1"/>
    <col min="10753" max="10753" width="45.83203125" style="2" customWidth="1"/>
    <col min="10754" max="10759" width="14.83203125" style="2" customWidth="1"/>
    <col min="10760" max="11008" width="8.83203125" style="2" customWidth="1"/>
    <col min="11009" max="11009" width="45.83203125" style="2" customWidth="1"/>
    <col min="11010" max="11015" width="14.83203125" style="2" customWidth="1"/>
    <col min="11016" max="11264" width="8.83203125" style="2" customWidth="1"/>
    <col min="11265" max="11265" width="45.83203125" style="2" customWidth="1"/>
    <col min="11266" max="11271" width="14.83203125" style="2" customWidth="1"/>
    <col min="11272" max="11520" width="8.83203125" style="2" customWidth="1"/>
    <col min="11521" max="11521" width="45.83203125" style="2" customWidth="1"/>
    <col min="11522" max="11527" width="14.83203125" style="2" customWidth="1"/>
    <col min="11528" max="11776" width="8.83203125" style="2" customWidth="1"/>
    <col min="11777" max="11777" width="45.83203125" style="2" customWidth="1"/>
    <col min="11778" max="11783" width="14.83203125" style="2" customWidth="1"/>
    <col min="11784" max="12032" width="8.83203125" style="2" customWidth="1"/>
    <col min="12033" max="12033" width="45.83203125" style="2" customWidth="1"/>
    <col min="12034" max="12039" width="14.83203125" style="2" customWidth="1"/>
    <col min="12040" max="12288" width="8.83203125" style="2" customWidth="1"/>
    <col min="12289" max="12289" width="45.83203125" style="2" customWidth="1"/>
    <col min="12290" max="12295" width="14.83203125" style="2" customWidth="1"/>
    <col min="12296" max="12544" width="8.83203125" style="2" customWidth="1"/>
    <col min="12545" max="12545" width="45.83203125" style="2" customWidth="1"/>
    <col min="12546" max="12551" width="14.83203125" style="2" customWidth="1"/>
    <col min="12552" max="12800" width="8.83203125" style="2" customWidth="1"/>
    <col min="12801" max="12801" width="45.83203125" style="2" customWidth="1"/>
    <col min="12802" max="12807" width="14.83203125" style="2" customWidth="1"/>
    <col min="12808" max="13056" width="8.83203125" style="2" customWidth="1"/>
    <col min="13057" max="13057" width="45.83203125" style="2" customWidth="1"/>
    <col min="13058" max="13063" width="14.83203125" style="2" customWidth="1"/>
    <col min="13064" max="13312" width="8.83203125" style="2" customWidth="1"/>
    <col min="13313" max="13313" width="45.83203125" style="2" customWidth="1"/>
    <col min="13314" max="13319" width="14.83203125" style="2" customWidth="1"/>
    <col min="13320" max="13568" width="8.83203125" style="2" customWidth="1"/>
    <col min="13569" max="13569" width="45.83203125" style="2" customWidth="1"/>
    <col min="13570" max="13575" width="14.83203125" style="2" customWidth="1"/>
    <col min="13576" max="13824" width="8.83203125" style="2" customWidth="1"/>
    <col min="13825" max="13825" width="45.83203125" style="2" customWidth="1"/>
    <col min="13826" max="13831" width="14.83203125" style="2" customWidth="1"/>
    <col min="13832" max="14080" width="8.83203125" style="2" customWidth="1"/>
    <col min="14081" max="14081" width="45.83203125" style="2" customWidth="1"/>
    <col min="14082" max="14087" width="14.83203125" style="2" customWidth="1"/>
    <col min="14088" max="14336" width="8.83203125" style="2" customWidth="1"/>
    <col min="14337" max="14337" width="45.83203125" style="2" customWidth="1"/>
    <col min="14338" max="14343" width="14.83203125" style="2" customWidth="1"/>
    <col min="14344" max="14592" width="8.83203125" style="2" customWidth="1"/>
    <col min="14593" max="14593" width="45.83203125" style="2" customWidth="1"/>
    <col min="14594" max="14599" width="14.83203125" style="2" customWidth="1"/>
    <col min="14600" max="14848" width="8.83203125" style="2" customWidth="1"/>
    <col min="14849" max="14849" width="45.83203125" style="2" customWidth="1"/>
    <col min="14850" max="14855" width="14.83203125" style="2" customWidth="1"/>
    <col min="14856" max="15104" width="8.83203125" style="2" customWidth="1"/>
    <col min="15105" max="15105" width="45.83203125" style="2" customWidth="1"/>
    <col min="15106" max="15111" width="14.83203125" style="2" customWidth="1"/>
    <col min="15112" max="15360" width="8.83203125" style="2" customWidth="1"/>
    <col min="15361" max="15361" width="45.83203125" style="2" customWidth="1"/>
    <col min="15362" max="15367" width="14.83203125" style="2" customWidth="1"/>
    <col min="15368" max="15616" width="8.83203125" style="2" customWidth="1"/>
    <col min="15617" max="15617" width="45.83203125" style="2" customWidth="1"/>
    <col min="15618" max="15623" width="14.83203125" style="2" customWidth="1"/>
    <col min="15624" max="15872" width="8.83203125" style="2" customWidth="1"/>
    <col min="15873" max="15873" width="45.83203125" style="2" customWidth="1"/>
    <col min="15874" max="15879" width="14.83203125" style="2" customWidth="1"/>
    <col min="15880" max="16128" width="8.83203125" style="2" customWidth="1"/>
    <col min="16129" max="16129" width="45.83203125" style="2" customWidth="1"/>
    <col min="16130" max="16135" width="14.83203125" style="2" customWidth="1"/>
    <col min="16136" max="16384" width="8.83203125" style="2" customWidth="1"/>
  </cols>
  <sheetData>
    <row r="5" spans="1:255" ht="17" x14ac:dyDescent="0.2">
      <c r="A5" s="1" t="s">
        <v>299</v>
      </c>
    </row>
    <row r="7" spans="1:255" ht="12" x14ac:dyDescent="0.15">
      <c r="A7" s="3" t="s">
        <v>61</v>
      </c>
      <c r="B7" s="4" t="s">
        <v>62</v>
      </c>
      <c r="C7" s="2" t="s">
        <v>63</v>
      </c>
      <c r="D7" s="5" t="s">
        <v>3</v>
      </c>
      <c r="E7" s="4" t="s">
        <v>64</v>
      </c>
      <c r="F7" s="2" t="s">
        <v>65</v>
      </c>
    </row>
    <row r="8" spans="1:255" x14ac:dyDescent="0.15">
      <c r="A8" s="5"/>
      <c r="B8" s="4" t="s">
        <v>66</v>
      </c>
      <c r="C8" s="2" t="s">
        <v>67</v>
      </c>
      <c r="D8" s="5" t="s">
        <v>3</v>
      </c>
      <c r="E8" s="4" t="s">
        <v>6</v>
      </c>
      <c r="F8" s="2" t="s">
        <v>7</v>
      </c>
    </row>
    <row r="9" spans="1:255" x14ac:dyDescent="0.15">
      <c r="A9" s="5"/>
      <c r="B9" s="4" t="s">
        <v>1</v>
      </c>
      <c r="C9" s="2" t="s">
        <v>68</v>
      </c>
      <c r="D9" s="5" t="s">
        <v>3</v>
      </c>
      <c r="E9" s="4" t="s">
        <v>4</v>
      </c>
      <c r="F9" s="2" t="s">
        <v>5</v>
      </c>
    </row>
    <row r="10" spans="1:255" x14ac:dyDescent="0.15">
      <c r="A10" s="5"/>
      <c r="B10" s="4" t="s">
        <v>8</v>
      </c>
      <c r="C10" s="2" t="s">
        <v>9</v>
      </c>
      <c r="D10" s="5" t="s">
        <v>3</v>
      </c>
      <c r="E10" s="4" t="s">
        <v>10</v>
      </c>
      <c r="F10" s="6" t="s">
        <v>11</v>
      </c>
    </row>
    <row r="13" spans="1:255" x14ac:dyDescent="0.15">
      <c r="A13" s="7" t="s">
        <v>158</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24" x14ac:dyDescent="0.15">
      <c r="A14" s="9" t="s">
        <v>159</v>
      </c>
      <c r="B14" s="10" t="s">
        <v>300</v>
      </c>
      <c r="C14" s="31">
        <v>42460</v>
      </c>
      <c r="D14" s="31">
        <v>42825</v>
      </c>
      <c r="E14" s="31">
        <v>43190</v>
      </c>
      <c r="F14" s="31">
        <v>43555</v>
      </c>
      <c r="G14" s="98">
        <v>43830</v>
      </c>
    </row>
    <row r="15" spans="1:255" ht="12" x14ac:dyDescent="0.15">
      <c r="A15" s="11" t="s">
        <v>21</v>
      </c>
      <c r="B15" s="12" t="s">
        <v>286</v>
      </c>
      <c r="C15" s="12" t="s">
        <v>286</v>
      </c>
      <c r="D15" s="12" t="s">
        <v>286</v>
      </c>
      <c r="E15" s="12" t="s">
        <v>286</v>
      </c>
      <c r="F15" s="12" t="s">
        <v>286</v>
      </c>
      <c r="G15" s="89" t="s">
        <v>286</v>
      </c>
    </row>
    <row r="16" spans="1:255" x14ac:dyDescent="0.15">
      <c r="A16" s="13" t="s">
        <v>160</v>
      </c>
      <c r="B16" s="5"/>
      <c r="C16" s="5"/>
      <c r="D16" s="5"/>
      <c r="E16" s="5"/>
      <c r="F16" s="5"/>
      <c r="G16" s="82"/>
    </row>
    <row r="17" spans="1:10" x14ac:dyDescent="0.15">
      <c r="A17" s="5" t="s">
        <v>161</v>
      </c>
      <c r="B17" s="20">
        <v>45562</v>
      </c>
      <c r="C17" s="20">
        <v>71955</v>
      </c>
      <c r="D17" s="20">
        <v>97750</v>
      </c>
      <c r="E17" s="20">
        <v>96417</v>
      </c>
      <c r="F17" s="20">
        <v>100592</v>
      </c>
      <c r="G17" s="87">
        <v>117965</v>
      </c>
    </row>
    <row r="18" spans="1:10" x14ac:dyDescent="0.15">
      <c r="A18" s="5" t="s">
        <v>162</v>
      </c>
      <c r="B18" s="20">
        <v>25157</v>
      </c>
      <c r="C18" s="20">
        <v>29167</v>
      </c>
      <c r="D18" s="20">
        <v>20000</v>
      </c>
      <c r="E18" s="20">
        <v>14000</v>
      </c>
      <c r="F18" s="20">
        <v>33000</v>
      </c>
      <c r="G18" s="87">
        <v>36000</v>
      </c>
    </row>
    <row r="19" spans="1:10" x14ac:dyDescent="0.15">
      <c r="A19" s="13" t="s">
        <v>163</v>
      </c>
      <c r="B19" s="25">
        <v>70719</v>
      </c>
      <c r="C19" s="25">
        <v>101122</v>
      </c>
      <c r="D19" s="25">
        <v>117750</v>
      </c>
      <c r="E19" s="25">
        <v>110417</v>
      </c>
      <c r="F19" s="25">
        <v>133592</v>
      </c>
      <c r="G19" s="94">
        <v>153965</v>
      </c>
    </row>
    <row r="20" spans="1:10" x14ac:dyDescent="0.15">
      <c r="A20" s="5"/>
      <c r="B20" s="5"/>
      <c r="C20" s="5"/>
      <c r="D20" s="5"/>
      <c r="E20" s="5"/>
      <c r="F20" s="5"/>
      <c r="G20" s="82"/>
    </row>
    <row r="21" spans="1:10" x14ac:dyDescent="0.15">
      <c r="A21" s="5" t="s">
        <v>164</v>
      </c>
      <c r="B21" s="20">
        <v>171032</v>
      </c>
      <c r="C21" s="20">
        <v>163520</v>
      </c>
      <c r="D21" s="20">
        <v>165894</v>
      </c>
      <c r="E21" s="20">
        <v>177198</v>
      </c>
      <c r="F21" s="20">
        <v>193659</v>
      </c>
      <c r="G21" s="87">
        <v>175179</v>
      </c>
    </row>
    <row r="22" spans="1:10" ht="12" x14ac:dyDescent="0.15">
      <c r="A22" s="5" t="s">
        <v>165</v>
      </c>
      <c r="B22" s="20">
        <v>13451</v>
      </c>
      <c r="C22" s="20">
        <v>11703</v>
      </c>
      <c r="D22" s="20" t="s">
        <v>40</v>
      </c>
      <c r="E22" s="20" t="s">
        <v>40</v>
      </c>
      <c r="F22" s="20" t="s">
        <v>40</v>
      </c>
      <c r="G22" s="87" t="s">
        <v>40</v>
      </c>
      <c r="J22" s="74"/>
    </row>
    <row r="23" spans="1:10" ht="12" x14ac:dyDescent="0.15">
      <c r="A23" s="5" t="s">
        <v>166</v>
      </c>
      <c r="B23" s="20">
        <v>16422</v>
      </c>
      <c r="C23" s="20">
        <v>15811</v>
      </c>
      <c r="D23" s="20">
        <v>13677</v>
      </c>
      <c r="E23" s="20">
        <v>13126</v>
      </c>
      <c r="F23" s="20">
        <v>14208</v>
      </c>
      <c r="G23" s="87" t="s">
        <v>40</v>
      </c>
    </row>
    <row r="24" spans="1:10" x14ac:dyDescent="0.15">
      <c r="A24" s="13" t="s">
        <v>167</v>
      </c>
      <c r="B24" s="25">
        <v>200905</v>
      </c>
      <c r="C24" s="25">
        <v>191034</v>
      </c>
      <c r="D24" s="25">
        <v>179571</v>
      </c>
      <c r="E24" s="25">
        <v>190324</v>
      </c>
      <c r="F24" s="25">
        <v>207867</v>
      </c>
      <c r="G24" s="94">
        <v>175179</v>
      </c>
    </row>
    <row r="25" spans="1:10" x14ac:dyDescent="0.15">
      <c r="A25" s="5"/>
      <c r="B25" s="5"/>
      <c r="C25" s="5"/>
      <c r="D25" s="5"/>
      <c r="E25" s="5"/>
      <c r="F25" s="5"/>
      <c r="G25" s="82"/>
    </row>
    <row r="26" spans="1:10" x14ac:dyDescent="0.15">
      <c r="A26" s="5" t="s">
        <v>168</v>
      </c>
      <c r="B26" s="20">
        <v>115334</v>
      </c>
      <c r="C26" s="20">
        <v>120443</v>
      </c>
      <c r="D26" s="20">
        <v>122311</v>
      </c>
      <c r="E26" s="20">
        <v>136262</v>
      </c>
      <c r="F26" s="20">
        <v>145880</v>
      </c>
      <c r="G26" s="87">
        <v>150108</v>
      </c>
    </row>
    <row r="27" spans="1:10" ht="12" x14ac:dyDescent="0.15">
      <c r="A27" s="5" t="s">
        <v>301</v>
      </c>
      <c r="B27" s="20">
        <v>7123</v>
      </c>
      <c r="C27" s="20">
        <v>8256</v>
      </c>
      <c r="D27" s="20">
        <v>15063</v>
      </c>
      <c r="E27" s="20">
        <v>11874</v>
      </c>
      <c r="F27" s="20" t="s">
        <v>40</v>
      </c>
      <c r="G27" s="87" t="s">
        <v>40</v>
      </c>
    </row>
    <row r="28" spans="1:10" x14ac:dyDescent="0.15">
      <c r="A28" s="5" t="s">
        <v>170</v>
      </c>
      <c r="B28" s="20">
        <v>11924</v>
      </c>
      <c r="C28" s="20">
        <v>9650</v>
      </c>
      <c r="D28" s="20">
        <v>32059</v>
      </c>
      <c r="E28" s="20">
        <v>40856</v>
      </c>
      <c r="F28" s="20">
        <v>36515</v>
      </c>
      <c r="G28" s="87">
        <v>48726</v>
      </c>
    </row>
    <row r="29" spans="1:10" x14ac:dyDescent="0.15">
      <c r="A29" s="13" t="s">
        <v>171</v>
      </c>
      <c r="B29" s="25">
        <v>406005</v>
      </c>
      <c r="C29" s="25">
        <v>430505</v>
      </c>
      <c r="D29" s="25">
        <v>466754</v>
      </c>
      <c r="E29" s="25">
        <v>489733</v>
      </c>
      <c r="F29" s="25">
        <v>523854</v>
      </c>
      <c r="G29" s="94">
        <v>527978</v>
      </c>
    </row>
    <row r="30" spans="1:10" x14ac:dyDescent="0.15">
      <c r="A30" s="5"/>
      <c r="B30" s="5"/>
      <c r="C30" s="5"/>
      <c r="D30" s="5"/>
      <c r="E30" s="5"/>
      <c r="F30" s="5"/>
      <c r="G30" s="82"/>
    </row>
    <row r="31" spans="1:10" ht="12" x14ac:dyDescent="0.15">
      <c r="A31" s="5" t="s">
        <v>172</v>
      </c>
      <c r="B31" s="20">
        <v>906532</v>
      </c>
      <c r="C31" s="20">
        <v>903422</v>
      </c>
      <c r="D31" s="20" t="s">
        <v>40</v>
      </c>
      <c r="E31" s="20" t="s">
        <v>40</v>
      </c>
      <c r="F31" s="20" t="s">
        <v>40</v>
      </c>
      <c r="G31" s="87" t="s">
        <v>40</v>
      </c>
    </row>
    <row r="32" spans="1:10" ht="12" x14ac:dyDescent="0.15">
      <c r="A32" s="5" t="s">
        <v>173</v>
      </c>
      <c r="B32" s="20">
        <v>-697649</v>
      </c>
      <c r="C32" s="20">
        <v>-700155</v>
      </c>
      <c r="D32" s="20" t="s">
        <v>40</v>
      </c>
      <c r="E32" s="20" t="s">
        <v>40</v>
      </c>
      <c r="F32" s="20" t="s">
        <v>40</v>
      </c>
      <c r="G32" s="87" t="s">
        <v>40</v>
      </c>
    </row>
    <row r="33" spans="1:7" x14ac:dyDescent="0.15">
      <c r="A33" s="13" t="s">
        <v>174</v>
      </c>
      <c r="B33" s="25">
        <v>208883</v>
      </c>
      <c r="C33" s="25">
        <v>203267</v>
      </c>
      <c r="D33" s="25">
        <v>241289</v>
      </c>
      <c r="E33" s="25">
        <v>240289</v>
      </c>
      <c r="F33" s="25">
        <v>267887</v>
      </c>
      <c r="G33" s="94">
        <v>289637</v>
      </c>
    </row>
    <row r="34" spans="1:7" x14ac:dyDescent="0.15">
      <c r="A34" s="5"/>
      <c r="B34" s="5"/>
      <c r="C34" s="5"/>
      <c r="D34" s="5"/>
      <c r="E34" s="5"/>
      <c r="F34" s="5"/>
      <c r="G34" s="82"/>
    </row>
    <row r="35" spans="1:7" x14ac:dyDescent="0.15">
      <c r="A35" s="5" t="s">
        <v>175</v>
      </c>
      <c r="B35" s="20">
        <v>133133</v>
      </c>
      <c r="C35" s="20">
        <v>119613</v>
      </c>
      <c r="D35" s="20">
        <v>174156</v>
      </c>
      <c r="E35" s="20">
        <v>189819</v>
      </c>
      <c r="F35" s="20">
        <v>150610</v>
      </c>
      <c r="G35" s="87">
        <v>154128</v>
      </c>
    </row>
    <row r="36" spans="1:7" x14ac:dyDescent="0.15">
      <c r="A36" s="5" t="s">
        <v>176</v>
      </c>
      <c r="B36" s="20">
        <v>9409</v>
      </c>
      <c r="C36" s="20">
        <v>7297</v>
      </c>
      <c r="D36" s="20">
        <v>32737</v>
      </c>
      <c r="E36" s="20">
        <v>27191</v>
      </c>
      <c r="F36" s="20">
        <v>32845</v>
      </c>
      <c r="G36" s="87">
        <v>35632</v>
      </c>
    </row>
    <row r="37" spans="1:7" x14ac:dyDescent="0.15">
      <c r="A37" s="5" t="s">
        <v>177</v>
      </c>
      <c r="B37" s="20">
        <v>11218</v>
      </c>
      <c r="C37" s="20">
        <v>9356</v>
      </c>
      <c r="D37" s="20">
        <v>36303</v>
      </c>
      <c r="E37" s="20">
        <v>33149</v>
      </c>
      <c r="F37" s="20">
        <v>36665</v>
      </c>
      <c r="G37" s="87">
        <v>34505</v>
      </c>
    </row>
    <row r="38" spans="1:7" ht="12" x14ac:dyDescent="0.15">
      <c r="A38" s="5" t="s">
        <v>178</v>
      </c>
      <c r="B38" s="20">
        <v>2200</v>
      </c>
      <c r="C38" s="20">
        <v>2271</v>
      </c>
      <c r="D38" s="20">
        <v>1846</v>
      </c>
      <c r="E38" s="20">
        <v>2985</v>
      </c>
      <c r="F38" s="20">
        <v>1272</v>
      </c>
      <c r="G38" s="87" t="s">
        <v>40</v>
      </c>
    </row>
    <row r="39" spans="1:7" ht="12" x14ac:dyDescent="0.15">
      <c r="A39" s="5" t="s">
        <v>179</v>
      </c>
      <c r="B39" s="20">
        <v>3875</v>
      </c>
      <c r="C39" s="20">
        <v>4279</v>
      </c>
      <c r="D39" s="20">
        <v>10965</v>
      </c>
      <c r="E39" s="20">
        <v>3017</v>
      </c>
      <c r="F39" s="20">
        <v>7521</v>
      </c>
      <c r="G39" s="87" t="s">
        <v>40</v>
      </c>
    </row>
    <row r="40" spans="1:7" ht="12" x14ac:dyDescent="0.15">
      <c r="A40" s="5" t="s">
        <v>181</v>
      </c>
      <c r="B40" s="20">
        <v>48972</v>
      </c>
      <c r="C40" s="20">
        <v>46841</v>
      </c>
      <c r="D40" s="20">
        <v>3</v>
      </c>
      <c r="E40" s="20">
        <v>1</v>
      </c>
      <c r="F40" s="20" t="s">
        <v>40</v>
      </c>
      <c r="G40" s="87" t="s">
        <v>40</v>
      </c>
    </row>
    <row r="41" spans="1:7" x14ac:dyDescent="0.15">
      <c r="A41" s="13" t="s">
        <v>182</v>
      </c>
      <c r="B41" s="26">
        <v>823695</v>
      </c>
      <c r="C41" s="26">
        <v>823429</v>
      </c>
      <c r="D41" s="26">
        <v>964053</v>
      </c>
      <c r="E41" s="26">
        <v>986184</v>
      </c>
      <c r="F41" s="26">
        <v>1020654</v>
      </c>
      <c r="G41" s="93">
        <v>1041880</v>
      </c>
    </row>
    <row r="42" spans="1:7" x14ac:dyDescent="0.15">
      <c r="A42" s="5"/>
      <c r="B42" s="5"/>
      <c r="C42" s="5"/>
      <c r="D42" s="5"/>
      <c r="E42" s="5"/>
      <c r="F42" s="5"/>
      <c r="G42" s="82"/>
    </row>
    <row r="43" spans="1:7" x14ac:dyDescent="0.15">
      <c r="A43" s="13" t="s">
        <v>183</v>
      </c>
      <c r="B43" s="5"/>
      <c r="C43" s="5"/>
      <c r="D43" s="5"/>
      <c r="E43" s="5"/>
      <c r="F43" s="5"/>
      <c r="G43" s="82"/>
    </row>
    <row r="44" spans="1:7" x14ac:dyDescent="0.15">
      <c r="A44" s="5" t="s">
        <v>184</v>
      </c>
      <c r="B44" s="20">
        <v>75495</v>
      </c>
      <c r="C44" s="20">
        <v>71394</v>
      </c>
      <c r="D44" s="20">
        <v>79117</v>
      </c>
      <c r="E44" s="20">
        <v>92382</v>
      </c>
      <c r="F44" s="20">
        <v>93499</v>
      </c>
      <c r="G44" s="87">
        <v>87736</v>
      </c>
    </row>
    <row r="45" spans="1:7" ht="12" x14ac:dyDescent="0.15">
      <c r="A45" s="5" t="s">
        <v>185</v>
      </c>
      <c r="B45" s="20">
        <v>21053</v>
      </c>
      <c r="C45" s="20">
        <v>24997</v>
      </c>
      <c r="D45" s="20">
        <v>26261</v>
      </c>
      <c r="E45" s="20">
        <v>24616</v>
      </c>
      <c r="F45" s="20">
        <v>23542</v>
      </c>
      <c r="G45" s="87" t="s">
        <v>40</v>
      </c>
    </row>
    <row r="46" spans="1:7" x14ac:dyDescent="0.15">
      <c r="A46" s="5" t="s">
        <v>186</v>
      </c>
      <c r="B46" s="20">
        <v>56427</v>
      </c>
      <c r="C46" s="20">
        <v>55528</v>
      </c>
      <c r="D46" s="20">
        <v>57585</v>
      </c>
      <c r="E46" s="20">
        <v>66291</v>
      </c>
      <c r="F46" s="20">
        <v>104265</v>
      </c>
      <c r="G46" s="87">
        <v>120466</v>
      </c>
    </row>
    <row r="47" spans="1:7" x14ac:dyDescent="0.15">
      <c r="A47" s="5" t="s">
        <v>187</v>
      </c>
      <c r="B47" s="20">
        <v>41630</v>
      </c>
      <c r="C47" s="20">
        <v>27493</v>
      </c>
      <c r="D47" s="20">
        <v>51326</v>
      </c>
      <c r="E47" s="20">
        <v>34159</v>
      </c>
      <c r="F47" s="20">
        <v>22662</v>
      </c>
      <c r="G47" s="87">
        <v>36478</v>
      </c>
    </row>
    <row r="48" spans="1:7" x14ac:dyDescent="0.15">
      <c r="A48" s="5" t="s">
        <v>189</v>
      </c>
      <c r="B48" s="20">
        <v>6680</v>
      </c>
      <c r="C48" s="20">
        <v>6239</v>
      </c>
      <c r="D48" s="20">
        <v>5021</v>
      </c>
      <c r="E48" s="20">
        <v>5110</v>
      </c>
      <c r="F48" s="20">
        <v>6879</v>
      </c>
      <c r="G48" s="87">
        <v>3391</v>
      </c>
    </row>
    <row r="49" spans="1:7" ht="12" x14ac:dyDescent="0.15">
      <c r="A49" s="5" t="s">
        <v>302</v>
      </c>
      <c r="B49" s="20">
        <v>34</v>
      </c>
      <c r="C49" s="20">
        <v>52</v>
      </c>
      <c r="D49" s="20">
        <v>54</v>
      </c>
      <c r="E49" s="20">
        <v>52</v>
      </c>
      <c r="F49" s="20" t="s">
        <v>40</v>
      </c>
      <c r="G49" s="87" t="s">
        <v>40</v>
      </c>
    </row>
    <row r="50" spans="1:7" x14ac:dyDescent="0.15">
      <c r="A50" s="5" t="s">
        <v>190</v>
      </c>
      <c r="B50" s="20">
        <v>40237</v>
      </c>
      <c r="C50" s="20">
        <v>42494</v>
      </c>
      <c r="D50" s="20">
        <v>60208</v>
      </c>
      <c r="E50" s="20">
        <v>53628</v>
      </c>
      <c r="F50" s="20">
        <v>49358</v>
      </c>
      <c r="G50" s="87">
        <v>61327</v>
      </c>
    </row>
    <row r="51" spans="1:7" x14ac:dyDescent="0.15">
      <c r="A51" s="13" t="s">
        <v>191</v>
      </c>
      <c r="B51" s="25">
        <v>241556</v>
      </c>
      <c r="C51" s="25">
        <v>228197</v>
      </c>
      <c r="D51" s="25">
        <v>279572</v>
      </c>
      <c r="E51" s="25">
        <v>276238</v>
      </c>
      <c r="F51" s="25">
        <v>300205</v>
      </c>
      <c r="G51" s="94">
        <v>309398</v>
      </c>
    </row>
    <row r="52" spans="1:7" x14ac:dyDescent="0.15">
      <c r="A52" s="5"/>
      <c r="B52" s="5"/>
      <c r="C52" s="5"/>
      <c r="D52" s="5"/>
      <c r="E52" s="5"/>
      <c r="F52" s="5"/>
      <c r="G52" s="82"/>
    </row>
    <row r="53" spans="1:7" x14ac:dyDescent="0.15">
      <c r="A53" s="5" t="s">
        <v>192</v>
      </c>
      <c r="B53" s="20">
        <v>208705</v>
      </c>
      <c r="C53" s="20">
        <v>218794</v>
      </c>
      <c r="D53" s="20">
        <v>265540</v>
      </c>
      <c r="E53" s="20">
        <v>242214</v>
      </c>
      <c r="F53" s="20">
        <v>240622</v>
      </c>
      <c r="G53" s="87">
        <v>230640</v>
      </c>
    </row>
    <row r="54" spans="1:7" x14ac:dyDescent="0.15">
      <c r="A54" s="5" t="s">
        <v>194</v>
      </c>
      <c r="B54" s="20">
        <v>30407</v>
      </c>
      <c r="C54" s="20">
        <v>30440</v>
      </c>
      <c r="D54" s="20">
        <v>35427</v>
      </c>
      <c r="E54" s="20">
        <v>35649</v>
      </c>
      <c r="F54" s="20">
        <v>37553</v>
      </c>
      <c r="G54" s="87">
        <v>37802</v>
      </c>
    </row>
    <row r="55" spans="1:7" ht="12" x14ac:dyDescent="0.15">
      <c r="A55" s="5" t="s">
        <v>195</v>
      </c>
      <c r="B55" s="20">
        <v>6289</v>
      </c>
      <c r="C55" s="20">
        <v>5640</v>
      </c>
      <c r="D55" s="20">
        <v>8370</v>
      </c>
      <c r="E55" s="20">
        <v>9223</v>
      </c>
      <c r="F55" s="20">
        <v>3539</v>
      </c>
      <c r="G55" s="87" t="s">
        <v>40</v>
      </c>
    </row>
    <row r="56" spans="1:7" x14ac:dyDescent="0.15">
      <c r="A56" s="5" t="s">
        <v>196</v>
      </c>
      <c r="B56" s="20">
        <v>33102</v>
      </c>
      <c r="C56" s="20">
        <v>25946</v>
      </c>
      <c r="D56" s="20">
        <v>23316</v>
      </c>
      <c r="E56" s="20">
        <v>14625</v>
      </c>
      <c r="F56" s="20">
        <v>11523</v>
      </c>
      <c r="G56" s="87">
        <v>28653</v>
      </c>
    </row>
    <row r="57" spans="1:7" x14ac:dyDescent="0.15">
      <c r="A57" s="13" t="s">
        <v>197</v>
      </c>
      <c r="B57" s="25">
        <v>520059</v>
      </c>
      <c r="C57" s="25">
        <v>509017</v>
      </c>
      <c r="D57" s="25">
        <v>612225</v>
      </c>
      <c r="E57" s="25">
        <v>577949</v>
      </c>
      <c r="F57" s="25">
        <v>593442</v>
      </c>
      <c r="G57" s="94">
        <v>606493</v>
      </c>
    </row>
    <row r="58" spans="1:7" x14ac:dyDescent="0.15">
      <c r="A58" s="5"/>
      <c r="B58" s="5"/>
      <c r="C58" s="5"/>
      <c r="D58" s="5"/>
      <c r="E58" s="5"/>
      <c r="F58" s="5"/>
      <c r="G58" s="82"/>
    </row>
    <row r="59" spans="1:7" x14ac:dyDescent="0.15">
      <c r="A59" s="5" t="s">
        <v>198</v>
      </c>
      <c r="B59" s="20">
        <v>70817</v>
      </c>
      <c r="C59" s="20">
        <v>70817</v>
      </c>
      <c r="D59" s="20">
        <v>70816</v>
      </c>
      <c r="E59" s="20">
        <v>71832</v>
      </c>
      <c r="F59" s="20">
        <v>71833</v>
      </c>
      <c r="G59" s="87">
        <v>71833</v>
      </c>
    </row>
    <row r="60" spans="1:7" x14ac:dyDescent="0.15">
      <c r="A60" s="5" t="s">
        <v>199</v>
      </c>
      <c r="B60" s="20">
        <v>101447</v>
      </c>
      <c r="C60" s="20">
        <v>101474</v>
      </c>
      <c r="D60" s="20">
        <v>103664</v>
      </c>
      <c r="E60" s="20">
        <v>104685</v>
      </c>
      <c r="F60" s="20">
        <v>104256</v>
      </c>
      <c r="G60" s="87">
        <v>103690</v>
      </c>
    </row>
    <row r="61" spans="1:7" x14ac:dyDescent="0.15">
      <c r="A61" s="5" t="s">
        <v>200</v>
      </c>
      <c r="B61" s="20">
        <v>101202</v>
      </c>
      <c r="C61" s="20">
        <v>127377</v>
      </c>
      <c r="D61" s="20">
        <v>168661</v>
      </c>
      <c r="E61" s="20">
        <v>202413</v>
      </c>
      <c r="F61" s="20">
        <v>235324</v>
      </c>
      <c r="G61" s="87">
        <v>251967</v>
      </c>
    </row>
    <row r="62" spans="1:7" x14ac:dyDescent="0.15">
      <c r="A62" s="5" t="s">
        <v>201</v>
      </c>
      <c r="B62" s="20">
        <v>-427</v>
      </c>
      <c r="C62" s="20">
        <v>-355</v>
      </c>
      <c r="D62" s="20">
        <v>-274</v>
      </c>
      <c r="E62" s="20">
        <v>-166</v>
      </c>
      <c r="F62" s="20">
        <v>-13412</v>
      </c>
      <c r="G62" s="87">
        <v>-13359</v>
      </c>
    </row>
    <row r="63" spans="1:7" x14ac:dyDescent="0.15">
      <c r="A63" s="5" t="s">
        <v>202</v>
      </c>
      <c r="B63" s="20">
        <v>14880</v>
      </c>
      <c r="C63" s="20">
        <v>1637</v>
      </c>
      <c r="D63" s="20">
        <v>-3622</v>
      </c>
      <c r="E63" s="20">
        <v>15019</v>
      </c>
      <c r="F63" s="20">
        <v>13616</v>
      </c>
      <c r="G63" s="87">
        <v>4488</v>
      </c>
    </row>
    <row r="64" spans="1:7" x14ac:dyDescent="0.15">
      <c r="A64" s="13" t="s">
        <v>203</v>
      </c>
      <c r="B64" s="25">
        <v>287919</v>
      </c>
      <c r="C64" s="25">
        <v>300950</v>
      </c>
      <c r="D64" s="25">
        <v>339245</v>
      </c>
      <c r="E64" s="25">
        <v>393783</v>
      </c>
      <c r="F64" s="25">
        <v>411617</v>
      </c>
      <c r="G64" s="94">
        <v>418619</v>
      </c>
    </row>
    <row r="65" spans="1:7" x14ac:dyDescent="0.15">
      <c r="A65" s="5"/>
      <c r="B65" s="5"/>
      <c r="C65" s="5"/>
      <c r="D65" s="5"/>
      <c r="E65" s="5"/>
      <c r="F65" s="5"/>
      <c r="G65" s="82"/>
    </row>
    <row r="66" spans="1:7" x14ac:dyDescent="0.15">
      <c r="A66" s="5" t="s">
        <v>204</v>
      </c>
      <c r="B66" s="20">
        <v>15717</v>
      </c>
      <c r="C66" s="20">
        <v>13462</v>
      </c>
      <c r="D66" s="20">
        <v>12583</v>
      </c>
      <c r="E66" s="20">
        <v>14452</v>
      </c>
      <c r="F66" s="20">
        <v>15595</v>
      </c>
      <c r="G66" s="87">
        <v>16768</v>
      </c>
    </row>
    <row r="67" spans="1:7" x14ac:dyDescent="0.15">
      <c r="A67" s="5"/>
      <c r="B67" s="5"/>
      <c r="C67" s="5"/>
      <c r="D67" s="5"/>
      <c r="E67" s="5"/>
      <c r="F67" s="5"/>
      <c r="G67" s="82"/>
    </row>
    <row r="68" spans="1:7" x14ac:dyDescent="0.15">
      <c r="A68" s="13" t="s">
        <v>205</v>
      </c>
      <c r="B68" s="32">
        <v>303636</v>
      </c>
      <c r="C68" s="32">
        <v>314412</v>
      </c>
      <c r="D68" s="32">
        <v>351828</v>
      </c>
      <c r="E68" s="32">
        <v>408235</v>
      </c>
      <c r="F68" s="32">
        <v>427212</v>
      </c>
      <c r="G68" s="97">
        <v>435387</v>
      </c>
    </row>
    <row r="69" spans="1:7" x14ac:dyDescent="0.15">
      <c r="A69" s="5"/>
      <c r="B69" s="5"/>
      <c r="C69" s="5"/>
      <c r="D69" s="5"/>
      <c r="E69" s="5"/>
      <c r="F69" s="5"/>
      <c r="G69" s="82"/>
    </row>
    <row r="70" spans="1:7" x14ac:dyDescent="0.15">
      <c r="A70" s="13" t="s">
        <v>206</v>
      </c>
      <c r="B70" s="33">
        <v>823695</v>
      </c>
      <c r="C70" s="33">
        <v>823429</v>
      </c>
      <c r="D70" s="33">
        <v>964053</v>
      </c>
      <c r="E70" s="33">
        <v>986184</v>
      </c>
      <c r="F70" s="33">
        <v>1020654</v>
      </c>
      <c r="G70" s="96">
        <v>1041880</v>
      </c>
    </row>
    <row r="71" spans="1:7" x14ac:dyDescent="0.15">
      <c r="A71" s="5"/>
      <c r="B71" s="5"/>
      <c r="C71" s="5"/>
      <c r="D71" s="5"/>
      <c r="E71" s="5"/>
      <c r="F71" s="5"/>
      <c r="G71" s="82"/>
    </row>
    <row r="72" spans="1:7" x14ac:dyDescent="0.15">
      <c r="A72" s="13" t="s">
        <v>126</v>
      </c>
      <c r="B72" s="5"/>
      <c r="C72" s="5"/>
      <c r="D72" s="5"/>
      <c r="E72" s="5"/>
      <c r="F72" s="5"/>
      <c r="G72" s="82"/>
    </row>
    <row r="73" spans="1:7" x14ac:dyDescent="0.15">
      <c r="A73" s="5" t="s">
        <v>207</v>
      </c>
      <c r="B73" s="20">
        <v>196.566551</v>
      </c>
      <c r="C73" s="20">
        <v>196.64561900000001</v>
      </c>
      <c r="D73" s="20">
        <v>196.74469500000001</v>
      </c>
      <c r="E73" s="20">
        <v>197.83262300000001</v>
      </c>
      <c r="F73" s="20">
        <v>191.820144</v>
      </c>
      <c r="G73" s="87">
        <v>191.82900000000001</v>
      </c>
    </row>
    <row r="74" spans="1:7" x14ac:dyDescent="0.15">
      <c r="A74" s="5" t="s">
        <v>208</v>
      </c>
      <c r="B74" s="20">
        <v>196.566551</v>
      </c>
      <c r="C74" s="20">
        <v>196.64561900000001</v>
      </c>
      <c r="D74" s="20">
        <v>196.72031999999999</v>
      </c>
      <c r="E74" s="20">
        <v>197.82022699999999</v>
      </c>
      <c r="F74" s="20">
        <v>191.81213099999999</v>
      </c>
      <c r="G74" s="87">
        <v>191.82900000000001</v>
      </c>
    </row>
    <row r="75" spans="1:7" x14ac:dyDescent="0.15">
      <c r="A75" s="5" t="s">
        <v>209</v>
      </c>
      <c r="B75" s="19">
        <v>1464.74056</v>
      </c>
      <c r="C75" s="19">
        <v>1530.4180249999999</v>
      </c>
      <c r="D75" s="19">
        <v>1724.5041080000001</v>
      </c>
      <c r="E75" s="19">
        <v>1990.6103929999999</v>
      </c>
      <c r="F75" s="19">
        <v>2145.9383079999998</v>
      </c>
      <c r="G75" s="88">
        <v>2182.2508579999999</v>
      </c>
    </row>
    <row r="76" spans="1:7" x14ac:dyDescent="0.15">
      <c r="A76" s="5" t="s">
        <v>210</v>
      </c>
      <c r="B76" s="20">
        <v>267292</v>
      </c>
      <c r="C76" s="20">
        <v>284297</v>
      </c>
      <c r="D76" s="20">
        <v>270205</v>
      </c>
      <c r="E76" s="20">
        <v>333443</v>
      </c>
      <c r="F76" s="20">
        <v>342107</v>
      </c>
      <c r="G76" s="87">
        <v>348482</v>
      </c>
    </row>
    <row r="77" spans="1:7" x14ac:dyDescent="0.15">
      <c r="A77" s="5" t="s">
        <v>211</v>
      </c>
      <c r="B77" s="19">
        <v>1359.804089</v>
      </c>
      <c r="C77" s="19">
        <v>1445.7326909999999</v>
      </c>
      <c r="D77" s="19">
        <v>1373.549006</v>
      </c>
      <c r="E77" s="19">
        <v>1685.585973</v>
      </c>
      <c r="F77" s="19">
        <v>1783.552469</v>
      </c>
      <c r="G77" s="88">
        <v>1816.6283510000001</v>
      </c>
    </row>
    <row r="78" spans="1:7" x14ac:dyDescent="0.15">
      <c r="A78" s="5" t="s">
        <v>212</v>
      </c>
      <c r="B78" s="20">
        <v>306762</v>
      </c>
      <c r="C78" s="20">
        <v>301815</v>
      </c>
      <c r="D78" s="20">
        <v>374451</v>
      </c>
      <c r="E78" s="20">
        <v>342664</v>
      </c>
      <c r="F78" s="20">
        <v>367549</v>
      </c>
      <c r="G78" s="87">
        <v>387584</v>
      </c>
    </row>
    <row r="79" spans="1:7" x14ac:dyDescent="0.15">
      <c r="A79" s="5" t="s">
        <v>213</v>
      </c>
      <c r="B79" s="20">
        <v>236043</v>
      </c>
      <c r="C79" s="20">
        <v>200693</v>
      </c>
      <c r="D79" s="20">
        <v>256701</v>
      </c>
      <c r="E79" s="20">
        <v>232247</v>
      </c>
      <c r="F79" s="20">
        <v>233957</v>
      </c>
      <c r="G79" s="87">
        <v>233619</v>
      </c>
    </row>
    <row r="80" spans="1:7" ht="12" x14ac:dyDescent="0.15">
      <c r="A80" s="5" t="s">
        <v>214</v>
      </c>
      <c r="B80" s="20">
        <v>-4178</v>
      </c>
      <c r="C80" s="20">
        <v>-2113</v>
      </c>
      <c r="D80" s="20">
        <v>-2561</v>
      </c>
      <c r="E80" s="20">
        <v>-3927</v>
      </c>
      <c r="F80" s="20">
        <v>6171</v>
      </c>
      <c r="G80" s="87" t="s">
        <v>129</v>
      </c>
    </row>
    <row r="81" spans="1:7" ht="12" x14ac:dyDescent="0.15">
      <c r="A81" s="5" t="s">
        <v>215</v>
      </c>
      <c r="B81" s="20" t="s">
        <v>129</v>
      </c>
      <c r="C81" s="20" t="s">
        <v>129</v>
      </c>
      <c r="D81" s="20">
        <v>59400</v>
      </c>
      <c r="E81" s="20">
        <v>61848</v>
      </c>
      <c r="F81" s="20">
        <v>59416</v>
      </c>
      <c r="G81" s="87" t="s">
        <v>129</v>
      </c>
    </row>
    <row r="82" spans="1:7" x14ac:dyDescent="0.15">
      <c r="A82" s="5" t="s">
        <v>216</v>
      </c>
      <c r="B82" s="20">
        <v>15717</v>
      </c>
      <c r="C82" s="20">
        <v>13462</v>
      </c>
      <c r="D82" s="20">
        <v>12583</v>
      </c>
      <c r="E82" s="20">
        <v>14452</v>
      </c>
      <c r="F82" s="20">
        <v>15595</v>
      </c>
      <c r="G82" s="87">
        <v>16768</v>
      </c>
    </row>
    <row r="83" spans="1:7" ht="12" x14ac:dyDescent="0.15">
      <c r="A83" s="5" t="s">
        <v>217</v>
      </c>
      <c r="B83" s="20">
        <v>34075</v>
      </c>
      <c r="C83" s="20">
        <v>34361</v>
      </c>
      <c r="D83" s="20" t="s">
        <v>129</v>
      </c>
      <c r="E83" s="20" t="s">
        <v>129</v>
      </c>
      <c r="F83" s="20" t="s">
        <v>129</v>
      </c>
      <c r="G83" s="87" t="s">
        <v>129</v>
      </c>
    </row>
    <row r="84" spans="1:7" ht="12" x14ac:dyDescent="0.15">
      <c r="A84" s="5" t="s">
        <v>218</v>
      </c>
      <c r="B84" s="23" t="s">
        <v>129</v>
      </c>
      <c r="C84" s="23" t="s">
        <v>303</v>
      </c>
      <c r="D84" s="23" t="s">
        <v>129</v>
      </c>
      <c r="E84" s="23" t="s">
        <v>129</v>
      </c>
      <c r="F84" s="23" t="s">
        <v>129</v>
      </c>
      <c r="G84" s="83" t="s">
        <v>129</v>
      </c>
    </row>
    <row r="85" spans="1:7" x14ac:dyDescent="0.15">
      <c r="A85" s="5" t="s">
        <v>219</v>
      </c>
      <c r="B85" s="20">
        <v>23635</v>
      </c>
      <c r="C85" s="20">
        <v>21527</v>
      </c>
      <c r="D85" s="20">
        <v>29059</v>
      </c>
      <c r="E85" s="20">
        <v>34178</v>
      </c>
      <c r="F85" s="20">
        <v>35597</v>
      </c>
      <c r="G85" s="87">
        <v>35002</v>
      </c>
    </row>
    <row r="86" spans="1:7" x14ac:dyDescent="0.15">
      <c r="A86" s="5" t="s">
        <v>220</v>
      </c>
      <c r="B86" s="20">
        <v>8194</v>
      </c>
      <c r="C86" s="20">
        <v>7739</v>
      </c>
      <c r="D86" s="20">
        <v>8980</v>
      </c>
      <c r="E86" s="20">
        <v>10827</v>
      </c>
      <c r="F86" s="20">
        <v>11556</v>
      </c>
      <c r="G86" s="87">
        <v>13059</v>
      </c>
    </row>
    <row r="87" spans="1:7" x14ac:dyDescent="0.15">
      <c r="A87" s="5" t="s">
        <v>221</v>
      </c>
      <c r="B87" s="20">
        <v>78358</v>
      </c>
      <c r="C87" s="20">
        <v>85965</v>
      </c>
      <c r="D87" s="20">
        <v>84272</v>
      </c>
      <c r="E87" s="20">
        <v>91257</v>
      </c>
      <c r="F87" s="20">
        <v>98727</v>
      </c>
      <c r="G87" s="87">
        <v>102047</v>
      </c>
    </row>
    <row r="88" spans="1:7" ht="12" x14ac:dyDescent="0.15">
      <c r="A88" s="5" t="s">
        <v>304</v>
      </c>
      <c r="B88" s="20">
        <v>5147</v>
      </c>
      <c r="C88" s="20">
        <v>5212</v>
      </c>
      <c r="D88" s="20" t="s">
        <v>129</v>
      </c>
      <c r="E88" s="20" t="s">
        <v>129</v>
      </c>
      <c r="F88" s="20" t="s">
        <v>129</v>
      </c>
      <c r="G88" s="87" t="s">
        <v>129</v>
      </c>
    </row>
    <row r="89" spans="1:7" ht="12" x14ac:dyDescent="0.15">
      <c r="A89" s="5" t="s">
        <v>222</v>
      </c>
      <c r="B89" s="20">
        <v>43811</v>
      </c>
      <c r="C89" s="20">
        <v>43080</v>
      </c>
      <c r="D89" s="20" t="s">
        <v>129</v>
      </c>
      <c r="E89" s="20" t="s">
        <v>129</v>
      </c>
      <c r="F89" s="20" t="s">
        <v>129</v>
      </c>
      <c r="G89" s="87" t="s">
        <v>129</v>
      </c>
    </row>
    <row r="90" spans="1:7" ht="12" x14ac:dyDescent="0.15">
      <c r="A90" s="5" t="s">
        <v>305</v>
      </c>
      <c r="B90" s="20">
        <v>191047</v>
      </c>
      <c r="C90" s="20">
        <v>189695</v>
      </c>
      <c r="D90" s="20" t="s">
        <v>129</v>
      </c>
      <c r="E90" s="20" t="s">
        <v>129</v>
      </c>
      <c r="F90" s="20" t="s">
        <v>129</v>
      </c>
      <c r="G90" s="87" t="s">
        <v>129</v>
      </c>
    </row>
    <row r="91" spans="1:7" ht="12" x14ac:dyDescent="0.15">
      <c r="A91" s="5" t="s">
        <v>223</v>
      </c>
      <c r="B91" s="20">
        <v>658452</v>
      </c>
      <c r="C91" s="20">
        <v>659055</v>
      </c>
      <c r="D91" s="20" t="s">
        <v>129</v>
      </c>
      <c r="E91" s="20" t="s">
        <v>129</v>
      </c>
      <c r="F91" s="20" t="s">
        <v>129</v>
      </c>
      <c r="G91" s="87" t="s">
        <v>129</v>
      </c>
    </row>
    <row r="92" spans="1:7" ht="12" x14ac:dyDescent="0.15">
      <c r="A92" s="5" t="s">
        <v>224</v>
      </c>
      <c r="B92" s="20">
        <v>10246</v>
      </c>
      <c r="C92" s="20">
        <v>8475</v>
      </c>
      <c r="D92" s="20" t="s">
        <v>40</v>
      </c>
      <c r="E92" s="20" t="s">
        <v>40</v>
      </c>
      <c r="F92" s="20" t="s">
        <v>40</v>
      </c>
      <c r="G92" s="87" t="s">
        <v>40</v>
      </c>
    </row>
    <row r="93" spans="1:7" ht="12" x14ac:dyDescent="0.15">
      <c r="A93" s="5" t="s">
        <v>225</v>
      </c>
      <c r="B93" s="34" t="s">
        <v>129</v>
      </c>
      <c r="C93" s="34">
        <v>15756</v>
      </c>
      <c r="D93" s="34">
        <v>19292</v>
      </c>
      <c r="E93" s="34">
        <v>19711</v>
      </c>
      <c r="F93" s="34">
        <v>20671</v>
      </c>
      <c r="G93" s="95" t="s">
        <v>129</v>
      </c>
    </row>
    <row r="94" spans="1:7" x14ac:dyDescent="0.15">
      <c r="A94" s="5" t="s">
        <v>227</v>
      </c>
      <c r="B94" s="20">
        <v>1108</v>
      </c>
      <c r="C94" s="20">
        <v>1016</v>
      </c>
      <c r="D94" s="20">
        <v>909</v>
      </c>
      <c r="E94" s="20">
        <v>578</v>
      </c>
      <c r="F94" s="20">
        <v>582</v>
      </c>
      <c r="G94" s="87">
        <v>345</v>
      </c>
    </row>
    <row r="95" spans="1:7" x14ac:dyDescent="0.15">
      <c r="A95" s="5" t="s">
        <v>136</v>
      </c>
      <c r="B95" s="29">
        <v>42594</v>
      </c>
      <c r="C95" s="29">
        <v>42594</v>
      </c>
      <c r="D95" s="29">
        <v>42908</v>
      </c>
      <c r="E95" s="29">
        <v>43271</v>
      </c>
      <c r="F95" s="29">
        <v>43636</v>
      </c>
      <c r="G95" s="90">
        <v>43873</v>
      </c>
    </row>
    <row r="96" spans="1:7" ht="12" x14ac:dyDescent="0.15">
      <c r="A96" s="5" t="s">
        <v>137</v>
      </c>
      <c r="B96" s="23" t="s">
        <v>141</v>
      </c>
      <c r="C96" s="23" t="s">
        <v>141</v>
      </c>
      <c r="D96" s="23" t="s">
        <v>141</v>
      </c>
      <c r="E96" s="23" t="s">
        <v>141</v>
      </c>
      <c r="F96" s="23" t="s">
        <v>141</v>
      </c>
      <c r="G96" s="83" t="s">
        <v>141</v>
      </c>
    </row>
    <row r="97" spans="1:7" ht="12" x14ac:dyDescent="0.15">
      <c r="A97" s="5" t="s">
        <v>142</v>
      </c>
      <c r="B97" s="23" t="s">
        <v>143</v>
      </c>
      <c r="C97" s="23" t="s">
        <v>143</v>
      </c>
      <c r="D97" s="23" t="s">
        <v>143</v>
      </c>
      <c r="E97" s="23" t="s">
        <v>143</v>
      </c>
      <c r="F97" s="23" t="s">
        <v>143</v>
      </c>
      <c r="G97" s="83" t="s">
        <v>143</v>
      </c>
    </row>
    <row r="98" spans="1:7" x14ac:dyDescent="0.15">
      <c r="A98" s="5"/>
      <c r="B98" s="5"/>
      <c r="C98" s="5"/>
      <c r="D98" s="5"/>
      <c r="E98" s="5"/>
      <c r="F98" s="5"/>
      <c r="G98" s="82"/>
    </row>
    <row r="99" spans="1:7" ht="12" x14ac:dyDescent="0.15">
      <c r="A99" s="5" t="s">
        <v>287</v>
      </c>
      <c r="B99" s="23" t="s">
        <v>288</v>
      </c>
      <c r="C99" s="23" t="s">
        <v>288</v>
      </c>
      <c r="D99" s="23" t="s">
        <v>288</v>
      </c>
      <c r="E99" s="23" t="s">
        <v>288</v>
      </c>
      <c r="F99" s="23" t="s">
        <v>288</v>
      </c>
      <c r="G99" s="83" t="s">
        <v>289</v>
      </c>
    </row>
    <row r="100" spans="1:7" x14ac:dyDescent="0.15">
      <c r="A100" s="18"/>
      <c r="B100" s="18"/>
      <c r="C100" s="18"/>
      <c r="D100" s="18"/>
      <c r="E100" s="18"/>
      <c r="F100" s="18"/>
      <c r="G100" s="18"/>
    </row>
    <row r="101" spans="1:7" x14ac:dyDescent="0.15">
      <c r="A101" s="2" t="s">
        <v>228</v>
      </c>
    </row>
    <row r="102" spans="1:7" x14ac:dyDescent="0.15">
      <c r="A102" s="24" t="s">
        <v>59</v>
      </c>
    </row>
  </sheetData>
  <pageMargins left="0.2" right="0.2" top="0.5" bottom="0.5" header="0.5" footer="0.5"/>
  <pageSetup fitToWidth="0" fitToHeight="0" orientation="landscape" horizontalDpi="0" verticalDpi="0"/>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59545-D4F3-D549-A608-8A31F5261C17}">
  <sheetPr>
    <outlinePr summaryBelow="0" summaryRight="0"/>
    <pageSetUpPr autoPageBreaks="0"/>
  </sheetPr>
  <dimension ref="A5:IU76"/>
  <sheetViews>
    <sheetView topLeftCell="A11" workbookViewId="0"/>
  </sheetViews>
  <sheetFormatPr baseColWidth="10" defaultColWidth="11" defaultRowHeight="11" x14ac:dyDescent="0.15"/>
  <cols>
    <col min="1" max="1" width="45.83203125" style="2" customWidth="1"/>
    <col min="2" max="7" width="14.83203125" style="2" customWidth="1"/>
    <col min="8" max="256" width="8.83203125" style="2" customWidth="1"/>
    <col min="257" max="257" width="45.83203125" style="2" customWidth="1"/>
    <col min="258" max="263" width="14.83203125" style="2" customWidth="1"/>
    <col min="264" max="512" width="8.83203125" style="2" customWidth="1"/>
    <col min="513" max="513" width="45.83203125" style="2" customWidth="1"/>
    <col min="514" max="519" width="14.83203125" style="2" customWidth="1"/>
    <col min="520" max="768" width="8.83203125" style="2" customWidth="1"/>
    <col min="769" max="769" width="45.83203125" style="2" customWidth="1"/>
    <col min="770" max="775" width="14.83203125" style="2" customWidth="1"/>
    <col min="776" max="1024" width="8.83203125" style="2" customWidth="1"/>
    <col min="1025" max="1025" width="45.83203125" style="2" customWidth="1"/>
    <col min="1026" max="1031" width="14.83203125" style="2" customWidth="1"/>
    <col min="1032" max="1280" width="8.83203125" style="2" customWidth="1"/>
    <col min="1281" max="1281" width="45.83203125" style="2" customWidth="1"/>
    <col min="1282" max="1287" width="14.83203125" style="2" customWidth="1"/>
    <col min="1288" max="1536" width="8.83203125" style="2" customWidth="1"/>
    <col min="1537" max="1537" width="45.83203125" style="2" customWidth="1"/>
    <col min="1538" max="1543" width="14.83203125" style="2" customWidth="1"/>
    <col min="1544" max="1792" width="8.83203125" style="2" customWidth="1"/>
    <col min="1793" max="1793" width="45.83203125" style="2" customWidth="1"/>
    <col min="1794" max="1799" width="14.83203125" style="2" customWidth="1"/>
    <col min="1800" max="2048" width="8.83203125" style="2" customWidth="1"/>
    <col min="2049" max="2049" width="45.83203125" style="2" customWidth="1"/>
    <col min="2050" max="2055" width="14.83203125" style="2" customWidth="1"/>
    <col min="2056" max="2304" width="8.83203125" style="2" customWidth="1"/>
    <col min="2305" max="2305" width="45.83203125" style="2" customWidth="1"/>
    <col min="2306" max="2311" width="14.83203125" style="2" customWidth="1"/>
    <col min="2312" max="2560" width="8.83203125" style="2" customWidth="1"/>
    <col min="2561" max="2561" width="45.83203125" style="2" customWidth="1"/>
    <col min="2562" max="2567" width="14.83203125" style="2" customWidth="1"/>
    <col min="2568" max="2816" width="8.83203125" style="2" customWidth="1"/>
    <col min="2817" max="2817" width="45.83203125" style="2" customWidth="1"/>
    <col min="2818" max="2823" width="14.83203125" style="2" customWidth="1"/>
    <col min="2824" max="3072" width="8.83203125" style="2" customWidth="1"/>
    <col min="3073" max="3073" width="45.83203125" style="2" customWidth="1"/>
    <col min="3074" max="3079" width="14.83203125" style="2" customWidth="1"/>
    <col min="3080" max="3328" width="8.83203125" style="2" customWidth="1"/>
    <col min="3329" max="3329" width="45.83203125" style="2" customWidth="1"/>
    <col min="3330" max="3335" width="14.83203125" style="2" customWidth="1"/>
    <col min="3336" max="3584" width="8.83203125" style="2" customWidth="1"/>
    <col min="3585" max="3585" width="45.83203125" style="2" customWidth="1"/>
    <col min="3586" max="3591" width="14.83203125" style="2" customWidth="1"/>
    <col min="3592" max="3840" width="8.83203125" style="2" customWidth="1"/>
    <col min="3841" max="3841" width="45.83203125" style="2" customWidth="1"/>
    <col min="3842" max="3847" width="14.83203125" style="2" customWidth="1"/>
    <col min="3848" max="4096" width="8.83203125" style="2" customWidth="1"/>
    <col min="4097" max="4097" width="45.83203125" style="2" customWidth="1"/>
    <col min="4098" max="4103" width="14.83203125" style="2" customWidth="1"/>
    <col min="4104" max="4352" width="8.83203125" style="2" customWidth="1"/>
    <col min="4353" max="4353" width="45.83203125" style="2" customWidth="1"/>
    <col min="4354" max="4359" width="14.83203125" style="2" customWidth="1"/>
    <col min="4360" max="4608" width="8.83203125" style="2" customWidth="1"/>
    <col min="4609" max="4609" width="45.83203125" style="2" customWidth="1"/>
    <col min="4610" max="4615" width="14.83203125" style="2" customWidth="1"/>
    <col min="4616" max="4864" width="8.83203125" style="2" customWidth="1"/>
    <col min="4865" max="4865" width="45.83203125" style="2" customWidth="1"/>
    <col min="4866" max="4871" width="14.83203125" style="2" customWidth="1"/>
    <col min="4872" max="5120" width="8.83203125" style="2" customWidth="1"/>
    <col min="5121" max="5121" width="45.83203125" style="2" customWidth="1"/>
    <col min="5122" max="5127" width="14.83203125" style="2" customWidth="1"/>
    <col min="5128" max="5376" width="8.83203125" style="2" customWidth="1"/>
    <col min="5377" max="5377" width="45.83203125" style="2" customWidth="1"/>
    <col min="5378" max="5383" width="14.83203125" style="2" customWidth="1"/>
    <col min="5384" max="5632" width="8.83203125" style="2" customWidth="1"/>
    <col min="5633" max="5633" width="45.83203125" style="2" customWidth="1"/>
    <col min="5634" max="5639" width="14.83203125" style="2" customWidth="1"/>
    <col min="5640" max="5888" width="8.83203125" style="2" customWidth="1"/>
    <col min="5889" max="5889" width="45.83203125" style="2" customWidth="1"/>
    <col min="5890" max="5895" width="14.83203125" style="2" customWidth="1"/>
    <col min="5896" max="6144" width="8.83203125" style="2" customWidth="1"/>
    <col min="6145" max="6145" width="45.83203125" style="2" customWidth="1"/>
    <col min="6146" max="6151" width="14.83203125" style="2" customWidth="1"/>
    <col min="6152" max="6400" width="8.83203125" style="2" customWidth="1"/>
    <col min="6401" max="6401" width="45.83203125" style="2" customWidth="1"/>
    <col min="6402" max="6407" width="14.83203125" style="2" customWidth="1"/>
    <col min="6408" max="6656" width="8.83203125" style="2" customWidth="1"/>
    <col min="6657" max="6657" width="45.83203125" style="2" customWidth="1"/>
    <col min="6658" max="6663" width="14.83203125" style="2" customWidth="1"/>
    <col min="6664" max="6912" width="8.83203125" style="2" customWidth="1"/>
    <col min="6913" max="6913" width="45.83203125" style="2" customWidth="1"/>
    <col min="6914" max="6919" width="14.83203125" style="2" customWidth="1"/>
    <col min="6920" max="7168" width="8.83203125" style="2" customWidth="1"/>
    <col min="7169" max="7169" width="45.83203125" style="2" customWidth="1"/>
    <col min="7170" max="7175" width="14.83203125" style="2" customWidth="1"/>
    <col min="7176" max="7424" width="8.83203125" style="2" customWidth="1"/>
    <col min="7425" max="7425" width="45.83203125" style="2" customWidth="1"/>
    <col min="7426" max="7431" width="14.83203125" style="2" customWidth="1"/>
    <col min="7432" max="7680" width="8.83203125" style="2" customWidth="1"/>
    <col min="7681" max="7681" width="45.83203125" style="2" customWidth="1"/>
    <col min="7682" max="7687" width="14.83203125" style="2" customWidth="1"/>
    <col min="7688" max="7936" width="8.83203125" style="2" customWidth="1"/>
    <col min="7937" max="7937" width="45.83203125" style="2" customWidth="1"/>
    <col min="7938" max="7943" width="14.83203125" style="2" customWidth="1"/>
    <col min="7944" max="8192" width="8.83203125" style="2" customWidth="1"/>
    <col min="8193" max="8193" width="45.83203125" style="2" customWidth="1"/>
    <col min="8194" max="8199" width="14.83203125" style="2" customWidth="1"/>
    <col min="8200" max="8448" width="8.83203125" style="2" customWidth="1"/>
    <col min="8449" max="8449" width="45.83203125" style="2" customWidth="1"/>
    <col min="8450" max="8455" width="14.83203125" style="2" customWidth="1"/>
    <col min="8456" max="8704" width="8.83203125" style="2" customWidth="1"/>
    <col min="8705" max="8705" width="45.83203125" style="2" customWidth="1"/>
    <col min="8706" max="8711" width="14.83203125" style="2" customWidth="1"/>
    <col min="8712" max="8960" width="8.83203125" style="2" customWidth="1"/>
    <col min="8961" max="8961" width="45.83203125" style="2" customWidth="1"/>
    <col min="8962" max="8967" width="14.83203125" style="2" customWidth="1"/>
    <col min="8968" max="9216" width="8.83203125" style="2" customWidth="1"/>
    <col min="9217" max="9217" width="45.83203125" style="2" customWidth="1"/>
    <col min="9218" max="9223" width="14.83203125" style="2" customWidth="1"/>
    <col min="9224" max="9472" width="8.83203125" style="2" customWidth="1"/>
    <col min="9473" max="9473" width="45.83203125" style="2" customWidth="1"/>
    <col min="9474" max="9479" width="14.83203125" style="2" customWidth="1"/>
    <col min="9480" max="9728" width="8.83203125" style="2" customWidth="1"/>
    <col min="9729" max="9729" width="45.83203125" style="2" customWidth="1"/>
    <col min="9730" max="9735" width="14.83203125" style="2" customWidth="1"/>
    <col min="9736" max="9984" width="8.83203125" style="2" customWidth="1"/>
    <col min="9985" max="9985" width="45.83203125" style="2" customWidth="1"/>
    <col min="9986" max="9991" width="14.83203125" style="2" customWidth="1"/>
    <col min="9992" max="10240" width="8.83203125" style="2" customWidth="1"/>
    <col min="10241" max="10241" width="45.83203125" style="2" customWidth="1"/>
    <col min="10242" max="10247" width="14.83203125" style="2" customWidth="1"/>
    <col min="10248" max="10496" width="8.83203125" style="2" customWidth="1"/>
    <col min="10497" max="10497" width="45.83203125" style="2" customWidth="1"/>
    <col min="10498" max="10503" width="14.83203125" style="2" customWidth="1"/>
    <col min="10504" max="10752" width="8.83203125" style="2" customWidth="1"/>
    <col min="10753" max="10753" width="45.83203125" style="2" customWidth="1"/>
    <col min="10754" max="10759" width="14.83203125" style="2" customWidth="1"/>
    <col min="10760" max="11008" width="8.83203125" style="2" customWidth="1"/>
    <col min="11009" max="11009" width="45.83203125" style="2" customWidth="1"/>
    <col min="11010" max="11015" width="14.83203125" style="2" customWidth="1"/>
    <col min="11016" max="11264" width="8.83203125" style="2" customWidth="1"/>
    <col min="11265" max="11265" width="45.83203125" style="2" customWidth="1"/>
    <col min="11266" max="11271" width="14.83203125" style="2" customWidth="1"/>
    <col min="11272" max="11520" width="8.83203125" style="2" customWidth="1"/>
    <col min="11521" max="11521" width="45.83203125" style="2" customWidth="1"/>
    <col min="11522" max="11527" width="14.83203125" style="2" customWidth="1"/>
    <col min="11528" max="11776" width="8.83203125" style="2" customWidth="1"/>
    <col min="11777" max="11777" width="45.83203125" style="2" customWidth="1"/>
    <col min="11778" max="11783" width="14.83203125" style="2" customWidth="1"/>
    <col min="11784" max="12032" width="8.83203125" style="2" customWidth="1"/>
    <col min="12033" max="12033" width="45.83203125" style="2" customWidth="1"/>
    <col min="12034" max="12039" width="14.83203125" style="2" customWidth="1"/>
    <col min="12040" max="12288" width="8.83203125" style="2" customWidth="1"/>
    <col min="12289" max="12289" width="45.83203125" style="2" customWidth="1"/>
    <col min="12290" max="12295" width="14.83203125" style="2" customWidth="1"/>
    <col min="12296" max="12544" width="8.83203125" style="2" customWidth="1"/>
    <col min="12545" max="12545" width="45.83203125" style="2" customWidth="1"/>
    <col min="12546" max="12551" width="14.83203125" style="2" customWidth="1"/>
    <col min="12552" max="12800" width="8.83203125" style="2" customWidth="1"/>
    <col min="12801" max="12801" width="45.83203125" style="2" customWidth="1"/>
    <col min="12802" max="12807" width="14.83203125" style="2" customWidth="1"/>
    <col min="12808" max="13056" width="8.83203125" style="2" customWidth="1"/>
    <col min="13057" max="13057" width="45.83203125" style="2" customWidth="1"/>
    <col min="13058" max="13063" width="14.83203125" style="2" customWidth="1"/>
    <col min="13064" max="13312" width="8.83203125" style="2" customWidth="1"/>
    <col min="13313" max="13313" width="45.83203125" style="2" customWidth="1"/>
    <col min="13314" max="13319" width="14.83203125" style="2" customWidth="1"/>
    <col min="13320" max="13568" width="8.83203125" style="2" customWidth="1"/>
    <col min="13569" max="13569" width="45.83203125" style="2" customWidth="1"/>
    <col min="13570" max="13575" width="14.83203125" style="2" customWidth="1"/>
    <col min="13576" max="13824" width="8.83203125" style="2" customWidth="1"/>
    <col min="13825" max="13825" width="45.83203125" style="2" customWidth="1"/>
    <col min="13826" max="13831" width="14.83203125" style="2" customWidth="1"/>
    <col min="13832" max="14080" width="8.83203125" style="2" customWidth="1"/>
    <col min="14081" max="14081" width="45.83203125" style="2" customWidth="1"/>
    <col min="14082" max="14087" width="14.83203125" style="2" customWidth="1"/>
    <col min="14088" max="14336" width="8.83203125" style="2" customWidth="1"/>
    <col min="14337" max="14337" width="45.83203125" style="2" customWidth="1"/>
    <col min="14338" max="14343" width="14.83203125" style="2" customWidth="1"/>
    <col min="14344" max="14592" width="8.83203125" style="2" customWidth="1"/>
    <col min="14593" max="14593" width="45.83203125" style="2" customWidth="1"/>
    <col min="14594" max="14599" width="14.83203125" style="2" customWidth="1"/>
    <col min="14600" max="14848" width="8.83203125" style="2" customWidth="1"/>
    <col min="14849" max="14849" width="45.83203125" style="2" customWidth="1"/>
    <col min="14850" max="14855" width="14.83203125" style="2" customWidth="1"/>
    <col min="14856" max="15104" width="8.83203125" style="2" customWidth="1"/>
    <col min="15105" max="15105" width="45.83203125" style="2" customWidth="1"/>
    <col min="15106" max="15111" width="14.83203125" style="2" customWidth="1"/>
    <col min="15112" max="15360" width="8.83203125" style="2" customWidth="1"/>
    <col min="15361" max="15361" width="45.83203125" style="2" customWidth="1"/>
    <col min="15362" max="15367" width="14.83203125" style="2" customWidth="1"/>
    <col min="15368" max="15616" width="8.83203125" style="2" customWidth="1"/>
    <col min="15617" max="15617" width="45.83203125" style="2" customWidth="1"/>
    <col min="15618" max="15623" width="14.83203125" style="2" customWidth="1"/>
    <col min="15624" max="15872" width="8.83203125" style="2" customWidth="1"/>
    <col min="15873" max="15873" width="45.83203125" style="2" customWidth="1"/>
    <col min="15874" max="15879" width="14.83203125" style="2" customWidth="1"/>
    <col min="15880" max="16128" width="8.83203125" style="2" customWidth="1"/>
    <col min="16129" max="16129" width="45.83203125" style="2" customWidth="1"/>
    <col min="16130" max="16135" width="14.83203125" style="2" customWidth="1"/>
    <col min="16136" max="16384" width="8.83203125" style="2" customWidth="1"/>
  </cols>
  <sheetData>
    <row r="5" spans="1:255" ht="17" x14ac:dyDescent="0.2">
      <c r="A5" s="1" t="s">
        <v>306</v>
      </c>
    </row>
    <row r="7" spans="1:255" ht="12" x14ac:dyDescent="0.15">
      <c r="A7" s="3" t="s">
        <v>61</v>
      </c>
      <c r="B7" s="4" t="s">
        <v>62</v>
      </c>
      <c r="C7" s="2" t="s">
        <v>63</v>
      </c>
      <c r="D7" s="5" t="s">
        <v>3</v>
      </c>
      <c r="E7" s="4" t="s">
        <v>64</v>
      </c>
      <c r="F7" s="2" t="s">
        <v>65</v>
      </c>
    </row>
    <row r="8" spans="1:255" x14ac:dyDescent="0.15">
      <c r="A8" s="5"/>
      <c r="B8" s="4" t="s">
        <v>66</v>
      </c>
      <c r="C8" s="2" t="s">
        <v>67</v>
      </c>
      <c r="D8" s="5" t="s">
        <v>3</v>
      </c>
      <c r="E8" s="4" t="s">
        <v>6</v>
      </c>
      <c r="F8" s="2" t="s">
        <v>7</v>
      </c>
    </row>
    <row r="9" spans="1:255" x14ac:dyDescent="0.15">
      <c r="A9" s="5"/>
      <c r="B9" s="4" t="s">
        <v>1</v>
      </c>
      <c r="C9" s="2" t="s">
        <v>68</v>
      </c>
      <c r="D9" s="5" t="s">
        <v>3</v>
      </c>
      <c r="E9" s="4" t="s">
        <v>4</v>
      </c>
      <c r="F9" s="2" t="s">
        <v>5</v>
      </c>
    </row>
    <row r="10" spans="1:255" x14ac:dyDescent="0.15">
      <c r="A10" s="5"/>
      <c r="B10" s="4" t="s">
        <v>8</v>
      </c>
      <c r="C10" s="2" t="s">
        <v>9</v>
      </c>
      <c r="D10" s="5" t="s">
        <v>3</v>
      </c>
      <c r="E10" s="4" t="s">
        <v>10</v>
      </c>
      <c r="F10" s="6" t="s">
        <v>11</v>
      </c>
    </row>
    <row r="13" spans="1:255" x14ac:dyDescent="0.15">
      <c r="A13" s="7" t="s">
        <v>230</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6" x14ac:dyDescent="0.15">
      <c r="A14" s="9" t="s">
        <v>15</v>
      </c>
      <c r="B14" s="10" t="s">
        <v>292</v>
      </c>
      <c r="C14" s="10" t="s">
        <v>293</v>
      </c>
      <c r="D14" s="10" t="s">
        <v>294</v>
      </c>
      <c r="E14" s="10" t="s">
        <v>295</v>
      </c>
      <c r="F14" s="10" t="s">
        <v>296</v>
      </c>
      <c r="G14" s="10" t="s">
        <v>75</v>
      </c>
    </row>
    <row r="15" spans="1:255" ht="12" x14ac:dyDescent="0.15">
      <c r="A15" s="11" t="s">
        <v>21</v>
      </c>
      <c r="B15" s="12" t="s">
        <v>286</v>
      </c>
      <c r="C15" s="12" t="s">
        <v>286</v>
      </c>
      <c r="D15" s="12" t="s">
        <v>286</v>
      </c>
      <c r="E15" s="12" t="s">
        <v>286</v>
      </c>
      <c r="F15" s="12" t="s">
        <v>286</v>
      </c>
      <c r="G15" s="12" t="s">
        <v>286</v>
      </c>
    </row>
    <row r="16" spans="1:255" x14ac:dyDescent="0.15">
      <c r="A16" s="13" t="s">
        <v>76</v>
      </c>
      <c r="B16" s="5"/>
      <c r="C16" s="5"/>
      <c r="D16" s="5"/>
      <c r="E16" s="5"/>
      <c r="F16" s="5"/>
      <c r="G16" s="5"/>
    </row>
    <row r="17" spans="1:7" x14ac:dyDescent="0.15">
      <c r="A17" s="13" t="s">
        <v>30</v>
      </c>
      <c r="B17" s="14">
        <v>-8086</v>
      </c>
      <c r="C17" s="14">
        <v>31090</v>
      </c>
      <c r="D17" s="14">
        <v>33928</v>
      </c>
      <c r="E17" s="14">
        <v>67894</v>
      </c>
      <c r="F17" s="14">
        <v>60360</v>
      </c>
      <c r="G17" s="14">
        <v>45993</v>
      </c>
    </row>
    <row r="18" spans="1:7" x14ac:dyDescent="0.15">
      <c r="A18" s="5" t="s">
        <v>84</v>
      </c>
      <c r="B18" s="20">
        <v>40769</v>
      </c>
      <c r="C18" s="20">
        <v>36963</v>
      </c>
      <c r="D18" s="20">
        <v>39331</v>
      </c>
      <c r="E18" s="20">
        <v>45655</v>
      </c>
      <c r="F18" s="20">
        <v>47551</v>
      </c>
      <c r="G18" s="20">
        <v>49219</v>
      </c>
    </row>
    <row r="19" spans="1:7" ht="12" x14ac:dyDescent="0.15">
      <c r="A19" s="5" t="s">
        <v>235</v>
      </c>
      <c r="B19" s="20">
        <v>2261</v>
      </c>
      <c r="C19" s="20">
        <v>1931</v>
      </c>
      <c r="D19" s="20" t="s">
        <v>40</v>
      </c>
      <c r="E19" s="20" t="s">
        <v>40</v>
      </c>
      <c r="F19" s="20" t="s">
        <v>40</v>
      </c>
      <c r="G19" s="20" t="s">
        <v>40</v>
      </c>
    </row>
    <row r="20" spans="1:7" x14ac:dyDescent="0.15">
      <c r="A20" s="13" t="s">
        <v>236</v>
      </c>
      <c r="B20" s="25">
        <v>43030</v>
      </c>
      <c r="C20" s="25">
        <v>38894</v>
      </c>
      <c r="D20" s="25">
        <v>39331</v>
      </c>
      <c r="E20" s="25">
        <v>45655</v>
      </c>
      <c r="F20" s="25">
        <v>47551</v>
      </c>
      <c r="G20" s="25">
        <v>49219</v>
      </c>
    </row>
    <row r="21" spans="1:7" x14ac:dyDescent="0.15">
      <c r="A21" s="5"/>
      <c r="B21" s="5"/>
      <c r="C21" s="5"/>
      <c r="D21" s="5"/>
      <c r="E21" s="5"/>
      <c r="F21" s="5"/>
      <c r="G21" s="5"/>
    </row>
    <row r="22" spans="1:7" x14ac:dyDescent="0.15">
      <c r="A22" s="5" t="s">
        <v>237</v>
      </c>
      <c r="B22" s="20">
        <v>535</v>
      </c>
      <c r="C22" s="20">
        <v>2559</v>
      </c>
      <c r="D22" s="20">
        <v>5780</v>
      </c>
      <c r="E22" s="20">
        <v>-372</v>
      </c>
      <c r="F22" s="20">
        <v>8015</v>
      </c>
      <c r="G22" s="20">
        <v>6062</v>
      </c>
    </row>
    <row r="23" spans="1:7" x14ac:dyDescent="0.15">
      <c r="A23" s="5" t="s">
        <v>238</v>
      </c>
      <c r="B23" s="20">
        <v>43</v>
      </c>
      <c r="C23" s="20">
        <v>577</v>
      </c>
      <c r="D23" s="20">
        <v>-92</v>
      </c>
      <c r="E23" s="20">
        <v>-497</v>
      </c>
      <c r="F23" s="20">
        <v>-4599</v>
      </c>
      <c r="G23" s="20">
        <v>-4806</v>
      </c>
    </row>
    <row r="24" spans="1:7" ht="12" x14ac:dyDescent="0.15">
      <c r="A24" s="5" t="s">
        <v>239</v>
      </c>
      <c r="B24" s="20">
        <v>30281</v>
      </c>
      <c r="C24" s="20">
        <v>4300</v>
      </c>
      <c r="D24" s="20" t="s">
        <v>40</v>
      </c>
      <c r="E24" s="20" t="s">
        <v>40</v>
      </c>
      <c r="F24" s="20" t="s">
        <v>40</v>
      </c>
      <c r="G24" s="20" t="s">
        <v>40</v>
      </c>
    </row>
    <row r="25" spans="1:7" x14ac:dyDescent="0.15">
      <c r="A25" s="5" t="s">
        <v>240</v>
      </c>
      <c r="B25" s="20">
        <v>-2435</v>
      </c>
      <c r="C25" s="20">
        <v>2944</v>
      </c>
      <c r="D25" s="20">
        <v>-2078</v>
      </c>
      <c r="E25" s="20">
        <v>-1214</v>
      </c>
      <c r="F25" s="20">
        <v>-434</v>
      </c>
      <c r="G25" s="20">
        <v>-131</v>
      </c>
    </row>
    <row r="26" spans="1:7" x14ac:dyDescent="0.15">
      <c r="A26" s="5" t="s">
        <v>242</v>
      </c>
      <c r="B26" s="20">
        <v>-1749</v>
      </c>
      <c r="C26" s="20">
        <v>6363</v>
      </c>
      <c r="D26" s="20">
        <v>-10682</v>
      </c>
      <c r="E26" s="20">
        <v>-12524</v>
      </c>
      <c r="F26" s="20">
        <v>-81</v>
      </c>
      <c r="G26" s="20">
        <v>-10245</v>
      </c>
    </row>
    <row r="27" spans="1:7" x14ac:dyDescent="0.15">
      <c r="A27" s="5" t="s">
        <v>307</v>
      </c>
      <c r="B27" s="20">
        <v>1051</v>
      </c>
      <c r="C27" s="20">
        <v>2999</v>
      </c>
      <c r="D27" s="20">
        <v>5253</v>
      </c>
      <c r="E27" s="20">
        <v>-10813</v>
      </c>
      <c r="F27" s="20">
        <v>-13751</v>
      </c>
      <c r="G27" s="20">
        <v>7672</v>
      </c>
    </row>
    <row r="28" spans="1:7" x14ac:dyDescent="0.15">
      <c r="A28" s="5" t="s">
        <v>308</v>
      </c>
      <c r="B28" s="20">
        <v>6767</v>
      </c>
      <c r="C28" s="20">
        <v>-6933</v>
      </c>
      <c r="D28" s="20">
        <v>989</v>
      </c>
      <c r="E28" s="20">
        <v>-11295</v>
      </c>
      <c r="F28" s="20">
        <v>-8187</v>
      </c>
      <c r="G28" s="20">
        <v>-522</v>
      </c>
    </row>
    <row r="29" spans="1:7" x14ac:dyDescent="0.15">
      <c r="A29" s="5" t="s">
        <v>309</v>
      </c>
      <c r="B29" s="20">
        <v>-9627</v>
      </c>
      <c r="C29" s="20">
        <v>-550</v>
      </c>
      <c r="D29" s="20">
        <v>2191</v>
      </c>
      <c r="E29" s="20">
        <v>12307</v>
      </c>
      <c r="F29" s="20">
        <v>-1343</v>
      </c>
      <c r="G29" s="20">
        <v>-12449</v>
      </c>
    </row>
    <row r="30" spans="1:7" x14ac:dyDescent="0.15">
      <c r="A30" s="5" t="s">
        <v>243</v>
      </c>
      <c r="B30" s="20">
        <v>16220</v>
      </c>
      <c r="C30" s="20">
        <v>-1602</v>
      </c>
      <c r="D30" s="20">
        <v>4420</v>
      </c>
      <c r="E30" s="20">
        <v>-9050</v>
      </c>
      <c r="F30" s="20">
        <v>-6632</v>
      </c>
      <c r="G30" s="20">
        <v>7766</v>
      </c>
    </row>
    <row r="31" spans="1:7" x14ac:dyDescent="0.15">
      <c r="A31" s="13" t="s">
        <v>244</v>
      </c>
      <c r="B31" s="25">
        <v>76030</v>
      </c>
      <c r="C31" s="25">
        <v>80641</v>
      </c>
      <c r="D31" s="25">
        <v>79040</v>
      </c>
      <c r="E31" s="25">
        <v>80091</v>
      </c>
      <c r="F31" s="25">
        <v>80899</v>
      </c>
      <c r="G31" s="25">
        <v>88559</v>
      </c>
    </row>
    <row r="32" spans="1:7" x14ac:dyDescent="0.15">
      <c r="A32" s="5"/>
      <c r="B32" s="5"/>
      <c r="C32" s="5"/>
      <c r="D32" s="5"/>
      <c r="E32" s="5"/>
      <c r="F32" s="5"/>
      <c r="G32" s="5"/>
    </row>
    <row r="33" spans="1:7" x14ac:dyDescent="0.15">
      <c r="A33" s="5" t="s">
        <v>245</v>
      </c>
      <c r="B33" s="20">
        <v>-26528</v>
      </c>
      <c r="C33" s="20">
        <v>-31895</v>
      </c>
      <c r="D33" s="20">
        <v>-37662</v>
      </c>
      <c r="E33" s="20">
        <v>-42604</v>
      </c>
      <c r="F33" s="20">
        <v>-55599</v>
      </c>
      <c r="G33" s="20">
        <v>-62863</v>
      </c>
    </row>
    <row r="34" spans="1:7" x14ac:dyDescent="0.15">
      <c r="A34" s="5" t="s">
        <v>246</v>
      </c>
      <c r="B34" s="20">
        <v>752</v>
      </c>
      <c r="C34" s="20">
        <v>669</v>
      </c>
      <c r="D34" s="20">
        <v>2414</v>
      </c>
      <c r="E34" s="20">
        <v>10143</v>
      </c>
      <c r="F34" s="20">
        <v>310</v>
      </c>
      <c r="G34" s="20">
        <v>73</v>
      </c>
    </row>
    <row r="35" spans="1:7" ht="12" x14ac:dyDescent="0.15">
      <c r="A35" s="5" t="s">
        <v>247</v>
      </c>
      <c r="B35" s="20" t="s">
        <v>40</v>
      </c>
      <c r="C35" s="20" t="s">
        <v>40</v>
      </c>
      <c r="D35" s="20">
        <v>-82890</v>
      </c>
      <c r="E35" s="20">
        <v>-1942</v>
      </c>
      <c r="F35" s="20">
        <v>-16411</v>
      </c>
      <c r="G35" s="20">
        <v>-13140</v>
      </c>
    </row>
    <row r="36" spans="1:7" ht="12" x14ac:dyDescent="0.15">
      <c r="A36" s="5" t="s">
        <v>248</v>
      </c>
      <c r="B36" s="20" t="s">
        <v>40</v>
      </c>
      <c r="C36" s="20" t="s">
        <v>40</v>
      </c>
      <c r="D36" s="20" t="s">
        <v>40</v>
      </c>
      <c r="E36" s="20">
        <v>-3685</v>
      </c>
      <c r="F36" s="20">
        <v>1056</v>
      </c>
      <c r="G36" s="20">
        <v>0</v>
      </c>
    </row>
    <row r="37" spans="1:7" x14ac:dyDescent="0.15">
      <c r="A37" s="5" t="s">
        <v>250</v>
      </c>
      <c r="B37" s="20">
        <v>-2365</v>
      </c>
      <c r="C37" s="20">
        <v>-2802</v>
      </c>
      <c r="D37" s="20">
        <v>-2940</v>
      </c>
      <c r="E37" s="20">
        <v>-3431</v>
      </c>
      <c r="F37" s="20">
        <v>-3328</v>
      </c>
      <c r="G37" s="20">
        <v>-3948</v>
      </c>
    </row>
    <row r="38" spans="1:7" x14ac:dyDescent="0.15">
      <c r="A38" s="5" t="s">
        <v>251</v>
      </c>
      <c r="B38" s="20">
        <v>-20476</v>
      </c>
      <c r="C38" s="20">
        <v>-1558</v>
      </c>
      <c r="D38" s="20">
        <v>-615</v>
      </c>
      <c r="E38" s="20">
        <v>-4471</v>
      </c>
      <c r="F38" s="20">
        <v>36737</v>
      </c>
      <c r="G38" s="20">
        <v>37758</v>
      </c>
    </row>
    <row r="39" spans="1:7" x14ac:dyDescent="0.15">
      <c r="A39" s="5" t="s">
        <v>252</v>
      </c>
      <c r="B39" s="20">
        <v>855</v>
      </c>
      <c r="C39" s="20">
        <v>-2513</v>
      </c>
      <c r="D39" s="20">
        <v>-2310</v>
      </c>
      <c r="E39" s="20">
        <v>-1097</v>
      </c>
      <c r="F39" s="20">
        <v>-928</v>
      </c>
      <c r="G39" s="20">
        <v>-1777</v>
      </c>
    </row>
    <row r="40" spans="1:7" x14ac:dyDescent="0.15">
      <c r="A40" s="5" t="s">
        <v>253</v>
      </c>
      <c r="B40" s="20">
        <v>-1862</v>
      </c>
      <c r="C40" s="20">
        <v>-2224</v>
      </c>
      <c r="D40" s="20">
        <v>-3647</v>
      </c>
      <c r="E40" s="20">
        <v>-4220</v>
      </c>
      <c r="F40" s="20">
        <v>-3125</v>
      </c>
      <c r="G40" s="20">
        <v>-3782</v>
      </c>
    </row>
    <row r="41" spans="1:7" x14ac:dyDescent="0.15">
      <c r="A41" s="13" t="s">
        <v>254</v>
      </c>
      <c r="B41" s="25">
        <v>-49624</v>
      </c>
      <c r="C41" s="25">
        <v>-40323</v>
      </c>
      <c r="D41" s="25">
        <v>-127650</v>
      </c>
      <c r="E41" s="25">
        <v>-51307</v>
      </c>
      <c r="F41" s="25">
        <v>-41288</v>
      </c>
      <c r="G41" s="25">
        <v>-47679</v>
      </c>
    </row>
    <row r="42" spans="1:7" x14ac:dyDescent="0.15">
      <c r="A42" s="5"/>
      <c r="B42" s="5"/>
      <c r="C42" s="5"/>
      <c r="D42" s="5"/>
      <c r="E42" s="5"/>
      <c r="F42" s="5"/>
      <c r="G42" s="5"/>
    </row>
    <row r="43" spans="1:7" ht="12" x14ac:dyDescent="0.15">
      <c r="A43" s="5" t="s">
        <v>255</v>
      </c>
      <c r="B43" s="20" t="s">
        <v>40</v>
      </c>
      <c r="C43" s="20">
        <v>3146</v>
      </c>
      <c r="D43" s="20">
        <v>1604</v>
      </c>
      <c r="E43" s="20">
        <v>10618</v>
      </c>
      <c r="F43" s="20">
        <v>31433</v>
      </c>
      <c r="G43" s="20" t="s">
        <v>40</v>
      </c>
    </row>
    <row r="44" spans="1:7" ht="12" x14ac:dyDescent="0.15">
      <c r="A44" s="5" t="s">
        <v>256</v>
      </c>
      <c r="B44" s="20">
        <v>96745</v>
      </c>
      <c r="C44" s="20">
        <v>36707</v>
      </c>
      <c r="D44" s="20">
        <v>98761</v>
      </c>
      <c r="E44" s="20">
        <v>16051</v>
      </c>
      <c r="F44" s="20">
        <v>25918</v>
      </c>
      <c r="G44" s="20" t="s">
        <v>40</v>
      </c>
    </row>
    <row r="45" spans="1:7" x14ac:dyDescent="0.15">
      <c r="A45" s="13" t="s">
        <v>257</v>
      </c>
      <c r="B45" s="25">
        <v>96745</v>
      </c>
      <c r="C45" s="25">
        <v>39853</v>
      </c>
      <c r="D45" s="25">
        <v>100365</v>
      </c>
      <c r="E45" s="25">
        <v>26669</v>
      </c>
      <c r="F45" s="25">
        <v>57351</v>
      </c>
      <c r="G45" s="25">
        <v>29888</v>
      </c>
    </row>
    <row r="46" spans="1:7" ht="12" x14ac:dyDescent="0.15">
      <c r="A46" s="5" t="s">
        <v>258</v>
      </c>
      <c r="B46" s="20">
        <v>-36296</v>
      </c>
      <c r="C46" s="20" t="s">
        <v>40</v>
      </c>
      <c r="D46" s="20" t="s">
        <v>40</v>
      </c>
      <c r="E46" s="20" t="s">
        <v>40</v>
      </c>
      <c r="F46" s="20" t="s">
        <v>40</v>
      </c>
      <c r="G46" s="20" t="s">
        <v>40</v>
      </c>
    </row>
    <row r="47" spans="1:7" ht="12" x14ac:dyDescent="0.15">
      <c r="A47" s="5" t="s">
        <v>259</v>
      </c>
      <c r="B47" s="20">
        <v>-45614</v>
      </c>
      <c r="C47" s="20">
        <v>-42591</v>
      </c>
      <c r="D47" s="20">
        <v>-27309</v>
      </c>
      <c r="E47" s="20">
        <v>-45831</v>
      </c>
      <c r="F47" s="20">
        <v>-39768</v>
      </c>
      <c r="G47" s="20" t="s">
        <v>40</v>
      </c>
    </row>
    <row r="48" spans="1:7" x14ac:dyDescent="0.15">
      <c r="A48" s="13" t="s">
        <v>260</v>
      </c>
      <c r="B48" s="25">
        <v>-81910</v>
      </c>
      <c r="C48" s="25">
        <v>-42591</v>
      </c>
      <c r="D48" s="25">
        <v>-27309</v>
      </c>
      <c r="E48" s="25">
        <v>-45831</v>
      </c>
      <c r="F48" s="25">
        <v>-39768</v>
      </c>
      <c r="G48" s="25">
        <v>-24655</v>
      </c>
    </row>
    <row r="49" spans="1:7" x14ac:dyDescent="0.15">
      <c r="A49" s="5"/>
      <c r="B49" s="5"/>
      <c r="C49" s="5"/>
      <c r="D49" s="5"/>
      <c r="E49" s="5"/>
      <c r="F49" s="5"/>
      <c r="G49" s="5"/>
    </row>
    <row r="50" spans="1:7" ht="12" x14ac:dyDescent="0.15">
      <c r="A50" s="5" t="s">
        <v>262</v>
      </c>
      <c r="B50" s="20" t="s">
        <v>40</v>
      </c>
      <c r="C50" s="20" t="s">
        <v>40</v>
      </c>
      <c r="D50" s="20" t="s">
        <v>40</v>
      </c>
      <c r="E50" s="20" t="s">
        <v>40</v>
      </c>
      <c r="F50" s="20">
        <v>-20039</v>
      </c>
      <c r="G50" s="20">
        <v>-37</v>
      </c>
    </row>
    <row r="51" spans="1:7" x14ac:dyDescent="0.15">
      <c r="A51" s="5"/>
      <c r="B51" s="5"/>
      <c r="C51" s="5"/>
      <c r="D51" s="5"/>
      <c r="E51" s="5"/>
      <c r="F51" s="5"/>
      <c r="G51" s="5"/>
    </row>
    <row r="52" spans="1:7" ht="12" x14ac:dyDescent="0.15">
      <c r="A52" s="5" t="s">
        <v>263</v>
      </c>
      <c r="B52" s="20">
        <v>-3931</v>
      </c>
      <c r="C52" s="20">
        <v>-4914</v>
      </c>
      <c r="D52" s="20" t="s">
        <v>40</v>
      </c>
      <c r="E52" s="20" t="s">
        <v>40</v>
      </c>
      <c r="F52" s="20" t="s">
        <v>40</v>
      </c>
      <c r="G52" s="20" t="s">
        <v>40</v>
      </c>
    </row>
    <row r="53" spans="1:7" ht="12" x14ac:dyDescent="0.15">
      <c r="A53" s="5" t="s">
        <v>310</v>
      </c>
      <c r="B53" s="20" t="s">
        <v>40</v>
      </c>
      <c r="C53" s="20" t="s">
        <v>40</v>
      </c>
      <c r="D53" s="20">
        <v>-8849</v>
      </c>
      <c r="E53" s="20">
        <v>-11804</v>
      </c>
      <c r="F53" s="20">
        <v>-11688</v>
      </c>
      <c r="G53" s="20">
        <v>-13425</v>
      </c>
    </row>
    <row r="54" spans="1:7" x14ac:dyDescent="0.15">
      <c r="A54" s="13" t="s">
        <v>264</v>
      </c>
      <c r="B54" s="25">
        <v>-3931</v>
      </c>
      <c r="C54" s="25">
        <v>-4914</v>
      </c>
      <c r="D54" s="25">
        <v>-8849</v>
      </c>
      <c r="E54" s="25">
        <v>-11804</v>
      </c>
      <c r="F54" s="25">
        <v>-11688</v>
      </c>
      <c r="G54" s="25">
        <v>-13425</v>
      </c>
    </row>
    <row r="55" spans="1:7" x14ac:dyDescent="0.15">
      <c r="A55" s="5"/>
      <c r="B55" s="5"/>
      <c r="C55" s="5"/>
      <c r="D55" s="5"/>
      <c r="E55" s="5"/>
      <c r="F55" s="5"/>
      <c r="G55" s="5"/>
    </row>
    <row r="56" spans="1:7" ht="12" x14ac:dyDescent="0.15">
      <c r="A56" s="5" t="s">
        <v>265</v>
      </c>
      <c r="B56" s="20" t="s">
        <v>40</v>
      </c>
      <c r="C56" s="20" t="s">
        <v>40</v>
      </c>
      <c r="D56" s="20" t="s">
        <v>40</v>
      </c>
      <c r="E56" s="20" t="s">
        <v>40</v>
      </c>
      <c r="F56" s="20" t="s">
        <v>40</v>
      </c>
      <c r="G56" s="20" t="s">
        <v>40</v>
      </c>
    </row>
    <row r="57" spans="1:7" x14ac:dyDescent="0.15">
      <c r="A57" s="5" t="s">
        <v>266</v>
      </c>
      <c r="B57" s="20">
        <v>-510</v>
      </c>
      <c r="C57" s="20">
        <v>-665</v>
      </c>
      <c r="D57" s="20">
        <v>-442</v>
      </c>
      <c r="E57" s="20">
        <v>-519</v>
      </c>
      <c r="F57" s="20">
        <v>-1209</v>
      </c>
      <c r="G57" s="20">
        <v>-1651</v>
      </c>
    </row>
    <row r="58" spans="1:7" x14ac:dyDescent="0.15">
      <c r="A58" s="13" t="s">
        <v>267</v>
      </c>
      <c r="B58" s="25">
        <v>10394</v>
      </c>
      <c r="C58" s="25">
        <v>-8317</v>
      </c>
      <c r="D58" s="25">
        <v>63765</v>
      </c>
      <c r="E58" s="25">
        <v>-31485</v>
      </c>
      <c r="F58" s="25">
        <v>-15353</v>
      </c>
      <c r="G58" s="25">
        <v>-9880</v>
      </c>
    </row>
    <row r="59" spans="1:7" x14ac:dyDescent="0.15">
      <c r="A59" s="5"/>
      <c r="B59" s="5"/>
      <c r="C59" s="5"/>
      <c r="D59" s="5"/>
      <c r="E59" s="5"/>
      <c r="F59" s="5"/>
      <c r="G59" s="5"/>
    </row>
    <row r="60" spans="1:7" x14ac:dyDescent="0.15">
      <c r="A60" s="5" t="s">
        <v>268</v>
      </c>
      <c r="B60" s="20">
        <v>786</v>
      </c>
      <c r="C60" s="20">
        <v>-1971</v>
      </c>
      <c r="D60" s="20">
        <v>822</v>
      </c>
      <c r="E60" s="20">
        <v>1309</v>
      </c>
      <c r="F60" s="20">
        <v>-184</v>
      </c>
      <c r="G60" s="20">
        <v>-4316</v>
      </c>
    </row>
    <row r="61" spans="1:7" ht="12" x14ac:dyDescent="0.15">
      <c r="A61" s="5" t="s">
        <v>269</v>
      </c>
      <c r="B61" s="20" t="s">
        <v>40</v>
      </c>
      <c r="C61" s="20">
        <v>363</v>
      </c>
      <c r="D61" s="20">
        <v>616</v>
      </c>
      <c r="E61" s="20">
        <v>1</v>
      </c>
      <c r="F61" s="20">
        <v>202</v>
      </c>
      <c r="G61" s="20">
        <v>62</v>
      </c>
    </row>
    <row r="62" spans="1:7" x14ac:dyDescent="0.15">
      <c r="A62" s="13" t="s">
        <v>270</v>
      </c>
      <c r="B62" s="26">
        <v>37586</v>
      </c>
      <c r="C62" s="26">
        <v>30393</v>
      </c>
      <c r="D62" s="26">
        <v>16593</v>
      </c>
      <c r="E62" s="26">
        <v>-1391</v>
      </c>
      <c r="F62" s="26">
        <v>24276</v>
      </c>
      <c r="G62" s="26">
        <v>26746</v>
      </c>
    </row>
    <row r="63" spans="1:7" x14ac:dyDescent="0.15">
      <c r="A63" s="5"/>
      <c r="B63" s="5"/>
      <c r="C63" s="5"/>
      <c r="D63" s="5"/>
      <c r="E63" s="5"/>
      <c r="F63" s="5"/>
      <c r="G63" s="5"/>
    </row>
    <row r="64" spans="1:7" x14ac:dyDescent="0.15">
      <c r="A64" s="13" t="s">
        <v>126</v>
      </c>
      <c r="B64" s="5"/>
      <c r="C64" s="5"/>
      <c r="D64" s="5"/>
      <c r="E64" s="5"/>
      <c r="F64" s="5"/>
      <c r="G64" s="5"/>
    </row>
    <row r="65" spans="1:7" x14ac:dyDescent="0.15">
      <c r="A65" s="5" t="s">
        <v>271</v>
      </c>
      <c r="B65" s="20">
        <v>3190</v>
      </c>
      <c r="C65" s="20">
        <v>2482</v>
      </c>
      <c r="D65" s="20">
        <v>2166</v>
      </c>
      <c r="E65" s="20">
        <v>2564</v>
      </c>
      <c r="F65" s="20">
        <v>3493</v>
      </c>
      <c r="G65" s="20">
        <v>3729</v>
      </c>
    </row>
    <row r="66" spans="1:7" x14ac:dyDescent="0.15">
      <c r="A66" s="5" t="s">
        <v>272</v>
      </c>
      <c r="B66" s="20">
        <v>5258</v>
      </c>
      <c r="C66" s="20">
        <v>13620</v>
      </c>
      <c r="D66" s="20">
        <v>14251</v>
      </c>
      <c r="E66" s="20">
        <v>15570</v>
      </c>
      <c r="F66" s="20">
        <v>9044</v>
      </c>
      <c r="G66" s="20">
        <v>14646</v>
      </c>
    </row>
    <row r="67" spans="1:7" x14ac:dyDescent="0.15">
      <c r="A67" s="5" t="s">
        <v>273</v>
      </c>
      <c r="B67" s="20">
        <v>41829.875</v>
      </c>
      <c r="C67" s="20">
        <v>52320.375</v>
      </c>
      <c r="D67" s="20">
        <v>38523.625</v>
      </c>
      <c r="E67" s="20">
        <v>16420</v>
      </c>
      <c r="F67" s="20">
        <v>10481.125</v>
      </c>
      <c r="G67" s="20">
        <v>40321.625</v>
      </c>
    </row>
    <row r="68" spans="1:7" x14ac:dyDescent="0.15">
      <c r="A68" s="5" t="s">
        <v>274</v>
      </c>
      <c r="B68" s="20">
        <v>43746.75</v>
      </c>
      <c r="C68" s="20">
        <v>53832.25</v>
      </c>
      <c r="D68" s="20">
        <v>39913</v>
      </c>
      <c r="E68" s="20">
        <v>18073.75</v>
      </c>
      <c r="F68" s="20">
        <v>12668</v>
      </c>
      <c r="G68" s="20">
        <v>42614.75</v>
      </c>
    </row>
    <row r="69" spans="1:7" x14ac:dyDescent="0.15">
      <c r="A69" s="5" t="s">
        <v>275</v>
      </c>
      <c r="B69" s="20">
        <v>-5035</v>
      </c>
      <c r="C69" s="20">
        <v>-7580</v>
      </c>
      <c r="D69" s="20">
        <v>-5864</v>
      </c>
      <c r="E69" s="20">
        <v>25185</v>
      </c>
      <c r="F69" s="20">
        <v>13456</v>
      </c>
      <c r="G69" s="20">
        <v>-24233</v>
      </c>
    </row>
    <row r="70" spans="1:7" x14ac:dyDescent="0.15">
      <c r="A70" s="5" t="s">
        <v>276</v>
      </c>
      <c r="B70" s="20">
        <v>14835</v>
      </c>
      <c r="C70" s="20">
        <v>-2738</v>
      </c>
      <c r="D70" s="20">
        <v>73056</v>
      </c>
      <c r="E70" s="20">
        <v>-19162</v>
      </c>
      <c r="F70" s="20">
        <v>17583</v>
      </c>
      <c r="G70" s="20">
        <v>5233</v>
      </c>
    </row>
    <row r="71" spans="1:7" x14ac:dyDescent="0.15">
      <c r="A71" s="5" t="s">
        <v>136</v>
      </c>
      <c r="B71" s="29">
        <v>42594</v>
      </c>
      <c r="C71" s="29">
        <v>42594</v>
      </c>
      <c r="D71" s="29">
        <v>42908</v>
      </c>
      <c r="E71" s="29">
        <v>43271</v>
      </c>
      <c r="F71" s="29">
        <v>43636</v>
      </c>
      <c r="G71" s="29">
        <v>43783</v>
      </c>
    </row>
    <row r="72" spans="1:7" ht="12" x14ac:dyDescent="0.15">
      <c r="A72" s="5" t="s">
        <v>137</v>
      </c>
      <c r="B72" s="23" t="s">
        <v>141</v>
      </c>
      <c r="C72" s="23" t="s">
        <v>141</v>
      </c>
      <c r="D72" s="23" t="s">
        <v>141</v>
      </c>
      <c r="E72" s="23" t="s">
        <v>141</v>
      </c>
      <c r="F72" s="23" t="s">
        <v>141</v>
      </c>
      <c r="G72" s="23" t="s">
        <v>141</v>
      </c>
    </row>
    <row r="73" spans="1:7" ht="12" x14ac:dyDescent="0.15">
      <c r="A73" s="5" t="s">
        <v>142</v>
      </c>
      <c r="B73" s="23" t="s">
        <v>143</v>
      </c>
      <c r="C73" s="23" t="s">
        <v>143</v>
      </c>
      <c r="D73" s="23" t="s">
        <v>143</v>
      </c>
      <c r="E73" s="23" t="s">
        <v>143</v>
      </c>
      <c r="F73" s="23" t="s">
        <v>143</v>
      </c>
      <c r="G73" s="23" t="s">
        <v>144</v>
      </c>
    </row>
    <row r="74" spans="1:7" x14ac:dyDescent="0.15">
      <c r="A74" s="5"/>
      <c r="B74" s="5"/>
      <c r="C74" s="5"/>
      <c r="D74" s="5"/>
      <c r="E74" s="5"/>
      <c r="F74" s="5"/>
      <c r="G74" s="5"/>
    </row>
    <row r="75" spans="1:7" ht="12" x14ac:dyDescent="0.15">
      <c r="A75" s="5" t="s">
        <v>287</v>
      </c>
      <c r="B75" s="23" t="s">
        <v>288</v>
      </c>
      <c r="C75" s="23" t="s">
        <v>288</v>
      </c>
      <c r="D75" s="23" t="s">
        <v>288</v>
      </c>
      <c r="E75" s="23" t="s">
        <v>288</v>
      </c>
      <c r="F75" s="23" t="s">
        <v>288</v>
      </c>
      <c r="G75" s="23" t="s">
        <v>289</v>
      </c>
    </row>
    <row r="76" spans="1:7" ht="72" x14ac:dyDescent="0.15">
      <c r="A76" s="35" t="s">
        <v>59</v>
      </c>
      <c r="B76" s="18"/>
      <c r="C76" s="18"/>
      <c r="D76" s="18"/>
      <c r="E76" s="18"/>
      <c r="F76" s="18"/>
      <c r="G76" s="18"/>
    </row>
  </sheetData>
  <pageMargins left="0.2" right="0.2" top="0.5" bottom="0.5" header="0.5" footer="0.5"/>
  <pageSetup fitToWidth="0" fitToHeight="0" orientation="landscape" horizontalDpi="0" verticalDpi="0"/>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E4080-AE8A-F541-91CA-151F102FA784}">
  <dimension ref="A1"/>
  <sheetViews>
    <sheetView workbookViewId="0"/>
  </sheetViews>
  <sheetFormatPr baseColWidth="10" defaultColWidth="11" defaultRowHeight="16"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07C2E-4B71-6A4F-A411-EAAAE317C008}">
  <sheetPr>
    <outlinePr summaryBelow="0" summaryRight="0"/>
    <pageSetUpPr autoPageBreaks="0"/>
  </sheetPr>
  <dimension ref="A5:IU88"/>
  <sheetViews>
    <sheetView workbookViewId="0">
      <selection activeCell="B7" sqref="B7"/>
    </sheetView>
  </sheetViews>
  <sheetFormatPr baseColWidth="10" defaultColWidth="5.83203125" defaultRowHeight="11" x14ac:dyDescent="0.15"/>
  <cols>
    <col min="1" max="1" width="35.6640625" style="38" customWidth="1"/>
    <col min="2" max="7" width="11.5" style="38" customWidth="1"/>
    <col min="8" max="256" width="5.83203125" style="38"/>
    <col min="257" max="257" width="35.6640625" style="38" customWidth="1"/>
    <col min="258" max="263" width="11.5" style="38" customWidth="1"/>
    <col min="264" max="512" width="5.83203125" style="38"/>
    <col min="513" max="513" width="35.6640625" style="38" customWidth="1"/>
    <col min="514" max="519" width="11.5" style="38" customWidth="1"/>
    <col min="520" max="768" width="5.83203125" style="38"/>
    <col min="769" max="769" width="35.6640625" style="38" customWidth="1"/>
    <col min="770" max="775" width="11.5" style="38" customWidth="1"/>
    <col min="776" max="1024" width="5.83203125" style="38"/>
    <col min="1025" max="1025" width="35.6640625" style="38" customWidth="1"/>
    <col min="1026" max="1031" width="11.5" style="38" customWidth="1"/>
    <col min="1032" max="1280" width="5.83203125" style="38"/>
    <col min="1281" max="1281" width="35.6640625" style="38" customWidth="1"/>
    <col min="1282" max="1287" width="11.5" style="38" customWidth="1"/>
    <col min="1288" max="1536" width="5.83203125" style="38"/>
    <col min="1537" max="1537" width="35.6640625" style="38" customWidth="1"/>
    <col min="1538" max="1543" width="11.5" style="38" customWidth="1"/>
    <col min="1544" max="1792" width="5.83203125" style="38"/>
    <col min="1793" max="1793" width="35.6640625" style="38" customWidth="1"/>
    <col min="1794" max="1799" width="11.5" style="38" customWidth="1"/>
    <col min="1800" max="2048" width="5.83203125" style="38"/>
    <col min="2049" max="2049" width="35.6640625" style="38" customWidth="1"/>
    <col min="2050" max="2055" width="11.5" style="38" customWidth="1"/>
    <col min="2056" max="2304" width="5.83203125" style="38"/>
    <col min="2305" max="2305" width="35.6640625" style="38" customWidth="1"/>
    <col min="2306" max="2311" width="11.5" style="38" customWidth="1"/>
    <col min="2312" max="2560" width="5.83203125" style="38"/>
    <col min="2561" max="2561" width="35.6640625" style="38" customWidth="1"/>
    <col min="2562" max="2567" width="11.5" style="38" customWidth="1"/>
    <col min="2568" max="2816" width="5.83203125" style="38"/>
    <col min="2817" max="2817" width="35.6640625" style="38" customWidth="1"/>
    <col min="2818" max="2823" width="11.5" style="38" customWidth="1"/>
    <col min="2824" max="3072" width="5.83203125" style="38"/>
    <col min="3073" max="3073" width="35.6640625" style="38" customWidth="1"/>
    <col min="3074" max="3079" width="11.5" style="38" customWidth="1"/>
    <col min="3080" max="3328" width="5.83203125" style="38"/>
    <col min="3329" max="3329" width="35.6640625" style="38" customWidth="1"/>
    <col min="3330" max="3335" width="11.5" style="38" customWidth="1"/>
    <col min="3336" max="3584" width="5.83203125" style="38"/>
    <col min="3585" max="3585" width="35.6640625" style="38" customWidth="1"/>
    <col min="3586" max="3591" width="11.5" style="38" customWidth="1"/>
    <col min="3592" max="3840" width="5.83203125" style="38"/>
    <col min="3841" max="3841" width="35.6640625" style="38" customWidth="1"/>
    <col min="3842" max="3847" width="11.5" style="38" customWidth="1"/>
    <col min="3848" max="4096" width="5.83203125" style="38"/>
    <col min="4097" max="4097" width="35.6640625" style="38" customWidth="1"/>
    <col min="4098" max="4103" width="11.5" style="38" customWidth="1"/>
    <col min="4104" max="4352" width="5.83203125" style="38"/>
    <col min="4353" max="4353" width="35.6640625" style="38" customWidth="1"/>
    <col min="4354" max="4359" width="11.5" style="38" customWidth="1"/>
    <col min="4360" max="4608" width="5.83203125" style="38"/>
    <col min="4609" max="4609" width="35.6640625" style="38" customWidth="1"/>
    <col min="4610" max="4615" width="11.5" style="38" customWidth="1"/>
    <col min="4616" max="4864" width="5.83203125" style="38"/>
    <col min="4865" max="4865" width="35.6640625" style="38" customWidth="1"/>
    <col min="4866" max="4871" width="11.5" style="38" customWidth="1"/>
    <col min="4872" max="5120" width="5.83203125" style="38"/>
    <col min="5121" max="5121" width="35.6640625" style="38" customWidth="1"/>
    <col min="5122" max="5127" width="11.5" style="38" customWidth="1"/>
    <col min="5128" max="5376" width="5.83203125" style="38"/>
    <col min="5377" max="5377" width="35.6640625" style="38" customWidth="1"/>
    <col min="5378" max="5383" width="11.5" style="38" customWidth="1"/>
    <col min="5384" max="5632" width="5.83203125" style="38"/>
    <col min="5633" max="5633" width="35.6640625" style="38" customWidth="1"/>
    <col min="5634" max="5639" width="11.5" style="38" customWidth="1"/>
    <col min="5640" max="5888" width="5.83203125" style="38"/>
    <col min="5889" max="5889" width="35.6640625" style="38" customWidth="1"/>
    <col min="5890" max="5895" width="11.5" style="38" customWidth="1"/>
    <col min="5896" max="6144" width="5.83203125" style="38"/>
    <col min="6145" max="6145" width="35.6640625" style="38" customWidth="1"/>
    <col min="6146" max="6151" width="11.5" style="38" customWidth="1"/>
    <col min="6152" max="6400" width="5.83203125" style="38"/>
    <col min="6401" max="6401" width="35.6640625" style="38" customWidth="1"/>
    <col min="6402" max="6407" width="11.5" style="38" customWidth="1"/>
    <col min="6408" max="6656" width="5.83203125" style="38"/>
    <col min="6657" max="6657" width="35.6640625" style="38" customWidth="1"/>
    <col min="6658" max="6663" width="11.5" style="38" customWidth="1"/>
    <col min="6664" max="6912" width="5.83203125" style="38"/>
    <col min="6913" max="6913" width="35.6640625" style="38" customWidth="1"/>
    <col min="6914" max="6919" width="11.5" style="38" customWidth="1"/>
    <col min="6920" max="7168" width="5.83203125" style="38"/>
    <col min="7169" max="7169" width="35.6640625" style="38" customWidth="1"/>
    <col min="7170" max="7175" width="11.5" style="38" customWidth="1"/>
    <col min="7176" max="7424" width="5.83203125" style="38"/>
    <col min="7425" max="7425" width="35.6640625" style="38" customWidth="1"/>
    <col min="7426" max="7431" width="11.5" style="38" customWidth="1"/>
    <col min="7432" max="7680" width="5.83203125" style="38"/>
    <col min="7681" max="7681" width="35.6640625" style="38" customWidth="1"/>
    <col min="7682" max="7687" width="11.5" style="38" customWidth="1"/>
    <col min="7688" max="7936" width="5.83203125" style="38"/>
    <col min="7937" max="7937" width="35.6640625" style="38" customWidth="1"/>
    <col min="7938" max="7943" width="11.5" style="38" customWidth="1"/>
    <col min="7944" max="8192" width="5.83203125" style="38"/>
    <col min="8193" max="8193" width="35.6640625" style="38" customWidth="1"/>
    <col min="8194" max="8199" width="11.5" style="38" customWidth="1"/>
    <col min="8200" max="8448" width="5.83203125" style="38"/>
    <col min="8449" max="8449" width="35.6640625" style="38" customWidth="1"/>
    <col min="8450" max="8455" width="11.5" style="38" customWidth="1"/>
    <col min="8456" max="8704" width="5.83203125" style="38"/>
    <col min="8705" max="8705" width="35.6640625" style="38" customWidth="1"/>
    <col min="8706" max="8711" width="11.5" style="38" customWidth="1"/>
    <col min="8712" max="8960" width="5.83203125" style="38"/>
    <col min="8961" max="8961" width="35.6640625" style="38" customWidth="1"/>
    <col min="8962" max="8967" width="11.5" style="38" customWidth="1"/>
    <col min="8968" max="9216" width="5.83203125" style="38"/>
    <col min="9217" max="9217" width="35.6640625" style="38" customWidth="1"/>
    <col min="9218" max="9223" width="11.5" style="38" customWidth="1"/>
    <col min="9224" max="9472" width="5.83203125" style="38"/>
    <col min="9473" max="9473" width="35.6640625" style="38" customWidth="1"/>
    <col min="9474" max="9479" width="11.5" style="38" customWidth="1"/>
    <col min="9480" max="9728" width="5.83203125" style="38"/>
    <col min="9729" max="9729" width="35.6640625" style="38" customWidth="1"/>
    <col min="9730" max="9735" width="11.5" style="38" customWidth="1"/>
    <col min="9736" max="9984" width="5.83203125" style="38"/>
    <col min="9985" max="9985" width="35.6640625" style="38" customWidth="1"/>
    <col min="9986" max="9991" width="11.5" style="38" customWidth="1"/>
    <col min="9992" max="10240" width="5.83203125" style="38"/>
    <col min="10241" max="10241" width="35.6640625" style="38" customWidth="1"/>
    <col min="10242" max="10247" width="11.5" style="38" customWidth="1"/>
    <col min="10248" max="10496" width="5.83203125" style="38"/>
    <col min="10497" max="10497" width="35.6640625" style="38" customWidth="1"/>
    <col min="10498" max="10503" width="11.5" style="38" customWidth="1"/>
    <col min="10504" max="10752" width="5.83203125" style="38"/>
    <col min="10753" max="10753" width="35.6640625" style="38" customWidth="1"/>
    <col min="10754" max="10759" width="11.5" style="38" customWidth="1"/>
    <col min="10760" max="11008" width="5.83203125" style="38"/>
    <col min="11009" max="11009" width="35.6640625" style="38" customWidth="1"/>
    <col min="11010" max="11015" width="11.5" style="38" customWidth="1"/>
    <col min="11016" max="11264" width="5.83203125" style="38"/>
    <col min="11265" max="11265" width="35.6640625" style="38" customWidth="1"/>
    <col min="11266" max="11271" width="11.5" style="38" customWidth="1"/>
    <col min="11272" max="11520" width="5.83203125" style="38"/>
    <col min="11521" max="11521" width="35.6640625" style="38" customWidth="1"/>
    <col min="11522" max="11527" width="11.5" style="38" customWidth="1"/>
    <col min="11528" max="11776" width="5.83203125" style="38"/>
    <col min="11777" max="11777" width="35.6640625" style="38" customWidth="1"/>
    <col min="11778" max="11783" width="11.5" style="38" customWidth="1"/>
    <col min="11784" max="12032" width="5.83203125" style="38"/>
    <col min="12033" max="12033" width="35.6640625" style="38" customWidth="1"/>
    <col min="12034" max="12039" width="11.5" style="38" customWidth="1"/>
    <col min="12040" max="12288" width="5.83203125" style="38"/>
    <col min="12289" max="12289" width="35.6640625" style="38" customWidth="1"/>
    <col min="12290" max="12295" width="11.5" style="38" customWidth="1"/>
    <col min="12296" max="12544" width="5.83203125" style="38"/>
    <col min="12545" max="12545" width="35.6640625" style="38" customWidth="1"/>
    <col min="12546" max="12551" width="11.5" style="38" customWidth="1"/>
    <col min="12552" max="12800" width="5.83203125" style="38"/>
    <col min="12801" max="12801" width="35.6640625" style="38" customWidth="1"/>
    <col min="12802" max="12807" width="11.5" style="38" customWidth="1"/>
    <col min="12808" max="13056" width="5.83203125" style="38"/>
    <col min="13057" max="13057" width="35.6640625" style="38" customWidth="1"/>
    <col min="13058" max="13063" width="11.5" style="38" customWidth="1"/>
    <col min="13064" max="13312" width="5.83203125" style="38"/>
    <col min="13313" max="13313" width="35.6640625" style="38" customWidth="1"/>
    <col min="13314" max="13319" width="11.5" style="38" customWidth="1"/>
    <col min="13320" max="13568" width="5.83203125" style="38"/>
    <col min="13569" max="13569" width="35.6640625" style="38" customWidth="1"/>
    <col min="13570" max="13575" width="11.5" style="38" customWidth="1"/>
    <col min="13576" max="13824" width="5.83203125" style="38"/>
    <col min="13825" max="13825" width="35.6640625" style="38" customWidth="1"/>
    <col min="13826" max="13831" width="11.5" style="38" customWidth="1"/>
    <col min="13832" max="14080" width="5.83203125" style="38"/>
    <col min="14081" max="14081" width="35.6640625" style="38" customWidth="1"/>
    <col min="14082" max="14087" width="11.5" style="38" customWidth="1"/>
    <col min="14088" max="14336" width="5.83203125" style="38"/>
    <col min="14337" max="14337" width="35.6640625" style="38" customWidth="1"/>
    <col min="14338" max="14343" width="11.5" style="38" customWidth="1"/>
    <col min="14344" max="14592" width="5.83203125" style="38"/>
    <col min="14593" max="14593" width="35.6640625" style="38" customWidth="1"/>
    <col min="14594" max="14599" width="11.5" style="38" customWidth="1"/>
    <col min="14600" max="14848" width="5.83203125" style="38"/>
    <col min="14849" max="14849" width="35.6640625" style="38" customWidth="1"/>
    <col min="14850" max="14855" width="11.5" style="38" customWidth="1"/>
    <col min="14856" max="15104" width="5.83203125" style="38"/>
    <col min="15105" max="15105" width="35.6640625" style="38" customWidth="1"/>
    <col min="15106" max="15111" width="11.5" style="38" customWidth="1"/>
    <col min="15112" max="15360" width="5.83203125" style="38"/>
    <col min="15361" max="15361" width="35.6640625" style="38" customWidth="1"/>
    <col min="15362" max="15367" width="11.5" style="38" customWidth="1"/>
    <col min="15368" max="15616" width="5.83203125" style="38"/>
    <col min="15617" max="15617" width="35.6640625" style="38" customWidth="1"/>
    <col min="15618" max="15623" width="11.5" style="38" customWidth="1"/>
    <col min="15624" max="15872" width="5.83203125" style="38"/>
    <col min="15873" max="15873" width="35.6640625" style="38" customWidth="1"/>
    <col min="15874" max="15879" width="11.5" style="38" customWidth="1"/>
    <col min="15880" max="16128" width="5.83203125" style="38"/>
    <col min="16129" max="16129" width="35.6640625" style="38" customWidth="1"/>
    <col min="16130" max="16135" width="11.5" style="38" customWidth="1"/>
    <col min="16136" max="16384" width="5.83203125" style="38"/>
  </cols>
  <sheetData>
    <row r="5" spans="1:255" ht="17" x14ac:dyDescent="0.2">
      <c r="A5" s="37" t="s">
        <v>311</v>
      </c>
    </row>
    <row r="7" spans="1:255" ht="12" x14ac:dyDescent="0.15">
      <c r="A7" s="39" t="s">
        <v>0</v>
      </c>
      <c r="B7" s="40" t="s">
        <v>1</v>
      </c>
      <c r="C7" s="38" t="s">
        <v>2</v>
      </c>
      <c r="D7" s="41" t="s">
        <v>3</v>
      </c>
      <c r="E7" s="40" t="s">
        <v>4</v>
      </c>
      <c r="F7" s="38" t="s">
        <v>5</v>
      </c>
    </row>
    <row r="8" spans="1:255" x14ac:dyDescent="0.15">
      <c r="A8" s="41"/>
      <c r="B8" s="40" t="s">
        <v>6</v>
      </c>
      <c r="C8" s="38" t="s">
        <v>7</v>
      </c>
      <c r="D8" s="41" t="s">
        <v>3</v>
      </c>
      <c r="E8" s="40" t="s">
        <v>8</v>
      </c>
      <c r="F8" s="38" t="s">
        <v>9</v>
      </c>
    </row>
    <row r="9" spans="1:255" x14ac:dyDescent="0.15">
      <c r="A9" s="41"/>
      <c r="B9" s="40" t="s">
        <v>10</v>
      </c>
      <c r="C9" s="42" t="s">
        <v>11</v>
      </c>
      <c r="D9" s="41" t="s">
        <v>3</v>
      </c>
      <c r="E9" s="40" t="s">
        <v>12</v>
      </c>
      <c r="F9" s="38" t="s">
        <v>13</v>
      </c>
    </row>
    <row r="10" spans="1:255" x14ac:dyDescent="0.15">
      <c r="A10" s="41"/>
      <c r="B10" s="40" t="s">
        <v>62</v>
      </c>
      <c r="C10" s="38" t="s">
        <v>280</v>
      </c>
      <c r="D10" s="41" t="s">
        <v>3</v>
      </c>
      <c r="E10" s="43"/>
      <c r="F10" s="43"/>
    </row>
    <row r="13" spans="1:255" x14ac:dyDescent="0.15">
      <c r="A13" s="44" t="s">
        <v>14</v>
      </c>
      <c r="B13" s="44"/>
      <c r="C13" s="44"/>
      <c r="D13" s="44"/>
      <c r="E13" s="44"/>
      <c r="F13" s="44"/>
      <c r="G13" s="44"/>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row>
    <row r="14" spans="1:255" ht="36" x14ac:dyDescent="0.15">
      <c r="A14" s="46" t="s">
        <v>15</v>
      </c>
      <c r="B14" s="47" t="s">
        <v>281</v>
      </c>
      <c r="C14" s="47" t="s">
        <v>282</v>
      </c>
      <c r="D14" s="47" t="s">
        <v>283</v>
      </c>
      <c r="E14" s="47" t="s">
        <v>284</v>
      </c>
      <c r="F14" s="47" t="s">
        <v>285</v>
      </c>
      <c r="G14" s="47" t="s">
        <v>20</v>
      </c>
    </row>
    <row r="15" spans="1:255" ht="12" x14ac:dyDescent="0.15">
      <c r="A15" s="48" t="s">
        <v>21</v>
      </c>
      <c r="B15" s="49" t="s">
        <v>286</v>
      </c>
      <c r="C15" s="49" t="s">
        <v>286</v>
      </c>
      <c r="D15" s="49" t="s">
        <v>286</v>
      </c>
      <c r="E15" s="49" t="s">
        <v>286</v>
      </c>
      <c r="F15" s="49" t="s">
        <v>286</v>
      </c>
      <c r="G15" s="49" t="s">
        <v>286</v>
      </c>
    </row>
    <row r="16" spans="1:255" x14ac:dyDescent="0.15">
      <c r="A16" s="50"/>
      <c r="B16" s="41"/>
      <c r="C16" s="41"/>
      <c r="D16" s="41"/>
      <c r="E16" s="41"/>
      <c r="F16" s="41"/>
      <c r="G16" s="41"/>
    </row>
    <row r="17" spans="1:7" x14ac:dyDescent="0.15">
      <c r="A17" s="50" t="s">
        <v>23</v>
      </c>
      <c r="B17" s="51">
        <v>2010734</v>
      </c>
      <c r="C17" s="51">
        <v>2104430</v>
      </c>
      <c r="D17" s="51">
        <v>2026470</v>
      </c>
      <c r="E17" s="51">
        <v>2204858</v>
      </c>
      <c r="F17" s="51">
        <v>2388848</v>
      </c>
      <c r="G17" s="51">
        <v>2319995</v>
      </c>
    </row>
    <row r="18" spans="1:7" x14ac:dyDescent="0.15">
      <c r="A18" s="52" t="s">
        <v>24</v>
      </c>
      <c r="B18" s="53">
        <v>9.4111E-2</v>
      </c>
      <c r="C18" s="53">
        <v>4.6597E-2</v>
      </c>
      <c r="D18" s="53">
        <v>-3.7046000000000003E-2</v>
      </c>
      <c r="E18" s="53">
        <v>8.8027999999999995E-2</v>
      </c>
      <c r="F18" s="53">
        <v>8.3446999999999993E-2</v>
      </c>
      <c r="G18" s="53">
        <v>-1.1865000000000001E-2</v>
      </c>
    </row>
    <row r="19" spans="1:7" x14ac:dyDescent="0.15">
      <c r="A19" s="41"/>
      <c r="B19" s="41"/>
      <c r="C19" s="41"/>
      <c r="D19" s="41"/>
      <c r="E19" s="41"/>
      <c r="F19" s="41"/>
      <c r="G19" s="41"/>
    </row>
    <row r="20" spans="1:7" x14ac:dyDescent="0.15">
      <c r="A20" s="50" t="s">
        <v>25</v>
      </c>
      <c r="B20" s="51">
        <v>399265</v>
      </c>
      <c r="C20" s="51">
        <v>441874</v>
      </c>
      <c r="D20" s="51">
        <v>429998</v>
      </c>
      <c r="E20" s="51">
        <v>456841</v>
      </c>
      <c r="F20" s="51">
        <v>453362</v>
      </c>
      <c r="G20" s="51">
        <v>444151</v>
      </c>
    </row>
    <row r="21" spans="1:7" x14ac:dyDescent="0.15">
      <c r="A21" s="52" t="s">
        <v>26</v>
      </c>
      <c r="B21" s="53">
        <v>0.19856599999999999</v>
      </c>
      <c r="C21" s="53">
        <v>0.20997299999999999</v>
      </c>
      <c r="D21" s="53">
        <v>0.21218999999999999</v>
      </c>
      <c r="E21" s="53">
        <v>0.20719699999999999</v>
      </c>
      <c r="F21" s="53">
        <v>0.18978200000000001</v>
      </c>
      <c r="G21" s="53">
        <v>0.191444</v>
      </c>
    </row>
    <row r="22" spans="1:7" x14ac:dyDescent="0.15">
      <c r="A22" s="41"/>
      <c r="B22" s="41"/>
      <c r="C22" s="41"/>
      <c r="D22" s="41"/>
      <c r="E22" s="41"/>
      <c r="F22" s="41"/>
      <c r="G22" s="41"/>
    </row>
    <row r="23" spans="1:7" x14ac:dyDescent="0.15">
      <c r="A23" s="50" t="s">
        <v>27</v>
      </c>
      <c r="B23" s="51">
        <v>212547</v>
      </c>
      <c r="C23" s="51">
        <v>254685</v>
      </c>
      <c r="D23" s="51">
        <v>244446</v>
      </c>
      <c r="E23" s="51">
        <v>261144</v>
      </c>
      <c r="F23" s="51">
        <v>254779</v>
      </c>
      <c r="G23" s="51">
        <v>253490</v>
      </c>
    </row>
    <row r="24" spans="1:7" x14ac:dyDescent="0.15">
      <c r="A24" s="52" t="s">
        <v>26</v>
      </c>
      <c r="B24" s="53">
        <v>0.10570599999999999</v>
      </c>
      <c r="C24" s="53">
        <v>0.12102300000000001</v>
      </c>
      <c r="D24" s="53">
        <v>0.120626</v>
      </c>
      <c r="E24" s="53">
        <v>0.11844</v>
      </c>
      <c r="F24" s="53">
        <v>0.106653</v>
      </c>
      <c r="G24" s="53">
        <v>0.109263</v>
      </c>
    </row>
    <row r="25" spans="1:7" x14ac:dyDescent="0.15">
      <c r="A25" s="41"/>
      <c r="B25" s="41"/>
      <c r="C25" s="41"/>
      <c r="D25" s="41"/>
      <c r="E25" s="41"/>
      <c r="F25" s="41"/>
      <c r="G25" s="41"/>
    </row>
    <row r="26" spans="1:7" x14ac:dyDescent="0.15">
      <c r="A26" s="50" t="s">
        <v>28</v>
      </c>
      <c r="B26" s="51">
        <v>123481</v>
      </c>
      <c r="C26" s="51">
        <v>154480</v>
      </c>
      <c r="D26" s="51">
        <v>146893</v>
      </c>
      <c r="E26" s="51">
        <v>156464</v>
      </c>
      <c r="F26" s="51">
        <v>141469</v>
      </c>
      <c r="G26" s="51">
        <v>135430</v>
      </c>
    </row>
    <row r="27" spans="1:7" x14ac:dyDescent="0.15">
      <c r="A27" s="52" t="s">
        <v>26</v>
      </c>
      <c r="B27" s="53">
        <v>6.1409999999999999E-2</v>
      </c>
      <c r="C27" s="53">
        <v>7.3407E-2</v>
      </c>
      <c r="D27" s="53">
        <v>7.2486999999999996E-2</v>
      </c>
      <c r="E27" s="53">
        <v>7.0962999999999998E-2</v>
      </c>
      <c r="F27" s="53">
        <v>5.9220000000000002E-2</v>
      </c>
      <c r="G27" s="53">
        <v>5.8375000000000003E-2</v>
      </c>
    </row>
    <row r="28" spans="1:7" x14ac:dyDescent="0.15">
      <c r="A28" s="41"/>
      <c r="B28" s="41"/>
      <c r="C28" s="41"/>
      <c r="D28" s="41"/>
      <c r="E28" s="41"/>
      <c r="F28" s="41"/>
      <c r="G28" s="41"/>
    </row>
    <row r="29" spans="1:7" x14ac:dyDescent="0.15">
      <c r="A29" s="50" t="s">
        <v>29</v>
      </c>
      <c r="B29" s="51">
        <v>74732</v>
      </c>
      <c r="C29" s="51">
        <v>97182</v>
      </c>
      <c r="D29" s="51">
        <v>105943</v>
      </c>
      <c r="E29" s="51">
        <v>103180</v>
      </c>
      <c r="F29" s="51">
        <v>87788</v>
      </c>
      <c r="G29" s="51">
        <v>84797</v>
      </c>
    </row>
    <row r="30" spans="1:7" x14ac:dyDescent="0.15">
      <c r="A30" s="52" t="s">
        <v>26</v>
      </c>
      <c r="B30" s="53">
        <v>3.7165999999999998E-2</v>
      </c>
      <c r="C30" s="53">
        <v>4.6178999999999998E-2</v>
      </c>
      <c r="D30" s="53">
        <v>5.2278999999999999E-2</v>
      </c>
      <c r="E30" s="53">
        <v>4.6795999999999997E-2</v>
      </c>
      <c r="F30" s="53">
        <v>3.6748999999999997E-2</v>
      </c>
      <c r="G30" s="53">
        <v>3.6549999999999999E-2</v>
      </c>
    </row>
    <row r="31" spans="1:7" x14ac:dyDescent="0.15">
      <c r="A31" s="41"/>
      <c r="B31" s="41"/>
      <c r="C31" s="41"/>
      <c r="D31" s="41"/>
      <c r="E31" s="41"/>
      <c r="F31" s="41"/>
      <c r="G31" s="41"/>
    </row>
    <row r="32" spans="1:7" x14ac:dyDescent="0.15">
      <c r="A32" s="50" t="s">
        <v>30</v>
      </c>
      <c r="B32" s="51">
        <v>71021</v>
      </c>
      <c r="C32" s="51">
        <v>90132</v>
      </c>
      <c r="D32" s="51">
        <v>99418</v>
      </c>
      <c r="E32" s="51">
        <v>95915</v>
      </c>
      <c r="F32" s="51">
        <v>79373</v>
      </c>
      <c r="G32" s="51">
        <v>76527</v>
      </c>
    </row>
    <row r="33" spans="1:255" x14ac:dyDescent="0.15">
      <c r="A33" s="52" t="s">
        <v>26</v>
      </c>
      <c r="B33" s="53">
        <v>3.5319999999999997E-2</v>
      </c>
      <c r="C33" s="53">
        <v>4.2828999999999999E-2</v>
      </c>
      <c r="D33" s="53">
        <v>4.9058999999999998E-2</v>
      </c>
      <c r="E33" s="53">
        <v>4.3500999999999998E-2</v>
      </c>
      <c r="F33" s="53">
        <v>3.3225999999999999E-2</v>
      </c>
      <c r="G33" s="53">
        <v>3.2985E-2</v>
      </c>
    </row>
    <row r="34" spans="1:255" x14ac:dyDescent="0.15">
      <c r="A34" s="41"/>
      <c r="B34" s="41"/>
      <c r="C34" s="41"/>
      <c r="D34" s="41"/>
      <c r="E34" s="41"/>
      <c r="F34" s="41"/>
      <c r="G34" s="41"/>
    </row>
    <row r="35" spans="1:255" x14ac:dyDescent="0.15">
      <c r="A35" s="50" t="s">
        <v>31</v>
      </c>
      <c r="B35" s="54">
        <v>44.28</v>
      </c>
      <c r="C35" s="54">
        <v>56.31</v>
      </c>
      <c r="D35" s="54">
        <v>62.1</v>
      </c>
      <c r="E35" s="54">
        <v>59.9</v>
      </c>
      <c r="F35" s="54">
        <v>49.56</v>
      </c>
      <c r="G35" s="54">
        <v>47.493616000000003</v>
      </c>
    </row>
    <row r="36" spans="1:255" x14ac:dyDescent="0.15">
      <c r="A36" s="52" t="s">
        <v>24</v>
      </c>
      <c r="B36" s="53">
        <v>0.24033599999999999</v>
      </c>
      <c r="C36" s="53">
        <v>0.27167999999999998</v>
      </c>
      <c r="D36" s="53">
        <v>0.102823</v>
      </c>
      <c r="E36" s="53">
        <v>-3.5427E-2</v>
      </c>
      <c r="F36" s="53">
        <v>-0.172622</v>
      </c>
      <c r="G36" s="53">
        <v>-0.215111</v>
      </c>
    </row>
    <row r="37" spans="1:255" x14ac:dyDescent="0.15">
      <c r="A37" s="41"/>
      <c r="B37" s="41"/>
      <c r="C37" s="41"/>
      <c r="D37" s="41"/>
      <c r="E37" s="41"/>
      <c r="F37" s="41"/>
      <c r="G37" s="41"/>
    </row>
    <row r="38" spans="1:255" ht="12" x14ac:dyDescent="0.15">
      <c r="A38" s="41" t="s">
        <v>287</v>
      </c>
      <c r="B38" s="55" t="s">
        <v>288</v>
      </c>
      <c r="C38" s="55" t="s">
        <v>288</v>
      </c>
      <c r="D38" s="55" t="s">
        <v>288</v>
      </c>
      <c r="E38" s="55" t="s">
        <v>288</v>
      </c>
      <c r="F38" s="55" t="s">
        <v>288</v>
      </c>
      <c r="G38" s="55" t="s">
        <v>289</v>
      </c>
    </row>
    <row r="39" spans="1:255" x14ac:dyDescent="0.15">
      <c r="A39" s="56"/>
      <c r="B39" s="56"/>
      <c r="C39" s="56"/>
      <c r="D39" s="56"/>
      <c r="E39" s="56"/>
      <c r="F39" s="56"/>
      <c r="G39" s="56"/>
    </row>
    <row r="40" spans="1:255" x14ac:dyDescent="0.15">
      <c r="A40" s="38" t="s">
        <v>32</v>
      </c>
    </row>
    <row r="41" spans="1:255" x14ac:dyDescent="0.15">
      <c r="A41" s="38" t="s">
        <v>33</v>
      </c>
    </row>
    <row r="44" spans="1:255" x14ac:dyDescent="0.15">
      <c r="A44" s="44" t="s">
        <v>290</v>
      </c>
      <c r="B44" s="44"/>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row>
    <row r="45" spans="1:255" ht="12" x14ac:dyDescent="0.15">
      <c r="A45" s="48" t="s">
        <v>21</v>
      </c>
      <c r="B45" s="49" t="s">
        <v>286</v>
      </c>
    </row>
    <row r="46" spans="1:255" x14ac:dyDescent="0.15">
      <c r="A46" s="41" t="s">
        <v>34</v>
      </c>
      <c r="B46" s="57">
        <v>751.5</v>
      </c>
    </row>
    <row r="47" spans="1:255" x14ac:dyDescent="0.15">
      <c r="A47" s="41" t="s">
        <v>35</v>
      </c>
      <c r="B47" s="58">
        <v>1599.871341</v>
      </c>
    </row>
    <row r="48" spans="1:255" x14ac:dyDescent="0.15">
      <c r="A48" s="41"/>
      <c r="B48" s="41"/>
    </row>
    <row r="49" spans="1:2" x14ac:dyDescent="0.15">
      <c r="A49" s="50" t="s">
        <v>36</v>
      </c>
      <c r="B49" s="51">
        <v>1202303.3127609999</v>
      </c>
    </row>
    <row r="50" spans="1:2" x14ac:dyDescent="0.15">
      <c r="A50" s="41" t="s">
        <v>37</v>
      </c>
      <c r="B50" s="58">
        <v>142013</v>
      </c>
    </row>
    <row r="51" spans="1:2" x14ac:dyDescent="0.15">
      <c r="A51" s="41" t="s">
        <v>38</v>
      </c>
      <c r="B51" s="58">
        <v>923431</v>
      </c>
    </row>
    <row r="52" spans="1:2" ht="12" x14ac:dyDescent="0.15">
      <c r="A52" s="41" t="s">
        <v>39</v>
      </c>
      <c r="B52" s="58" t="s">
        <v>40</v>
      </c>
    </row>
    <row r="53" spans="1:2" x14ac:dyDescent="0.15">
      <c r="A53" s="41" t="s">
        <v>41</v>
      </c>
      <c r="B53" s="58">
        <v>81334</v>
      </c>
    </row>
    <row r="54" spans="1:2" x14ac:dyDescent="0.15">
      <c r="A54" s="50" t="s">
        <v>42</v>
      </c>
      <c r="B54" s="51">
        <v>2065055.3127609999</v>
      </c>
    </row>
    <row r="55" spans="1:2" x14ac:dyDescent="0.15">
      <c r="A55" s="41"/>
      <c r="B55" s="41"/>
    </row>
    <row r="56" spans="1:2" x14ac:dyDescent="0.15">
      <c r="A56" s="41" t="s">
        <v>43</v>
      </c>
      <c r="B56" s="58">
        <v>1118171</v>
      </c>
    </row>
    <row r="57" spans="1:2" ht="12" x14ac:dyDescent="0.15">
      <c r="A57" s="41" t="s">
        <v>39</v>
      </c>
      <c r="B57" s="58" t="s">
        <v>40</v>
      </c>
    </row>
    <row r="58" spans="1:2" x14ac:dyDescent="0.15">
      <c r="A58" s="41" t="s">
        <v>41</v>
      </c>
      <c r="B58" s="58">
        <v>81334</v>
      </c>
    </row>
    <row r="59" spans="1:2" x14ac:dyDescent="0.15">
      <c r="A59" s="41" t="s">
        <v>38</v>
      </c>
      <c r="B59" s="58">
        <v>923431</v>
      </c>
    </row>
    <row r="60" spans="1:2" x14ac:dyDescent="0.15">
      <c r="A60" s="50" t="s">
        <v>44</v>
      </c>
      <c r="B60" s="51">
        <v>2122936</v>
      </c>
    </row>
    <row r="61" spans="1:2" x14ac:dyDescent="0.15">
      <c r="A61" s="41"/>
      <c r="B61" s="41"/>
    </row>
    <row r="62" spans="1:2" ht="12" x14ac:dyDescent="0.15">
      <c r="A62" s="41" t="s">
        <v>287</v>
      </c>
      <c r="B62" s="55" t="s">
        <v>289</v>
      </c>
    </row>
    <row r="63" spans="1:2" ht="84" x14ac:dyDescent="0.15">
      <c r="A63" s="56" t="s">
        <v>45</v>
      </c>
      <c r="B63" s="56"/>
    </row>
    <row r="65" spans="1:255" ht="200" customHeight="1" x14ac:dyDescent="0.15">
      <c r="A65" s="59"/>
    </row>
    <row r="67" spans="1:255" x14ac:dyDescent="0.15">
      <c r="A67" s="38" t="s">
        <v>46</v>
      </c>
    </row>
    <row r="68" spans="1:255" x14ac:dyDescent="0.15">
      <c r="A68" s="38" t="s">
        <v>47</v>
      </c>
    </row>
    <row r="69" spans="1:255" x14ac:dyDescent="0.15">
      <c r="A69" s="38" t="s">
        <v>48</v>
      </c>
    </row>
    <row r="70" spans="1:255" x14ac:dyDescent="0.15">
      <c r="A70" s="38" t="s">
        <v>49</v>
      </c>
    </row>
    <row r="72" spans="1:255" x14ac:dyDescent="0.15">
      <c r="A72" s="44" t="s">
        <v>50</v>
      </c>
      <c r="B72" s="44"/>
      <c r="C72" s="44"/>
      <c r="D72" s="44"/>
      <c r="E72" s="44"/>
      <c r="F72" s="44"/>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c r="IT72" s="45"/>
      <c r="IU72" s="45"/>
    </row>
    <row r="73" spans="1:255" ht="36" x14ac:dyDescent="0.15">
      <c r="A73" s="46" t="s">
        <v>15</v>
      </c>
      <c r="B73" s="47" t="s">
        <v>282</v>
      </c>
      <c r="C73" s="47" t="s">
        <v>283</v>
      </c>
      <c r="D73" s="47" t="s">
        <v>284</v>
      </c>
      <c r="E73" s="47" t="s">
        <v>285</v>
      </c>
      <c r="F73" s="47" t="s">
        <v>51</v>
      </c>
    </row>
    <row r="74" spans="1:255" x14ac:dyDescent="0.15">
      <c r="A74" s="50" t="s">
        <v>52</v>
      </c>
      <c r="B74" s="60">
        <v>0.98128899999999997</v>
      </c>
      <c r="C74" s="60">
        <v>1.0190399999999999</v>
      </c>
      <c r="D74" s="60">
        <v>0.93659300000000001</v>
      </c>
      <c r="E74" s="60">
        <v>0.87397400000000003</v>
      </c>
      <c r="F74" s="60">
        <v>0.89011099999999999</v>
      </c>
    </row>
    <row r="75" spans="1:255" x14ac:dyDescent="0.15">
      <c r="A75" s="41"/>
      <c r="B75" s="41"/>
      <c r="C75" s="41"/>
      <c r="D75" s="41"/>
      <c r="E75" s="41"/>
      <c r="F75" s="41"/>
    </row>
    <row r="76" spans="1:255" x14ac:dyDescent="0.15">
      <c r="A76" s="50" t="s">
        <v>53</v>
      </c>
      <c r="B76" s="60">
        <v>7.9516640000000001</v>
      </c>
      <c r="C76" s="60">
        <v>8.1962250000000001</v>
      </c>
      <c r="D76" s="60">
        <v>7.6380270000000001</v>
      </c>
      <c r="E76" s="60">
        <v>7.8963960000000002</v>
      </c>
      <c r="F76" s="60">
        <v>7.890142</v>
      </c>
    </row>
    <row r="77" spans="1:255" x14ac:dyDescent="0.15">
      <c r="A77" s="41"/>
      <c r="B77" s="41"/>
      <c r="C77" s="41"/>
      <c r="D77" s="41"/>
      <c r="E77" s="41"/>
      <c r="F77" s="41"/>
    </row>
    <row r="78" spans="1:255" x14ac:dyDescent="0.15">
      <c r="A78" s="50" t="s">
        <v>54</v>
      </c>
      <c r="B78" s="60">
        <v>12.947379</v>
      </c>
      <c r="C78" s="60">
        <v>13.374796999999999</v>
      </c>
      <c r="D78" s="60">
        <v>12.463742999999999</v>
      </c>
      <c r="E78" s="60">
        <v>13.818379</v>
      </c>
      <c r="F78" s="60">
        <v>14.374001</v>
      </c>
    </row>
    <row r="79" spans="1:255" x14ac:dyDescent="0.15">
      <c r="A79" s="41"/>
      <c r="B79" s="41"/>
      <c r="C79" s="41"/>
      <c r="D79" s="41"/>
      <c r="E79" s="41"/>
      <c r="F79" s="41"/>
    </row>
    <row r="80" spans="1:255" x14ac:dyDescent="0.15">
      <c r="A80" s="50" t="s">
        <v>55</v>
      </c>
      <c r="B80" s="60">
        <v>13.345764000000001</v>
      </c>
      <c r="C80" s="60">
        <v>12.101449000000001</v>
      </c>
      <c r="D80" s="60">
        <v>12.545909</v>
      </c>
      <c r="E80" s="60">
        <v>15.163437999999999</v>
      </c>
      <c r="F80" s="60">
        <v>15.823179</v>
      </c>
    </row>
    <row r="81" spans="1:6" x14ac:dyDescent="0.15">
      <c r="A81" s="41"/>
      <c r="B81" s="41"/>
      <c r="C81" s="41"/>
      <c r="D81" s="41"/>
      <c r="E81" s="41"/>
      <c r="F81" s="41"/>
    </row>
    <row r="82" spans="1:6" x14ac:dyDescent="0.15">
      <c r="A82" s="50" t="s">
        <v>56</v>
      </c>
      <c r="B82" s="60">
        <v>1.2689220000000001</v>
      </c>
      <c r="C82" s="60">
        <v>1.1753400000000001</v>
      </c>
      <c r="D82" s="60">
        <v>1.100689</v>
      </c>
      <c r="E82" s="60">
        <v>1.0617570000000001</v>
      </c>
      <c r="F82" s="60">
        <v>1.0752930000000001</v>
      </c>
    </row>
    <row r="83" spans="1:6" x14ac:dyDescent="0.15">
      <c r="A83" s="41"/>
      <c r="B83" s="41"/>
      <c r="C83" s="41"/>
      <c r="D83" s="41"/>
      <c r="E83" s="41"/>
      <c r="F83" s="41"/>
    </row>
    <row r="84" spans="1:6" x14ac:dyDescent="0.15">
      <c r="A84" s="50" t="s">
        <v>57</v>
      </c>
      <c r="B84" s="60">
        <v>1.3975850000000001</v>
      </c>
      <c r="C84" s="60">
        <v>1.2714570000000001</v>
      </c>
      <c r="D84" s="60">
        <v>1.1745209999999999</v>
      </c>
      <c r="E84" s="60">
        <v>1.250937</v>
      </c>
      <c r="F84" s="60">
        <v>1.249001</v>
      </c>
    </row>
    <row r="85" spans="1:6" x14ac:dyDescent="0.15">
      <c r="A85" s="41"/>
      <c r="B85" s="41"/>
      <c r="C85" s="41"/>
      <c r="D85" s="41"/>
      <c r="E85" s="41"/>
      <c r="F85" s="41"/>
    </row>
    <row r="86" spans="1:6" ht="12" x14ac:dyDescent="0.15">
      <c r="A86" s="41" t="s">
        <v>287</v>
      </c>
      <c r="B86" s="55" t="s">
        <v>288</v>
      </c>
      <c r="C86" s="55" t="s">
        <v>288</v>
      </c>
      <c r="D86" s="55" t="s">
        <v>288</v>
      </c>
      <c r="E86" s="55" t="s">
        <v>288</v>
      </c>
      <c r="F86" s="55" t="s">
        <v>289</v>
      </c>
    </row>
    <row r="87" spans="1:6" x14ac:dyDescent="0.15">
      <c r="A87" s="56"/>
      <c r="B87" s="56"/>
      <c r="C87" s="56"/>
      <c r="D87" s="56"/>
      <c r="E87" s="56"/>
      <c r="F87" s="56"/>
    </row>
    <row r="88" spans="1:6" x14ac:dyDescent="0.15">
      <c r="A88" s="61" t="s">
        <v>59</v>
      </c>
    </row>
  </sheetData>
  <pageMargins left="0.2" right="0.2" top="0.5" bottom="0.5" header="0.5" footer="0.5"/>
  <pageSetup fitToWidth="0" fitToHeight="0" orientation="landscape" horizontalDpi="0" verticalDpi="0"/>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D8D67-9D75-2843-BBA9-D6CADB052A0F}">
  <sheetPr>
    <outlinePr summaryBelow="0" summaryRight="0"/>
    <pageSetUpPr autoPageBreaks="0"/>
  </sheetPr>
  <dimension ref="A5:IU105"/>
  <sheetViews>
    <sheetView topLeftCell="A5" zoomScale="125" workbookViewId="0">
      <selection activeCell="A12" sqref="A12"/>
    </sheetView>
  </sheetViews>
  <sheetFormatPr baseColWidth="10" defaultColWidth="5.83203125" defaultRowHeight="11" x14ac:dyDescent="0.15"/>
  <cols>
    <col min="1" max="1" width="35.6640625" style="38" customWidth="1"/>
    <col min="2" max="7" width="11.5" style="38" customWidth="1"/>
    <col min="8" max="256" width="5.83203125" style="38"/>
    <col min="257" max="257" width="35.6640625" style="38" customWidth="1"/>
    <col min="258" max="263" width="11.5" style="38" customWidth="1"/>
    <col min="264" max="512" width="5.83203125" style="38"/>
    <col min="513" max="513" width="35.6640625" style="38" customWidth="1"/>
    <col min="514" max="519" width="11.5" style="38" customWidth="1"/>
    <col min="520" max="768" width="5.83203125" style="38"/>
    <col min="769" max="769" width="35.6640625" style="38" customWidth="1"/>
    <col min="770" max="775" width="11.5" style="38" customWidth="1"/>
    <col min="776" max="1024" width="5.83203125" style="38"/>
    <col min="1025" max="1025" width="35.6640625" style="38" customWidth="1"/>
    <col min="1026" max="1031" width="11.5" style="38" customWidth="1"/>
    <col min="1032" max="1280" width="5.83203125" style="38"/>
    <col min="1281" max="1281" width="35.6640625" style="38" customWidth="1"/>
    <col min="1282" max="1287" width="11.5" style="38" customWidth="1"/>
    <col min="1288" max="1536" width="5.83203125" style="38"/>
    <col min="1537" max="1537" width="35.6640625" style="38" customWidth="1"/>
    <col min="1538" max="1543" width="11.5" style="38" customWidth="1"/>
    <col min="1544" max="1792" width="5.83203125" style="38"/>
    <col min="1793" max="1793" width="35.6640625" style="38" customWidth="1"/>
    <col min="1794" max="1799" width="11.5" style="38" customWidth="1"/>
    <col min="1800" max="2048" width="5.83203125" style="38"/>
    <col min="2049" max="2049" width="35.6640625" style="38" customWidth="1"/>
    <col min="2050" max="2055" width="11.5" style="38" customWidth="1"/>
    <col min="2056" max="2304" width="5.83203125" style="38"/>
    <col min="2305" max="2305" width="35.6640625" style="38" customWidth="1"/>
    <col min="2306" max="2311" width="11.5" style="38" customWidth="1"/>
    <col min="2312" max="2560" width="5.83203125" style="38"/>
    <col min="2561" max="2561" width="35.6640625" style="38" customWidth="1"/>
    <col min="2562" max="2567" width="11.5" style="38" customWidth="1"/>
    <col min="2568" max="2816" width="5.83203125" style="38"/>
    <col min="2817" max="2817" width="35.6640625" style="38" customWidth="1"/>
    <col min="2818" max="2823" width="11.5" style="38" customWidth="1"/>
    <col min="2824" max="3072" width="5.83203125" style="38"/>
    <col min="3073" max="3073" width="35.6640625" style="38" customWidth="1"/>
    <col min="3074" max="3079" width="11.5" style="38" customWidth="1"/>
    <col min="3080" max="3328" width="5.83203125" style="38"/>
    <col min="3329" max="3329" width="35.6640625" style="38" customWidth="1"/>
    <col min="3330" max="3335" width="11.5" style="38" customWidth="1"/>
    <col min="3336" max="3584" width="5.83203125" style="38"/>
    <col min="3585" max="3585" width="35.6640625" style="38" customWidth="1"/>
    <col min="3586" max="3591" width="11.5" style="38" customWidth="1"/>
    <col min="3592" max="3840" width="5.83203125" style="38"/>
    <col min="3841" max="3841" width="35.6640625" style="38" customWidth="1"/>
    <col min="3842" max="3847" width="11.5" style="38" customWidth="1"/>
    <col min="3848" max="4096" width="5.83203125" style="38"/>
    <col min="4097" max="4097" width="35.6640625" style="38" customWidth="1"/>
    <col min="4098" max="4103" width="11.5" style="38" customWidth="1"/>
    <col min="4104" max="4352" width="5.83203125" style="38"/>
    <col min="4353" max="4353" width="35.6640625" style="38" customWidth="1"/>
    <col min="4354" max="4359" width="11.5" style="38" customWidth="1"/>
    <col min="4360" max="4608" width="5.83203125" style="38"/>
    <col min="4609" max="4609" width="35.6640625" style="38" customWidth="1"/>
    <col min="4610" max="4615" width="11.5" style="38" customWidth="1"/>
    <col min="4616" max="4864" width="5.83203125" style="38"/>
    <col min="4865" max="4865" width="35.6640625" style="38" customWidth="1"/>
    <col min="4866" max="4871" width="11.5" style="38" customWidth="1"/>
    <col min="4872" max="5120" width="5.83203125" style="38"/>
    <col min="5121" max="5121" width="35.6640625" style="38" customWidth="1"/>
    <col min="5122" max="5127" width="11.5" style="38" customWidth="1"/>
    <col min="5128" max="5376" width="5.83203125" style="38"/>
    <col min="5377" max="5377" width="35.6640625" style="38" customWidth="1"/>
    <col min="5378" max="5383" width="11.5" style="38" customWidth="1"/>
    <col min="5384" max="5632" width="5.83203125" style="38"/>
    <col min="5633" max="5633" width="35.6640625" style="38" customWidth="1"/>
    <col min="5634" max="5639" width="11.5" style="38" customWidth="1"/>
    <col min="5640" max="5888" width="5.83203125" style="38"/>
    <col min="5889" max="5889" width="35.6640625" style="38" customWidth="1"/>
    <col min="5890" max="5895" width="11.5" style="38" customWidth="1"/>
    <col min="5896" max="6144" width="5.83203125" style="38"/>
    <col min="6145" max="6145" width="35.6640625" style="38" customWidth="1"/>
    <col min="6146" max="6151" width="11.5" style="38" customWidth="1"/>
    <col min="6152" max="6400" width="5.83203125" style="38"/>
    <col min="6401" max="6401" width="35.6640625" style="38" customWidth="1"/>
    <col min="6402" max="6407" width="11.5" style="38" customWidth="1"/>
    <col min="6408" max="6656" width="5.83203125" style="38"/>
    <col min="6657" max="6657" width="35.6640625" style="38" customWidth="1"/>
    <col min="6658" max="6663" width="11.5" style="38" customWidth="1"/>
    <col min="6664" max="6912" width="5.83203125" style="38"/>
    <col min="6913" max="6913" width="35.6640625" style="38" customWidth="1"/>
    <col min="6914" max="6919" width="11.5" style="38" customWidth="1"/>
    <col min="6920" max="7168" width="5.83203125" style="38"/>
    <col min="7169" max="7169" width="35.6640625" style="38" customWidth="1"/>
    <col min="7170" max="7175" width="11.5" style="38" customWidth="1"/>
    <col min="7176" max="7424" width="5.83203125" style="38"/>
    <col min="7425" max="7425" width="35.6640625" style="38" customWidth="1"/>
    <col min="7426" max="7431" width="11.5" style="38" customWidth="1"/>
    <col min="7432" max="7680" width="5.83203125" style="38"/>
    <col min="7681" max="7681" width="35.6640625" style="38" customWidth="1"/>
    <col min="7682" max="7687" width="11.5" style="38" customWidth="1"/>
    <col min="7688" max="7936" width="5.83203125" style="38"/>
    <col min="7937" max="7937" width="35.6640625" style="38" customWidth="1"/>
    <col min="7938" max="7943" width="11.5" style="38" customWidth="1"/>
    <col min="7944" max="8192" width="5.83203125" style="38"/>
    <col min="8193" max="8193" width="35.6640625" style="38" customWidth="1"/>
    <col min="8194" max="8199" width="11.5" style="38" customWidth="1"/>
    <col min="8200" max="8448" width="5.83203125" style="38"/>
    <col min="8449" max="8449" width="35.6640625" style="38" customWidth="1"/>
    <col min="8450" max="8455" width="11.5" style="38" customWidth="1"/>
    <col min="8456" max="8704" width="5.83203125" style="38"/>
    <col min="8705" max="8705" width="35.6640625" style="38" customWidth="1"/>
    <col min="8706" max="8711" width="11.5" style="38" customWidth="1"/>
    <col min="8712" max="8960" width="5.83203125" style="38"/>
    <col min="8961" max="8961" width="35.6640625" style="38" customWidth="1"/>
    <col min="8962" max="8967" width="11.5" style="38" customWidth="1"/>
    <col min="8968" max="9216" width="5.83203125" style="38"/>
    <col min="9217" max="9217" width="35.6640625" style="38" customWidth="1"/>
    <col min="9218" max="9223" width="11.5" style="38" customWidth="1"/>
    <col min="9224" max="9472" width="5.83203125" style="38"/>
    <col min="9473" max="9473" width="35.6640625" style="38" customWidth="1"/>
    <col min="9474" max="9479" width="11.5" style="38" customWidth="1"/>
    <col min="9480" max="9728" width="5.83203125" style="38"/>
    <col min="9729" max="9729" width="35.6640625" style="38" customWidth="1"/>
    <col min="9730" max="9735" width="11.5" style="38" customWidth="1"/>
    <col min="9736" max="9984" width="5.83203125" style="38"/>
    <col min="9985" max="9985" width="35.6640625" style="38" customWidth="1"/>
    <col min="9986" max="9991" width="11.5" style="38" customWidth="1"/>
    <col min="9992" max="10240" width="5.83203125" style="38"/>
    <col min="10241" max="10241" width="35.6640625" style="38" customWidth="1"/>
    <col min="10242" max="10247" width="11.5" style="38" customWidth="1"/>
    <col min="10248" max="10496" width="5.83203125" style="38"/>
    <col min="10497" max="10497" width="35.6640625" style="38" customWidth="1"/>
    <col min="10498" max="10503" width="11.5" style="38" customWidth="1"/>
    <col min="10504" max="10752" width="5.83203125" style="38"/>
    <col min="10753" max="10753" width="35.6640625" style="38" customWidth="1"/>
    <col min="10754" max="10759" width="11.5" style="38" customWidth="1"/>
    <col min="10760" max="11008" width="5.83203125" style="38"/>
    <col min="11009" max="11009" width="35.6640625" style="38" customWidth="1"/>
    <col min="11010" max="11015" width="11.5" style="38" customWidth="1"/>
    <col min="11016" max="11264" width="5.83203125" style="38"/>
    <col min="11265" max="11265" width="35.6640625" style="38" customWidth="1"/>
    <col min="11266" max="11271" width="11.5" style="38" customWidth="1"/>
    <col min="11272" max="11520" width="5.83203125" style="38"/>
    <col min="11521" max="11521" width="35.6640625" style="38" customWidth="1"/>
    <col min="11522" max="11527" width="11.5" style="38" customWidth="1"/>
    <col min="11528" max="11776" width="5.83203125" style="38"/>
    <col min="11777" max="11777" width="35.6640625" style="38" customWidth="1"/>
    <col min="11778" max="11783" width="11.5" style="38" customWidth="1"/>
    <col min="11784" max="12032" width="5.83203125" style="38"/>
    <col min="12033" max="12033" width="35.6640625" style="38" customWidth="1"/>
    <col min="12034" max="12039" width="11.5" style="38" customWidth="1"/>
    <col min="12040" max="12288" width="5.83203125" style="38"/>
    <col min="12289" max="12289" width="35.6640625" style="38" customWidth="1"/>
    <col min="12290" max="12295" width="11.5" style="38" customWidth="1"/>
    <col min="12296" max="12544" width="5.83203125" style="38"/>
    <col min="12545" max="12545" width="35.6640625" style="38" customWidth="1"/>
    <col min="12546" max="12551" width="11.5" style="38" customWidth="1"/>
    <col min="12552" max="12800" width="5.83203125" style="38"/>
    <col min="12801" max="12801" width="35.6640625" style="38" customWidth="1"/>
    <col min="12802" max="12807" width="11.5" style="38" customWidth="1"/>
    <col min="12808" max="13056" width="5.83203125" style="38"/>
    <col min="13057" max="13057" width="35.6640625" style="38" customWidth="1"/>
    <col min="13058" max="13063" width="11.5" style="38" customWidth="1"/>
    <col min="13064" max="13312" width="5.83203125" style="38"/>
    <col min="13313" max="13313" width="35.6640625" style="38" customWidth="1"/>
    <col min="13314" max="13319" width="11.5" style="38" customWidth="1"/>
    <col min="13320" max="13568" width="5.83203125" style="38"/>
    <col min="13569" max="13569" width="35.6640625" style="38" customWidth="1"/>
    <col min="13570" max="13575" width="11.5" style="38" customWidth="1"/>
    <col min="13576" max="13824" width="5.83203125" style="38"/>
    <col min="13825" max="13825" width="35.6640625" style="38" customWidth="1"/>
    <col min="13826" max="13831" width="11.5" style="38" customWidth="1"/>
    <col min="13832" max="14080" width="5.83203125" style="38"/>
    <col min="14081" max="14081" width="35.6640625" style="38" customWidth="1"/>
    <col min="14082" max="14087" width="11.5" style="38" customWidth="1"/>
    <col min="14088" max="14336" width="5.83203125" style="38"/>
    <col min="14337" max="14337" width="35.6640625" style="38" customWidth="1"/>
    <col min="14338" max="14343" width="11.5" style="38" customWidth="1"/>
    <col min="14344" max="14592" width="5.83203125" style="38"/>
    <col min="14593" max="14593" width="35.6640625" style="38" customWidth="1"/>
    <col min="14594" max="14599" width="11.5" style="38" customWidth="1"/>
    <col min="14600" max="14848" width="5.83203125" style="38"/>
    <col min="14849" max="14849" width="35.6640625" style="38" customWidth="1"/>
    <col min="14850" max="14855" width="11.5" style="38" customWidth="1"/>
    <col min="14856" max="15104" width="5.83203125" style="38"/>
    <col min="15105" max="15105" width="35.6640625" style="38" customWidth="1"/>
    <col min="15106" max="15111" width="11.5" style="38" customWidth="1"/>
    <col min="15112" max="15360" width="5.83203125" style="38"/>
    <col min="15361" max="15361" width="35.6640625" style="38" customWidth="1"/>
    <col min="15362" max="15367" width="11.5" style="38" customWidth="1"/>
    <col min="15368" max="15616" width="5.83203125" style="38"/>
    <col min="15617" max="15617" width="35.6640625" style="38" customWidth="1"/>
    <col min="15618" max="15623" width="11.5" style="38" customWidth="1"/>
    <col min="15624" max="15872" width="5.83203125" style="38"/>
    <col min="15873" max="15873" width="35.6640625" style="38" customWidth="1"/>
    <col min="15874" max="15879" width="11.5" style="38" customWidth="1"/>
    <col min="15880" max="16128" width="5.83203125" style="38"/>
    <col min="16129" max="16129" width="35.6640625" style="38" customWidth="1"/>
    <col min="16130" max="16135" width="11.5" style="38" customWidth="1"/>
    <col min="16136" max="16384" width="5.83203125" style="38"/>
  </cols>
  <sheetData>
    <row r="5" spans="1:255" ht="17" x14ac:dyDescent="0.2">
      <c r="A5" s="37" t="s">
        <v>312</v>
      </c>
    </row>
    <row r="7" spans="1:255" ht="12" x14ac:dyDescent="0.15">
      <c r="A7" s="39" t="s">
        <v>61</v>
      </c>
      <c r="B7" s="40" t="s">
        <v>62</v>
      </c>
      <c r="C7" s="38" t="s">
        <v>63</v>
      </c>
      <c r="D7" s="41" t="s">
        <v>3</v>
      </c>
      <c r="E7" s="40" t="s">
        <v>64</v>
      </c>
      <c r="F7" s="38" t="s">
        <v>65</v>
      </c>
    </row>
    <row r="8" spans="1:255" x14ac:dyDescent="0.15">
      <c r="A8" s="41"/>
      <c r="B8" s="40" t="s">
        <v>66</v>
      </c>
      <c r="C8" s="38" t="s">
        <v>67</v>
      </c>
      <c r="D8" s="41" t="s">
        <v>3</v>
      </c>
      <c r="E8" s="40" t="s">
        <v>6</v>
      </c>
      <c r="F8" s="38" t="s">
        <v>7</v>
      </c>
    </row>
    <row r="9" spans="1:255" x14ac:dyDescent="0.15">
      <c r="A9" s="41"/>
      <c r="B9" s="40" t="s">
        <v>1</v>
      </c>
      <c r="C9" s="38" t="s">
        <v>68</v>
      </c>
      <c r="D9" s="41" t="s">
        <v>3</v>
      </c>
      <c r="E9" s="40" t="s">
        <v>4</v>
      </c>
      <c r="F9" s="38" t="s">
        <v>5</v>
      </c>
    </row>
    <row r="10" spans="1:255" x14ac:dyDescent="0.15">
      <c r="A10" s="41"/>
      <c r="B10" s="40" t="s">
        <v>8</v>
      </c>
      <c r="C10" s="38" t="s">
        <v>9</v>
      </c>
      <c r="D10" s="41" t="s">
        <v>3</v>
      </c>
      <c r="E10" s="40" t="s">
        <v>10</v>
      </c>
      <c r="F10" s="42" t="s">
        <v>11</v>
      </c>
    </row>
    <row r="13" spans="1:255" x14ac:dyDescent="0.15">
      <c r="A13" s="44" t="s">
        <v>69</v>
      </c>
      <c r="B13" s="44"/>
      <c r="C13" s="44"/>
      <c r="D13" s="44"/>
      <c r="E13" s="44"/>
      <c r="F13" s="44"/>
      <c r="G13" s="44"/>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row>
    <row r="14" spans="1:255" ht="24" x14ac:dyDescent="0.15">
      <c r="A14" s="46" t="s">
        <v>15</v>
      </c>
      <c r="B14" s="47" t="s">
        <v>313</v>
      </c>
      <c r="C14" s="47" t="s">
        <v>293</v>
      </c>
      <c r="D14" s="47" t="s">
        <v>294</v>
      </c>
      <c r="E14" s="47" t="s">
        <v>295</v>
      </c>
      <c r="F14" s="47" t="s">
        <v>296</v>
      </c>
      <c r="G14" s="47" t="s">
        <v>354</v>
      </c>
    </row>
    <row r="15" spans="1:255" ht="12" x14ac:dyDescent="0.15">
      <c r="A15" s="48" t="s">
        <v>21</v>
      </c>
      <c r="B15" s="49" t="s">
        <v>286</v>
      </c>
      <c r="C15" s="49" t="s">
        <v>286</v>
      </c>
      <c r="D15" s="49" t="s">
        <v>286</v>
      </c>
      <c r="E15" s="49" t="s">
        <v>286</v>
      </c>
      <c r="F15" s="49" t="s">
        <v>286</v>
      </c>
      <c r="G15" s="49" t="s">
        <v>286</v>
      </c>
    </row>
    <row r="16" spans="1:255" x14ac:dyDescent="0.15">
      <c r="A16" s="50" t="s">
        <v>76</v>
      </c>
      <c r="B16" s="41"/>
      <c r="C16" s="41"/>
      <c r="D16" s="41"/>
      <c r="E16" s="41"/>
      <c r="F16" s="41"/>
      <c r="G16" s="41"/>
    </row>
    <row r="17" spans="1:7" x14ac:dyDescent="0.15">
      <c r="A17" s="41" t="s">
        <v>77</v>
      </c>
      <c r="B17" s="58">
        <v>2010734</v>
      </c>
      <c r="C17" s="58">
        <v>2104430</v>
      </c>
      <c r="D17" s="58">
        <v>2026470</v>
      </c>
      <c r="E17" s="58">
        <v>2204858</v>
      </c>
      <c r="F17" s="58">
        <v>2388848</v>
      </c>
      <c r="G17" s="87">
        <v>2261940</v>
      </c>
    </row>
    <row r="18" spans="1:7" ht="12" x14ac:dyDescent="0.15">
      <c r="A18" s="41" t="s">
        <v>78</v>
      </c>
      <c r="B18" s="58" t="s">
        <v>40</v>
      </c>
      <c r="C18" s="58" t="s">
        <v>40</v>
      </c>
      <c r="D18" s="58" t="s">
        <v>40</v>
      </c>
      <c r="E18" s="58" t="s">
        <v>40</v>
      </c>
      <c r="F18" s="58" t="s">
        <v>40</v>
      </c>
      <c r="G18" s="87" t="s">
        <v>40</v>
      </c>
    </row>
    <row r="19" spans="1:7" x14ac:dyDescent="0.15">
      <c r="A19" s="50" t="s">
        <v>79</v>
      </c>
      <c r="B19" s="62">
        <v>2010734</v>
      </c>
      <c r="C19" s="62">
        <v>2104430</v>
      </c>
      <c r="D19" s="62">
        <v>2026470</v>
      </c>
      <c r="E19" s="62">
        <v>2204858</v>
      </c>
      <c r="F19" s="62">
        <v>2388848</v>
      </c>
      <c r="G19" s="94">
        <v>2261940</v>
      </c>
    </row>
    <row r="20" spans="1:7" x14ac:dyDescent="0.15">
      <c r="A20" s="41"/>
      <c r="B20" s="41"/>
      <c r="C20" s="41"/>
      <c r="D20" s="41"/>
      <c r="E20" s="41"/>
      <c r="F20" s="41"/>
      <c r="G20" s="82"/>
    </row>
    <row r="21" spans="1:7" x14ac:dyDescent="0.15">
      <c r="A21" s="41" t="s">
        <v>80</v>
      </c>
      <c r="B21" s="58">
        <v>1611469</v>
      </c>
      <c r="C21" s="58">
        <v>1662556</v>
      </c>
      <c r="D21" s="58">
        <v>1596472</v>
      </c>
      <c r="E21" s="58">
        <v>1748017</v>
      </c>
      <c r="F21" s="58">
        <v>1935486</v>
      </c>
      <c r="G21" s="87">
        <v>1818958</v>
      </c>
    </row>
    <row r="22" spans="1:7" x14ac:dyDescent="0.15">
      <c r="A22" s="50" t="s">
        <v>81</v>
      </c>
      <c r="B22" s="62">
        <v>399265</v>
      </c>
      <c r="C22" s="62">
        <v>441874</v>
      </c>
      <c r="D22" s="62">
        <v>429998</v>
      </c>
      <c r="E22" s="62">
        <v>456841</v>
      </c>
      <c r="F22" s="62">
        <v>453362</v>
      </c>
      <c r="G22" s="94">
        <v>442982</v>
      </c>
    </row>
    <row r="23" spans="1:7" x14ac:dyDescent="0.15">
      <c r="A23" s="41"/>
      <c r="B23" s="41"/>
      <c r="C23" s="41"/>
      <c r="D23" s="41"/>
      <c r="E23" s="41"/>
      <c r="F23" s="41"/>
      <c r="G23" s="82"/>
    </row>
    <row r="24" spans="1:7" x14ac:dyDescent="0.15">
      <c r="A24" s="41" t="s">
        <v>82</v>
      </c>
      <c r="B24" s="58">
        <v>211600</v>
      </c>
      <c r="C24" s="58">
        <v>223140</v>
      </c>
      <c r="D24" s="58">
        <v>218604</v>
      </c>
      <c r="E24" s="58">
        <v>228527</v>
      </c>
      <c r="F24" s="58">
        <v>240182</v>
      </c>
      <c r="G24" s="87">
        <v>237711</v>
      </c>
    </row>
    <row r="25" spans="1:7" x14ac:dyDescent="0.15">
      <c r="A25" s="41" t="s">
        <v>83</v>
      </c>
      <c r="B25" s="58">
        <v>58082</v>
      </c>
      <c r="C25" s="58">
        <v>57401</v>
      </c>
      <c r="D25" s="58">
        <v>57733</v>
      </c>
      <c r="E25" s="58">
        <v>65106</v>
      </c>
      <c r="F25" s="58">
        <v>65226</v>
      </c>
      <c r="G25" s="87">
        <v>65226</v>
      </c>
    </row>
    <row r="26" spans="1:7" x14ac:dyDescent="0.15">
      <c r="A26" s="41" t="s">
        <v>84</v>
      </c>
      <c r="B26" s="58">
        <v>6102</v>
      </c>
      <c r="C26" s="58">
        <v>6853</v>
      </c>
      <c r="D26" s="58">
        <v>6768</v>
      </c>
      <c r="E26" s="58">
        <v>6744</v>
      </c>
      <c r="F26" s="58">
        <v>6485</v>
      </c>
      <c r="G26" s="87">
        <v>6485</v>
      </c>
    </row>
    <row r="27" spans="1:7" ht="12" x14ac:dyDescent="0.15">
      <c r="A27" s="41" t="s">
        <v>85</v>
      </c>
      <c r="B27" s="58" t="s">
        <v>40</v>
      </c>
      <c r="C27" s="58" t="s">
        <v>40</v>
      </c>
      <c r="D27" s="58" t="s">
        <v>40</v>
      </c>
      <c r="E27" s="58" t="s">
        <v>40</v>
      </c>
      <c r="F27" s="58" t="s">
        <v>40</v>
      </c>
      <c r="G27" s="87" t="s">
        <v>40</v>
      </c>
    </row>
    <row r="28" spans="1:7" x14ac:dyDescent="0.15">
      <c r="A28" s="41"/>
      <c r="B28" s="41"/>
      <c r="C28" s="41"/>
      <c r="D28" s="41"/>
      <c r="E28" s="41"/>
      <c r="F28" s="41"/>
      <c r="G28" s="82"/>
    </row>
    <row r="29" spans="1:7" x14ac:dyDescent="0.15">
      <c r="A29" s="50" t="s">
        <v>86</v>
      </c>
      <c r="B29" s="62">
        <v>275784</v>
      </c>
      <c r="C29" s="62">
        <v>287394</v>
      </c>
      <c r="D29" s="62">
        <v>283105</v>
      </c>
      <c r="E29" s="62">
        <v>300377</v>
      </c>
      <c r="F29" s="62">
        <v>311893</v>
      </c>
      <c r="G29" s="94">
        <v>309422</v>
      </c>
    </row>
    <row r="30" spans="1:7" x14ac:dyDescent="0.15">
      <c r="A30" s="41"/>
      <c r="B30" s="41"/>
      <c r="C30" s="41"/>
      <c r="D30" s="41"/>
      <c r="E30" s="41"/>
      <c r="F30" s="41"/>
      <c r="G30" s="82"/>
    </row>
    <row r="31" spans="1:7" x14ac:dyDescent="0.15">
      <c r="A31" s="50" t="s">
        <v>87</v>
      </c>
      <c r="B31" s="51">
        <v>123481</v>
      </c>
      <c r="C31" s="51">
        <v>154480</v>
      </c>
      <c r="D31" s="51">
        <v>146893</v>
      </c>
      <c r="E31" s="51">
        <v>156464</v>
      </c>
      <c r="F31" s="51">
        <v>141469</v>
      </c>
      <c r="G31" s="86">
        <v>133560</v>
      </c>
    </row>
    <row r="32" spans="1:7" x14ac:dyDescent="0.15">
      <c r="A32" s="41"/>
      <c r="B32" s="41"/>
      <c r="C32" s="41"/>
      <c r="D32" s="41"/>
      <c r="E32" s="41"/>
      <c r="F32" s="41"/>
      <c r="G32" s="82"/>
    </row>
    <row r="33" spans="1:7" x14ac:dyDescent="0.15">
      <c r="A33" s="41" t="s">
        <v>88</v>
      </c>
      <c r="B33" s="58">
        <v>-6347</v>
      </c>
      <c r="C33" s="58">
        <v>-5350</v>
      </c>
      <c r="D33" s="58">
        <v>-4654</v>
      </c>
      <c r="E33" s="58">
        <v>-5091</v>
      </c>
      <c r="F33" s="58">
        <v>-7161</v>
      </c>
      <c r="G33" s="87">
        <v>-7481</v>
      </c>
    </row>
    <row r="34" spans="1:7" x14ac:dyDescent="0.15">
      <c r="A34" s="41" t="s">
        <v>89</v>
      </c>
      <c r="B34" s="58">
        <v>4121</v>
      </c>
      <c r="C34" s="58">
        <v>5042</v>
      </c>
      <c r="D34" s="58">
        <v>5010</v>
      </c>
      <c r="E34" s="58">
        <v>5222</v>
      </c>
      <c r="F34" s="58">
        <v>6883</v>
      </c>
      <c r="G34" s="87">
        <v>7233</v>
      </c>
    </row>
    <row r="35" spans="1:7" x14ac:dyDescent="0.15">
      <c r="A35" s="50" t="s">
        <v>90</v>
      </c>
      <c r="B35" s="62">
        <v>-2226</v>
      </c>
      <c r="C35" s="62">
        <v>-308</v>
      </c>
      <c r="D35" s="62">
        <v>356</v>
      </c>
      <c r="E35" s="62">
        <v>131</v>
      </c>
      <c r="F35" s="62">
        <v>-278</v>
      </c>
      <c r="G35" s="94">
        <v>-248</v>
      </c>
    </row>
    <row r="36" spans="1:7" x14ac:dyDescent="0.15">
      <c r="A36" s="41"/>
      <c r="B36" s="41"/>
      <c r="C36" s="41"/>
      <c r="D36" s="41"/>
      <c r="E36" s="41"/>
      <c r="F36" s="41"/>
      <c r="G36" s="82"/>
    </row>
    <row r="37" spans="1:7" x14ac:dyDescent="0.15">
      <c r="A37" s="41" t="s">
        <v>91</v>
      </c>
      <c r="B37" s="58">
        <v>11816</v>
      </c>
      <c r="C37" s="58">
        <v>5016</v>
      </c>
      <c r="D37" s="58">
        <v>7506</v>
      </c>
      <c r="E37" s="58">
        <v>9221</v>
      </c>
      <c r="F37" s="58">
        <v>9619</v>
      </c>
      <c r="G37" s="87">
        <v>7176</v>
      </c>
    </row>
    <row r="38" spans="1:7" ht="12" x14ac:dyDescent="0.15">
      <c r="A38" s="41" t="s">
        <v>92</v>
      </c>
      <c r="B38" s="58">
        <v>2050</v>
      </c>
      <c r="C38" s="58">
        <v>-2357</v>
      </c>
      <c r="D38" s="58" t="s">
        <v>40</v>
      </c>
      <c r="E38" s="58" t="s">
        <v>40</v>
      </c>
      <c r="F38" s="58" t="s">
        <v>40</v>
      </c>
      <c r="G38" s="87" t="s">
        <v>40</v>
      </c>
    </row>
    <row r="39" spans="1:7" x14ac:dyDescent="0.15">
      <c r="A39" s="41" t="s">
        <v>93</v>
      </c>
      <c r="B39" s="58">
        <v>-6549</v>
      </c>
      <c r="C39" s="58">
        <v>-6661</v>
      </c>
      <c r="D39" s="58">
        <v>-11019</v>
      </c>
      <c r="E39" s="58">
        <v>-13511</v>
      </c>
      <c r="F39" s="58">
        <v>-16292</v>
      </c>
      <c r="G39" s="87">
        <v>-16390</v>
      </c>
    </row>
    <row r="40" spans="1:7" x14ac:dyDescent="0.15">
      <c r="A40" s="50" t="s">
        <v>94</v>
      </c>
      <c r="B40" s="62">
        <v>128572</v>
      </c>
      <c r="C40" s="62">
        <v>150170</v>
      </c>
      <c r="D40" s="62">
        <v>143736</v>
      </c>
      <c r="E40" s="62">
        <v>152305</v>
      </c>
      <c r="F40" s="62">
        <v>134518</v>
      </c>
      <c r="G40" s="94">
        <v>124098</v>
      </c>
    </row>
    <row r="41" spans="1:7" x14ac:dyDescent="0.15">
      <c r="A41" s="41"/>
      <c r="B41" s="41"/>
      <c r="C41" s="41"/>
      <c r="D41" s="41"/>
      <c r="E41" s="41"/>
      <c r="F41" s="41"/>
      <c r="G41" s="82"/>
    </row>
    <row r="42" spans="1:7" ht="12" x14ac:dyDescent="0.15">
      <c r="A42" s="41" t="s">
        <v>97</v>
      </c>
      <c r="B42" s="58" t="s">
        <v>40</v>
      </c>
      <c r="C42" s="58" t="s">
        <v>40</v>
      </c>
      <c r="D42" s="58" t="s">
        <v>40</v>
      </c>
      <c r="E42" s="58" t="s">
        <v>40</v>
      </c>
      <c r="F42" s="58" t="s">
        <v>40</v>
      </c>
      <c r="G42" s="87" t="s">
        <v>40</v>
      </c>
    </row>
    <row r="43" spans="1:7" x14ac:dyDescent="0.15">
      <c r="A43" s="41" t="s">
        <v>98</v>
      </c>
      <c r="B43" s="58">
        <v>1197</v>
      </c>
      <c r="C43" s="58">
        <v>2403</v>
      </c>
      <c r="D43" s="58">
        <v>2951</v>
      </c>
      <c r="E43" s="58">
        <v>-146</v>
      </c>
      <c r="F43" s="58">
        <v>-1298</v>
      </c>
      <c r="G43" s="87">
        <v>1569</v>
      </c>
    </row>
    <row r="44" spans="1:7" x14ac:dyDescent="0.15">
      <c r="A44" s="41" t="s">
        <v>99</v>
      </c>
      <c r="B44" s="58">
        <v>-5708</v>
      </c>
      <c r="C44" s="58">
        <v>-5098</v>
      </c>
      <c r="D44" s="58">
        <v>-4971</v>
      </c>
      <c r="E44" s="58">
        <v>-7084</v>
      </c>
      <c r="F44" s="58">
        <v>9751</v>
      </c>
      <c r="G44" s="87">
        <v>-4398</v>
      </c>
    </row>
    <row r="45" spans="1:7" x14ac:dyDescent="0.15">
      <c r="A45" s="41" t="s">
        <v>100</v>
      </c>
      <c r="B45" s="58">
        <v>-7915</v>
      </c>
      <c r="C45" s="58">
        <v>-9063</v>
      </c>
      <c r="D45" s="58">
        <v>-2925</v>
      </c>
      <c r="E45" s="58">
        <v>-3944</v>
      </c>
      <c r="F45" s="58">
        <v>-18414</v>
      </c>
      <c r="G45" s="87">
        <v>-18748</v>
      </c>
    </row>
    <row r="46" spans="1:7" ht="12" x14ac:dyDescent="0.15">
      <c r="A46" s="41" t="s">
        <v>101</v>
      </c>
      <c r="B46" s="58" t="s">
        <v>40</v>
      </c>
      <c r="C46" s="58" t="s">
        <v>40</v>
      </c>
      <c r="D46" s="58" t="s">
        <v>40</v>
      </c>
      <c r="E46" s="58" t="s">
        <v>40</v>
      </c>
      <c r="F46" s="58">
        <v>-864</v>
      </c>
      <c r="G46" s="87">
        <v>0</v>
      </c>
    </row>
    <row r="47" spans="1:7" x14ac:dyDescent="0.15">
      <c r="A47" s="41" t="s">
        <v>102</v>
      </c>
      <c r="B47" s="58">
        <v>-1677</v>
      </c>
      <c r="C47" s="58">
        <v>-604</v>
      </c>
      <c r="D47" s="58">
        <v>221</v>
      </c>
      <c r="E47" s="58">
        <v>-4519</v>
      </c>
      <c r="F47" s="58">
        <v>3726</v>
      </c>
      <c r="G47" s="87">
        <v>2853</v>
      </c>
    </row>
    <row r="48" spans="1:7" x14ac:dyDescent="0.15">
      <c r="A48" s="50" t="s">
        <v>103</v>
      </c>
      <c r="B48" s="62">
        <v>114469</v>
      </c>
      <c r="C48" s="62">
        <v>137808</v>
      </c>
      <c r="D48" s="62">
        <v>139012</v>
      </c>
      <c r="E48" s="62">
        <v>136612</v>
      </c>
      <c r="F48" s="62">
        <v>127419</v>
      </c>
      <c r="G48" s="94">
        <v>105374</v>
      </c>
    </row>
    <row r="49" spans="1:7" x14ac:dyDescent="0.15">
      <c r="A49" s="41"/>
      <c r="B49" s="41"/>
      <c r="C49" s="41"/>
      <c r="D49" s="41"/>
      <c r="E49" s="41"/>
      <c r="F49" s="41"/>
      <c r="G49" s="82"/>
    </row>
    <row r="50" spans="1:7" x14ac:dyDescent="0.15">
      <c r="A50" s="41" t="s">
        <v>104</v>
      </c>
      <c r="B50" s="58">
        <v>39737</v>
      </c>
      <c r="C50" s="58">
        <v>40626</v>
      </c>
      <c r="D50" s="58">
        <v>33069</v>
      </c>
      <c r="E50" s="58">
        <v>33432</v>
      </c>
      <c r="F50" s="58">
        <v>39631</v>
      </c>
      <c r="G50" s="87">
        <v>32537</v>
      </c>
    </row>
    <row r="51" spans="1:7" x14ac:dyDescent="0.15">
      <c r="A51" s="50" t="s">
        <v>105</v>
      </c>
      <c r="B51" s="62">
        <v>74732</v>
      </c>
      <c r="C51" s="62">
        <v>97182</v>
      </c>
      <c r="D51" s="62">
        <v>105943</v>
      </c>
      <c r="E51" s="62">
        <v>103180</v>
      </c>
      <c r="F51" s="62">
        <v>87788</v>
      </c>
      <c r="G51" s="94">
        <v>72837</v>
      </c>
    </row>
    <row r="52" spans="1:7" x14ac:dyDescent="0.15">
      <c r="A52" s="41"/>
      <c r="B52" s="41">
        <f>B50/B48</f>
        <v>0.34714202098384717</v>
      </c>
      <c r="C52" s="41">
        <f>C50/C48</f>
        <v>0.29480146290491116</v>
      </c>
      <c r="D52" s="41">
        <f>D50/D48</f>
        <v>0.23788593790464133</v>
      </c>
      <c r="E52" s="41">
        <f>E50/E48</f>
        <v>0.24472227915556466</v>
      </c>
      <c r="F52" s="41">
        <f>F50/F48</f>
        <v>0.31102896742244091</v>
      </c>
      <c r="G52" s="82"/>
    </row>
    <row r="53" spans="1:7" ht="12" x14ac:dyDescent="0.15">
      <c r="A53" s="41" t="s">
        <v>106</v>
      </c>
      <c r="B53" s="58" t="s">
        <v>40</v>
      </c>
      <c r="C53" s="58" t="s">
        <v>40</v>
      </c>
      <c r="D53" s="58" t="s">
        <v>40</v>
      </c>
      <c r="E53" s="58" t="s">
        <v>40</v>
      </c>
      <c r="F53" s="58" t="s">
        <v>40</v>
      </c>
      <c r="G53" s="87" t="s">
        <v>40</v>
      </c>
    </row>
    <row r="54" spans="1:7" ht="12" x14ac:dyDescent="0.15">
      <c r="A54" s="41" t="s">
        <v>107</v>
      </c>
      <c r="B54" s="58" t="s">
        <v>40</v>
      </c>
      <c r="C54" s="58" t="s">
        <v>40</v>
      </c>
      <c r="D54" s="58" t="s">
        <v>40</v>
      </c>
      <c r="E54" s="58" t="s">
        <v>40</v>
      </c>
      <c r="F54" s="58" t="s">
        <v>40</v>
      </c>
      <c r="G54" s="87" t="s">
        <v>40</v>
      </c>
    </row>
    <row r="55" spans="1:7" x14ac:dyDescent="0.15">
      <c r="A55" s="50" t="s">
        <v>108</v>
      </c>
      <c r="B55" s="62">
        <v>74732</v>
      </c>
      <c r="C55" s="62">
        <v>97182</v>
      </c>
      <c r="D55" s="62">
        <v>105943</v>
      </c>
      <c r="E55" s="62">
        <v>103180</v>
      </c>
      <c r="F55" s="62">
        <v>87788</v>
      </c>
      <c r="G55" s="94">
        <v>72837</v>
      </c>
    </row>
    <row r="56" spans="1:7" x14ac:dyDescent="0.15">
      <c r="A56" s="41"/>
      <c r="B56" s="41"/>
      <c r="C56" s="41"/>
      <c r="D56" s="41"/>
      <c r="E56" s="41"/>
      <c r="F56" s="41"/>
      <c r="G56" s="82"/>
    </row>
    <row r="57" spans="1:7" x14ac:dyDescent="0.15">
      <c r="A57" s="41" t="s">
        <v>109</v>
      </c>
      <c r="B57" s="58">
        <v>-3711</v>
      </c>
      <c r="C57" s="58">
        <v>-7050</v>
      </c>
      <c r="D57" s="58">
        <v>-6525</v>
      </c>
      <c r="E57" s="58">
        <v>-7265</v>
      </c>
      <c r="F57" s="58">
        <v>-8415</v>
      </c>
      <c r="G57" s="87">
        <v>-8625</v>
      </c>
    </row>
    <row r="58" spans="1:7" x14ac:dyDescent="0.15">
      <c r="A58" s="50" t="s">
        <v>110</v>
      </c>
      <c r="B58" s="63">
        <v>71021</v>
      </c>
      <c r="C58" s="63">
        <v>90132</v>
      </c>
      <c r="D58" s="63">
        <v>99418</v>
      </c>
      <c r="E58" s="63">
        <v>95915</v>
      </c>
      <c r="F58" s="63">
        <v>79373</v>
      </c>
      <c r="G58" s="93">
        <v>64212</v>
      </c>
    </row>
    <row r="59" spans="1:7" x14ac:dyDescent="0.15">
      <c r="A59" s="41"/>
      <c r="B59" s="41"/>
      <c r="C59" s="41"/>
      <c r="D59" s="41"/>
      <c r="E59" s="41"/>
      <c r="F59" s="41"/>
      <c r="G59" s="82"/>
    </row>
    <row r="60" spans="1:7" ht="12" x14ac:dyDescent="0.15">
      <c r="A60" s="41" t="s">
        <v>111</v>
      </c>
      <c r="B60" s="58" t="s">
        <v>40</v>
      </c>
      <c r="C60" s="58" t="s">
        <v>40</v>
      </c>
      <c r="D60" s="58" t="s">
        <v>40</v>
      </c>
      <c r="E60" s="58" t="s">
        <v>40</v>
      </c>
      <c r="F60" s="58" t="s">
        <v>40</v>
      </c>
      <c r="G60" s="87" t="s">
        <v>40</v>
      </c>
    </row>
    <row r="61" spans="1:7" x14ac:dyDescent="0.15">
      <c r="A61" s="41"/>
      <c r="B61" s="41"/>
      <c r="C61" s="41"/>
      <c r="D61" s="41"/>
      <c r="E61" s="41"/>
      <c r="F61" s="41"/>
      <c r="G61" s="82"/>
    </row>
    <row r="62" spans="1:7" x14ac:dyDescent="0.15">
      <c r="A62" s="50" t="s">
        <v>112</v>
      </c>
      <c r="B62" s="51">
        <v>71021</v>
      </c>
      <c r="C62" s="51">
        <v>90132</v>
      </c>
      <c r="D62" s="51">
        <v>99418</v>
      </c>
      <c r="E62" s="51">
        <v>95915</v>
      </c>
      <c r="F62" s="51">
        <v>79373</v>
      </c>
      <c r="G62" s="86">
        <v>64212</v>
      </c>
    </row>
    <row r="63" spans="1:7" x14ac:dyDescent="0.15">
      <c r="A63" s="50" t="s">
        <v>113</v>
      </c>
      <c r="B63" s="51">
        <v>71021</v>
      </c>
      <c r="C63" s="51">
        <v>90132</v>
      </c>
      <c r="D63" s="51">
        <v>99418</v>
      </c>
      <c r="E63" s="51">
        <v>95915</v>
      </c>
      <c r="F63" s="51">
        <v>79373</v>
      </c>
      <c r="G63" s="86">
        <v>64212</v>
      </c>
    </row>
    <row r="64" spans="1:7" x14ac:dyDescent="0.15">
      <c r="A64" s="41"/>
      <c r="B64" s="41"/>
      <c r="C64" s="41"/>
      <c r="D64" s="41"/>
      <c r="E64" s="41"/>
      <c r="F64" s="41"/>
      <c r="G64" s="82"/>
    </row>
    <row r="65" spans="1:7" x14ac:dyDescent="0.15">
      <c r="A65" s="50" t="s">
        <v>114</v>
      </c>
      <c r="B65" s="41"/>
      <c r="C65" s="41"/>
      <c r="D65" s="41"/>
      <c r="E65" s="41"/>
      <c r="F65" s="41"/>
      <c r="G65" s="82"/>
    </row>
    <row r="66" spans="1:7" x14ac:dyDescent="0.15">
      <c r="A66" s="41" t="s">
        <v>115</v>
      </c>
      <c r="B66" s="57">
        <v>44.332569999999997</v>
      </c>
      <c r="C66" s="57">
        <v>56.382855999999997</v>
      </c>
      <c r="D66" s="57">
        <v>62.172542999999997</v>
      </c>
      <c r="E66" s="57">
        <v>59.969437999999997</v>
      </c>
      <c r="F66" s="57">
        <v>49.614356999999998</v>
      </c>
      <c r="G66" s="88">
        <v>40.134568999999999</v>
      </c>
    </row>
    <row r="67" spans="1:7" x14ac:dyDescent="0.15">
      <c r="A67" s="41" t="s">
        <v>116</v>
      </c>
      <c r="B67" s="57">
        <v>44.332569999999997</v>
      </c>
      <c r="C67" s="57">
        <v>56.382855999999997</v>
      </c>
      <c r="D67" s="57">
        <v>62.172542999999997</v>
      </c>
      <c r="E67" s="57">
        <v>59.969437999999997</v>
      </c>
      <c r="F67" s="57">
        <v>49.614356999999998</v>
      </c>
      <c r="G67" s="88">
        <v>40.134568999999999</v>
      </c>
    </row>
    <row r="68" spans="1:7" x14ac:dyDescent="0.15">
      <c r="A68" s="41" t="s">
        <v>117</v>
      </c>
      <c r="B68" s="58">
        <v>1602.0050000000001</v>
      </c>
      <c r="C68" s="58">
        <v>1598.5709999999999</v>
      </c>
      <c r="D68" s="58">
        <v>1599.066</v>
      </c>
      <c r="E68" s="58">
        <v>1599.3979999999999</v>
      </c>
      <c r="F68" s="58">
        <v>1599.799</v>
      </c>
      <c r="G68" s="87">
        <v>1599.9175</v>
      </c>
    </row>
    <row r="69" spans="1:7" x14ac:dyDescent="0.15">
      <c r="A69" s="41"/>
      <c r="B69" s="41"/>
      <c r="C69" s="41"/>
      <c r="D69" s="41"/>
      <c r="E69" s="41"/>
      <c r="F69" s="41"/>
      <c r="G69" s="82"/>
    </row>
    <row r="70" spans="1:7" x14ac:dyDescent="0.15">
      <c r="A70" s="41" t="s">
        <v>118</v>
      </c>
      <c r="B70" s="57">
        <v>44.28</v>
      </c>
      <c r="C70" s="57">
        <v>56.31</v>
      </c>
      <c r="D70" s="57">
        <v>62.1</v>
      </c>
      <c r="E70" s="57">
        <v>59.9</v>
      </c>
      <c r="F70" s="57">
        <v>49.56</v>
      </c>
      <c r="G70" s="88">
        <v>39.851546999999997</v>
      </c>
    </row>
    <row r="71" spans="1:7" x14ac:dyDescent="0.15">
      <c r="A71" s="41" t="s">
        <v>119</v>
      </c>
      <c r="B71" s="57">
        <v>44.28</v>
      </c>
      <c r="C71" s="57">
        <v>56.31</v>
      </c>
      <c r="D71" s="57">
        <v>62.1</v>
      </c>
      <c r="E71" s="57">
        <v>59.9</v>
      </c>
      <c r="F71" s="57">
        <v>49.56</v>
      </c>
      <c r="G71" s="88">
        <v>39.851546999999997</v>
      </c>
    </row>
    <row r="72" spans="1:7" x14ac:dyDescent="0.15">
      <c r="A72" s="41" t="s">
        <v>120</v>
      </c>
      <c r="B72" s="58">
        <v>1603.9380000000001</v>
      </c>
      <c r="C72" s="58">
        <v>1600.579</v>
      </c>
      <c r="D72" s="58">
        <v>1600.9079999999999</v>
      </c>
      <c r="E72" s="58">
        <v>1601.277</v>
      </c>
      <c r="F72" s="58">
        <v>1601.6510000000001</v>
      </c>
      <c r="G72" s="87">
        <v>1611.5142499999999</v>
      </c>
    </row>
    <row r="73" spans="1:7" x14ac:dyDescent="0.15">
      <c r="A73" s="41"/>
      <c r="B73" s="41"/>
      <c r="C73" s="41"/>
      <c r="D73" s="41"/>
      <c r="E73" s="41"/>
      <c r="F73" s="41"/>
      <c r="G73" s="82"/>
    </row>
    <row r="74" spans="1:7" x14ac:dyDescent="0.15">
      <c r="A74" s="41" t="s">
        <v>121</v>
      </c>
      <c r="B74" s="57">
        <v>47.844107000000001</v>
      </c>
      <c r="C74" s="57">
        <v>54.302405</v>
      </c>
      <c r="D74" s="57">
        <v>52.099162</v>
      </c>
      <c r="E74" s="57">
        <v>54.974198999999999</v>
      </c>
      <c r="F74" s="57">
        <v>47.292659</v>
      </c>
      <c r="G74" s="88">
        <v>43.087376999999996</v>
      </c>
    </row>
    <row r="75" spans="1:7" x14ac:dyDescent="0.15">
      <c r="A75" s="41" t="s">
        <v>122</v>
      </c>
      <c r="B75" s="57">
        <v>47.786448</v>
      </c>
      <c r="C75" s="57">
        <v>54.234279999999998</v>
      </c>
      <c r="D75" s="57">
        <v>52.039217000000001</v>
      </c>
      <c r="E75" s="57">
        <v>54.909689999999998</v>
      </c>
      <c r="F75" s="57">
        <v>47.237974999999999</v>
      </c>
      <c r="G75" s="88">
        <v>42.777312999999999</v>
      </c>
    </row>
    <row r="76" spans="1:7" x14ac:dyDescent="0.15">
      <c r="A76" s="41"/>
      <c r="B76" s="41"/>
      <c r="C76" s="41"/>
      <c r="D76" s="41"/>
      <c r="E76" s="41"/>
      <c r="F76" s="41"/>
      <c r="G76" s="82"/>
    </row>
    <row r="77" spans="1:7" x14ac:dyDescent="0.15">
      <c r="A77" s="41" t="s">
        <v>123</v>
      </c>
      <c r="B77" s="57">
        <v>11</v>
      </c>
      <c r="C77" s="57">
        <v>13</v>
      </c>
      <c r="D77" s="57">
        <v>14</v>
      </c>
      <c r="E77" s="57">
        <v>15</v>
      </c>
      <c r="F77" s="57">
        <v>16</v>
      </c>
      <c r="G77" s="88">
        <v>16</v>
      </c>
    </row>
    <row r="78" spans="1:7" ht="12" x14ac:dyDescent="0.15">
      <c r="A78" s="41" t="s">
        <v>124</v>
      </c>
      <c r="B78" s="64">
        <v>0.227608</v>
      </c>
      <c r="C78" s="64">
        <v>0.21301999999999999</v>
      </c>
      <c r="D78" s="64">
        <v>0.225271</v>
      </c>
      <c r="E78" s="64">
        <v>0.23354</v>
      </c>
      <c r="F78" s="64">
        <v>0.32255299999999998</v>
      </c>
      <c r="G78" s="83" t="s">
        <v>129</v>
      </c>
    </row>
    <row r="79" spans="1:7" x14ac:dyDescent="0.15">
      <c r="A79" s="41"/>
      <c r="B79" s="41"/>
      <c r="C79" s="41"/>
      <c r="D79" s="41"/>
      <c r="E79" s="41"/>
      <c r="F79" s="41"/>
      <c r="G79" s="82"/>
    </row>
    <row r="80" spans="1:7" x14ac:dyDescent="0.15">
      <c r="A80" s="41" t="s">
        <v>125</v>
      </c>
      <c r="B80" s="65">
        <v>2</v>
      </c>
      <c r="C80" s="65">
        <v>2</v>
      </c>
      <c r="D80" s="65">
        <v>2</v>
      </c>
      <c r="E80" s="65">
        <v>2</v>
      </c>
      <c r="F80" s="65">
        <v>2</v>
      </c>
      <c r="G80" s="92">
        <v>2</v>
      </c>
    </row>
    <row r="81" spans="1:7" x14ac:dyDescent="0.15">
      <c r="A81" s="41"/>
      <c r="B81" s="41"/>
      <c r="C81" s="41"/>
      <c r="D81" s="41"/>
      <c r="E81" s="41"/>
      <c r="F81" s="41"/>
      <c r="G81" s="82"/>
    </row>
    <row r="82" spans="1:7" x14ac:dyDescent="0.15">
      <c r="A82" s="50" t="s">
        <v>126</v>
      </c>
      <c r="B82" s="41"/>
      <c r="C82" s="41"/>
      <c r="D82" s="41"/>
      <c r="E82" s="41"/>
      <c r="F82" s="41"/>
      <c r="G82" s="82"/>
    </row>
    <row r="83" spans="1:7" x14ac:dyDescent="0.15">
      <c r="A83" s="41" t="s">
        <v>27</v>
      </c>
      <c r="B83" s="58">
        <v>212547</v>
      </c>
      <c r="C83" s="58">
        <v>254685</v>
      </c>
      <c r="D83" s="58">
        <v>244446</v>
      </c>
      <c r="E83" s="58">
        <v>261144</v>
      </c>
      <c r="F83" s="58">
        <v>254779</v>
      </c>
      <c r="G83" s="87">
        <v>253342.5</v>
      </c>
    </row>
    <row r="84" spans="1:7" x14ac:dyDescent="0.15">
      <c r="A84" s="41" t="s">
        <v>127</v>
      </c>
      <c r="B84" s="58">
        <v>131067</v>
      </c>
      <c r="C84" s="58">
        <v>163517</v>
      </c>
      <c r="D84" s="58">
        <v>155373</v>
      </c>
      <c r="E84" s="58">
        <v>165329</v>
      </c>
      <c r="F84" s="58">
        <v>153068</v>
      </c>
      <c r="G84" s="87">
        <v>133560</v>
      </c>
    </row>
    <row r="85" spans="1:7" x14ac:dyDescent="0.15">
      <c r="A85" s="41" t="s">
        <v>28</v>
      </c>
      <c r="B85" s="58">
        <v>123481</v>
      </c>
      <c r="C85" s="58">
        <v>154480</v>
      </c>
      <c r="D85" s="58">
        <v>146893</v>
      </c>
      <c r="E85" s="58">
        <v>156464</v>
      </c>
      <c r="F85" s="58">
        <v>141469</v>
      </c>
      <c r="G85" s="87">
        <v>133560</v>
      </c>
    </row>
    <row r="86" spans="1:7" ht="12" x14ac:dyDescent="0.15">
      <c r="A86" s="41" t="s">
        <v>128</v>
      </c>
      <c r="B86" s="58">
        <v>223255</v>
      </c>
      <c r="C86" s="58">
        <v>266103</v>
      </c>
      <c r="D86" s="58">
        <v>255873</v>
      </c>
      <c r="E86" s="58">
        <v>272980</v>
      </c>
      <c r="F86" s="58">
        <v>267128</v>
      </c>
      <c r="G86" s="87" t="s">
        <v>129</v>
      </c>
    </row>
    <row r="87" spans="1:7" x14ac:dyDescent="0.15">
      <c r="A87" s="41" t="s">
        <v>131</v>
      </c>
      <c r="B87" s="64">
        <v>0.34714200000000001</v>
      </c>
      <c r="C87" s="64">
        <v>0.29480099999999998</v>
      </c>
      <c r="D87" s="64">
        <v>0.23788500000000001</v>
      </c>
      <c r="E87" s="64">
        <v>0.244722</v>
      </c>
      <c r="F87" s="64">
        <v>0.31102800000000003</v>
      </c>
      <c r="G87" s="91">
        <v>0.30877599999999999</v>
      </c>
    </row>
    <row r="88" spans="1:7" x14ac:dyDescent="0.15">
      <c r="A88" s="41"/>
      <c r="B88" s="41"/>
      <c r="C88" s="41"/>
      <c r="D88" s="41"/>
      <c r="E88" s="41"/>
      <c r="F88" s="41"/>
      <c r="G88" s="82"/>
    </row>
    <row r="89" spans="1:7" x14ac:dyDescent="0.15">
      <c r="A89" s="41" t="s">
        <v>134</v>
      </c>
      <c r="B89" s="58">
        <v>76646.5</v>
      </c>
      <c r="C89" s="58">
        <v>86806.25</v>
      </c>
      <c r="D89" s="58">
        <v>83310</v>
      </c>
      <c r="E89" s="58">
        <v>87925.625</v>
      </c>
      <c r="F89" s="58">
        <v>75658.75</v>
      </c>
      <c r="G89" s="87">
        <v>68936.25</v>
      </c>
    </row>
    <row r="90" spans="1:7" ht="12" x14ac:dyDescent="0.15">
      <c r="A90" s="41" t="s">
        <v>135</v>
      </c>
      <c r="B90" s="58">
        <v>4780</v>
      </c>
      <c r="C90" s="58">
        <v>1579</v>
      </c>
      <c r="D90" s="58">
        <v>-5373</v>
      </c>
      <c r="E90" s="58">
        <v>-4590</v>
      </c>
      <c r="F90" s="58">
        <v>-971</v>
      </c>
      <c r="G90" s="87" t="s">
        <v>40</v>
      </c>
    </row>
    <row r="91" spans="1:7" x14ac:dyDescent="0.15">
      <c r="A91" s="41" t="s">
        <v>136</v>
      </c>
      <c r="B91" s="66">
        <v>42179</v>
      </c>
      <c r="C91" s="66">
        <v>42549</v>
      </c>
      <c r="D91" s="66">
        <v>42913</v>
      </c>
      <c r="E91" s="66">
        <v>43277</v>
      </c>
      <c r="F91" s="66">
        <v>43641</v>
      </c>
      <c r="G91" s="90">
        <v>43873</v>
      </c>
    </row>
    <row r="92" spans="1:7" ht="12" x14ac:dyDescent="0.15">
      <c r="A92" s="41" t="s">
        <v>137</v>
      </c>
      <c r="B92" s="55" t="s">
        <v>141</v>
      </c>
      <c r="C92" s="55" t="s">
        <v>141</v>
      </c>
      <c r="D92" s="55" t="s">
        <v>141</v>
      </c>
      <c r="E92" s="55" t="s">
        <v>141</v>
      </c>
      <c r="F92" s="55" t="s">
        <v>141</v>
      </c>
      <c r="G92" s="83" t="s">
        <v>141</v>
      </c>
    </row>
    <row r="93" spans="1:7" ht="12" x14ac:dyDescent="0.15">
      <c r="A93" s="41" t="s">
        <v>142</v>
      </c>
      <c r="B93" s="55" t="s">
        <v>143</v>
      </c>
      <c r="C93" s="55" t="s">
        <v>143</v>
      </c>
      <c r="D93" s="55" t="s">
        <v>143</v>
      </c>
      <c r="E93" s="55" t="s">
        <v>143</v>
      </c>
      <c r="F93" s="55" t="s">
        <v>143</v>
      </c>
      <c r="G93" s="83" t="s">
        <v>144</v>
      </c>
    </row>
    <row r="94" spans="1:7" x14ac:dyDescent="0.15">
      <c r="A94" s="41"/>
      <c r="B94" s="41"/>
      <c r="C94" s="41"/>
      <c r="D94" s="41"/>
      <c r="E94" s="41"/>
      <c r="F94" s="41"/>
      <c r="G94" s="82"/>
    </row>
    <row r="95" spans="1:7" x14ac:dyDescent="0.15">
      <c r="A95" s="50" t="s">
        <v>145</v>
      </c>
      <c r="B95" s="41"/>
      <c r="C95" s="41"/>
      <c r="D95" s="41"/>
      <c r="E95" s="41"/>
      <c r="F95" s="41"/>
      <c r="G95" s="82"/>
    </row>
    <row r="96" spans="1:7" x14ac:dyDescent="0.15">
      <c r="A96" s="41" t="s">
        <v>146</v>
      </c>
      <c r="B96" s="58">
        <v>33531</v>
      </c>
      <c r="C96" s="58">
        <v>33512</v>
      </c>
      <c r="D96" s="58">
        <v>33440</v>
      </c>
      <c r="E96" s="58">
        <v>35114</v>
      </c>
      <c r="F96" s="58">
        <v>36417</v>
      </c>
      <c r="G96" s="87">
        <v>36417</v>
      </c>
    </row>
    <row r="97" spans="1:7" x14ac:dyDescent="0.15">
      <c r="A97" s="41" t="s">
        <v>148</v>
      </c>
      <c r="B97" s="58">
        <v>59504</v>
      </c>
      <c r="C97" s="58">
        <v>58783</v>
      </c>
      <c r="D97" s="58">
        <v>59230</v>
      </c>
      <c r="E97" s="58">
        <v>66229</v>
      </c>
      <c r="F97" s="58">
        <v>66355</v>
      </c>
      <c r="G97" s="87">
        <v>66355</v>
      </c>
    </row>
    <row r="98" spans="1:7" ht="12" x14ac:dyDescent="0.15">
      <c r="A98" s="41" t="s">
        <v>149</v>
      </c>
      <c r="B98" s="58">
        <v>10708</v>
      </c>
      <c r="C98" s="58">
        <v>11418</v>
      </c>
      <c r="D98" s="58">
        <v>11427</v>
      </c>
      <c r="E98" s="58">
        <v>11836</v>
      </c>
      <c r="F98" s="58">
        <v>12349</v>
      </c>
      <c r="G98" s="87" t="s">
        <v>129</v>
      </c>
    </row>
    <row r="99" spans="1:7" ht="12" x14ac:dyDescent="0.15">
      <c r="A99" s="41" t="s">
        <v>150</v>
      </c>
      <c r="B99" s="58">
        <v>812.69436800000005</v>
      </c>
      <c r="C99" s="58">
        <v>702.526704</v>
      </c>
      <c r="D99" s="58">
        <v>602.24860799999999</v>
      </c>
      <c r="E99" s="58">
        <v>632.32646399999999</v>
      </c>
      <c r="F99" s="58">
        <v>792.60821599999997</v>
      </c>
      <c r="G99" s="87" t="s">
        <v>40</v>
      </c>
    </row>
    <row r="100" spans="1:7" ht="12" x14ac:dyDescent="0.15">
      <c r="A100" s="41" t="s">
        <v>151</v>
      </c>
      <c r="B100" s="58">
        <v>9895.3056319999996</v>
      </c>
      <c r="C100" s="58">
        <v>10715.473296</v>
      </c>
      <c r="D100" s="58">
        <v>10824.751392</v>
      </c>
      <c r="E100" s="58">
        <v>11203.673536</v>
      </c>
      <c r="F100" s="58">
        <v>11556.391783999999</v>
      </c>
      <c r="G100" s="87" t="s">
        <v>40</v>
      </c>
    </row>
    <row r="101" spans="1:7" x14ac:dyDescent="0.15">
      <c r="A101" s="41"/>
      <c r="B101" s="41"/>
      <c r="C101" s="41"/>
      <c r="D101" s="41"/>
      <c r="E101" s="41"/>
      <c r="F101" s="41"/>
      <c r="G101" s="82"/>
    </row>
    <row r="102" spans="1:7" ht="12" x14ac:dyDescent="0.15">
      <c r="A102" s="41" t="s">
        <v>287</v>
      </c>
      <c r="B102" s="55" t="s">
        <v>288</v>
      </c>
      <c r="C102" s="55" t="s">
        <v>288</v>
      </c>
      <c r="D102" s="55" t="s">
        <v>288</v>
      </c>
      <c r="E102" s="55" t="s">
        <v>288</v>
      </c>
      <c r="F102" s="55" t="s">
        <v>288</v>
      </c>
      <c r="G102" s="83" t="s">
        <v>289</v>
      </c>
    </row>
    <row r="103" spans="1:7" x14ac:dyDescent="0.15">
      <c r="A103" s="56"/>
      <c r="B103" s="56"/>
      <c r="C103" s="56"/>
      <c r="D103" s="56"/>
      <c r="E103" s="56"/>
      <c r="F103" s="56"/>
      <c r="G103" s="56"/>
    </row>
    <row r="104" spans="1:7" x14ac:dyDescent="0.15">
      <c r="A104" s="38" t="s">
        <v>156</v>
      </c>
    </row>
    <row r="105" spans="1:7" x14ac:dyDescent="0.15">
      <c r="A105" s="61" t="s">
        <v>59</v>
      </c>
    </row>
  </sheetData>
  <pageMargins left="0.2" right="0.2" top="0.5" bottom="0.5" header="0.5" footer="0.5"/>
  <pageSetup fitToWidth="0" fitToHeight="0" orientation="landscape" horizontalDpi="0" verticalDpi="0"/>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80EF-90EE-7043-BB4D-A6120CBDD033}">
  <sheetPr>
    <outlinePr summaryBelow="0" summaryRight="0"/>
    <pageSetUpPr autoPageBreaks="0"/>
  </sheetPr>
  <dimension ref="A5:IU89"/>
  <sheetViews>
    <sheetView topLeftCell="A13" workbookViewId="0">
      <selection activeCell="G14" sqref="G14:G86"/>
    </sheetView>
  </sheetViews>
  <sheetFormatPr baseColWidth="10" defaultColWidth="5.83203125" defaultRowHeight="11" x14ac:dyDescent="0.15"/>
  <cols>
    <col min="1" max="1" width="35.6640625" style="38" customWidth="1"/>
    <col min="2" max="7" width="11.5" style="38" customWidth="1"/>
    <col min="8" max="256" width="5.83203125" style="38"/>
    <col min="257" max="257" width="35.6640625" style="38" customWidth="1"/>
    <col min="258" max="263" width="11.5" style="38" customWidth="1"/>
    <col min="264" max="512" width="5.83203125" style="38"/>
    <col min="513" max="513" width="35.6640625" style="38" customWidth="1"/>
    <col min="514" max="519" width="11.5" style="38" customWidth="1"/>
    <col min="520" max="768" width="5.83203125" style="38"/>
    <col min="769" max="769" width="35.6640625" style="38" customWidth="1"/>
    <col min="770" max="775" width="11.5" style="38" customWidth="1"/>
    <col min="776" max="1024" width="5.83203125" style="38"/>
    <col min="1025" max="1025" width="35.6640625" style="38" customWidth="1"/>
    <col min="1026" max="1031" width="11.5" style="38" customWidth="1"/>
    <col min="1032" max="1280" width="5.83203125" style="38"/>
    <col min="1281" max="1281" width="35.6640625" style="38" customWidth="1"/>
    <col min="1282" max="1287" width="11.5" style="38" customWidth="1"/>
    <col min="1288" max="1536" width="5.83203125" style="38"/>
    <col min="1537" max="1537" width="35.6640625" style="38" customWidth="1"/>
    <col min="1538" max="1543" width="11.5" style="38" customWidth="1"/>
    <col min="1544" max="1792" width="5.83203125" style="38"/>
    <col min="1793" max="1793" width="35.6640625" style="38" customWidth="1"/>
    <col min="1794" max="1799" width="11.5" style="38" customWidth="1"/>
    <col min="1800" max="2048" width="5.83203125" style="38"/>
    <col min="2049" max="2049" width="35.6640625" style="38" customWidth="1"/>
    <col min="2050" max="2055" width="11.5" style="38" customWidth="1"/>
    <col min="2056" max="2304" width="5.83203125" style="38"/>
    <col min="2305" max="2305" width="35.6640625" style="38" customWidth="1"/>
    <col min="2306" max="2311" width="11.5" style="38" customWidth="1"/>
    <col min="2312" max="2560" width="5.83203125" style="38"/>
    <col min="2561" max="2561" width="35.6640625" style="38" customWidth="1"/>
    <col min="2562" max="2567" width="11.5" style="38" customWidth="1"/>
    <col min="2568" max="2816" width="5.83203125" style="38"/>
    <col min="2817" max="2817" width="35.6640625" style="38" customWidth="1"/>
    <col min="2818" max="2823" width="11.5" style="38" customWidth="1"/>
    <col min="2824" max="3072" width="5.83203125" style="38"/>
    <col min="3073" max="3073" width="35.6640625" style="38" customWidth="1"/>
    <col min="3074" max="3079" width="11.5" style="38" customWidth="1"/>
    <col min="3080" max="3328" width="5.83203125" style="38"/>
    <col min="3329" max="3329" width="35.6640625" style="38" customWidth="1"/>
    <col min="3330" max="3335" width="11.5" style="38" customWidth="1"/>
    <col min="3336" max="3584" width="5.83203125" style="38"/>
    <col min="3585" max="3585" width="35.6640625" style="38" customWidth="1"/>
    <col min="3586" max="3591" width="11.5" style="38" customWidth="1"/>
    <col min="3592" max="3840" width="5.83203125" style="38"/>
    <col min="3841" max="3841" width="35.6640625" style="38" customWidth="1"/>
    <col min="3842" max="3847" width="11.5" style="38" customWidth="1"/>
    <col min="3848" max="4096" width="5.83203125" style="38"/>
    <col min="4097" max="4097" width="35.6640625" style="38" customWidth="1"/>
    <col min="4098" max="4103" width="11.5" style="38" customWidth="1"/>
    <col min="4104" max="4352" width="5.83203125" style="38"/>
    <col min="4353" max="4353" width="35.6640625" style="38" customWidth="1"/>
    <col min="4354" max="4359" width="11.5" style="38" customWidth="1"/>
    <col min="4360" max="4608" width="5.83203125" style="38"/>
    <col min="4609" max="4609" width="35.6640625" style="38" customWidth="1"/>
    <col min="4610" max="4615" width="11.5" style="38" customWidth="1"/>
    <col min="4616" max="4864" width="5.83203125" style="38"/>
    <col min="4865" max="4865" width="35.6640625" style="38" customWidth="1"/>
    <col min="4866" max="4871" width="11.5" style="38" customWidth="1"/>
    <col min="4872" max="5120" width="5.83203125" style="38"/>
    <col min="5121" max="5121" width="35.6640625" style="38" customWidth="1"/>
    <col min="5122" max="5127" width="11.5" style="38" customWidth="1"/>
    <col min="5128" max="5376" width="5.83203125" style="38"/>
    <col min="5377" max="5377" width="35.6640625" style="38" customWidth="1"/>
    <col min="5378" max="5383" width="11.5" style="38" customWidth="1"/>
    <col min="5384" max="5632" width="5.83203125" style="38"/>
    <col min="5633" max="5633" width="35.6640625" style="38" customWidth="1"/>
    <col min="5634" max="5639" width="11.5" style="38" customWidth="1"/>
    <col min="5640" max="5888" width="5.83203125" style="38"/>
    <col min="5889" max="5889" width="35.6640625" style="38" customWidth="1"/>
    <col min="5890" max="5895" width="11.5" style="38" customWidth="1"/>
    <col min="5896" max="6144" width="5.83203125" style="38"/>
    <col min="6145" max="6145" width="35.6640625" style="38" customWidth="1"/>
    <col min="6146" max="6151" width="11.5" style="38" customWidth="1"/>
    <col min="6152" max="6400" width="5.83203125" style="38"/>
    <col min="6401" max="6401" width="35.6640625" style="38" customWidth="1"/>
    <col min="6402" max="6407" width="11.5" style="38" customWidth="1"/>
    <col min="6408" max="6656" width="5.83203125" style="38"/>
    <col min="6657" max="6657" width="35.6640625" style="38" customWidth="1"/>
    <col min="6658" max="6663" width="11.5" style="38" customWidth="1"/>
    <col min="6664" max="6912" width="5.83203125" style="38"/>
    <col min="6913" max="6913" width="35.6640625" style="38" customWidth="1"/>
    <col min="6914" max="6919" width="11.5" style="38" customWidth="1"/>
    <col min="6920" max="7168" width="5.83203125" style="38"/>
    <col min="7169" max="7169" width="35.6640625" style="38" customWidth="1"/>
    <col min="7170" max="7175" width="11.5" style="38" customWidth="1"/>
    <col min="7176" max="7424" width="5.83203125" style="38"/>
    <col min="7425" max="7425" width="35.6640625" style="38" customWidth="1"/>
    <col min="7426" max="7431" width="11.5" style="38" customWidth="1"/>
    <col min="7432" max="7680" width="5.83203125" style="38"/>
    <col min="7681" max="7681" width="35.6640625" style="38" customWidth="1"/>
    <col min="7682" max="7687" width="11.5" style="38" customWidth="1"/>
    <col min="7688" max="7936" width="5.83203125" style="38"/>
    <col min="7937" max="7937" width="35.6640625" style="38" customWidth="1"/>
    <col min="7938" max="7943" width="11.5" style="38" customWidth="1"/>
    <col min="7944" max="8192" width="5.83203125" style="38"/>
    <col min="8193" max="8193" width="35.6640625" style="38" customWidth="1"/>
    <col min="8194" max="8199" width="11.5" style="38" customWidth="1"/>
    <col min="8200" max="8448" width="5.83203125" style="38"/>
    <col min="8449" max="8449" width="35.6640625" style="38" customWidth="1"/>
    <col min="8450" max="8455" width="11.5" style="38" customWidth="1"/>
    <col min="8456" max="8704" width="5.83203125" style="38"/>
    <col min="8705" max="8705" width="35.6640625" style="38" customWidth="1"/>
    <col min="8706" max="8711" width="11.5" style="38" customWidth="1"/>
    <col min="8712" max="8960" width="5.83203125" style="38"/>
    <col min="8961" max="8961" width="35.6640625" style="38" customWidth="1"/>
    <col min="8962" max="8967" width="11.5" style="38" customWidth="1"/>
    <col min="8968" max="9216" width="5.83203125" style="38"/>
    <col min="9217" max="9217" width="35.6640625" style="38" customWidth="1"/>
    <col min="9218" max="9223" width="11.5" style="38" customWidth="1"/>
    <col min="9224" max="9472" width="5.83203125" style="38"/>
    <col min="9473" max="9473" width="35.6640625" style="38" customWidth="1"/>
    <col min="9474" max="9479" width="11.5" style="38" customWidth="1"/>
    <col min="9480" max="9728" width="5.83203125" style="38"/>
    <col min="9729" max="9729" width="35.6640625" style="38" customWidth="1"/>
    <col min="9730" max="9735" width="11.5" style="38" customWidth="1"/>
    <col min="9736" max="9984" width="5.83203125" style="38"/>
    <col min="9985" max="9985" width="35.6640625" style="38" customWidth="1"/>
    <col min="9986" max="9991" width="11.5" style="38" customWidth="1"/>
    <col min="9992" max="10240" width="5.83203125" style="38"/>
    <col min="10241" max="10241" width="35.6640625" style="38" customWidth="1"/>
    <col min="10242" max="10247" width="11.5" style="38" customWidth="1"/>
    <col min="10248" max="10496" width="5.83203125" style="38"/>
    <col min="10497" max="10497" width="35.6640625" style="38" customWidth="1"/>
    <col min="10498" max="10503" width="11.5" style="38" customWidth="1"/>
    <col min="10504" max="10752" width="5.83203125" style="38"/>
    <col min="10753" max="10753" width="35.6640625" style="38" customWidth="1"/>
    <col min="10754" max="10759" width="11.5" style="38" customWidth="1"/>
    <col min="10760" max="11008" width="5.83203125" style="38"/>
    <col min="11009" max="11009" width="35.6640625" style="38" customWidth="1"/>
    <col min="11010" max="11015" width="11.5" style="38" customWidth="1"/>
    <col min="11016" max="11264" width="5.83203125" style="38"/>
    <col min="11265" max="11265" width="35.6640625" style="38" customWidth="1"/>
    <col min="11266" max="11271" width="11.5" style="38" customWidth="1"/>
    <col min="11272" max="11520" width="5.83203125" style="38"/>
    <col min="11521" max="11521" width="35.6640625" style="38" customWidth="1"/>
    <col min="11522" max="11527" width="11.5" style="38" customWidth="1"/>
    <col min="11528" max="11776" width="5.83203125" style="38"/>
    <col min="11777" max="11777" width="35.6640625" style="38" customWidth="1"/>
    <col min="11778" max="11783" width="11.5" style="38" customWidth="1"/>
    <col min="11784" max="12032" width="5.83203125" style="38"/>
    <col min="12033" max="12033" width="35.6640625" style="38" customWidth="1"/>
    <col min="12034" max="12039" width="11.5" style="38" customWidth="1"/>
    <col min="12040" max="12288" width="5.83203125" style="38"/>
    <col min="12289" max="12289" width="35.6640625" style="38" customWidth="1"/>
    <col min="12290" max="12295" width="11.5" style="38" customWidth="1"/>
    <col min="12296" max="12544" width="5.83203125" style="38"/>
    <col min="12545" max="12545" width="35.6640625" style="38" customWidth="1"/>
    <col min="12546" max="12551" width="11.5" style="38" customWidth="1"/>
    <col min="12552" max="12800" width="5.83203125" style="38"/>
    <col min="12801" max="12801" width="35.6640625" style="38" customWidth="1"/>
    <col min="12802" max="12807" width="11.5" style="38" customWidth="1"/>
    <col min="12808" max="13056" width="5.83203125" style="38"/>
    <col min="13057" max="13057" width="35.6640625" style="38" customWidth="1"/>
    <col min="13058" max="13063" width="11.5" style="38" customWidth="1"/>
    <col min="13064" max="13312" width="5.83203125" style="38"/>
    <col min="13313" max="13313" width="35.6640625" style="38" customWidth="1"/>
    <col min="13314" max="13319" width="11.5" style="38" customWidth="1"/>
    <col min="13320" max="13568" width="5.83203125" style="38"/>
    <col min="13569" max="13569" width="35.6640625" style="38" customWidth="1"/>
    <col min="13570" max="13575" width="11.5" style="38" customWidth="1"/>
    <col min="13576" max="13824" width="5.83203125" style="38"/>
    <col min="13825" max="13825" width="35.6640625" style="38" customWidth="1"/>
    <col min="13826" max="13831" width="11.5" style="38" customWidth="1"/>
    <col min="13832" max="14080" width="5.83203125" style="38"/>
    <col min="14081" max="14081" width="35.6640625" style="38" customWidth="1"/>
    <col min="14082" max="14087" width="11.5" style="38" customWidth="1"/>
    <col min="14088" max="14336" width="5.83203125" style="38"/>
    <col min="14337" max="14337" width="35.6640625" style="38" customWidth="1"/>
    <col min="14338" max="14343" width="11.5" style="38" customWidth="1"/>
    <col min="14344" max="14592" width="5.83203125" style="38"/>
    <col min="14593" max="14593" width="35.6640625" style="38" customWidth="1"/>
    <col min="14594" max="14599" width="11.5" style="38" customWidth="1"/>
    <col min="14600" max="14848" width="5.83203125" style="38"/>
    <col min="14849" max="14849" width="35.6640625" style="38" customWidth="1"/>
    <col min="14850" max="14855" width="11.5" style="38" customWidth="1"/>
    <col min="14856" max="15104" width="5.83203125" style="38"/>
    <col min="15105" max="15105" width="35.6640625" style="38" customWidth="1"/>
    <col min="15106" max="15111" width="11.5" style="38" customWidth="1"/>
    <col min="15112" max="15360" width="5.83203125" style="38"/>
    <col min="15361" max="15361" width="35.6640625" style="38" customWidth="1"/>
    <col min="15362" max="15367" width="11.5" style="38" customWidth="1"/>
    <col min="15368" max="15616" width="5.83203125" style="38"/>
    <col min="15617" max="15617" width="35.6640625" style="38" customWidth="1"/>
    <col min="15618" max="15623" width="11.5" style="38" customWidth="1"/>
    <col min="15624" max="15872" width="5.83203125" style="38"/>
    <col min="15873" max="15873" width="35.6640625" style="38" customWidth="1"/>
    <col min="15874" max="15879" width="11.5" style="38" customWidth="1"/>
    <col min="15880" max="16128" width="5.83203125" style="38"/>
    <col min="16129" max="16129" width="35.6640625" style="38" customWidth="1"/>
    <col min="16130" max="16135" width="11.5" style="38" customWidth="1"/>
    <col min="16136" max="16384" width="5.83203125" style="38"/>
  </cols>
  <sheetData>
    <row r="5" spans="1:255" ht="17" x14ac:dyDescent="0.2">
      <c r="A5" s="37" t="s">
        <v>314</v>
      </c>
    </row>
    <row r="7" spans="1:255" ht="12" x14ac:dyDescent="0.15">
      <c r="A7" s="39" t="s">
        <v>61</v>
      </c>
      <c r="B7" s="40" t="s">
        <v>62</v>
      </c>
      <c r="C7" s="38" t="s">
        <v>63</v>
      </c>
      <c r="D7" s="41" t="s">
        <v>3</v>
      </c>
      <c r="E7" s="40" t="s">
        <v>64</v>
      </c>
      <c r="F7" s="38" t="s">
        <v>65</v>
      </c>
    </row>
    <row r="8" spans="1:255" x14ac:dyDescent="0.15">
      <c r="A8" s="41"/>
      <c r="B8" s="40" t="s">
        <v>66</v>
      </c>
      <c r="C8" s="38" t="s">
        <v>67</v>
      </c>
      <c r="D8" s="41" t="s">
        <v>3</v>
      </c>
      <c r="E8" s="40" t="s">
        <v>6</v>
      </c>
      <c r="F8" s="38" t="s">
        <v>7</v>
      </c>
    </row>
    <row r="9" spans="1:255" x14ac:dyDescent="0.15">
      <c r="A9" s="41"/>
      <c r="B9" s="40" t="s">
        <v>1</v>
      </c>
      <c r="C9" s="38" t="s">
        <v>68</v>
      </c>
      <c r="D9" s="41" t="s">
        <v>3</v>
      </c>
      <c r="E9" s="40" t="s">
        <v>4</v>
      </c>
      <c r="F9" s="38" t="s">
        <v>5</v>
      </c>
    </row>
    <row r="10" spans="1:255" x14ac:dyDescent="0.15">
      <c r="A10" s="41"/>
      <c r="B10" s="40" t="s">
        <v>8</v>
      </c>
      <c r="C10" s="38" t="s">
        <v>9</v>
      </c>
      <c r="D10" s="41" t="s">
        <v>3</v>
      </c>
      <c r="E10" s="40" t="s">
        <v>10</v>
      </c>
      <c r="F10" s="42" t="s">
        <v>11</v>
      </c>
    </row>
    <row r="13" spans="1:255" x14ac:dyDescent="0.15">
      <c r="A13" s="44" t="s">
        <v>158</v>
      </c>
      <c r="B13" s="44"/>
      <c r="C13" s="44"/>
      <c r="D13" s="44"/>
      <c r="E13" s="44"/>
      <c r="F13" s="44"/>
      <c r="G13" s="44"/>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row>
    <row r="14" spans="1:255" ht="24" x14ac:dyDescent="0.15">
      <c r="A14" s="46" t="s">
        <v>159</v>
      </c>
      <c r="B14" s="67">
        <v>42094</v>
      </c>
      <c r="C14" s="67">
        <v>42460</v>
      </c>
      <c r="D14" s="67">
        <v>42825</v>
      </c>
      <c r="E14" s="67">
        <v>43190</v>
      </c>
      <c r="F14" s="67">
        <v>43555</v>
      </c>
      <c r="G14" s="98">
        <v>43830</v>
      </c>
    </row>
    <row r="15" spans="1:255" ht="12" x14ac:dyDescent="0.15">
      <c r="A15" s="48" t="s">
        <v>21</v>
      </c>
      <c r="B15" s="49" t="s">
        <v>286</v>
      </c>
      <c r="C15" s="49" t="s">
        <v>286</v>
      </c>
      <c r="D15" s="49" t="s">
        <v>286</v>
      </c>
      <c r="E15" s="49" t="s">
        <v>286</v>
      </c>
      <c r="F15" s="49" t="s">
        <v>286</v>
      </c>
      <c r="G15" s="89" t="s">
        <v>286</v>
      </c>
    </row>
    <row r="16" spans="1:255" x14ac:dyDescent="0.15">
      <c r="A16" s="50" t="s">
        <v>160</v>
      </c>
      <c r="B16" s="41"/>
      <c r="C16" s="41"/>
      <c r="D16" s="41"/>
      <c r="E16" s="41"/>
      <c r="F16" s="41"/>
      <c r="G16" s="82"/>
    </row>
    <row r="17" spans="1:7" x14ac:dyDescent="0.15">
      <c r="A17" s="41" t="s">
        <v>161</v>
      </c>
      <c r="B17" s="58">
        <v>116193</v>
      </c>
      <c r="C17" s="58">
        <v>120168</v>
      </c>
      <c r="D17" s="58">
        <v>143111</v>
      </c>
      <c r="E17" s="58">
        <v>141101</v>
      </c>
      <c r="F17" s="58">
        <v>168507</v>
      </c>
      <c r="G17" s="87">
        <v>164833</v>
      </c>
    </row>
    <row r="18" spans="1:7" x14ac:dyDescent="0.15">
      <c r="A18" s="50" t="s">
        <v>163</v>
      </c>
      <c r="B18" s="62">
        <v>116193</v>
      </c>
      <c r="C18" s="62">
        <v>120168</v>
      </c>
      <c r="D18" s="62">
        <v>143111</v>
      </c>
      <c r="E18" s="62">
        <v>141101</v>
      </c>
      <c r="F18" s="62">
        <v>168507</v>
      </c>
      <c r="G18" s="94">
        <v>164833</v>
      </c>
    </row>
    <row r="19" spans="1:7" x14ac:dyDescent="0.15">
      <c r="A19" s="41"/>
      <c r="B19" s="41"/>
      <c r="C19" s="41"/>
      <c r="D19" s="41"/>
      <c r="E19" s="41"/>
      <c r="F19" s="41"/>
      <c r="G19" s="82"/>
    </row>
    <row r="20" spans="1:7" x14ac:dyDescent="0.15">
      <c r="A20" s="41" t="s">
        <v>164</v>
      </c>
      <c r="B20" s="58">
        <v>403628</v>
      </c>
      <c r="C20" s="58">
        <v>400429</v>
      </c>
      <c r="D20" s="58">
        <v>423917</v>
      </c>
      <c r="E20" s="58">
        <v>487512</v>
      </c>
      <c r="F20" s="58">
        <v>528778</v>
      </c>
      <c r="G20" s="87">
        <v>512041</v>
      </c>
    </row>
    <row r="21" spans="1:7" x14ac:dyDescent="0.15">
      <c r="A21" s="50" t="s">
        <v>167</v>
      </c>
      <c r="B21" s="62">
        <v>403628</v>
      </c>
      <c r="C21" s="62">
        <v>400429</v>
      </c>
      <c r="D21" s="62">
        <v>423917</v>
      </c>
      <c r="E21" s="62">
        <v>487512</v>
      </c>
      <c r="F21" s="62">
        <v>528778</v>
      </c>
      <c r="G21" s="94">
        <v>512041</v>
      </c>
    </row>
    <row r="22" spans="1:7" x14ac:dyDescent="0.15">
      <c r="A22" s="41"/>
      <c r="B22" s="41"/>
      <c r="C22" s="41"/>
      <c r="D22" s="41"/>
      <c r="E22" s="41"/>
      <c r="F22" s="41"/>
      <c r="G22" s="82"/>
    </row>
    <row r="23" spans="1:7" x14ac:dyDescent="0.15">
      <c r="A23" s="41" t="s">
        <v>168</v>
      </c>
      <c r="B23" s="58">
        <v>391629</v>
      </c>
      <c r="C23" s="58">
        <v>394034</v>
      </c>
      <c r="D23" s="58">
        <v>409332</v>
      </c>
      <c r="E23" s="58">
        <v>439673</v>
      </c>
      <c r="F23" s="58">
        <v>419527</v>
      </c>
      <c r="G23" s="87">
        <v>425969</v>
      </c>
    </row>
    <row r="24" spans="1:7" ht="12" x14ac:dyDescent="0.15">
      <c r="A24" s="41" t="s">
        <v>301</v>
      </c>
      <c r="B24" s="58">
        <v>31034</v>
      </c>
      <c r="C24" s="58">
        <v>24113</v>
      </c>
      <c r="D24" s="58">
        <v>26438</v>
      </c>
      <c r="E24" s="58">
        <v>25641</v>
      </c>
      <c r="F24" s="58" t="s">
        <v>40</v>
      </c>
      <c r="G24" s="87" t="s">
        <v>40</v>
      </c>
    </row>
    <row r="25" spans="1:7" x14ac:dyDescent="0.15">
      <c r="A25" s="41" t="s">
        <v>170</v>
      </c>
      <c r="B25" s="58">
        <v>75384</v>
      </c>
      <c r="C25" s="58">
        <v>70815</v>
      </c>
      <c r="D25" s="58">
        <v>63911</v>
      </c>
      <c r="E25" s="58">
        <v>58739</v>
      </c>
      <c r="F25" s="58">
        <v>74517</v>
      </c>
      <c r="G25" s="87">
        <v>82505</v>
      </c>
    </row>
    <row r="26" spans="1:7" x14ac:dyDescent="0.15">
      <c r="A26" s="50" t="s">
        <v>171</v>
      </c>
      <c r="B26" s="62">
        <v>1017868</v>
      </c>
      <c r="C26" s="62">
        <v>1009559</v>
      </c>
      <c r="D26" s="62">
        <v>1066709</v>
      </c>
      <c r="E26" s="62">
        <v>1152666</v>
      </c>
      <c r="F26" s="62">
        <v>1191329</v>
      </c>
      <c r="G26" s="94">
        <v>1185348</v>
      </c>
    </row>
    <row r="27" spans="1:7" x14ac:dyDescent="0.15">
      <c r="A27" s="41"/>
      <c r="B27" s="41"/>
      <c r="C27" s="41"/>
      <c r="D27" s="41"/>
      <c r="E27" s="41"/>
      <c r="F27" s="41"/>
      <c r="G27" s="82"/>
    </row>
    <row r="28" spans="1:7" x14ac:dyDescent="0.15">
      <c r="A28" s="50" t="s">
        <v>174</v>
      </c>
      <c r="B28" s="62">
        <v>855593</v>
      </c>
      <c r="C28" s="62">
        <v>830612</v>
      </c>
      <c r="D28" s="62">
        <v>881434</v>
      </c>
      <c r="E28" s="62">
        <v>927029</v>
      </c>
      <c r="F28" s="62">
        <v>996876</v>
      </c>
      <c r="G28" s="94">
        <v>1020436</v>
      </c>
    </row>
    <row r="29" spans="1:7" x14ac:dyDescent="0.15">
      <c r="A29" s="41"/>
      <c r="B29" s="41"/>
      <c r="C29" s="41"/>
      <c r="D29" s="41"/>
      <c r="E29" s="41"/>
      <c r="F29" s="41"/>
      <c r="G29" s="82"/>
    </row>
    <row r="30" spans="1:7" x14ac:dyDescent="0.15">
      <c r="A30" s="41" t="s">
        <v>175</v>
      </c>
      <c r="B30" s="58">
        <v>371141</v>
      </c>
      <c r="C30" s="58">
        <v>336929</v>
      </c>
      <c r="D30" s="58">
        <v>356268</v>
      </c>
      <c r="E30" s="58">
        <v>430223</v>
      </c>
      <c r="F30" s="58">
        <v>404442</v>
      </c>
      <c r="G30" s="87">
        <v>423899</v>
      </c>
    </row>
    <row r="31" spans="1:7" x14ac:dyDescent="0.15">
      <c r="A31" s="41" t="s">
        <v>176</v>
      </c>
      <c r="B31" s="58">
        <v>63369</v>
      </c>
      <c r="C31" s="58">
        <v>54299</v>
      </c>
      <c r="D31" s="58">
        <v>45779</v>
      </c>
      <c r="E31" s="58">
        <v>40146</v>
      </c>
      <c r="F31" s="58">
        <v>85712</v>
      </c>
      <c r="G31" s="87">
        <v>76182</v>
      </c>
    </row>
    <row r="32" spans="1:7" x14ac:dyDescent="0.15">
      <c r="A32" s="41" t="s">
        <v>177</v>
      </c>
      <c r="B32" s="58">
        <v>35137</v>
      </c>
      <c r="C32" s="58">
        <v>32860</v>
      </c>
      <c r="D32" s="58">
        <v>31516</v>
      </c>
      <c r="E32" s="58">
        <v>28501</v>
      </c>
      <c r="F32" s="58">
        <v>85537</v>
      </c>
      <c r="G32" s="87">
        <v>80543</v>
      </c>
    </row>
    <row r="33" spans="1:7" ht="12" x14ac:dyDescent="0.15">
      <c r="A33" s="41" t="s">
        <v>178</v>
      </c>
      <c r="B33" s="58">
        <v>1523</v>
      </c>
      <c r="C33" s="58">
        <v>1494</v>
      </c>
      <c r="D33" s="58">
        <v>1566</v>
      </c>
      <c r="E33" s="58">
        <v>1447</v>
      </c>
      <c r="F33" s="58">
        <v>2477</v>
      </c>
      <c r="G33" s="87" t="s">
        <v>40</v>
      </c>
    </row>
    <row r="34" spans="1:7" ht="12" x14ac:dyDescent="0.15">
      <c r="A34" s="41" t="s">
        <v>179</v>
      </c>
      <c r="B34" s="58">
        <v>13294</v>
      </c>
      <c r="C34" s="58">
        <v>12633</v>
      </c>
      <c r="D34" s="58">
        <v>13513</v>
      </c>
      <c r="E34" s="58">
        <v>12902</v>
      </c>
      <c r="F34" s="58">
        <v>21978</v>
      </c>
      <c r="G34" s="87" t="s">
        <v>40</v>
      </c>
    </row>
    <row r="35" spans="1:7" ht="12" x14ac:dyDescent="0.15">
      <c r="A35" s="41" t="s">
        <v>181</v>
      </c>
      <c r="B35" s="58" t="s">
        <v>40</v>
      </c>
      <c r="C35" s="58" t="s">
        <v>40</v>
      </c>
      <c r="D35" s="58" t="s">
        <v>40</v>
      </c>
      <c r="E35" s="58" t="s">
        <v>40</v>
      </c>
      <c r="F35" s="58" t="s">
        <v>40</v>
      </c>
      <c r="G35" s="87" t="s">
        <v>40</v>
      </c>
    </row>
    <row r="36" spans="1:7" x14ac:dyDescent="0.15">
      <c r="A36" s="50" t="s">
        <v>182</v>
      </c>
      <c r="B36" s="63">
        <v>2357925</v>
      </c>
      <c r="C36" s="63">
        <v>2278386</v>
      </c>
      <c r="D36" s="63">
        <v>2396785</v>
      </c>
      <c r="E36" s="63">
        <v>2592914</v>
      </c>
      <c r="F36" s="63">
        <v>2788351</v>
      </c>
      <c r="G36" s="93">
        <v>2786408</v>
      </c>
    </row>
    <row r="37" spans="1:7" x14ac:dyDescent="0.15">
      <c r="A37" s="41"/>
      <c r="B37" s="41"/>
      <c r="C37" s="41"/>
      <c r="D37" s="41"/>
      <c r="E37" s="41"/>
      <c r="F37" s="41"/>
      <c r="G37" s="82"/>
    </row>
    <row r="38" spans="1:7" x14ac:dyDescent="0.15">
      <c r="A38" s="50" t="s">
        <v>183</v>
      </c>
      <c r="B38" s="41"/>
      <c r="C38" s="41"/>
      <c r="D38" s="41"/>
      <c r="E38" s="41"/>
      <c r="F38" s="41"/>
      <c r="G38" s="82"/>
    </row>
    <row r="39" spans="1:7" x14ac:dyDescent="0.15">
      <c r="A39" s="41" t="s">
        <v>184</v>
      </c>
      <c r="B39" s="58">
        <v>220173</v>
      </c>
      <c r="C39" s="58">
        <v>213143</v>
      </c>
      <c r="D39" s="58">
        <v>229192</v>
      </c>
      <c r="E39" s="58">
        <v>245550</v>
      </c>
      <c r="F39" s="58">
        <v>240554</v>
      </c>
      <c r="G39" s="87">
        <v>224066</v>
      </c>
    </row>
    <row r="40" spans="1:7" ht="12" x14ac:dyDescent="0.15">
      <c r="A40" s="41" t="s">
        <v>185</v>
      </c>
      <c r="B40" s="58">
        <v>18762</v>
      </c>
      <c r="C40" s="58">
        <v>19987</v>
      </c>
      <c r="D40" s="58">
        <v>20594</v>
      </c>
      <c r="E40" s="58">
        <v>21757</v>
      </c>
      <c r="F40" s="58">
        <v>22208</v>
      </c>
      <c r="G40" s="87" t="s">
        <v>40</v>
      </c>
    </row>
    <row r="41" spans="1:7" x14ac:dyDescent="0.15">
      <c r="A41" s="41" t="s">
        <v>186</v>
      </c>
      <c r="B41" s="58">
        <v>142346</v>
      </c>
      <c r="C41" s="58">
        <v>141960</v>
      </c>
      <c r="D41" s="58">
        <v>151014</v>
      </c>
      <c r="E41" s="58">
        <v>181936</v>
      </c>
      <c r="F41" s="58">
        <v>175567</v>
      </c>
      <c r="G41" s="87">
        <v>144585</v>
      </c>
    </row>
    <row r="42" spans="1:7" x14ac:dyDescent="0.15">
      <c r="A42" s="41" t="s">
        <v>187</v>
      </c>
      <c r="B42" s="58">
        <v>57328</v>
      </c>
      <c r="C42" s="58">
        <v>48497</v>
      </c>
      <c r="D42" s="58">
        <v>110234</v>
      </c>
      <c r="E42" s="58">
        <v>62974</v>
      </c>
      <c r="F42" s="58">
        <v>94094</v>
      </c>
      <c r="G42" s="87">
        <v>113916</v>
      </c>
    </row>
    <row r="43" spans="1:7" x14ac:dyDescent="0.15">
      <c r="A43" s="41" t="s">
        <v>189</v>
      </c>
      <c r="B43" s="58">
        <v>13027</v>
      </c>
      <c r="C43" s="58">
        <v>15815</v>
      </c>
      <c r="D43" s="58">
        <v>18560</v>
      </c>
      <c r="E43" s="58">
        <v>13966</v>
      </c>
      <c r="F43" s="58">
        <v>13578</v>
      </c>
      <c r="G43" s="87">
        <v>12243</v>
      </c>
    </row>
    <row r="44" spans="1:7" x14ac:dyDescent="0.15">
      <c r="A44" s="41" t="s">
        <v>190</v>
      </c>
      <c r="B44" s="58">
        <v>149217</v>
      </c>
      <c r="C44" s="58">
        <v>131946</v>
      </c>
      <c r="D44" s="58">
        <v>140382</v>
      </c>
      <c r="E44" s="58">
        <v>150343</v>
      </c>
      <c r="F44" s="58">
        <v>150492</v>
      </c>
      <c r="G44" s="87">
        <v>182535</v>
      </c>
    </row>
    <row r="45" spans="1:7" x14ac:dyDescent="0.15">
      <c r="A45" s="50" t="s">
        <v>191</v>
      </c>
      <c r="B45" s="62">
        <v>600853</v>
      </c>
      <c r="C45" s="62">
        <v>571348</v>
      </c>
      <c r="D45" s="62">
        <v>669976</v>
      </c>
      <c r="E45" s="62">
        <v>676526</v>
      </c>
      <c r="F45" s="62">
        <v>696493</v>
      </c>
      <c r="G45" s="94">
        <v>677345</v>
      </c>
    </row>
    <row r="46" spans="1:7" x14ac:dyDescent="0.15">
      <c r="A46" s="41"/>
      <c r="B46" s="41"/>
      <c r="C46" s="41"/>
      <c r="D46" s="41"/>
      <c r="E46" s="41"/>
      <c r="F46" s="41"/>
      <c r="G46" s="82"/>
    </row>
    <row r="47" spans="1:7" x14ac:dyDescent="0.15">
      <c r="A47" s="41" t="s">
        <v>192</v>
      </c>
      <c r="B47" s="58">
        <v>490717</v>
      </c>
      <c r="C47" s="58">
        <v>510349</v>
      </c>
      <c r="D47" s="58">
        <v>450757</v>
      </c>
      <c r="E47" s="58">
        <v>567657</v>
      </c>
      <c r="F47" s="58">
        <v>702761</v>
      </c>
      <c r="G47" s="87">
        <v>678281</v>
      </c>
    </row>
    <row r="48" spans="1:7" x14ac:dyDescent="0.15">
      <c r="A48" s="41" t="s">
        <v>194</v>
      </c>
      <c r="B48" s="58">
        <v>107585</v>
      </c>
      <c r="C48" s="58">
        <v>106130</v>
      </c>
      <c r="D48" s="58">
        <v>104712</v>
      </c>
      <c r="E48" s="58">
        <v>103006</v>
      </c>
      <c r="F48" s="58">
        <v>102067</v>
      </c>
      <c r="G48" s="87">
        <v>100289</v>
      </c>
    </row>
    <row r="49" spans="1:7" ht="12" x14ac:dyDescent="0.15">
      <c r="A49" s="41" t="s">
        <v>195</v>
      </c>
      <c r="B49" s="58">
        <v>43669</v>
      </c>
      <c r="C49" s="58">
        <v>34632</v>
      </c>
      <c r="D49" s="58">
        <v>43320</v>
      </c>
      <c r="E49" s="58">
        <v>48361</v>
      </c>
      <c r="F49" s="58">
        <v>48758</v>
      </c>
      <c r="G49" s="87" t="s">
        <v>40</v>
      </c>
    </row>
    <row r="50" spans="1:7" x14ac:dyDescent="0.15">
      <c r="A50" s="41" t="s">
        <v>196</v>
      </c>
      <c r="B50" s="58">
        <v>34344</v>
      </c>
      <c r="C50" s="58">
        <v>31018</v>
      </c>
      <c r="D50" s="58">
        <v>27844</v>
      </c>
      <c r="E50" s="58">
        <v>28176</v>
      </c>
      <c r="F50" s="58">
        <v>24328</v>
      </c>
      <c r="G50" s="87">
        <v>86066</v>
      </c>
    </row>
    <row r="51" spans="1:7" x14ac:dyDescent="0.15">
      <c r="A51" s="50" t="s">
        <v>197</v>
      </c>
      <c r="B51" s="62">
        <v>1277168</v>
      </c>
      <c r="C51" s="62">
        <v>1253477</v>
      </c>
      <c r="D51" s="62">
        <v>1296609</v>
      </c>
      <c r="E51" s="62">
        <v>1423726</v>
      </c>
      <c r="F51" s="62">
        <v>1574407</v>
      </c>
      <c r="G51" s="94">
        <v>1541981</v>
      </c>
    </row>
    <row r="52" spans="1:7" x14ac:dyDescent="0.15">
      <c r="A52" s="41"/>
      <c r="B52" s="41"/>
      <c r="C52" s="41"/>
      <c r="D52" s="41"/>
      <c r="E52" s="41"/>
      <c r="F52" s="41"/>
      <c r="G52" s="82"/>
    </row>
    <row r="53" spans="1:7" x14ac:dyDescent="0.15">
      <c r="A53" s="41" t="s">
        <v>198</v>
      </c>
      <c r="B53" s="58">
        <v>147873</v>
      </c>
      <c r="C53" s="58">
        <v>147873</v>
      </c>
      <c r="D53" s="58">
        <v>147873</v>
      </c>
      <c r="E53" s="58">
        <v>147873</v>
      </c>
      <c r="F53" s="58">
        <v>147873</v>
      </c>
      <c r="G53" s="87">
        <v>147873</v>
      </c>
    </row>
    <row r="54" spans="1:7" x14ac:dyDescent="0.15">
      <c r="A54" s="41" t="s">
        <v>199</v>
      </c>
      <c r="B54" s="58">
        <v>136727</v>
      </c>
      <c r="C54" s="58">
        <v>119180</v>
      </c>
      <c r="D54" s="58">
        <v>121091</v>
      </c>
      <c r="E54" s="58">
        <v>117572</v>
      </c>
      <c r="F54" s="58">
        <v>117760</v>
      </c>
      <c r="G54" s="87">
        <v>118064</v>
      </c>
    </row>
    <row r="55" spans="1:7" x14ac:dyDescent="0.15">
      <c r="A55" s="41" t="s">
        <v>200</v>
      </c>
      <c r="B55" s="58">
        <v>544557</v>
      </c>
      <c r="C55" s="58">
        <v>614334</v>
      </c>
      <c r="D55" s="58">
        <v>691290</v>
      </c>
      <c r="E55" s="58">
        <v>763504</v>
      </c>
      <c r="F55" s="58">
        <v>817263</v>
      </c>
      <c r="G55" s="87">
        <v>859718</v>
      </c>
    </row>
    <row r="56" spans="1:7" x14ac:dyDescent="0.15">
      <c r="A56" s="41" t="s">
        <v>201</v>
      </c>
      <c r="B56" s="58">
        <v>-21345</v>
      </c>
      <c r="C56" s="58">
        <v>-21163</v>
      </c>
      <c r="D56" s="58">
        <v>-20822</v>
      </c>
      <c r="E56" s="58">
        <v>-20631</v>
      </c>
      <c r="F56" s="58">
        <v>-20358</v>
      </c>
      <c r="G56" s="87">
        <v>-20308</v>
      </c>
    </row>
    <row r="57" spans="1:7" x14ac:dyDescent="0.15">
      <c r="A57" s="41" t="s">
        <v>202</v>
      </c>
      <c r="B57" s="58">
        <v>179063</v>
      </c>
      <c r="C57" s="58">
        <v>86525</v>
      </c>
      <c r="D57" s="58">
        <v>83045</v>
      </c>
      <c r="E57" s="58">
        <v>83711</v>
      </c>
      <c r="F57" s="58">
        <v>69833</v>
      </c>
      <c r="G57" s="87">
        <v>54842</v>
      </c>
    </row>
    <row r="58" spans="1:7" x14ac:dyDescent="0.15">
      <c r="A58" s="50" t="s">
        <v>203</v>
      </c>
      <c r="B58" s="62">
        <v>986875</v>
      </c>
      <c r="C58" s="62">
        <v>946749</v>
      </c>
      <c r="D58" s="62">
        <v>1022477</v>
      </c>
      <c r="E58" s="62">
        <v>1092029</v>
      </c>
      <c r="F58" s="62">
        <v>1132371</v>
      </c>
      <c r="G58" s="94">
        <v>1160189</v>
      </c>
    </row>
    <row r="59" spans="1:7" x14ac:dyDescent="0.15">
      <c r="A59" s="41"/>
      <c r="B59" s="41"/>
      <c r="C59" s="41"/>
      <c r="D59" s="41"/>
      <c r="E59" s="41"/>
      <c r="F59" s="41"/>
      <c r="G59" s="82"/>
    </row>
    <row r="60" spans="1:7" x14ac:dyDescent="0.15">
      <c r="A60" s="41" t="s">
        <v>204</v>
      </c>
      <c r="B60" s="58">
        <v>93882</v>
      </c>
      <c r="C60" s="58">
        <v>78160</v>
      </c>
      <c r="D60" s="58">
        <v>77699</v>
      </c>
      <c r="E60" s="58">
        <v>77159</v>
      </c>
      <c r="F60" s="58">
        <v>81573</v>
      </c>
      <c r="G60" s="87">
        <v>84238</v>
      </c>
    </row>
    <row r="61" spans="1:7" x14ac:dyDescent="0.15">
      <c r="A61" s="41"/>
      <c r="B61" s="41"/>
      <c r="C61" s="41"/>
      <c r="D61" s="41"/>
      <c r="E61" s="41"/>
      <c r="F61" s="41"/>
      <c r="G61" s="82"/>
    </row>
    <row r="62" spans="1:7" x14ac:dyDescent="0.15">
      <c r="A62" s="50" t="s">
        <v>205</v>
      </c>
      <c r="B62" s="68">
        <v>1080757</v>
      </c>
      <c r="C62" s="68">
        <v>1024909</v>
      </c>
      <c r="D62" s="68">
        <v>1100176</v>
      </c>
      <c r="E62" s="68">
        <v>1169188</v>
      </c>
      <c r="F62" s="68">
        <v>1213944</v>
      </c>
      <c r="G62" s="97">
        <v>1244427</v>
      </c>
    </row>
    <row r="63" spans="1:7" x14ac:dyDescent="0.15">
      <c r="A63" s="41"/>
      <c r="B63" s="41"/>
      <c r="C63" s="41"/>
      <c r="D63" s="41"/>
      <c r="E63" s="41"/>
      <c r="F63" s="41"/>
      <c r="G63" s="82"/>
    </row>
    <row r="64" spans="1:7" x14ac:dyDescent="0.15">
      <c r="A64" s="50" t="s">
        <v>206</v>
      </c>
      <c r="B64" s="69">
        <v>2357925</v>
      </c>
      <c r="C64" s="69">
        <v>2278386</v>
      </c>
      <c r="D64" s="69">
        <v>2396785</v>
      </c>
      <c r="E64" s="69">
        <v>2592914</v>
      </c>
      <c r="F64" s="69">
        <v>2788351</v>
      </c>
      <c r="G64" s="96">
        <v>2786408</v>
      </c>
    </row>
    <row r="65" spans="1:7" x14ac:dyDescent="0.15">
      <c r="A65" s="41"/>
      <c r="B65" s="41"/>
      <c r="C65" s="41"/>
      <c r="D65" s="41"/>
      <c r="E65" s="41"/>
      <c r="F65" s="41"/>
      <c r="G65" s="82"/>
    </row>
    <row r="66" spans="1:7" x14ac:dyDescent="0.15">
      <c r="A66" s="50" t="s">
        <v>126</v>
      </c>
      <c r="B66" s="41"/>
      <c r="C66" s="41"/>
      <c r="D66" s="41"/>
      <c r="E66" s="41"/>
      <c r="F66" s="41"/>
      <c r="G66" s="82"/>
    </row>
    <row r="67" spans="1:7" x14ac:dyDescent="0.15">
      <c r="A67" s="41" t="s">
        <v>207</v>
      </c>
      <c r="B67" s="58">
        <v>1598.2819999999999</v>
      </c>
      <c r="C67" s="58">
        <v>1598.604</v>
      </c>
      <c r="D67" s="58">
        <v>1599.1469999999999</v>
      </c>
      <c r="E67" s="58">
        <v>1599.4469999999999</v>
      </c>
      <c r="F67" s="58">
        <v>1599.871341</v>
      </c>
      <c r="G67" s="87">
        <v>1599.9508780000001</v>
      </c>
    </row>
    <row r="68" spans="1:7" x14ac:dyDescent="0.15">
      <c r="A68" s="41" t="s">
        <v>208</v>
      </c>
      <c r="B68" s="58">
        <v>1598.2819999999999</v>
      </c>
      <c r="C68" s="58">
        <v>1598.604</v>
      </c>
      <c r="D68" s="58">
        <v>1599.1469999999999</v>
      </c>
      <c r="E68" s="58">
        <v>1599.4469999999999</v>
      </c>
      <c r="F68" s="58">
        <v>1599.871341</v>
      </c>
      <c r="G68" s="87">
        <v>1599.9508780000001</v>
      </c>
    </row>
    <row r="69" spans="1:7" x14ac:dyDescent="0.15">
      <c r="A69" s="41" t="s">
        <v>209</v>
      </c>
      <c r="B69" s="57">
        <v>617.45987200000002</v>
      </c>
      <c r="C69" s="57">
        <v>592.23484900000005</v>
      </c>
      <c r="D69" s="57">
        <v>639.38899900000001</v>
      </c>
      <c r="E69" s="57">
        <v>682.75410099999999</v>
      </c>
      <c r="F69" s="57">
        <v>707.78878899999995</v>
      </c>
      <c r="G69" s="88">
        <v>725.14038700000003</v>
      </c>
    </row>
    <row r="70" spans="1:7" x14ac:dyDescent="0.15">
      <c r="A70" s="41" t="s">
        <v>210</v>
      </c>
      <c r="B70" s="58">
        <v>888369</v>
      </c>
      <c r="C70" s="58">
        <v>859590</v>
      </c>
      <c r="D70" s="58">
        <v>945182</v>
      </c>
      <c r="E70" s="58">
        <v>1023382</v>
      </c>
      <c r="F70" s="58">
        <v>961122</v>
      </c>
      <c r="G70" s="87">
        <v>1003464</v>
      </c>
    </row>
    <row r="71" spans="1:7" x14ac:dyDescent="0.15">
      <c r="A71" s="41" t="s">
        <v>211</v>
      </c>
      <c r="B71" s="57">
        <v>555.82744400000001</v>
      </c>
      <c r="C71" s="57">
        <v>537.71290399999998</v>
      </c>
      <c r="D71" s="57">
        <v>591.053855</v>
      </c>
      <c r="E71" s="57">
        <v>639.83489199999997</v>
      </c>
      <c r="F71" s="57">
        <v>600.74955699999998</v>
      </c>
      <c r="G71" s="88">
        <v>627.18425500000001</v>
      </c>
    </row>
    <row r="72" spans="1:7" x14ac:dyDescent="0.15">
      <c r="A72" s="41" t="s">
        <v>212</v>
      </c>
      <c r="B72" s="58">
        <v>690391</v>
      </c>
      <c r="C72" s="58">
        <v>700806</v>
      </c>
      <c r="D72" s="58">
        <v>712005</v>
      </c>
      <c r="E72" s="58">
        <v>812567</v>
      </c>
      <c r="F72" s="58">
        <v>972422</v>
      </c>
      <c r="G72" s="87">
        <v>936782</v>
      </c>
    </row>
    <row r="73" spans="1:7" x14ac:dyDescent="0.15">
      <c r="A73" s="41" t="s">
        <v>213</v>
      </c>
      <c r="B73" s="58">
        <v>574198</v>
      </c>
      <c r="C73" s="58">
        <v>580638</v>
      </c>
      <c r="D73" s="58">
        <v>568894</v>
      </c>
      <c r="E73" s="58">
        <v>671466</v>
      </c>
      <c r="F73" s="58">
        <v>803915</v>
      </c>
      <c r="G73" s="87">
        <v>771949</v>
      </c>
    </row>
    <row r="74" spans="1:7" ht="12" x14ac:dyDescent="0.15">
      <c r="A74" s="41" t="s">
        <v>214</v>
      </c>
      <c r="B74" s="58">
        <v>70210</v>
      </c>
      <c r="C74" s="58">
        <v>72066</v>
      </c>
      <c r="D74" s="58">
        <v>75137</v>
      </c>
      <c r="E74" s="58">
        <v>72974</v>
      </c>
      <c r="F74" s="58">
        <v>76290</v>
      </c>
      <c r="G74" s="87" t="s">
        <v>129</v>
      </c>
    </row>
    <row r="75" spans="1:7" ht="12" x14ac:dyDescent="0.15">
      <c r="A75" s="41" t="s">
        <v>215</v>
      </c>
      <c r="B75" s="58">
        <v>85664</v>
      </c>
      <c r="C75" s="58">
        <v>91344</v>
      </c>
      <c r="D75" s="58">
        <v>91416</v>
      </c>
      <c r="E75" s="58">
        <v>94688</v>
      </c>
      <c r="F75" s="58">
        <v>98792</v>
      </c>
      <c r="G75" s="87" t="s">
        <v>129</v>
      </c>
    </row>
    <row r="76" spans="1:7" x14ac:dyDescent="0.15">
      <c r="A76" s="41" t="s">
        <v>216</v>
      </c>
      <c r="B76" s="58">
        <v>93882</v>
      </c>
      <c r="C76" s="58">
        <v>78160</v>
      </c>
      <c r="D76" s="58">
        <v>77699</v>
      </c>
      <c r="E76" s="58">
        <v>77159</v>
      </c>
      <c r="F76" s="58">
        <v>81573</v>
      </c>
      <c r="G76" s="87">
        <v>84238</v>
      </c>
    </row>
    <row r="77" spans="1:7" x14ac:dyDescent="0.15">
      <c r="A77" s="41" t="s">
        <v>219</v>
      </c>
      <c r="B77" s="58">
        <v>92260</v>
      </c>
      <c r="C77" s="58">
        <v>88843</v>
      </c>
      <c r="D77" s="58">
        <v>95559</v>
      </c>
      <c r="E77" s="58">
        <v>98659</v>
      </c>
      <c r="F77" s="58">
        <v>105167</v>
      </c>
      <c r="G77" s="87">
        <v>103322</v>
      </c>
    </row>
    <row r="78" spans="1:7" x14ac:dyDescent="0.15">
      <c r="A78" s="41" t="s">
        <v>220</v>
      </c>
      <c r="B78" s="58">
        <v>78606</v>
      </c>
      <c r="C78" s="58">
        <v>75992</v>
      </c>
      <c r="D78" s="58">
        <v>78646</v>
      </c>
      <c r="E78" s="58">
        <v>92501</v>
      </c>
      <c r="F78" s="58">
        <v>85880</v>
      </c>
      <c r="G78" s="87">
        <v>97478</v>
      </c>
    </row>
    <row r="79" spans="1:7" x14ac:dyDescent="0.15">
      <c r="A79" s="41" t="s">
        <v>221</v>
      </c>
      <c r="B79" s="58">
        <v>220763</v>
      </c>
      <c r="C79" s="58">
        <v>229199</v>
      </c>
      <c r="D79" s="58">
        <v>235127</v>
      </c>
      <c r="E79" s="58">
        <v>248513</v>
      </c>
      <c r="F79" s="58">
        <v>228480</v>
      </c>
      <c r="G79" s="87">
        <v>225169</v>
      </c>
    </row>
    <row r="80" spans="1:7" ht="12" x14ac:dyDescent="0.15">
      <c r="A80" s="41" t="s">
        <v>225</v>
      </c>
      <c r="B80" s="70">
        <v>45789</v>
      </c>
      <c r="C80" s="70">
        <v>45839</v>
      </c>
      <c r="D80" s="70">
        <v>46248</v>
      </c>
      <c r="E80" s="70">
        <v>45762</v>
      </c>
      <c r="F80" s="70">
        <v>48320</v>
      </c>
      <c r="G80" s="95" t="s">
        <v>129</v>
      </c>
    </row>
    <row r="81" spans="1:7" x14ac:dyDescent="0.15">
      <c r="A81" s="41" t="s">
        <v>227</v>
      </c>
      <c r="B81" s="58">
        <v>1702</v>
      </c>
      <c r="C81" s="58">
        <v>1791</v>
      </c>
      <c r="D81" s="58">
        <v>2205</v>
      </c>
      <c r="E81" s="58">
        <v>2037</v>
      </c>
      <c r="F81" s="58">
        <v>2280</v>
      </c>
      <c r="G81" s="87">
        <v>2365</v>
      </c>
    </row>
    <row r="82" spans="1:7" x14ac:dyDescent="0.15">
      <c r="A82" s="41" t="s">
        <v>136</v>
      </c>
      <c r="B82" s="66">
        <v>42179</v>
      </c>
      <c r="C82" s="66">
        <v>42549</v>
      </c>
      <c r="D82" s="66">
        <v>42913</v>
      </c>
      <c r="E82" s="66">
        <v>43277</v>
      </c>
      <c r="F82" s="66">
        <v>43641</v>
      </c>
      <c r="G82" s="90">
        <v>43873</v>
      </c>
    </row>
    <row r="83" spans="1:7" ht="12" x14ac:dyDescent="0.15">
      <c r="A83" s="41" t="s">
        <v>137</v>
      </c>
      <c r="B83" s="55" t="s">
        <v>141</v>
      </c>
      <c r="C83" s="55" t="s">
        <v>141</v>
      </c>
      <c r="D83" s="55" t="s">
        <v>141</v>
      </c>
      <c r="E83" s="55" t="s">
        <v>141</v>
      </c>
      <c r="F83" s="55" t="s">
        <v>141</v>
      </c>
      <c r="G83" s="83" t="s">
        <v>141</v>
      </c>
    </row>
    <row r="84" spans="1:7" ht="12" x14ac:dyDescent="0.15">
      <c r="A84" s="41" t="s">
        <v>142</v>
      </c>
      <c r="B84" s="55" t="s">
        <v>143</v>
      </c>
      <c r="C84" s="55" t="s">
        <v>143</v>
      </c>
      <c r="D84" s="55" t="s">
        <v>143</v>
      </c>
      <c r="E84" s="55" t="s">
        <v>143</v>
      </c>
      <c r="F84" s="55" t="s">
        <v>143</v>
      </c>
      <c r="G84" s="83" t="s">
        <v>143</v>
      </c>
    </row>
    <row r="85" spans="1:7" x14ac:dyDescent="0.15">
      <c r="A85" s="41"/>
      <c r="B85" s="41"/>
      <c r="C85" s="41"/>
      <c r="D85" s="41"/>
      <c r="E85" s="41"/>
      <c r="F85" s="41"/>
      <c r="G85" s="82"/>
    </row>
    <row r="86" spans="1:7" ht="12" x14ac:dyDescent="0.15">
      <c r="A86" s="41" t="s">
        <v>287</v>
      </c>
      <c r="B86" s="55" t="s">
        <v>288</v>
      </c>
      <c r="C86" s="55" t="s">
        <v>288</v>
      </c>
      <c r="D86" s="55" t="s">
        <v>288</v>
      </c>
      <c r="E86" s="55" t="s">
        <v>288</v>
      </c>
      <c r="F86" s="55" t="s">
        <v>288</v>
      </c>
      <c r="G86" s="83" t="s">
        <v>289</v>
      </c>
    </row>
    <row r="87" spans="1:7" x14ac:dyDescent="0.15">
      <c r="A87" s="56"/>
      <c r="B87" s="56"/>
      <c r="C87" s="56"/>
      <c r="D87" s="56"/>
      <c r="E87" s="56"/>
      <c r="F87" s="56"/>
      <c r="G87" s="56"/>
    </row>
    <row r="88" spans="1:7" x14ac:dyDescent="0.15">
      <c r="A88" s="38" t="s">
        <v>228</v>
      </c>
    </row>
    <row r="89" spans="1:7" x14ac:dyDescent="0.15">
      <c r="A89" s="61" t="s">
        <v>59</v>
      </c>
    </row>
  </sheetData>
  <pageMargins left="0.2" right="0.2" top="0.5" bottom="0.5" header="0.5" footer="0.5"/>
  <pageSetup fitToWidth="0" fitToHeight="0" orientation="landscape" horizontalDpi="0" verticalDpi="0"/>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1D9AB-5650-6C41-BAF5-6EA88A9C60C1}">
  <sheetPr>
    <outlinePr summaryBelow="0" summaryRight="0"/>
    <pageSetUpPr autoPageBreaks="0"/>
  </sheetPr>
  <dimension ref="A5:IU74"/>
  <sheetViews>
    <sheetView topLeftCell="A53" workbookViewId="0">
      <selection activeCell="A53" sqref="A53"/>
    </sheetView>
  </sheetViews>
  <sheetFormatPr baseColWidth="10" defaultColWidth="5.83203125" defaultRowHeight="11" x14ac:dyDescent="0.15"/>
  <cols>
    <col min="1" max="1" width="35.6640625" style="38" customWidth="1"/>
    <col min="2" max="7" width="11.5" style="38" customWidth="1"/>
    <col min="8" max="256" width="5.83203125" style="38"/>
    <col min="257" max="257" width="35.6640625" style="38" customWidth="1"/>
    <col min="258" max="263" width="11.5" style="38" customWidth="1"/>
    <col min="264" max="512" width="5.83203125" style="38"/>
    <col min="513" max="513" width="35.6640625" style="38" customWidth="1"/>
    <col min="514" max="519" width="11.5" style="38" customWidth="1"/>
    <col min="520" max="768" width="5.83203125" style="38"/>
    <col min="769" max="769" width="35.6640625" style="38" customWidth="1"/>
    <col min="770" max="775" width="11.5" style="38" customWidth="1"/>
    <col min="776" max="1024" width="5.83203125" style="38"/>
    <col min="1025" max="1025" width="35.6640625" style="38" customWidth="1"/>
    <col min="1026" max="1031" width="11.5" style="38" customWidth="1"/>
    <col min="1032" max="1280" width="5.83203125" style="38"/>
    <col min="1281" max="1281" width="35.6640625" style="38" customWidth="1"/>
    <col min="1282" max="1287" width="11.5" style="38" customWidth="1"/>
    <col min="1288" max="1536" width="5.83203125" style="38"/>
    <col min="1537" max="1537" width="35.6640625" style="38" customWidth="1"/>
    <col min="1538" max="1543" width="11.5" style="38" customWidth="1"/>
    <col min="1544" max="1792" width="5.83203125" style="38"/>
    <col min="1793" max="1793" width="35.6640625" style="38" customWidth="1"/>
    <col min="1794" max="1799" width="11.5" style="38" customWidth="1"/>
    <col min="1800" max="2048" width="5.83203125" style="38"/>
    <col min="2049" max="2049" width="35.6640625" style="38" customWidth="1"/>
    <col min="2050" max="2055" width="11.5" style="38" customWidth="1"/>
    <col min="2056" max="2304" width="5.83203125" style="38"/>
    <col min="2305" max="2305" width="35.6640625" style="38" customWidth="1"/>
    <col min="2306" max="2311" width="11.5" style="38" customWidth="1"/>
    <col min="2312" max="2560" width="5.83203125" style="38"/>
    <col min="2561" max="2561" width="35.6640625" style="38" customWidth="1"/>
    <col min="2562" max="2567" width="11.5" style="38" customWidth="1"/>
    <col min="2568" max="2816" width="5.83203125" style="38"/>
    <col min="2817" max="2817" width="35.6640625" style="38" customWidth="1"/>
    <col min="2818" max="2823" width="11.5" style="38" customWidth="1"/>
    <col min="2824" max="3072" width="5.83203125" style="38"/>
    <col min="3073" max="3073" width="35.6640625" style="38" customWidth="1"/>
    <col min="3074" max="3079" width="11.5" style="38" customWidth="1"/>
    <col min="3080" max="3328" width="5.83203125" style="38"/>
    <col min="3329" max="3329" width="35.6640625" style="38" customWidth="1"/>
    <col min="3330" max="3335" width="11.5" style="38" customWidth="1"/>
    <col min="3336" max="3584" width="5.83203125" style="38"/>
    <col min="3585" max="3585" width="35.6640625" style="38" customWidth="1"/>
    <col min="3586" max="3591" width="11.5" style="38" customWidth="1"/>
    <col min="3592" max="3840" width="5.83203125" style="38"/>
    <col min="3841" max="3841" width="35.6640625" style="38" customWidth="1"/>
    <col min="3842" max="3847" width="11.5" style="38" customWidth="1"/>
    <col min="3848" max="4096" width="5.83203125" style="38"/>
    <col min="4097" max="4097" width="35.6640625" style="38" customWidth="1"/>
    <col min="4098" max="4103" width="11.5" style="38" customWidth="1"/>
    <col min="4104" max="4352" width="5.83203125" style="38"/>
    <col min="4353" max="4353" width="35.6640625" style="38" customWidth="1"/>
    <col min="4354" max="4359" width="11.5" style="38" customWidth="1"/>
    <col min="4360" max="4608" width="5.83203125" style="38"/>
    <col min="4609" max="4609" width="35.6640625" style="38" customWidth="1"/>
    <col min="4610" max="4615" width="11.5" style="38" customWidth="1"/>
    <col min="4616" max="4864" width="5.83203125" style="38"/>
    <col min="4865" max="4865" width="35.6640625" style="38" customWidth="1"/>
    <col min="4866" max="4871" width="11.5" style="38" customWidth="1"/>
    <col min="4872" max="5120" width="5.83203125" style="38"/>
    <col min="5121" max="5121" width="35.6640625" style="38" customWidth="1"/>
    <col min="5122" max="5127" width="11.5" style="38" customWidth="1"/>
    <col min="5128" max="5376" width="5.83203125" style="38"/>
    <col min="5377" max="5377" width="35.6640625" style="38" customWidth="1"/>
    <col min="5378" max="5383" width="11.5" style="38" customWidth="1"/>
    <col min="5384" max="5632" width="5.83203125" style="38"/>
    <col min="5633" max="5633" width="35.6640625" style="38" customWidth="1"/>
    <col min="5634" max="5639" width="11.5" style="38" customWidth="1"/>
    <col min="5640" max="5888" width="5.83203125" style="38"/>
    <col min="5889" max="5889" width="35.6640625" style="38" customWidth="1"/>
    <col min="5890" max="5895" width="11.5" style="38" customWidth="1"/>
    <col min="5896" max="6144" width="5.83203125" style="38"/>
    <col min="6145" max="6145" width="35.6640625" style="38" customWidth="1"/>
    <col min="6146" max="6151" width="11.5" style="38" customWidth="1"/>
    <col min="6152" max="6400" width="5.83203125" style="38"/>
    <col min="6401" max="6401" width="35.6640625" style="38" customWidth="1"/>
    <col min="6402" max="6407" width="11.5" style="38" customWidth="1"/>
    <col min="6408" max="6656" width="5.83203125" style="38"/>
    <col min="6657" max="6657" width="35.6640625" style="38" customWidth="1"/>
    <col min="6658" max="6663" width="11.5" style="38" customWidth="1"/>
    <col min="6664" max="6912" width="5.83203125" style="38"/>
    <col min="6913" max="6913" width="35.6640625" style="38" customWidth="1"/>
    <col min="6914" max="6919" width="11.5" style="38" customWidth="1"/>
    <col min="6920" max="7168" width="5.83203125" style="38"/>
    <col min="7169" max="7169" width="35.6640625" style="38" customWidth="1"/>
    <col min="7170" max="7175" width="11.5" style="38" customWidth="1"/>
    <col min="7176" max="7424" width="5.83203125" style="38"/>
    <col min="7425" max="7425" width="35.6640625" style="38" customWidth="1"/>
    <col min="7426" max="7431" width="11.5" style="38" customWidth="1"/>
    <col min="7432" max="7680" width="5.83203125" style="38"/>
    <col min="7681" max="7681" width="35.6640625" style="38" customWidth="1"/>
    <col min="7682" max="7687" width="11.5" style="38" customWidth="1"/>
    <col min="7688" max="7936" width="5.83203125" style="38"/>
    <col min="7937" max="7937" width="35.6640625" style="38" customWidth="1"/>
    <col min="7938" max="7943" width="11.5" style="38" customWidth="1"/>
    <col min="7944" max="8192" width="5.83203125" style="38"/>
    <col min="8193" max="8193" width="35.6640625" style="38" customWidth="1"/>
    <col min="8194" max="8199" width="11.5" style="38" customWidth="1"/>
    <col min="8200" max="8448" width="5.83203125" style="38"/>
    <col min="8449" max="8449" width="35.6640625" style="38" customWidth="1"/>
    <col min="8450" max="8455" width="11.5" style="38" customWidth="1"/>
    <col min="8456" max="8704" width="5.83203125" style="38"/>
    <col min="8705" max="8705" width="35.6640625" style="38" customWidth="1"/>
    <col min="8706" max="8711" width="11.5" style="38" customWidth="1"/>
    <col min="8712" max="8960" width="5.83203125" style="38"/>
    <col min="8961" max="8961" width="35.6640625" style="38" customWidth="1"/>
    <col min="8962" max="8967" width="11.5" style="38" customWidth="1"/>
    <col min="8968" max="9216" width="5.83203125" style="38"/>
    <col min="9217" max="9217" width="35.6640625" style="38" customWidth="1"/>
    <col min="9218" max="9223" width="11.5" style="38" customWidth="1"/>
    <col min="9224" max="9472" width="5.83203125" style="38"/>
    <col min="9473" max="9473" width="35.6640625" style="38" customWidth="1"/>
    <col min="9474" max="9479" width="11.5" style="38" customWidth="1"/>
    <col min="9480" max="9728" width="5.83203125" style="38"/>
    <col min="9729" max="9729" width="35.6640625" style="38" customWidth="1"/>
    <col min="9730" max="9735" width="11.5" style="38" customWidth="1"/>
    <col min="9736" max="9984" width="5.83203125" style="38"/>
    <col min="9985" max="9985" width="35.6640625" style="38" customWidth="1"/>
    <col min="9986" max="9991" width="11.5" style="38" customWidth="1"/>
    <col min="9992" max="10240" width="5.83203125" style="38"/>
    <col min="10241" max="10241" width="35.6640625" style="38" customWidth="1"/>
    <col min="10242" max="10247" width="11.5" style="38" customWidth="1"/>
    <col min="10248" max="10496" width="5.83203125" style="38"/>
    <col min="10497" max="10497" width="35.6640625" style="38" customWidth="1"/>
    <col min="10498" max="10503" width="11.5" style="38" customWidth="1"/>
    <col min="10504" max="10752" width="5.83203125" style="38"/>
    <col min="10753" max="10753" width="35.6640625" style="38" customWidth="1"/>
    <col min="10754" max="10759" width="11.5" style="38" customWidth="1"/>
    <col min="10760" max="11008" width="5.83203125" style="38"/>
    <col min="11009" max="11009" width="35.6640625" style="38" customWidth="1"/>
    <col min="11010" max="11015" width="11.5" style="38" customWidth="1"/>
    <col min="11016" max="11264" width="5.83203125" style="38"/>
    <col min="11265" max="11265" width="35.6640625" style="38" customWidth="1"/>
    <col min="11266" max="11271" width="11.5" style="38" customWidth="1"/>
    <col min="11272" max="11520" width="5.83203125" style="38"/>
    <col min="11521" max="11521" width="35.6640625" style="38" customWidth="1"/>
    <col min="11522" max="11527" width="11.5" style="38" customWidth="1"/>
    <col min="11528" max="11776" width="5.83203125" style="38"/>
    <col min="11777" max="11777" width="35.6640625" style="38" customWidth="1"/>
    <col min="11778" max="11783" width="11.5" style="38" customWidth="1"/>
    <col min="11784" max="12032" width="5.83203125" style="38"/>
    <col min="12033" max="12033" width="35.6640625" style="38" customWidth="1"/>
    <col min="12034" max="12039" width="11.5" style="38" customWidth="1"/>
    <col min="12040" max="12288" width="5.83203125" style="38"/>
    <col min="12289" max="12289" width="35.6640625" style="38" customWidth="1"/>
    <col min="12290" max="12295" width="11.5" style="38" customWidth="1"/>
    <col min="12296" max="12544" width="5.83203125" style="38"/>
    <col min="12545" max="12545" width="35.6640625" style="38" customWidth="1"/>
    <col min="12546" max="12551" width="11.5" style="38" customWidth="1"/>
    <col min="12552" max="12800" width="5.83203125" style="38"/>
    <col min="12801" max="12801" width="35.6640625" style="38" customWidth="1"/>
    <col min="12802" max="12807" width="11.5" style="38" customWidth="1"/>
    <col min="12808" max="13056" width="5.83203125" style="38"/>
    <col min="13057" max="13057" width="35.6640625" style="38" customWidth="1"/>
    <col min="13058" max="13063" width="11.5" style="38" customWidth="1"/>
    <col min="13064" max="13312" width="5.83203125" style="38"/>
    <col min="13313" max="13313" width="35.6640625" style="38" customWidth="1"/>
    <col min="13314" max="13319" width="11.5" style="38" customWidth="1"/>
    <col min="13320" max="13568" width="5.83203125" style="38"/>
    <col min="13569" max="13569" width="35.6640625" style="38" customWidth="1"/>
    <col min="13570" max="13575" width="11.5" style="38" customWidth="1"/>
    <col min="13576" max="13824" width="5.83203125" style="38"/>
    <col min="13825" max="13825" width="35.6640625" style="38" customWidth="1"/>
    <col min="13826" max="13831" width="11.5" style="38" customWidth="1"/>
    <col min="13832" max="14080" width="5.83203125" style="38"/>
    <col min="14081" max="14081" width="35.6640625" style="38" customWidth="1"/>
    <col min="14082" max="14087" width="11.5" style="38" customWidth="1"/>
    <col min="14088" max="14336" width="5.83203125" style="38"/>
    <col min="14337" max="14337" width="35.6640625" style="38" customWidth="1"/>
    <col min="14338" max="14343" width="11.5" style="38" customWidth="1"/>
    <col min="14344" max="14592" width="5.83203125" style="38"/>
    <col min="14593" max="14593" width="35.6640625" style="38" customWidth="1"/>
    <col min="14594" max="14599" width="11.5" style="38" customWidth="1"/>
    <col min="14600" max="14848" width="5.83203125" style="38"/>
    <col min="14849" max="14849" width="35.6640625" style="38" customWidth="1"/>
    <col min="14850" max="14855" width="11.5" style="38" customWidth="1"/>
    <col min="14856" max="15104" width="5.83203125" style="38"/>
    <col min="15105" max="15105" width="35.6640625" style="38" customWidth="1"/>
    <col min="15106" max="15111" width="11.5" style="38" customWidth="1"/>
    <col min="15112" max="15360" width="5.83203125" style="38"/>
    <col min="15361" max="15361" width="35.6640625" style="38" customWidth="1"/>
    <col min="15362" max="15367" width="11.5" style="38" customWidth="1"/>
    <col min="15368" max="15616" width="5.83203125" style="38"/>
    <col min="15617" max="15617" width="35.6640625" style="38" customWidth="1"/>
    <col min="15618" max="15623" width="11.5" style="38" customWidth="1"/>
    <col min="15624" max="15872" width="5.83203125" style="38"/>
    <col min="15873" max="15873" width="35.6640625" style="38" customWidth="1"/>
    <col min="15874" max="15879" width="11.5" style="38" customWidth="1"/>
    <col min="15880" max="16128" width="5.83203125" style="38"/>
    <col min="16129" max="16129" width="35.6640625" style="38" customWidth="1"/>
    <col min="16130" max="16135" width="11.5" style="38" customWidth="1"/>
    <col min="16136" max="16384" width="5.83203125" style="38"/>
  </cols>
  <sheetData>
    <row r="5" spans="1:255" ht="17" x14ac:dyDescent="0.2">
      <c r="A5" s="37" t="s">
        <v>315</v>
      </c>
    </row>
    <row r="7" spans="1:255" ht="12" x14ac:dyDescent="0.15">
      <c r="A7" s="39" t="s">
        <v>61</v>
      </c>
      <c r="B7" s="40" t="s">
        <v>62</v>
      </c>
      <c r="C7" s="38" t="s">
        <v>63</v>
      </c>
      <c r="D7" s="41" t="s">
        <v>3</v>
      </c>
      <c r="E7" s="40" t="s">
        <v>64</v>
      </c>
      <c r="F7" s="38" t="s">
        <v>65</v>
      </c>
    </row>
    <row r="8" spans="1:255" x14ac:dyDescent="0.15">
      <c r="A8" s="41"/>
      <c r="B8" s="40" t="s">
        <v>66</v>
      </c>
      <c r="C8" s="38" t="s">
        <v>67</v>
      </c>
      <c r="D8" s="41" t="s">
        <v>3</v>
      </c>
      <c r="E8" s="40" t="s">
        <v>6</v>
      </c>
      <c r="F8" s="38" t="s">
        <v>7</v>
      </c>
    </row>
    <row r="9" spans="1:255" x14ac:dyDescent="0.15">
      <c r="A9" s="41"/>
      <c r="B9" s="40" t="s">
        <v>1</v>
      </c>
      <c r="C9" s="38" t="s">
        <v>68</v>
      </c>
      <c r="D9" s="41" t="s">
        <v>3</v>
      </c>
      <c r="E9" s="40" t="s">
        <v>4</v>
      </c>
      <c r="F9" s="38" t="s">
        <v>5</v>
      </c>
    </row>
    <row r="10" spans="1:255" x14ac:dyDescent="0.15">
      <c r="A10" s="41"/>
      <c r="B10" s="40" t="s">
        <v>8</v>
      </c>
      <c r="C10" s="38" t="s">
        <v>9</v>
      </c>
      <c r="D10" s="41" t="s">
        <v>3</v>
      </c>
      <c r="E10" s="40" t="s">
        <v>10</v>
      </c>
      <c r="F10" s="42" t="s">
        <v>11</v>
      </c>
    </row>
    <row r="13" spans="1:255" x14ac:dyDescent="0.15">
      <c r="A13" s="44" t="s">
        <v>230</v>
      </c>
      <c r="B13" s="44"/>
      <c r="C13" s="44"/>
      <c r="D13" s="44"/>
      <c r="E13" s="44"/>
      <c r="F13" s="44"/>
      <c r="G13" s="44"/>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row>
    <row r="14" spans="1:255" ht="36" x14ac:dyDescent="0.15">
      <c r="A14" s="46" t="s">
        <v>15</v>
      </c>
      <c r="B14" s="47" t="s">
        <v>313</v>
      </c>
      <c r="C14" s="47" t="s">
        <v>293</v>
      </c>
      <c r="D14" s="47" t="s">
        <v>294</v>
      </c>
      <c r="E14" s="47" t="s">
        <v>295</v>
      </c>
      <c r="F14" s="47" t="s">
        <v>296</v>
      </c>
      <c r="G14" s="47" t="s">
        <v>75</v>
      </c>
    </row>
    <row r="15" spans="1:255" ht="12" x14ac:dyDescent="0.15">
      <c r="A15" s="48" t="s">
        <v>21</v>
      </c>
      <c r="B15" s="49" t="s">
        <v>286</v>
      </c>
      <c r="C15" s="49" t="s">
        <v>286</v>
      </c>
      <c r="D15" s="49" t="s">
        <v>286</v>
      </c>
      <c r="E15" s="49" t="s">
        <v>286</v>
      </c>
      <c r="F15" s="49" t="s">
        <v>286</v>
      </c>
      <c r="G15" s="49" t="s">
        <v>286</v>
      </c>
    </row>
    <row r="16" spans="1:255" x14ac:dyDescent="0.15">
      <c r="A16" s="50" t="s">
        <v>76</v>
      </c>
      <c r="B16" s="41"/>
      <c r="C16" s="41"/>
      <c r="D16" s="41"/>
      <c r="E16" s="41"/>
      <c r="F16" s="41"/>
      <c r="G16" s="41"/>
    </row>
    <row r="17" spans="1:7" x14ac:dyDescent="0.15">
      <c r="A17" s="50" t="s">
        <v>30</v>
      </c>
      <c r="B17" s="51">
        <v>114469</v>
      </c>
      <c r="C17" s="51">
        <v>137808</v>
      </c>
      <c r="D17" s="51">
        <v>139012</v>
      </c>
      <c r="E17" s="51">
        <v>136612</v>
      </c>
      <c r="F17" s="51">
        <v>127419</v>
      </c>
      <c r="G17" s="51">
        <v>121032</v>
      </c>
    </row>
    <row r="18" spans="1:7" x14ac:dyDescent="0.15">
      <c r="A18" s="41" t="s">
        <v>84</v>
      </c>
      <c r="B18" s="58">
        <v>81480</v>
      </c>
      <c r="C18" s="58">
        <v>91168</v>
      </c>
      <c r="D18" s="58">
        <v>89073</v>
      </c>
      <c r="E18" s="58">
        <v>95815</v>
      </c>
      <c r="F18" s="58">
        <v>101711</v>
      </c>
      <c r="G18" s="58">
        <v>105919</v>
      </c>
    </row>
    <row r="19" spans="1:7" x14ac:dyDescent="0.15">
      <c r="A19" s="41" t="s">
        <v>235</v>
      </c>
      <c r="B19" s="58">
        <v>7586</v>
      </c>
      <c r="C19" s="58">
        <v>9037</v>
      </c>
      <c r="D19" s="58">
        <v>8480</v>
      </c>
      <c r="E19" s="58">
        <v>8865</v>
      </c>
      <c r="F19" s="58">
        <v>11599</v>
      </c>
      <c r="G19" s="58">
        <v>12141</v>
      </c>
    </row>
    <row r="20" spans="1:7" x14ac:dyDescent="0.15">
      <c r="A20" s="50" t="s">
        <v>236</v>
      </c>
      <c r="B20" s="62">
        <v>89066</v>
      </c>
      <c r="C20" s="62">
        <v>100205</v>
      </c>
      <c r="D20" s="62">
        <v>97553</v>
      </c>
      <c r="E20" s="62">
        <v>104680</v>
      </c>
      <c r="F20" s="62">
        <v>113310</v>
      </c>
      <c r="G20" s="62">
        <v>118060</v>
      </c>
    </row>
    <row r="21" spans="1:7" x14ac:dyDescent="0.15">
      <c r="A21" s="41"/>
      <c r="B21" s="41"/>
      <c r="C21" s="41"/>
      <c r="D21" s="41"/>
      <c r="E21" s="41"/>
      <c r="F21" s="41"/>
      <c r="G21" s="41"/>
    </row>
    <row r="22" spans="1:7" x14ac:dyDescent="0.15">
      <c r="A22" s="41" t="s">
        <v>237</v>
      </c>
      <c r="B22" s="58">
        <v>13623</v>
      </c>
      <c r="C22" s="58">
        <v>14161</v>
      </c>
      <c r="D22" s="58">
        <v>7896</v>
      </c>
      <c r="E22" s="58">
        <v>11028</v>
      </c>
      <c r="F22" s="58">
        <v>8663</v>
      </c>
      <c r="G22" s="58">
        <v>7966</v>
      </c>
    </row>
    <row r="23" spans="1:7" x14ac:dyDescent="0.15">
      <c r="A23" s="41" t="s">
        <v>238</v>
      </c>
      <c r="B23" s="58">
        <v>-857</v>
      </c>
      <c r="C23" s="58">
        <v>-1998</v>
      </c>
      <c r="D23" s="58">
        <v>-3010</v>
      </c>
      <c r="E23" s="58">
        <v>-3239</v>
      </c>
      <c r="F23" s="58">
        <v>666</v>
      </c>
      <c r="G23" s="58">
        <v>666</v>
      </c>
    </row>
    <row r="24" spans="1:7" x14ac:dyDescent="0.15">
      <c r="A24" s="41" t="s">
        <v>240</v>
      </c>
      <c r="B24" s="58">
        <v>-11816</v>
      </c>
      <c r="C24" s="58">
        <v>-5016</v>
      </c>
      <c r="D24" s="58">
        <v>-7506</v>
      </c>
      <c r="E24" s="58">
        <v>-9221</v>
      </c>
      <c r="F24" s="58">
        <v>-9619</v>
      </c>
      <c r="G24" s="58">
        <v>-8236</v>
      </c>
    </row>
    <row r="25" spans="1:7" x14ac:dyDescent="0.15">
      <c r="A25" s="41" t="s">
        <v>242</v>
      </c>
      <c r="B25" s="58">
        <v>-25087</v>
      </c>
      <c r="C25" s="58">
        <v>-17514</v>
      </c>
      <c r="D25" s="58">
        <v>-24065</v>
      </c>
      <c r="E25" s="58">
        <v>-23412</v>
      </c>
      <c r="F25" s="58">
        <v>-33688</v>
      </c>
      <c r="G25" s="58">
        <v>-27899</v>
      </c>
    </row>
    <row r="26" spans="1:7" x14ac:dyDescent="0.15">
      <c r="A26" s="41" t="s">
        <v>307</v>
      </c>
      <c r="B26" s="58">
        <v>-33861</v>
      </c>
      <c r="C26" s="58">
        <v>-20775</v>
      </c>
      <c r="D26" s="58">
        <v>-24993</v>
      </c>
      <c r="E26" s="58">
        <v>-61969</v>
      </c>
      <c r="F26" s="58">
        <v>-33582</v>
      </c>
      <c r="G26" s="58">
        <v>26980</v>
      </c>
    </row>
    <row r="27" spans="1:7" x14ac:dyDescent="0.15">
      <c r="A27" s="41" t="s">
        <v>308</v>
      </c>
      <c r="B27" s="58">
        <v>-5006</v>
      </c>
      <c r="C27" s="58">
        <v>-15207</v>
      </c>
      <c r="D27" s="58">
        <v>-16483</v>
      </c>
      <c r="E27" s="58">
        <v>-31492</v>
      </c>
      <c r="F27" s="58">
        <v>28427</v>
      </c>
      <c r="G27" s="58">
        <v>31906</v>
      </c>
    </row>
    <row r="28" spans="1:7" x14ac:dyDescent="0.15">
      <c r="A28" s="41" t="s">
        <v>309</v>
      </c>
      <c r="B28" s="58">
        <v>-694</v>
      </c>
      <c r="C28" s="58">
        <v>-473</v>
      </c>
      <c r="D28" s="58">
        <v>17982</v>
      </c>
      <c r="E28" s="58">
        <v>11594</v>
      </c>
      <c r="F28" s="58">
        <v>-11843</v>
      </c>
      <c r="G28" s="58">
        <v>-25259</v>
      </c>
    </row>
    <row r="29" spans="1:7" x14ac:dyDescent="0.15">
      <c r="A29" s="41" t="s">
        <v>243</v>
      </c>
      <c r="B29" s="58">
        <v>1445</v>
      </c>
      <c r="C29" s="58">
        <v>4951</v>
      </c>
      <c r="D29" s="58">
        <v>-12428</v>
      </c>
      <c r="E29" s="58">
        <v>-5401</v>
      </c>
      <c r="F29" s="58">
        <v>-13514</v>
      </c>
      <c r="G29" s="58">
        <v>-20236</v>
      </c>
    </row>
    <row r="30" spans="1:7" x14ac:dyDescent="0.15">
      <c r="A30" s="50" t="s">
        <v>244</v>
      </c>
      <c r="B30" s="62">
        <v>141282</v>
      </c>
      <c r="C30" s="62">
        <v>196142</v>
      </c>
      <c r="D30" s="62">
        <v>173958</v>
      </c>
      <c r="E30" s="62">
        <v>129180</v>
      </c>
      <c r="F30" s="62">
        <v>176239</v>
      </c>
      <c r="G30" s="62">
        <v>224980</v>
      </c>
    </row>
    <row r="31" spans="1:7" x14ac:dyDescent="0.15">
      <c r="A31" s="41"/>
      <c r="B31" s="41"/>
      <c r="C31" s="41"/>
      <c r="D31" s="41"/>
      <c r="E31" s="41"/>
      <c r="F31" s="41"/>
      <c r="G31" s="41"/>
    </row>
    <row r="32" spans="1:7" x14ac:dyDescent="0.15">
      <c r="A32" s="41" t="s">
        <v>245</v>
      </c>
      <c r="B32" s="58">
        <v>-123640</v>
      </c>
      <c r="C32" s="58">
        <v>-122787</v>
      </c>
      <c r="D32" s="58">
        <v>-141088</v>
      </c>
      <c r="E32" s="58">
        <v>-145400</v>
      </c>
      <c r="F32" s="58">
        <v>-165809</v>
      </c>
      <c r="G32" s="58">
        <v>-156067</v>
      </c>
    </row>
    <row r="33" spans="1:7" x14ac:dyDescent="0.15">
      <c r="A33" s="41" t="s">
        <v>246</v>
      </c>
      <c r="B33" s="58">
        <v>4608</v>
      </c>
      <c r="C33" s="58">
        <v>1702</v>
      </c>
      <c r="D33" s="58">
        <v>2114</v>
      </c>
      <c r="E33" s="58">
        <v>2996</v>
      </c>
      <c r="F33" s="58">
        <v>19254</v>
      </c>
      <c r="G33" s="58">
        <v>16954</v>
      </c>
    </row>
    <row r="34" spans="1:7" ht="12" x14ac:dyDescent="0.15">
      <c r="A34" s="41" t="s">
        <v>247</v>
      </c>
      <c r="B34" s="58">
        <v>-702</v>
      </c>
      <c r="C34" s="58">
        <v>-6226</v>
      </c>
      <c r="D34" s="58" t="s">
        <v>40</v>
      </c>
      <c r="E34" s="58" t="s">
        <v>40</v>
      </c>
      <c r="F34" s="58">
        <v>-114564</v>
      </c>
      <c r="G34" s="58">
        <v>-32</v>
      </c>
    </row>
    <row r="35" spans="1:7" ht="12" x14ac:dyDescent="0.15">
      <c r="A35" s="41" t="s">
        <v>248</v>
      </c>
      <c r="B35" s="58" t="s">
        <v>40</v>
      </c>
      <c r="C35" s="58" t="s">
        <v>40</v>
      </c>
      <c r="D35" s="58" t="s">
        <v>40</v>
      </c>
      <c r="E35" s="58" t="s">
        <v>40</v>
      </c>
      <c r="F35" s="58" t="s">
        <v>40</v>
      </c>
      <c r="G35" s="58" t="s">
        <v>40</v>
      </c>
    </row>
    <row r="36" spans="1:7" x14ac:dyDescent="0.15">
      <c r="A36" s="41" t="s">
        <v>250</v>
      </c>
      <c r="B36" s="58">
        <v>-3249</v>
      </c>
      <c r="C36" s="58">
        <v>-6327</v>
      </c>
      <c r="D36" s="58">
        <v>-2806</v>
      </c>
      <c r="E36" s="58">
        <v>-2525</v>
      </c>
      <c r="F36" s="58">
        <v>-3821</v>
      </c>
      <c r="G36" s="58">
        <v>-3772</v>
      </c>
    </row>
    <row r="37" spans="1:7" x14ac:dyDescent="0.15">
      <c r="A37" s="41" t="s">
        <v>251</v>
      </c>
      <c r="B37" s="58">
        <v>-8222</v>
      </c>
      <c r="C37" s="58">
        <v>-8984</v>
      </c>
      <c r="D37" s="58">
        <v>281</v>
      </c>
      <c r="E37" s="58">
        <v>-48959</v>
      </c>
      <c r="F37" s="58">
        <v>8390</v>
      </c>
      <c r="G37" s="58">
        <v>4371</v>
      </c>
    </row>
    <row r="38" spans="1:7" x14ac:dyDescent="0.15">
      <c r="A38" s="41" t="s">
        <v>252</v>
      </c>
      <c r="B38" s="58">
        <v>251</v>
      </c>
      <c r="C38" s="58">
        <v>-9966</v>
      </c>
      <c r="D38" s="58">
        <v>7036</v>
      </c>
      <c r="E38" s="58">
        <v>10365</v>
      </c>
      <c r="F38" s="58">
        <v>-1302</v>
      </c>
      <c r="G38" s="58">
        <v>-1302</v>
      </c>
    </row>
    <row r="39" spans="1:7" x14ac:dyDescent="0.15">
      <c r="A39" s="41" t="s">
        <v>253</v>
      </c>
      <c r="B39" s="58">
        <v>-9708</v>
      </c>
      <c r="C39" s="58">
        <v>-1826</v>
      </c>
      <c r="D39" s="58">
        <v>-779</v>
      </c>
      <c r="E39" s="58">
        <v>-3162</v>
      </c>
      <c r="F39" s="58">
        <v>-2395</v>
      </c>
      <c r="G39" s="58">
        <v>-7643</v>
      </c>
    </row>
    <row r="40" spans="1:7" x14ac:dyDescent="0.15">
      <c r="A40" s="50" t="s">
        <v>254</v>
      </c>
      <c r="B40" s="62">
        <v>-140662</v>
      </c>
      <c r="C40" s="62">
        <v>-154414</v>
      </c>
      <c r="D40" s="62">
        <v>-135242</v>
      </c>
      <c r="E40" s="62">
        <v>-186685</v>
      </c>
      <c r="F40" s="62">
        <v>-260247</v>
      </c>
      <c r="G40" s="62">
        <v>-147491</v>
      </c>
    </row>
    <row r="41" spans="1:7" x14ac:dyDescent="0.15">
      <c r="A41" s="41"/>
      <c r="B41" s="41"/>
      <c r="C41" s="41"/>
      <c r="D41" s="41"/>
      <c r="E41" s="41"/>
      <c r="F41" s="41"/>
      <c r="G41" s="41"/>
    </row>
    <row r="42" spans="1:7" ht="12" x14ac:dyDescent="0.15">
      <c r="A42" s="41" t="s">
        <v>255</v>
      </c>
      <c r="B42" s="58">
        <v>1293</v>
      </c>
      <c r="C42" s="58">
        <v>1000</v>
      </c>
      <c r="D42" s="58">
        <v>13000</v>
      </c>
      <c r="E42" s="58">
        <v>30520</v>
      </c>
      <c r="F42" s="58">
        <v>27404</v>
      </c>
      <c r="G42" s="58" t="s">
        <v>40</v>
      </c>
    </row>
    <row r="43" spans="1:7" ht="12" x14ac:dyDescent="0.15">
      <c r="A43" s="41" t="s">
        <v>256</v>
      </c>
      <c r="B43" s="58">
        <v>136850</v>
      </c>
      <c r="C43" s="58">
        <v>88182</v>
      </c>
      <c r="D43" s="58">
        <v>50929</v>
      </c>
      <c r="E43" s="58">
        <v>178912</v>
      </c>
      <c r="F43" s="58">
        <v>234530</v>
      </c>
      <c r="G43" s="58" t="s">
        <v>40</v>
      </c>
    </row>
    <row r="44" spans="1:7" x14ac:dyDescent="0.15">
      <c r="A44" s="50" t="s">
        <v>257</v>
      </c>
      <c r="B44" s="62">
        <v>138143</v>
      </c>
      <c r="C44" s="62">
        <v>89182</v>
      </c>
      <c r="D44" s="62">
        <v>63929</v>
      </c>
      <c r="E44" s="62">
        <v>209432</v>
      </c>
      <c r="F44" s="62">
        <v>261934</v>
      </c>
      <c r="G44" s="62">
        <v>145703</v>
      </c>
    </row>
    <row r="45" spans="1:7" ht="12" x14ac:dyDescent="0.15">
      <c r="A45" s="41" t="s">
        <v>258</v>
      </c>
      <c r="B45" s="58">
        <v>-5000</v>
      </c>
      <c r="C45" s="58">
        <v>-43255</v>
      </c>
      <c r="D45" s="58">
        <v>-4379</v>
      </c>
      <c r="E45" s="58" t="s">
        <v>40</v>
      </c>
      <c r="F45" s="58">
        <v>-46000</v>
      </c>
      <c r="G45" s="58" t="s">
        <v>40</v>
      </c>
    </row>
    <row r="46" spans="1:7" ht="12" x14ac:dyDescent="0.15">
      <c r="A46" s="41" t="s">
        <v>259</v>
      </c>
      <c r="B46" s="58">
        <v>-104266</v>
      </c>
      <c r="C46" s="58">
        <v>-66894</v>
      </c>
      <c r="D46" s="58">
        <v>-49313</v>
      </c>
      <c r="E46" s="58">
        <v>-111413</v>
      </c>
      <c r="F46" s="58">
        <v>-65350</v>
      </c>
      <c r="G46" s="58" t="s">
        <v>40</v>
      </c>
    </row>
    <row r="47" spans="1:7" x14ac:dyDescent="0.15">
      <c r="A47" s="50" t="s">
        <v>260</v>
      </c>
      <c r="B47" s="62">
        <v>-109266</v>
      </c>
      <c r="C47" s="62">
        <v>-110149</v>
      </c>
      <c r="D47" s="62">
        <v>-53692</v>
      </c>
      <c r="E47" s="62">
        <v>-111413</v>
      </c>
      <c r="F47" s="62">
        <v>-111350</v>
      </c>
      <c r="G47" s="62">
        <v>-183150</v>
      </c>
    </row>
    <row r="48" spans="1:7" x14ac:dyDescent="0.15">
      <c r="A48" s="41"/>
      <c r="B48" s="41"/>
      <c r="C48" s="41"/>
      <c r="D48" s="41"/>
      <c r="E48" s="41"/>
      <c r="F48" s="41"/>
      <c r="G48" s="41"/>
    </row>
    <row r="49" spans="1:7" ht="12" x14ac:dyDescent="0.15">
      <c r="A49" s="41" t="s">
        <v>262</v>
      </c>
      <c r="B49" s="58">
        <v>-20058</v>
      </c>
      <c r="C49" s="58">
        <v>-66</v>
      </c>
      <c r="D49" s="58" t="s">
        <v>40</v>
      </c>
      <c r="E49" s="58" t="s">
        <v>40</v>
      </c>
      <c r="F49" s="58" t="s">
        <v>40</v>
      </c>
      <c r="G49" s="58" t="s">
        <v>40</v>
      </c>
    </row>
    <row r="50" spans="1:7" x14ac:dyDescent="0.15">
      <c r="A50" s="41"/>
      <c r="B50" s="41"/>
      <c r="C50" s="41"/>
      <c r="D50" s="41"/>
      <c r="E50" s="41"/>
      <c r="F50" s="41"/>
      <c r="G50" s="41"/>
    </row>
    <row r="51" spans="1:7" x14ac:dyDescent="0.15">
      <c r="A51" s="41" t="s">
        <v>310</v>
      </c>
      <c r="B51" s="58">
        <v>-16165</v>
      </c>
      <c r="C51" s="58">
        <v>-19200</v>
      </c>
      <c r="D51" s="58">
        <v>-22396</v>
      </c>
      <c r="E51" s="58">
        <v>-22400</v>
      </c>
      <c r="F51" s="58">
        <v>-25602</v>
      </c>
      <c r="G51" s="58">
        <v>-25607</v>
      </c>
    </row>
    <row r="52" spans="1:7" x14ac:dyDescent="0.15">
      <c r="A52" s="50" t="s">
        <v>264</v>
      </c>
      <c r="B52" s="62">
        <v>-16165</v>
      </c>
      <c r="C52" s="62">
        <v>-19200</v>
      </c>
      <c r="D52" s="62">
        <v>-22396</v>
      </c>
      <c r="E52" s="62">
        <v>-22400</v>
      </c>
      <c r="F52" s="62">
        <v>-25602</v>
      </c>
      <c r="G52" s="62">
        <v>-25607</v>
      </c>
    </row>
    <row r="53" spans="1:7" x14ac:dyDescent="0.15">
      <c r="A53" s="41"/>
      <c r="B53" s="41"/>
      <c r="C53" s="41"/>
      <c r="D53" s="41"/>
      <c r="E53" s="41"/>
      <c r="F53" s="41"/>
      <c r="G53" s="41"/>
    </row>
    <row r="54" spans="1:7" ht="12" x14ac:dyDescent="0.15">
      <c r="A54" s="41" t="s">
        <v>265</v>
      </c>
      <c r="B54" s="58" t="s">
        <v>40</v>
      </c>
      <c r="C54" s="58" t="s">
        <v>40</v>
      </c>
      <c r="D54" s="58" t="s">
        <v>40</v>
      </c>
      <c r="E54" s="58" t="s">
        <v>40</v>
      </c>
      <c r="F54" s="58" t="s">
        <v>40</v>
      </c>
      <c r="G54" s="58" t="s">
        <v>40</v>
      </c>
    </row>
    <row r="55" spans="1:7" x14ac:dyDescent="0.15">
      <c r="A55" s="41" t="s">
        <v>266</v>
      </c>
      <c r="B55" s="58">
        <v>-2652</v>
      </c>
      <c r="C55" s="58">
        <v>-37372</v>
      </c>
      <c r="D55" s="58">
        <v>-5859</v>
      </c>
      <c r="E55" s="58">
        <v>-13846</v>
      </c>
      <c r="F55" s="58">
        <v>-6091</v>
      </c>
      <c r="G55" s="58">
        <v>-6180</v>
      </c>
    </row>
    <row r="56" spans="1:7" x14ac:dyDescent="0.15">
      <c r="A56" s="50" t="s">
        <v>267</v>
      </c>
      <c r="B56" s="62">
        <v>-9998</v>
      </c>
      <c r="C56" s="62">
        <v>-77605</v>
      </c>
      <c r="D56" s="62">
        <v>-18018</v>
      </c>
      <c r="E56" s="62">
        <v>61773</v>
      </c>
      <c r="F56" s="62">
        <v>118891</v>
      </c>
      <c r="G56" s="62">
        <v>-69234</v>
      </c>
    </row>
    <row r="57" spans="1:7" x14ac:dyDescent="0.15">
      <c r="A57" s="41"/>
      <c r="B57" s="41"/>
      <c r="C57" s="41"/>
      <c r="D57" s="41"/>
      <c r="E57" s="41"/>
      <c r="F57" s="41"/>
      <c r="G57" s="41"/>
    </row>
    <row r="58" spans="1:7" x14ac:dyDescent="0.15">
      <c r="A58" s="41" t="s">
        <v>268</v>
      </c>
      <c r="B58" s="58">
        <v>8730</v>
      </c>
      <c r="C58" s="58">
        <v>-7860</v>
      </c>
      <c r="D58" s="58">
        <v>-847</v>
      </c>
      <c r="E58" s="58">
        <v>-1924</v>
      </c>
      <c r="F58" s="58">
        <v>-327</v>
      </c>
      <c r="G58" s="58">
        <v>-8080</v>
      </c>
    </row>
    <row r="59" spans="1:7" ht="12" x14ac:dyDescent="0.15">
      <c r="A59" s="41" t="s">
        <v>269</v>
      </c>
      <c r="B59" s="58" t="s">
        <v>40</v>
      </c>
      <c r="C59" s="58">
        <v>41026</v>
      </c>
      <c r="D59" s="58">
        <v>1776</v>
      </c>
      <c r="E59" s="58">
        <v>566</v>
      </c>
      <c r="F59" s="58">
        <v>4207</v>
      </c>
      <c r="G59" s="58">
        <v>0</v>
      </c>
    </row>
    <row r="60" spans="1:7" x14ac:dyDescent="0.15">
      <c r="A60" s="50" t="s">
        <v>270</v>
      </c>
      <c r="B60" s="63">
        <v>-648</v>
      </c>
      <c r="C60" s="63">
        <v>-2711</v>
      </c>
      <c r="D60" s="63">
        <v>21627</v>
      </c>
      <c r="E60" s="63">
        <v>2910</v>
      </c>
      <c r="F60" s="63">
        <v>38763</v>
      </c>
      <c r="G60" s="63">
        <v>175</v>
      </c>
    </row>
    <row r="61" spans="1:7" x14ac:dyDescent="0.15">
      <c r="A61" s="41"/>
      <c r="B61" s="41"/>
      <c r="C61" s="41"/>
      <c r="D61" s="41"/>
      <c r="E61" s="41"/>
      <c r="F61" s="41"/>
      <c r="G61" s="41"/>
    </row>
    <row r="62" spans="1:7" x14ac:dyDescent="0.15">
      <c r="A62" s="50" t="s">
        <v>126</v>
      </c>
      <c r="B62" s="41"/>
      <c r="C62" s="41"/>
      <c r="D62" s="41"/>
      <c r="E62" s="41"/>
      <c r="F62" s="41"/>
      <c r="G62" s="41"/>
    </row>
    <row r="63" spans="1:7" x14ac:dyDescent="0.15">
      <c r="A63" s="41" t="s">
        <v>271</v>
      </c>
      <c r="B63" s="58">
        <v>6277</v>
      </c>
      <c r="C63" s="58">
        <v>5212</v>
      </c>
      <c r="D63" s="58">
        <v>4572</v>
      </c>
      <c r="E63" s="58">
        <v>5052</v>
      </c>
      <c r="F63" s="58">
        <v>7098</v>
      </c>
      <c r="G63" s="58">
        <v>5979</v>
      </c>
    </row>
    <row r="64" spans="1:7" x14ac:dyDescent="0.15">
      <c r="A64" s="41" t="s">
        <v>272</v>
      </c>
      <c r="B64" s="58">
        <v>29492</v>
      </c>
      <c r="C64" s="58">
        <v>27555</v>
      </c>
      <c r="D64" s="58">
        <v>28312</v>
      </c>
      <c r="E64" s="58">
        <v>34340</v>
      </c>
      <c r="F64" s="58">
        <v>42572</v>
      </c>
      <c r="G64" s="58">
        <v>38482</v>
      </c>
    </row>
    <row r="65" spans="1:7" x14ac:dyDescent="0.15">
      <c r="A65" s="41" t="s">
        <v>273</v>
      </c>
      <c r="B65" s="58">
        <v>-36820.300000000003</v>
      </c>
      <c r="C65" s="58">
        <v>56293.25</v>
      </c>
      <c r="D65" s="58">
        <v>36188.375</v>
      </c>
      <c r="E65" s="58">
        <v>-13715.9</v>
      </c>
      <c r="F65" s="58">
        <v>11581.5</v>
      </c>
      <c r="G65" s="58">
        <v>72208.5</v>
      </c>
    </row>
    <row r="66" spans="1:7" x14ac:dyDescent="0.15">
      <c r="A66" s="41" t="s">
        <v>274</v>
      </c>
      <c r="B66" s="58">
        <v>-32853.4</v>
      </c>
      <c r="C66" s="58">
        <v>59637</v>
      </c>
      <c r="D66" s="58">
        <v>39097.125</v>
      </c>
      <c r="E66" s="58">
        <v>-10534</v>
      </c>
      <c r="F66" s="58">
        <v>16057.125</v>
      </c>
      <c r="G66" s="58">
        <v>77024.75</v>
      </c>
    </row>
    <row r="67" spans="1:7" x14ac:dyDescent="0.15">
      <c r="A67" s="41" t="s">
        <v>275</v>
      </c>
      <c r="B67" s="58">
        <v>72206</v>
      </c>
      <c r="C67" s="58">
        <v>8004</v>
      </c>
      <c r="D67" s="58">
        <v>6370</v>
      </c>
      <c r="E67" s="58">
        <v>65079</v>
      </c>
      <c r="F67" s="58">
        <v>16041</v>
      </c>
      <c r="G67" s="58">
        <v>-34160</v>
      </c>
    </row>
    <row r="68" spans="1:7" x14ac:dyDescent="0.15">
      <c r="A68" s="41" t="s">
        <v>276</v>
      </c>
      <c r="B68" s="58">
        <v>28877</v>
      </c>
      <c r="C68" s="58">
        <v>-20967</v>
      </c>
      <c r="D68" s="58">
        <v>10237</v>
      </c>
      <c r="E68" s="58">
        <v>98019</v>
      </c>
      <c r="F68" s="58">
        <v>150584</v>
      </c>
      <c r="G68" s="58">
        <v>-37447</v>
      </c>
    </row>
    <row r="69" spans="1:7" x14ac:dyDescent="0.15">
      <c r="A69" s="41" t="s">
        <v>136</v>
      </c>
      <c r="B69" s="66">
        <v>42179</v>
      </c>
      <c r="C69" s="66">
        <v>42549</v>
      </c>
      <c r="D69" s="66">
        <v>42913</v>
      </c>
      <c r="E69" s="66">
        <v>43277</v>
      </c>
      <c r="F69" s="66">
        <v>43641</v>
      </c>
      <c r="G69" s="66">
        <v>43777</v>
      </c>
    </row>
    <row r="70" spans="1:7" ht="12" x14ac:dyDescent="0.15">
      <c r="A70" s="41" t="s">
        <v>137</v>
      </c>
      <c r="B70" s="55" t="s">
        <v>141</v>
      </c>
      <c r="C70" s="55" t="s">
        <v>141</v>
      </c>
      <c r="D70" s="55" t="s">
        <v>141</v>
      </c>
      <c r="E70" s="55" t="s">
        <v>141</v>
      </c>
      <c r="F70" s="55" t="s">
        <v>141</v>
      </c>
      <c r="G70" s="55" t="s">
        <v>141</v>
      </c>
    </row>
    <row r="71" spans="1:7" ht="12" x14ac:dyDescent="0.15">
      <c r="A71" s="41" t="s">
        <v>142</v>
      </c>
      <c r="B71" s="55" t="s">
        <v>143</v>
      </c>
      <c r="C71" s="55" t="s">
        <v>143</v>
      </c>
      <c r="D71" s="55" t="s">
        <v>143</v>
      </c>
      <c r="E71" s="55" t="s">
        <v>143</v>
      </c>
      <c r="F71" s="55" t="s">
        <v>143</v>
      </c>
      <c r="G71" s="55" t="s">
        <v>144</v>
      </c>
    </row>
    <row r="72" spans="1:7" x14ac:dyDescent="0.15">
      <c r="A72" s="41"/>
      <c r="B72" s="41"/>
      <c r="C72" s="41"/>
      <c r="D72" s="41"/>
      <c r="E72" s="41"/>
      <c r="F72" s="41"/>
      <c r="G72" s="41"/>
    </row>
    <row r="73" spans="1:7" ht="12" x14ac:dyDescent="0.15">
      <c r="A73" s="41" t="s">
        <v>287</v>
      </c>
      <c r="B73" s="55" t="s">
        <v>288</v>
      </c>
      <c r="C73" s="55" t="s">
        <v>288</v>
      </c>
      <c r="D73" s="55" t="s">
        <v>288</v>
      </c>
      <c r="E73" s="55" t="s">
        <v>288</v>
      </c>
      <c r="F73" s="55" t="s">
        <v>288</v>
      </c>
      <c r="G73" s="55" t="s">
        <v>289</v>
      </c>
    </row>
    <row r="74" spans="1:7" ht="72" x14ac:dyDescent="0.15">
      <c r="A74" s="71" t="s">
        <v>59</v>
      </c>
      <c r="B74" s="56"/>
      <c r="C74" s="56"/>
      <c r="D74" s="56"/>
      <c r="E74" s="56"/>
      <c r="F74" s="56"/>
      <c r="G74" s="56"/>
    </row>
  </sheetData>
  <pageMargins left="0.2" right="0.2" top="0.5" bottom="0.5" header="0.5" footer="0.5"/>
  <pageSetup fitToWidth="0" fitToHeight="0" orientation="landscape" horizontalDpi="0" verticalDpi="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E579-A92C-4446-81F7-B244EA22CD59}">
  <dimension ref="A1"/>
  <sheetViews>
    <sheetView workbookViewId="0"/>
  </sheetViews>
  <sheetFormatPr baseColWidth="10" defaultColWidth="11"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4C0FB-7401-6F41-9C07-8A2B422ADDB5}">
  <sheetPr>
    <outlinePr summaryBelow="0" summaryRight="0"/>
    <pageSetUpPr autoPageBreaks="0"/>
  </sheetPr>
  <dimension ref="A4:IT44"/>
  <sheetViews>
    <sheetView topLeftCell="B1" workbookViewId="0">
      <selection activeCell="P24" sqref="P1:P24"/>
    </sheetView>
  </sheetViews>
  <sheetFormatPr baseColWidth="10" defaultColWidth="10.83203125" defaultRowHeight="11" outlineLevelCol="1" x14ac:dyDescent="0.15"/>
  <cols>
    <col min="1" max="1" width="47.83203125" style="2" customWidth="1"/>
    <col min="2" max="2" width="20.83203125" style="2" customWidth="1" collapsed="1"/>
    <col min="3" max="4" width="20.83203125" style="2" hidden="1" customWidth="1" outlineLevel="1"/>
    <col min="5" max="5" width="20.83203125" style="2" customWidth="1" collapsed="1"/>
    <col min="6" max="6" width="20.83203125" style="2" hidden="1" customWidth="1" outlineLevel="1"/>
    <col min="7" max="7" width="20.83203125" style="2" customWidth="1"/>
    <col min="8" max="8" width="20.83203125" style="2" customWidth="1" collapsed="1"/>
    <col min="9" max="9" width="20.83203125" style="2" hidden="1" customWidth="1" outlineLevel="1"/>
    <col min="10" max="13" width="20.83203125" style="2" customWidth="1"/>
    <col min="14" max="256" width="8.83203125" style="2" customWidth="1"/>
    <col min="257" max="16384" width="10.83203125" style="2"/>
  </cols>
  <sheetData>
    <row r="4" spans="1:254" ht="17" x14ac:dyDescent="0.2">
      <c r="A4" s="1" t="s">
        <v>392</v>
      </c>
    </row>
    <row r="7" spans="1:254" x14ac:dyDescent="0.15">
      <c r="A7" s="7" t="s">
        <v>391</v>
      </c>
      <c r="B7" s="7"/>
      <c r="C7" s="7"/>
      <c r="D7" s="7"/>
      <c r="E7" s="7"/>
      <c r="F7" s="7"/>
      <c r="G7" s="7"/>
      <c r="H7" s="7"/>
      <c r="I7" s="7"/>
      <c r="J7" s="7"/>
      <c r="K7" s="7"/>
      <c r="L7" s="7"/>
      <c r="M7" s="7"/>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row>
    <row r="8" spans="1:254" x14ac:dyDescent="0.15">
      <c r="A8" s="4" t="s">
        <v>62</v>
      </c>
      <c r="B8" s="111" t="s">
        <v>390</v>
      </c>
    </row>
    <row r="9" spans="1:254" x14ac:dyDescent="0.15">
      <c r="A9" s="4" t="s">
        <v>1</v>
      </c>
      <c r="B9" s="111" t="s">
        <v>389</v>
      </c>
    </row>
    <row r="10" spans="1:254" x14ac:dyDescent="0.15">
      <c r="A10" s="4" t="s">
        <v>388</v>
      </c>
      <c r="B10" s="110">
        <v>43944</v>
      </c>
    </row>
    <row r="11" spans="1:254" x14ac:dyDescent="0.15">
      <c r="A11" s="5"/>
    </row>
    <row r="13" spans="1:254" x14ac:dyDescent="0.15">
      <c r="A13" s="7" t="s">
        <v>387</v>
      </c>
      <c r="B13" s="7"/>
      <c r="C13" s="7"/>
      <c r="D13" s="7"/>
      <c r="E13" s="7"/>
      <c r="F13" s="7"/>
      <c r="G13" s="7"/>
      <c r="H13" s="7"/>
      <c r="I13" s="7"/>
      <c r="J13" s="7"/>
      <c r="K13" s="7"/>
      <c r="L13" s="7"/>
      <c r="M13" s="7"/>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row>
    <row r="14" spans="1:254" ht="24" x14ac:dyDescent="0.15">
      <c r="A14" s="103" t="s">
        <v>350</v>
      </c>
      <c r="B14" s="104" t="s">
        <v>380</v>
      </c>
      <c r="C14" s="104" t="s">
        <v>379</v>
      </c>
      <c r="D14" s="104" t="s">
        <v>378</v>
      </c>
      <c r="E14" s="104" t="s">
        <v>377</v>
      </c>
      <c r="F14" s="104" t="s">
        <v>376</v>
      </c>
      <c r="G14" s="104" t="s">
        <v>375</v>
      </c>
      <c r="H14" s="104" t="s">
        <v>374</v>
      </c>
      <c r="I14" s="105" t="s">
        <v>373</v>
      </c>
      <c r="J14" s="104" t="s">
        <v>372</v>
      </c>
      <c r="K14" s="104" t="s">
        <v>371</v>
      </c>
      <c r="L14" s="104" t="s">
        <v>370</v>
      </c>
      <c r="M14" s="104" t="s">
        <v>369</v>
      </c>
      <c r="Q14" s="2" t="s">
        <v>424</v>
      </c>
    </row>
    <row r="15" spans="1:254" ht="12" customHeight="1" x14ac:dyDescent="0.15">
      <c r="A15" s="103" t="s">
        <v>386</v>
      </c>
      <c r="B15" s="100">
        <v>73.849999999999994</v>
      </c>
      <c r="C15" s="101">
        <v>103.4</v>
      </c>
      <c r="D15" s="101">
        <v>7636.8</v>
      </c>
      <c r="E15" s="101">
        <v>3705.5</v>
      </c>
      <c r="F15" s="100">
        <v>119.11</v>
      </c>
      <c r="G15" s="101">
        <f>B15*C15+E15+F15</f>
        <v>11460.7</v>
      </c>
      <c r="H15" s="100">
        <v>28.24</v>
      </c>
      <c r="I15" s="107">
        <v>43921</v>
      </c>
      <c r="J15" s="101">
        <v>12157</v>
      </c>
      <c r="K15" s="101">
        <v>2281.5</v>
      </c>
      <c r="L15" s="101">
        <v>1285.3</v>
      </c>
      <c r="M15" s="100">
        <v>-1.24</v>
      </c>
      <c r="N15" s="2">
        <f>B15/M15</f>
        <v>-59.556451612903224</v>
      </c>
      <c r="O15" s="2">
        <f>G15/K15</f>
        <v>5.0233179925487619</v>
      </c>
      <c r="Q15" s="2">
        <f>E15/K15</f>
        <v>1.6241507779969317</v>
      </c>
    </row>
    <row r="16" spans="1:254" ht="12" customHeight="1" x14ac:dyDescent="0.15">
      <c r="A16" s="103" t="s">
        <v>385</v>
      </c>
      <c r="B16" s="100">
        <v>4.4400000000000004</v>
      </c>
      <c r="C16" s="101">
        <v>1600</v>
      </c>
      <c r="D16" s="101">
        <v>7097.3</v>
      </c>
      <c r="E16" s="101">
        <v>7171.4</v>
      </c>
      <c r="F16" s="100">
        <v>782.57</v>
      </c>
      <c r="G16" s="101">
        <f>B16*C16+E16+F16</f>
        <v>15057.970000000001</v>
      </c>
      <c r="H16" s="100">
        <v>5.83</v>
      </c>
      <c r="I16" s="107">
        <v>43873</v>
      </c>
      <c r="J16" s="101">
        <v>21013.4</v>
      </c>
      <c r="K16" s="101">
        <v>2353.5</v>
      </c>
      <c r="L16" s="101">
        <v>1240.8</v>
      </c>
      <c r="M16" s="100">
        <v>0.37</v>
      </c>
      <c r="N16" s="2">
        <f>B16/M16</f>
        <v>12.000000000000002</v>
      </c>
      <c r="O16" s="2">
        <f>G16/K16</f>
        <v>6.3981176970469518</v>
      </c>
      <c r="Q16" s="143">
        <f t="shared" ref="Q16:Q18" si="0">E16/K16</f>
        <v>3.047121308689186</v>
      </c>
    </row>
    <row r="17" spans="1:17" ht="12" customHeight="1" x14ac:dyDescent="0.15">
      <c r="A17" s="103" t="s">
        <v>384</v>
      </c>
      <c r="B17" s="100">
        <v>16.059999999999999</v>
      </c>
      <c r="C17" s="101">
        <v>191.8</v>
      </c>
      <c r="D17" s="101">
        <v>3081.2</v>
      </c>
      <c r="E17" s="101">
        <v>2170.3000000000002</v>
      </c>
      <c r="F17" s="100">
        <v>155.77000000000001</v>
      </c>
      <c r="G17" s="101">
        <f>B17*C17+E17+F17</f>
        <v>5406.3780000000006</v>
      </c>
      <c r="H17" s="100">
        <v>16.88</v>
      </c>
      <c r="I17" s="107">
        <v>43873</v>
      </c>
      <c r="J17" s="101">
        <v>8141.7</v>
      </c>
      <c r="K17" s="101">
        <v>1013.4</v>
      </c>
      <c r="L17" s="101">
        <v>558.4</v>
      </c>
      <c r="M17" s="100">
        <v>1.58</v>
      </c>
      <c r="N17" s="2">
        <f>B17/M17</f>
        <v>10.164556962025316</v>
      </c>
      <c r="O17" s="2">
        <f>G17/K17</f>
        <v>5.3348904677323867</v>
      </c>
      <c r="Q17" s="143">
        <f t="shared" si="0"/>
        <v>2.1416025261495957</v>
      </c>
    </row>
    <row r="18" spans="1:17" ht="12" customHeight="1" x14ac:dyDescent="0.15">
      <c r="A18" s="103" t="s">
        <v>383</v>
      </c>
      <c r="B18" s="100">
        <v>1431.15</v>
      </c>
      <c r="C18" s="101">
        <v>0.5</v>
      </c>
      <c r="D18" s="101">
        <v>669.4</v>
      </c>
      <c r="E18" s="101">
        <v>54.5</v>
      </c>
      <c r="F18" s="100">
        <v>-1.3</v>
      </c>
      <c r="G18" s="101">
        <f>B18*C18+E18+F18</f>
        <v>768.77500000000009</v>
      </c>
      <c r="H18" s="100">
        <v>312.11</v>
      </c>
      <c r="I18" s="107">
        <v>43888</v>
      </c>
      <c r="J18" s="101">
        <v>574.9</v>
      </c>
      <c r="K18" s="101">
        <v>78.599999999999994</v>
      </c>
      <c r="L18" s="101">
        <v>65.5</v>
      </c>
      <c r="M18" s="100">
        <v>99.69</v>
      </c>
      <c r="N18" s="2">
        <f>B18/M18</f>
        <v>14.356003611194705</v>
      </c>
      <c r="O18" s="2">
        <f>G18/K18</f>
        <v>9.7808524173028015</v>
      </c>
      <c r="Q18" s="143">
        <f t="shared" si="0"/>
        <v>0.69338422391857513</v>
      </c>
    </row>
    <row r="19" spans="1:17" x14ac:dyDescent="0.15">
      <c r="A19" s="106"/>
      <c r="B19" s="106"/>
      <c r="C19" s="106"/>
      <c r="D19" s="106"/>
      <c r="E19" s="106"/>
      <c r="F19" s="106"/>
      <c r="G19" s="106"/>
      <c r="H19" s="106"/>
      <c r="I19" s="106"/>
      <c r="J19" s="106"/>
      <c r="K19" s="106"/>
      <c r="L19" s="106"/>
      <c r="M19" s="106"/>
    </row>
    <row r="20" spans="1:17" x14ac:dyDescent="0.15">
      <c r="A20" s="109"/>
      <c r="B20" s="109"/>
      <c r="C20" s="109"/>
      <c r="D20" s="109"/>
      <c r="E20" s="109"/>
      <c r="F20" s="109"/>
      <c r="G20" s="109"/>
      <c r="H20" s="109"/>
      <c r="I20" s="109"/>
      <c r="J20" s="109"/>
      <c r="K20" s="109"/>
      <c r="L20" s="109"/>
      <c r="M20" s="109"/>
    </row>
    <row r="21" spans="1:17" ht="12" customHeight="1" x14ac:dyDescent="0.15">
      <c r="A21" s="103" t="s">
        <v>382</v>
      </c>
      <c r="B21" s="100">
        <v>26.8</v>
      </c>
      <c r="C21" s="101">
        <v>83.5</v>
      </c>
      <c r="D21" s="101">
        <v>2399.5</v>
      </c>
      <c r="E21" s="101">
        <v>1060.8</v>
      </c>
      <c r="F21" s="108">
        <v>0</v>
      </c>
      <c r="G21" s="101">
        <f>B21*C21+E21+F21</f>
        <v>3298.6000000000004</v>
      </c>
      <c r="H21" s="100">
        <v>13.72</v>
      </c>
      <c r="I21" s="107">
        <v>43941</v>
      </c>
      <c r="J21" s="101">
        <v>2286.8000000000002</v>
      </c>
      <c r="K21" s="101">
        <v>541.29999999999995</v>
      </c>
      <c r="L21" s="101">
        <v>402.8</v>
      </c>
      <c r="M21" s="100">
        <v>3.24</v>
      </c>
      <c r="N21" s="2">
        <f>B21/M21</f>
        <v>8.2716049382716044</v>
      </c>
      <c r="O21" s="2">
        <f>G21/K21</f>
        <v>6.0938481433585823</v>
      </c>
      <c r="Q21" s="143">
        <f t="shared" ref="Q21" si="1">E21/K21</f>
        <v>1.9597265841492704</v>
      </c>
    </row>
    <row r="22" spans="1:17" x14ac:dyDescent="0.15">
      <c r="A22" s="106"/>
      <c r="B22" s="106"/>
      <c r="C22" s="106"/>
      <c r="D22" s="106"/>
      <c r="E22" s="106"/>
      <c r="F22" s="106"/>
      <c r="G22" s="106"/>
      <c r="H22" s="106"/>
      <c r="I22" s="106"/>
      <c r="J22" s="106"/>
      <c r="K22" s="106"/>
      <c r="L22" s="106"/>
      <c r="M22" s="106"/>
    </row>
    <row r="23" spans="1:17" ht="24" x14ac:dyDescent="0.15">
      <c r="A23" s="103" t="s">
        <v>381</v>
      </c>
      <c r="B23" s="104" t="s">
        <v>380</v>
      </c>
      <c r="C23" s="104" t="s">
        <v>379</v>
      </c>
      <c r="D23" s="104" t="s">
        <v>378</v>
      </c>
      <c r="E23" s="104" t="s">
        <v>377</v>
      </c>
      <c r="F23" s="104" t="s">
        <v>376</v>
      </c>
      <c r="G23" s="104" t="s">
        <v>375</v>
      </c>
      <c r="H23" s="104" t="s">
        <v>374</v>
      </c>
      <c r="I23" s="105" t="s">
        <v>373</v>
      </c>
      <c r="J23" s="104" t="s">
        <v>372</v>
      </c>
      <c r="K23" s="104" t="s">
        <v>371</v>
      </c>
      <c r="L23" s="104" t="s">
        <v>370</v>
      </c>
      <c r="M23" s="104" t="s">
        <v>369</v>
      </c>
    </row>
    <row r="24" spans="1:17" ht="12" x14ac:dyDescent="0.15">
      <c r="A24" s="103" t="s">
        <v>368</v>
      </c>
      <c r="B24" s="100">
        <v>335.83</v>
      </c>
      <c r="C24" s="101">
        <v>167.3</v>
      </c>
      <c r="D24" s="101">
        <v>56182.1</v>
      </c>
      <c r="E24" s="101">
        <v>14479</v>
      </c>
      <c r="F24" s="100">
        <v>226.49</v>
      </c>
      <c r="G24" s="101">
        <v>69385.100000000006</v>
      </c>
      <c r="H24" s="100">
        <v>23.17</v>
      </c>
      <c r="I24" s="102" t="s">
        <v>40</v>
      </c>
      <c r="J24" s="101">
        <v>33841</v>
      </c>
      <c r="K24" s="101">
        <v>3987</v>
      </c>
      <c r="L24" s="101">
        <v>2969</v>
      </c>
      <c r="M24" s="100">
        <v>13.22</v>
      </c>
    </row>
    <row r="25" spans="1:17" ht="12" x14ac:dyDescent="0.15">
      <c r="A25" s="103" t="s">
        <v>367</v>
      </c>
      <c r="B25" s="100">
        <v>6.06</v>
      </c>
      <c r="C25" s="101">
        <v>31.3</v>
      </c>
      <c r="D25" s="101">
        <v>314.2</v>
      </c>
      <c r="E25" s="101">
        <v>-244.5</v>
      </c>
      <c r="F25" s="100">
        <v>0.5</v>
      </c>
      <c r="G25" s="101">
        <v>821.5</v>
      </c>
      <c r="H25" s="100">
        <v>-277.56</v>
      </c>
      <c r="I25" s="102" t="s">
        <v>40</v>
      </c>
      <c r="J25" s="101">
        <v>1520.1</v>
      </c>
      <c r="K25" s="101">
        <v>132.1</v>
      </c>
      <c r="L25" s="101">
        <v>66.400000000000006</v>
      </c>
      <c r="M25" s="100">
        <v>-3.05</v>
      </c>
    </row>
    <row r="26" spans="1:17" ht="12" x14ac:dyDescent="0.15">
      <c r="A26" s="103" t="s">
        <v>366</v>
      </c>
      <c r="B26" s="100">
        <v>98.7</v>
      </c>
      <c r="C26" s="101">
        <v>73.3</v>
      </c>
      <c r="D26" s="101">
        <v>9553.4</v>
      </c>
      <c r="E26" s="101">
        <v>3244.4</v>
      </c>
      <c r="F26" s="100">
        <v>63.48</v>
      </c>
      <c r="G26" s="101">
        <v>12823.2</v>
      </c>
      <c r="H26" s="100">
        <v>-30.58</v>
      </c>
      <c r="I26" s="102" t="s">
        <v>40</v>
      </c>
      <c r="J26" s="101">
        <v>6375.9</v>
      </c>
      <c r="K26" s="101">
        <v>985.1</v>
      </c>
      <c r="L26" s="101">
        <v>781.4</v>
      </c>
      <c r="M26" s="100">
        <v>4.59</v>
      </c>
    </row>
    <row r="27" spans="1:17" ht="12" x14ac:dyDescent="0.15">
      <c r="A27" s="103" t="s">
        <v>365</v>
      </c>
      <c r="B27" s="100">
        <v>45.15</v>
      </c>
      <c r="C27" s="101">
        <v>52.8</v>
      </c>
      <c r="D27" s="101">
        <v>2601.3000000000002</v>
      </c>
      <c r="E27" s="101">
        <v>650.29999999999995</v>
      </c>
      <c r="F27" s="100">
        <v>13.45</v>
      </c>
      <c r="G27" s="101">
        <v>2845.7</v>
      </c>
      <c r="H27" s="100">
        <v>3.81</v>
      </c>
      <c r="I27" s="102" t="s">
        <v>40</v>
      </c>
      <c r="J27" s="101">
        <v>2733.9</v>
      </c>
      <c r="K27" s="101">
        <v>449.8</v>
      </c>
      <c r="L27" s="101">
        <v>355.9</v>
      </c>
      <c r="M27" s="100">
        <v>3.88</v>
      </c>
    </row>
    <row r="28" spans="1:17" x14ac:dyDescent="0.15">
      <c r="A28" s="18"/>
      <c r="B28" s="18"/>
      <c r="C28" s="18"/>
      <c r="D28" s="18"/>
      <c r="E28" s="18"/>
      <c r="F28" s="18"/>
      <c r="G28" s="18"/>
      <c r="H28" s="18"/>
      <c r="I28" s="18"/>
      <c r="J28" s="18"/>
      <c r="K28" s="18"/>
      <c r="L28" s="18"/>
      <c r="M28" s="18"/>
    </row>
    <row r="30" spans="1:17" x14ac:dyDescent="0.15">
      <c r="A30" s="5" t="s">
        <v>364</v>
      </c>
    </row>
    <row r="35" spans="1:3" x14ac:dyDescent="0.15">
      <c r="A35" s="2" t="s">
        <v>363</v>
      </c>
    </row>
    <row r="36" spans="1:3" x14ac:dyDescent="0.15">
      <c r="A36" s="2" t="s">
        <v>362</v>
      </c>
    </row>
    <row r="44" spans="1:3" ht="25" customHeight="1" x14ac:dyDescent="0.15">
      <c r="A44" s="187" t="s">
        <v>361</v>
      </c>
      <c r="B44" s="188"/>
      <c r="C44" s="188"/>
    </row>
  </sheetData>
  <mergeCells count="1">
    <mergeCell ref="A44:C44"/>
  </mergeCells>
  <pageMargins left="0.2" right="0.2" top="0.5" bottom="0.5" header="0.5" footer="0.5"/>
  <pageSetup fitToWidth="0" fitToHeight="0" orientation="landscape" horizontalDpi="0" verticalDpi="0"/>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8F34A-1A30-E64A-8D59-12537D5A745A}">
  <sheetPr>
    <outlinePr summaryBelow="0" summaryRight="0"/>
    <pageSetUpPr autoPageBreaks="0"/>
  </sheetPr>
  <dimension ref="A5:IU84"/>
  <sheetViews>
    <sheetView showGridLines="0" workbookViewId="0">
      <selection activeCell="K36" sqref="K18:O36"/>
    </sheetView>
  </sheetViews>
  <sheetFormatPr baseColWidth="10" defaultColWidth="10.83203125" defaultRowHeight="14" x14ac:dyDescent="0.15"/>
  <cols>
    <col min="1" max="1" width="45.83203125" style="145" customWidth="1"/>
    <col min="2" max="7" width="14.83203125" style="145" customWidth="1"/>
    <col min="8" max="10" width="8.83203125" style="145" customWidth="1"/>
    <col min="11" max="11" width="1.6640625" style="145" customWidth="1"/>
    <col min="12" max="12" width="20.33203125" style="145" bestFit="1" customWidth="1"/>
    <col min="13" max="13" width="1.6640625" style="145" customWidth="1"/>
    <col min="14" max="14" width="8.83203125" style="145" customWidth="1"/>
    <col min="15" max="15" width="1.6640625" style="145" customWidth="1"/>
    <col min="16" max="256" width="8.83203125" style="145" customWidth="1"/>
    <col min="257" max="16384" width="10.83203125" style="145"/>
  </cols>
  <sheetData>
    <row r="5" spans="1:255" x14ac:dyDescent="0.15">
      <c r="A5" s="144" t="s">
        <v>316</v>
      </c>
    </row>
    <row r="7" spans="1:255" ht="30" x14ac:dyDescent="0.15">
      <c r="A7" s="146" t="s">
        <v>0</v>
      </c>
      <c r="B7" s="147" t="s">
        <v>1</v>
      </c>
      <c r="C7" s="145" t="s">
        <v>2</v>
      </c>
      <c r="D7" s="148" t="s">
        <v>3</v>
      </c>
      <c r="E7" s="147" t="s">
        <v>4</v>
      </c>
      <c r="F7" s="145" t="s">
        <v>5</v>
      </c>
    </row>
    <row r="8" spans="1:255" x14ac:dyDescent="0.15">
      <c r="A8" s="148"/>
      <c r="B8" s="147" t="s">
        <v>6</v>
      </c>
      <c r="C8" s="145" t="s">
        <v>7</v>
      </c>
      <c r="D8" s="148" t="s">
        <v>3</v>
      </c>
      <c r="E8" s="147" t="s">
        <v>8</v>
      </c>
      <c r="F8" s="145" t="s">
        <v>9</v>
      </c>
    </row>
    <row r="9" spans="1:255" x14ac:dyDescent="0.15">
      <c r="A9" s="148"/>
      <c r="B9" s="147" t="s">
        <v>10</v>
      </c>
      <c r="C9" s="149" t="s">
        <v>11</v>
      </c>
      <c r="D9" s="148" t="s">
        <v>3</v>
      </c>
      <c r="E9" s="147" t="s">
        <v>12</v>
      </c>
      <c r="F9" s="145" t="s">
        <v>13</v>
      </c>
    </row>
    <row r="12" spans="1:255" x14ac:dyDescent="0.15">
      <c r="A12" s="150" t="s">
        <v>14</v>
      </c>
      <c r="B12" s="150"/>
      <c r="C12" s="150"/>
      <c r="D12" s="150"/>
      <c r="E12" s="150"/>
      <c r="F12" s="150"/>
      <c r="G12" s="150"/>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c r="BR12" s="151"/>
      <c r="BS12" s="151"/>
      <c r="BT12" s="151"/>
      <c r="BU12" s="151"/>
      <c r="BV12" s="151"/>
      <c r="BW12" s="151"/>
      <c r="BX12" s="151"/>
      <c r="BY12" s="151"/>
      <c r="BZ12" s="151"/>
      <c r="CA12" s="151"/>
      <c r="CB12" s="151"/>
      <c r="CC12" s="151"/>
      <c r="CD12" s="151"/>
      <c r="CE12" s="151"/>
      <c r="CF12" s="151"/>
      <c r="CG12" s="151"/>
      <c r="CH12" s="151"/>
      <c r="CI12" s="151"/>
      <c r="CJ12" s="151"/>
      <c r="CK12" s="151"/>
      <c r="CL12" s="151"/>
      <c r="CM12" s="151"/>
      <c r="CN12" s="151"/>
      <c r="CO12" s="151"/>
      <c r="CP12" s="151"/>
      <c r="CQ12" s="151"/>
      <c r="CR12" s="151"/>
      <c r="CS12" s="151"/>
      <c r="CT12" s="151"/>
      <c r="CU12" s="151"/>
      <c r="CV12" s="151"/>
      <c r="CW12" s="151"/>
      <c r="CX12" s="151"/>
      <c r="CY12" s="151"/>
      <c r="CZ12" s="151"/>
      <c r="DA12" s="151"/>
      <c r="DB12" s="151"/>
      <c r="DC12" s="151"/>
      <c r="DD12" s="151"/>
      <c r="DE12" s="151"/>
      <c r="DF12" s="151"/>
      <c r="DG12" s="151"/>
      <c r="DH12" s="151"/>
      <c r="DI12" s="151"/>
      <c r="DJ12" s="151"/>
      <c r="DK12" s="151"/>
      <c r="DL12" s="151"/>
      <c r="DM12" s="151"/>
      <c r="DN12" s="151"/>
      <c r="DO12" s="151"/>
      <c r="DP12" s="151"/>
      <c r="DQ12" s="151"/>
      <c r="DR12" s="151"/>
      <c r="DS12" s="151"/>
      <c r="DT12" s="151"/>
      <c r="DU12" s="151"/>
      <c r="DV12" s="151"/>
      <c r="DW12" s="151"/>
      <c r="DX12" s="151"/>
      <c r="DY12" s="151"/>
      <c r="DZ12" s="151"/>
      <c r="EA12" s="151"/>
      <c r="EB12" s="151"/>
      <c r="EC12" s="151"/>
      <c r="ED12" s="151"/>
      <c r="EE12" s="151"/>
      <c r="EF12" s="151"/>
      <c r="EG12" s="151"/>
      <c r="EH12" s="151"/>
      <c r="EI12" s="151"/>
      <c r="EJ12" s="151"/>
      <c r="EK12" s="151"/>
      <c r="EL12" s="151"/>
      <c r="EM12" s="151"/>
      <c r="EN12" s="151"/>
      <c r="EO12" s="151"/>
      <c r="EP12" s="151"/>
      <c r="EQ12" s="151"/>
      <c r="ER12" s="151"/>
      <c r="ES12" s="151"/>
      <c r="ET12" s="151"/>
      <c r="EU12" s="151"/>
      <c r="EV12" s="151"/>
      <c r="EW12" s="151"/>
      <c r="EX12" s="151"/>
      <c r="EY12" s="151"/>
      <c r="EZ12" s="151"/>
      <c r="FA12" s="151"/>
      <c r="FB12" s="151"/>
      <c r="FC12" s="151"/>
      <c r="FD12" s="151"/>
      <c r="FE12" s="151"/>
      <c r="FF12" s="151"/>
      <c r="FG12" s="151"/>
      <c r="FH12" s="151"/>
      <c r="FI12" s="151"/>
      <c r="FJ12" s="151"/>
      <c r="FK12" s="151"/>
      <c r="FL12" s="151"/>
      <c r="FM12" s="151"/>
      <c r="FN12" s="151"/>
      <c r="FO12" s="151"/>
      <c r="FP12" s="151"/>
      <c r="FQ12" s="151"/>
      <c r="FR12" s="151"/>
      <c r="FS12" s="151"/>
      <c r="FT12" s="151"/>
      <c r="FU12" s="151"/>
      <c r="FV12" s="151"/>
      <c r="FW12" s="151"/>
      <c r="FX12" s="151"/>
      <c r="FY12" s="151"/>
      <c r="FZ12" s="151"/>
      <c r="GA12" s="151"/>
      <c r="GB12" s="151"/>
      <c r="GC12" s="151"/>
      <c r="GD12" s="151"/>
      <c r="GE12" s="151"/>
      <c r="GF12" s="151"/>
      <c r="GG12" s="151"/>
      <c r="GH12" s="151"/>
      <c r="GI12" s="151"/>
      <c r="GJ12" s="151"/>
      <c r="GK12" s="151"/>
      <c r="GL12" s="151"/>
      <c r="GM12" s="151"/>
      <c r="GN12" s="151"/>
      <c r="GO12" s="151"/>
      <c r="GP12" s="151"/>
      <c r="GQ12" s="151"/>
      <c r="GR12" s="151"/>
      <c r="GS12" s="151"/>
      <c r="GT12" s="151"/>
      <c r="GU12" s="151"/>
      <c r="GV12" s="151"/>
      <c r="GW12" s="151"/>
      <c r="GX12" s="151"/>
      <c r="GY12" s="151"/>
      <c r="GZ12" s="151"/>
      <c r="HA12" s="151"/>
      <c r="HB12" s="151"/>
      <c r="HC12" s="151"/>
      <c r="HD12" s="151"/>
      <c r="HE12" s="151"/>
      <c r="HF12" s="151"/>
      <c r="HG12" s="151"/>
      <c r="HH12" s="151"/>
      <c r="HI12" s="151"/>
      <c r="HJ12" s="151"/>
      <c r="HK12" s="151"/>
      <c r="HL12" s="151"/>
      <c r="HM12" s="151"/>
      <c r="HN12" s="151"/>
      <c r="HO12" s="151"/>
      <c r="HP12" s="151"/>
      <c r="HQ12" s="151"/>
      <c r="HR12" s="151"/>
      <c r="HS12" s="151"/>
      <c r="HT12" s="151"/>
      <c r="HU12" s="151"/>
      <c r="HV12" s="151"/>
      <c r="HW12" s="151"/>
      <c r="HX12" s="151"/>
      <c r="HY12" s="151"/>
      <c r="HZ12" s="151"/>
      <c r="IA12" s="151"/>
      <c r="IB12" s="151"/>
      <c r="IC12" s="151"/>
      <c r="ID12" s="151"/>
      <c r="IE12" s="151"/>
      <c r="IF12" s="151"/>
      <c r="IG12" s="151"/>
      <c r="IH12" s="151"/>
      <c r="II12" s="151"/>
      <c r="IJ12" s="151"/>
      <c r="IK12" s="151"/>
      <c r="IL12" s="151"/>
      <c r="IM12" s="151"/>
      <c r="IN12" s="151"/>
      <c r="IO12" s="151"/>
      <c r="IP12" s="151"/>
      <c r="IQ12" s="151"/>
      <c r="IR12" s="151"/>
      <c r="IS12" s="151"/>
      <c r="IT12" s="151"/>
      <c r="IU12" s="151"/>
    </row>
    <row r="13" spans="1:255" ht="45" x14ac:dyDescent="0.15">
      <c r="A13" s="152" t="s">
        <v>15</v>
      </c>
      <c r="B13" s="153" t="s">
        <v>16</v>
      </c>
      <c r="C13" s="153" t="s">
        <v>17</v>
      </c>
      <c r="D13" s="153" t="s">
        <v>18</v>
      </c>
      <c r="E13" s="153" t="s">
        <v>19</v>
      </c>
      <c r="F13" s="153" t="s">
        <v>351</v>
      </c>
      <c r="G13" s="153" t="s">
        <v>357</v>
      </c>
    </row>
    <row r="14" spans="1:255" ht="15" x14ac:dyDescent="0.15">
      <c r="A14" s="154" t="s">
        <v>21</v>
      </c>
      <c r="B14" s="155" t="s">
        <v>318</v>
      </c>
      <c r="C14" s="155" t="s">
        <v>318</v>
      </c>
      <c r="D14" s="155" t="s">
        <v>318</v>
      </c>
      <c r="E14" s="155" t="s">
        <v>318</v>
      </c>
      <c r="F14" s="155" t="s">
        <v>318</v>
      </c>
      <c r="G14" s="155" t="s">
        <v>318</v>
      </c>
    </row>
    <row r="15" spans="1:255" x14ac:dyDescent="0.15">
      <c r="A15" s="156"/>
      <c r="B15" s="148"/>
      <c r="C15" s="148"/>
      <c r="D15" s="148"/>
      <c r="E15" s="148"/>
      <c r="F15" s="148"/>
      <c r="G15" s="148"/>
    </row>
    <row r="16" spans="1:255" x14ac:dyDescent="0.15">
      <c r="A16" s="156" t="s">
        <v>23</v>
      </c>
      <c r="B16" s="157">
        <v>1861.2</v>
      </c>
      <c r="C16" s="157">
        <v>2004.3</v>
      </c>
      <c r="D16" s="157">
        <v>1973.3</v>
      </c>
      <c r="E16" s="157">
        <v>2189.1</v>
      </c>
      <c r="F16" s="157">
        <v>2355.6999999999998</v>
      </c>
      <c r="G16" s="157">
        <v>2286.8000000000002</v>
      </c>
    </row>
    <row r="17" spans="1:15" x14ac:dyDescent="0.15">
      <c r="A17" s="158" t="s">
        <v>24</v>
      </c>
      <c r="B17" s="159">
        <v>3.0709999999999999E-3</v>
      </c>
      <c r="C17" s="159">
        <v>7.6884999999999995E-2</v>
      </c>
      <c r="D17" s="159">
        <v>-1.5467E-2</v>
      </c>
      <c r="E17" s="159">
        <v>0.109359</v>
      </c>
      <c r="F17" s="159">
        <v>7.6104000000000005E-2</v>
      </c>
      <c r="G17" s="159">
        <v>1.2351000000000001E-2</v>
      </c>
    </row>
    <row r="18" spans="1:15" ht="5" customHeight="1" x14ac:dyDescent="0.15">
      <c r="A18" s="148"/>
      <c r="B18" s="148"/>
      <c r="C18" s="148"/>
      <c r="D18" s="148"/>
      <c r="E18" s="148"/>
      <c r="F18" s="148"/>
      <c r="G18" s="148"/>
      <c r="K18" s="167"/>
      <c r="L18" s="168"/>
      <c r="M18" s="168"/>
      <c r="N18" s="168"/>
      <c r="O18" s="169"/>
    </row>
    <row r="19" spans="1:15" x14ac:dyDescent="0.15">
      <c r="A19" s="156" t="s">
        <v>25</v>
      </c>
      <c r="B19" s="157">
        <v>532.79999999999995</v>
      </c>
      <c r="C19" s="157">
        <v>564.6</v>
      </c>
      <c r="D19" s="157">
        <v>551.79999999999995</v>
      </c>
      <c r="E19" s="157">
        <v>580.79999999999995</v>
      </c>
      <c r="F19" s="157">
        <v>640.4</v>
      </c>
      <c r="G19" s="157">
        <v>614.1</v>
      </c>
      <c r="K19" s="170"/>
      <c r="L19" s="171" t="s">
        <v>34</v>
      </c>
      <c r="M19" s="172"/>
      <c r="N19" s="173">
        <v>26.91</v>
      </c>
      <c r="O19" s="174"/>
    </row>
    <row r="20" spans="1:15" x14ac:dyDescent="0.15">
      <c r="A20" s="158" t="s">
        <v>26</v>
      </c>
      <c r="B20" s="159">
        <v>0.28626600000000002</v>
      </c>
      <c r="C20" s="159">
        <v>0.281694</v>
      </c>
      <c r="D20" s="159">
        <v>0.27963300000000002</v>
      </c>
      <c r="E20" s="159">
        <v>0.26531399999999999</v>
      </c>
      <c r="F20" s="159">
        <v>0.27185100000000001</v>
      </c>
      <c r="G20" s="159">
        <v>0.26854099999999997</v>
      </c>
      <c r="K20" s="170"/>
      <c r="L20" s="171" t="s">
        <v>35</v>
      </c>
      <c r="M20" s="172"/>
      <c r="N20" s="175">
        <v>83.490765999999994</v>
      </c>
      <c r="O20" s="174"/>
    </row>
    <row r="21" spans="1:15" x14ac:dyDescent="0.15">
      <c r="A21" s="148"/>
      <c r="B21" s="148"/>
      <c r="C21" s="148"/>
      <c r="D21" s="148"/>
      <c r="E21" s="148"/>
      <c r="F21" s="148"/>
      <c r="G21" s="148"/>
      <c r="K21" s="170"/>
      <c r="L21" s="171"/>
      <c r="M21" s="172"/>
      <c r="N21" s="171"/>
      <c r="O21" s="174"/>
    </row>
    <row r="22" spans="1:15" x14ac:dyDescent="0.15">
      <c r="A22" s="156" t="s">
        <v>27</v>
      </c>
      <c r="B22" s="157">
        <v>408.8</v>
      </c>
      <c r="C22" s="157">
        <v>453.4</v>
      </c>
      <c r="D22" s="157">
        <v>455.1</v>
      </c>
      <c r="E22" s="157">
        <v>494.7</v>
      </c>
      <c r="F22" s="157">
        <v>566.9</v>
      </c>
      <c r="G22" s="157">
        <v>541.29999999999995</v>
      </c>
      <c r="K22" s="170"/>
      <c r="L22" s="176" t="s">
        <v>419</v>
      </c>
      <c r="M22" s="172"/>
      <c r="N22" s="177">
        <f>N19*N20</f>
        <v>2246.7365130599997</v>
      </c>
      <c r="O22" s="174"/>
    </row>
    <row r="23" spans="1:15" x14ac:dyDescent="0.15">
      <c r="A23" s="158" t="s">
        <v>26</v>
      </c>
      <c r="B23" s="159">
        <v>0.219643</v>
      </c>
      <c r="C23" s="159">
        <v>0.226213</v>
      </c>
      <c r="D23" s="159">
        <v>0.230628</v>
      </c>
      <c r="E23" s="159">
        <v>0.22598299999999999</v>
      </c>
      <c r="F23" s="159">
        <v>0.24065</v>
      </c>
      <c r="G23" s="159">
        <v>0.236706</v>
      </c>
      <c r="K23" s="170"/>
      <c r="L23" s="184" t="s">
        <v>418</v>
      </c>
      <c r="M23" s="172"/>
      <c r="N23" s="175">
        <v>329.3</v>
      </c>
      <c r="O23" s="174"/>
    </row>
    <row r="24" spans="1:15" x14ac:dyDescent="0.15">
      <c r="A24" s="148"/>
      <c r="B24" s="148"/>
      <c r="C24" s="148"/>
      <c r="D24" s="148"/>
      <c r="E24" s="148"/>
      <c r="F24" s="148"/>
      <c r="G24" s="148"/>
      <c r="K24" s="170"/>
      <c r="L24" s="171" t="s">
        <v>38</v>
      </c>
      <c r="M24" s="172"/>
      <c r="N24" s="175">
        <v>1390.1</v>
      </c>
      <c r="O24" s="174"/>
    </row>
    <row r="25" spans="1:15" ht="15" x14ac:dyDescent="0.15">
      <c r="A25" s="156" t="s">
        <v>28</v>
      </c>
      <c r="B25" s="157">
        <v>332.4</v>
      </c>
      <c r="C25" s="157">
        <v>360.1</v>
      </c>
      <c r="D25" s="157">
        <v>350.6</v>
      </c>
      <c r="E25" s="157">
        <v>371.6</v>
      </c>
      <c r="F25" s="157">
        <v>425.2</v>
      </c>
      <c r="G25" s="157">
        <v>402.8</v>
      </c>
      <c r="K25" s="170"/>
      <c r="L25" s="171" t="s">
        <v>39</v>
      </c>
      <c r="M25" s="172"/>
      <c r="N25" s="175" t="s">
        <v>40</v>
      </c>
      <c r="O25" s="174"/>
    </row>
    <row r="26" spans="1:15" ht="15" x14ac:dyDescent="0.15">
      <c r="A26" s="158" t="s">
        <v>26</v>
      </c>
      <c r="B26" s="159">
        <v>0.178594</v>
      </c>
      <c r="C26" s="159">
        <v>0.17966299999999999</v>
      </c>
      <c r="D26" s="159">
        <v>0.177671</v>
      </c>
      <c r="E26" s="159">
        <v>0.16975000000000001</v>
      </c>
      <c r="F26" s="159">
        <v>0.18049799999999999</v>
      </c>
      <c r="G26" s="159">
        <v>0.17614099999999999</v>
      </c>
      <c r="K26" s="170"/>
      <c r="L26" s="171" t="s">
        <v>41</v>
      </c>
      <c r="M26" s="172"/>
      <c r="N26" s="175" t="s">
        <v>40</v>
      </c>
      <c r="O26" s="174"/>
    </row>
    <row r="27" spans="1:15" x14ac:dyDescent="0.15">
      <c r="A27" s="148"/>
      <c r="B27" s="148"/>
      <c r="C27" s="148"/>
      <c r="D27" s="148"/>
      <c r="E27" s="148"/>
      <c r="F27" s="148"/>
      <c r="G27" s="148"/>
      <c r="K27" s="170"/>
      <c r="L27" s="176" t="s">
        <v>417</v>
      </c>
      <c r="M27" s="172"/>
      <c r="N27" s="177">
        <v>3446.1311839999998</v>
      </c>
      <c r="O27" s="174"/>
    </row>
    <row r="28" spans="1:15" x14ac:dyDescent="0.15">
      <c r="A28" s="156" t="s">
        <v>29</v>
      </c>
      <c r="B28" s="157">
        <v>237.2</v>
      </c>
      <c r="C28" s="157">
        <v>249.8</v>
      </c>
      <c r="D28" s="157">
        <v>284</v>
      </c>
      <c r="E28" s="157">
        <v>276.60000000000002</v>
      </c>
      <c r="F28" s="157">
        <v>306.60000000000002</v>
      </c>
      <c r="G28" s="157">
        <v>276.8</v>
      </c>
      <c r="K28" s="170"/>
      <c r="L28" s="171"/>
      <c r="M28" s="172"/>
      <c r="N28" s="171"/>
      <c r="O28" s="174"/>
    </row>
    <row r="29" spans="1:15" x14ac:dyDescent="0.15">
      <c r="A29" s="158" t="s">
        <v>26</v>
      </c>
      <c r="B29" s="159">
        <v>0.127444</v>
      </c>
      <c r="C29" s="159">
        <v>0.12463200000000001</v>
      </c>
      <c r="D29" s="159">
        <v>0.14392099999999999</v>
      </c>
      <c r="E29" s="159">
        <v>0.12635299999999999</v>
      </c>
      <c r="F29" s="159">
        <v>0.13015199999999999</v>
      </c>
      <c r="G29" s="159">
        <v>0.121042</v>
      </c>
      <c r="K29" s="170"/>
      <c r="L29" s="171" t="s">
        <v>420</v>
      </c>
      <c r="M29" s="172"/>
      <c r="N29" s="175">
        <v>1421.1</v>
      </c>
      <c r="O29" s="174"/>
    </row>
    <row r="30" spans="1:15" ht="15" x14ac:dyDescent="0.15">
      <c r="A30" s="148"/>
      <c r="B30" s="148"/>
      <c r="C30" s="148"/>
      <c r="D30" s="148"/>
      <c r="E30" s="148"/>
      <c r="F30" s="148"/>
      <c r="G30" s="148"/>
      <c r="K30" s="170"/>
      <c r="L30" s="171" t="s">
        <v>39</v>
      </c>
      <c r="M30" s="172"/>
      <c r="N30" s="175" t="s">
        <v>40</v>
      </c>
      <c r="O30" s="174"/>
    </row>
    <row r="31" spans="1:15" ht="15" x14ac:dyDescent="0.15">
      <c r="A31" s="156" t="s">
        <v>30</v>
      </c>
      <c r="B31" s="157">
        <v>237.2</v>
      </c>
      <c r="C31" s="157">
        <v>249.8</v>
      </c>
      <c r="D31" s="157">
        <v>284</v>
      </c>
      <c r="E31" s="157">
        <v>276.60000000000002</v>
      </c>
      <c r="F31" s="157">
        <v>306.60000000000002</v>
      </c>
      <c r="G31" s="157">
        <v>276.8</v>
      </c>
      <c r="K31" s="170"/>
      <c r="L31" s="171" t="s">
        <v>41</v>
      </c>
      <c r="M31" s="172"/>
      <c r="N31" s="175" t="s">
        <v>40</v>
      </c>
      <c r="O31" s="174"/>
    </row>
    <row r="32" spans="1:15" ht="12.75" customHeight="1" x14ac:dyDescent="0.15">
      <c r="A32" s="158" t="s">
        <v>26</v>
      </c>
      <c r="B32" s="159">
        <v>0.127444</v>
      </c>
      <c r="C32" s="159">
        <v>0.12463200000000001</v>
      </c>
      <c r="D32" s="159">
        <v>0.14392099999999999</v>
      </c>
      <c r="E32" s="159">
        <v>0.12635299999999999</v>
      </c>
      <c r="F32" s="159">
        <v>0.13015199999999999</v>
      </c>
      <c r="G32" s="159">
        <v>0.121042</v>
      </c>
      <c r="K32" s="170"/>
      <c r="L32" s="171" t="s">
        <v>38</v>
      </c>
      <c r="M32" s="172"/>
      <c r="N32" s="175">
        <v>1390.1</v>
      </c>
      <c r="O32" s="174"/>
    </row>
    <row r="33" spans="1:255" x14ac:dyDescent="0.15">
      <c r="A33" s="148"/>
      <c r="B33" s="148"/>
      <c r="C33" s="148"/>
      <c r="D33" s="148"/>
      <c r="E33" s="148"/>
      <c r="F33" s="148"/>
      <c r="G33" s="148"/>
      <c r="K33" s="170"/>
      <c r="L33" s="176" t="s">
        <v>416</v>
      </c>
      <c r="M33" s="172"/>
      <c r="N33" s="177">
        <v>2811.2</v>
      </c>
      <c r="O33" s="174"/>
    </row>
    <row r="34" spans="1:255" ht="12.75" customHeight="1" x14ac:dyDescent="0.15">
      <c r="A34" s="156" t="s">
        <v>31</v>
      </c>
      <c r="B34" s="162">
        <v>2.44</v>
      </c>
      <c r="C34" s="162">
        <v>2.65</v>
      </c>
      <c r="D34" s="162">
        <v>3.09</v>
      </c>
      <c r="E34" s="162">
        <v>3.11</v>
      </c>
      <c r="F34" s="162">
        <v>3.57</v>
      </c>
      <c r="G34" s="162">
        <v>3.2353260000000001</v>
      </c>
      <c r="J34" s="172"/>
      <c r="K34" s="181"/>
      <c r="O34" s="183"/>
      <c r="P34" s="172"/>
    </row>
    <row r="35" spans="1:255" x14ac:dyDescent="0.15">
      <c r="A35" s="158" t="s">
        <v>24</v>
      </c>
      <c r="B35" s="159">
        <v>0.15094299999999999</v>
      </c>
      <c r="C35" s="159">
        <v>8.6065000000000003E-2</v>
      </c>
      <c r="D35" s="159">
        <v>0.16603699999999999</v>
      </c>
      <c r="E35" s="159">
        <v>6.4720000000000003E-3</v>
      </c>
      <c r="F35" s="159">
        <v>0.14790900000000001</v>
      </c>
      <c r="G35" s="159">
        <v>-1.1414000000000001E-2</v>
      </c>
      <c r="J35" s="172"/>
      <c r="K35" s="181"/>
      <c r="L35" s="182" t="s">
        <v>421</v>
      </c>
      <c r="M35" s="182"/>
      <c r="N35" s="185">
        <v>8.3000000000000007</v>
      </c>
      <c r="O35" s="183"/>
      <c r="P35" s="172"/>
    </row>
    <row r="36" spans="1:255" ht="5" customHeight="1" x14ac:dyDescent="0.15">
      <c r="A36" s="148"/>
      <c r="B36" s="148"/>
      <c r="C36" s="148"/>
      <c r="D36" s="148"/>
      <c r="E36" s="148"/>
      <c r="F36" s="148"/>
      <c r="G36" s="148"/>
      <c r="J36" s="172"/>
      <c r="K36" s="178"/>
      <c r="L36" s="179"/>
      <c r="M36" s="179"/>
      <c r="N36" s="179"/>
      <c r="O36" s="180"/>
      <c r="P36" s="172"/>
    </row>
    <row r="37" spans="1:255" x14ac:dyDescent="0.15">
      <c r="A37" s="163"/>
      <c r="B37" s="163"/>
      <c r="C37" s="163"/>
      <c r="D37" s="163"/>
      <c r="E37" s="163"/>
      <c r="F37" s="163"/>
      <c r="G37" s="163"/>
    </row>
    <row r="38" spans="1:255" x14ac:dyDescent="0.15">
      <c r="A38" s="145" t="s">
        <v>32</v>
      </c>
    </row>
    <row r="39" spans="1:255" x14ac:dyDescent="0.15">
      <c r="A39" s="145" t="s">
        <v>33</v>
      </c>
    </row>
    <row r="42" spans="1:255" x14ac:dyDescent="0.15">
      <c r="A42" s="150" t="s">
        <v>319</v>
      </c>
      <c r="B42" s="150"/>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1"/>
      <c r="BP42" s="151"/>
      <c r="BQ42" s="151"/>
      <c r="BR42" s="151"/>
      <c r="BS42" s="151"/>
      <c r="BT42" s="151"/>
      <c r="BU42" s="151"/>
      <c r="BV42" s="151"/>
      <c r="BW42" s="151"/>
      <c r="BX42" s="151"/>
      <c r="BY42" s="151"/>
      <c r="BZ42" s="151"/>
      <c r="CA42" s="151"/>
      <c r="CB42" s="151"/>
      <c r="CC42" s="151"/>
      <c r="CD42" s="151"/>
      <c r="CE42" s="151"/>
      <c r="CF42" s="151"/>
      <c r="CG42" s="151"/>
      <c r="CH42" s="151"/>
      <c r="CI42" s="151"/>
      <c r="CJ42" s="151"/>
      <c r="CK42" s="151"/>
      <c r="CL42" s="151"/>
      <c r="CM42" s="151"/>
      <c r="CN42" s="151"/>
      <c r="CO42" s="151"/>
      <c r="CP42" s="151"/>
      <c r="CQ42" s="151"/>
      <c r="CR42" s="151"/>
      <c r="CS42" s="151"/>
      <c r="CT42" s="151"/>
      <c r="CU42" s="151"/>
      <c r="CV42" s="151"/>
      <c r="CW42" s="151"/>
      <c r="CX42" s="151"/>
      <c r="CY42" s="151"/>
      <c r="CZ42" s="151"/>
      <c r="DA42" s="151"/>
      <c r="DB42" s="151"/>
      <c r="DC42" s="151"/>
      <c r="DD42" s="151"/>
      <c r="DE42" s="151"/>
      <c r="DF42" s="151"/>
      <c r="DG42" s="151"/>
      <c r="DH42" s="151"/>
      <c r="DI42" s="151"/>
      <c r="DJ42" s="151"/>
      <c r="DK42" s="151"/>
      <c r="DL42" s="151"/>
      <c r="DM42" s="151"/>
      <c r="DN42" s="151"/>
      <c r="DO42" s="151"/>
      <c r="DP42" s="151"/>
      <c r="DQ42" s="151"/>
      <c r="DR42" s="151"/>
      <c r="DS42" s="151"/>
      <c r="DT42" s="151"/>
      <c r="DU42" s="151"/>
      <c r="DV42" s="151"/>
      <c r="DW42" s="151"/>
      <c r="DX42" s="151"/>
      <c r="DY42" s="151"/>
      <c r="DZ42" s="151"/>
      <c r="EA42" s="151"/>
      <c r="EB42" s="151"/>
      <c r="EC42" s="151"/>
      <c r="ED42" s="151"/>
      <c r="EE42" s="151"/>
      <c r="EF42" s="151"/>
      <c r="EG42" s="151"/>
      <c r="EH42" s="151"/>
      <c r="EI42" s="151"/>
      <c r="EJ42" s="151"/>
      <c r="EK42" s="151"/>
      <c r="EL42" s="151"/>
      <c r="EM42" s="151"/>
      <c r="EN42" s="151"/>
      <c r="EO42" s="151"/>
      <c r="EP42" s="151"/>
      <c r="EQ42" s="151"/>
      <c r="ER42" s="151"/>
      <c r="ES42" s="151"/>
      <c r="ET42" s="151"/>
      <c r="EU42" s="151"/>
      <c r="EV42" s="151"/>
      <c r="EW42" s="151"/>
      <c r="EX42" s="151"/>
      <c r="EY42" s="151"/>
      <c r="EZ42" s="151"/>
      <c r="FA42" s="151"/>
      <c r="FB42" s="151"/>
      <c r="FC42" s="151"/>
      <c r="FD42" s="151"/>
      <c r="FE42" s="151"/>
      <c r="FF42" s="151"/>
      <c r="FG42" s="151"/>
      <c r="FH42" s="151"/>
      <c r="FI42" s="151"/>
      <c r="FJ42" s="151"/>
      <c r="FK42" s="151"/>
      <c r="FL42" s="151"/>
      <c r="FM42" s="151"/>
      <c r="FN42" s="151"/>
      <c r="FO42" s="151"/>
      <c r="FP42" s="151"/>
      <c r="FQ42" s="151"/>
      <c r="FR42" s="151"/>
      <c r="FS42" s="151"/>
      <c r="FT42" s="151"/>
      <c r="FU42" s="151"/>
      <c r="FV42" s="151"/>
      <c r="FW42" s="151"/>
      <c r="FX42" s="151"/>
      <c r="FY42" s="151"/>
      <c r="FZ42" s="151"/>
      <c r="GA42" s="151"/>
      <c r="GB42" s="151"/>
      <c r="GC42" s="151"/>
      <c r="GD42" s="151"/>
      <c r="GE42" s="151"/>
      <c r="GF42" s="151"/>
      <c r="GG42" s="151"/>
      <c r="GH42" s="151"/>
      <c r="GI42" s="151"/>
      <c r="GJ42" s="151"/>
      <c r="GK42" s="151"/>
      <c r="GL42" s="151"/>
      <c r="GM42" s="151"/>
      <c r="GN42" s="151"/>
      <c r="GO42" s="151"/>
      <c r="GP42" s="151"/>
      <c r="GQ42" s="151"/>
      <c r="GR42" s="151"/>
      <c r="GS42" s="151"/>
      <c r="GT42" s="151"/>
      <c r="GU42" s="151"/>
      <c r="GV42" s="151"/>
      <c r="GW42" s="151"/>
      <c r="GX42" s="151"/>
      <c r="GY42" s="151"/>
      <c r="GZ42" s="151"/>
      <c r="HA42" s="151"/>
      <c r="HB42" s="151"/>
      <c r="HC42" s="151"/>
      <c r="HD42" s="151"/>
      <c r="HE42" s="151"/>
      <c r="HF42" s="151"/>
      <c r="HG42" s="151"/>
      <c r="HH42" s="151"/>
      <c r="HI42" s="151"/>
      <c r="HJ42" s="151"/>
      <c r="HK42" s="151"/>
      <c r="HL42" s="151"/>
      <c r="HM42" s="151"/>
      <c r="HN42" s="151"/>
      <c r="HO42" s="151"/>
      <c r="HP42" s="151"/>
      <c r="HQ42" s="151"/>
      <c r="HR42" s="151"/>
      <c r="HS42" s="151"/>
      <c r="HT42" s="151"/>
      <c r="HU42" s="151"/>
      <c r="HV42" s="151"/>
      <c r="HW42" s="151"/>
      <c r="HX42" s="151"/>
      <c r="HY42" s="151"/>
      <c r="HZ42" s="151"/>
      <c r="IA42" s="151"/>
      <c r="IB42" s="151"/>
      <c r="IC42" s="151"/>
      <c r="ID42" s="151"/>
      <c r="IE42" s="151"/>
      <c r="IF42" s="151"/>
      <c r="IG42" s="151"/>
      <c r="IH42" s="151"/>
      <c r="II42" s="151"/>
      <c r="IJ42" s="151"/>
      <c r="IK42" s="151"/>
      <c r="IL42" s="151"/>
      <c r="IM42" s="151"/>
      <c r="IN42" s="151"/>
      <c r="IO42" s="151"/>
      <c r="IP42" s="151"/>
      <c r="IQ42" s="151"/>
      <c r="IR42" s="151"/>
      <c r="IS42" s="151"/>
      <c r="IT42" s="151"/>
      <c r="IU42" s="151"/>
    </row>
    <row r="43" spans="1:255" ht="15" x14ac:dyDescent="0.15">
      <c r="A43" s="154" t="s">
        <v>21</v>
      </c>
      <c r="B43" s="155" t="s">
        <v>318</v>
      </c>
    </row>
    <row r="44" spans="1:255" x14ac:dyDescent="0.15">
      <c r="A44" s="148" t="s">
        <v>34</v>
      </c>
      <c r="B44" s="160">
        <v>26.91</v>
      </c>
    </row>
    <row r="45" spans="1:255" x14ac:dyDescent="0.15">
      <c r="A45" s="148" t="s">
        <v>35</v>
      </c>
      <c r="B45" s="161">
        <v>83.490765999999994</v>
      </c>
    </row>
    <row r="46" spans="1:255" x14ac:dyDescent="0.15">
      <c r="A46" s="148"/>
      <c r="B46" s="148"/>
    </row>
    <row r="47" spans="1:255" x14ac:dyDescent="0.15">
      <c r="A47" s="156" t="s">
        <v>36</v>
      </c>
      <c r="B47" s="157">
        <f>B44*B45</f>
        <v>2246.7365130599997</v>
      </c>
    </row>
    <row r="48" spans="1:255" x14ac:dyDescent="0.15">
      <c r="A48" s="148" t="s">
        <v>37</v>
      </c>
      <c r="B48" s="161">
        <v>329.3</v>
      </c>
    </row>
    <row r="49" spans="1:2" x14ac:dyDescent="0.15">
      <c r="A49" s="148" t="s">
        <v>38</v>
      </c>
      <c r="B49" s="161">
        <v>1390.1</v>
      </c>
    </row>
    <row r="50" spans="1:2" ht="15" x14ac:dyDescent="0.15">
      <c r="A50" s="148" t="s">
        <v>39</v>
      </c>
      <c r="B50" s="161" t="s">
        <v>40</v>
      </c>
    </row>
    <row r="51" spans="1:2" ht="15" x14ac:dyDescent="0.15">
      <c r="A51" s="148" t="s">
        <v>41</v>
      </c>
      <c r="B51" s="161" t="s">
        <v>40</v>
      </c>
    </row>
    <row r="52" spans="1:2" x14ac:dyDescent="0.15">
      <c r="A52" s="156" t="s">
        <v>42</v>
      </c>
      <c r="B52" s="157">
        <v>3446.1311839999998</v>
      </c>
    </row>
    <row r="53" spans="1:2" x14ac:dyDescent="0.15">
      <c r="A53" s="148"/>
      <c r="B53" s="148"/>
    </row>
    <row r="54" spans="1:2" x14ac:dyDescent="0.15">
      <c r="A54" s="148" t="s">
        <v>43</v>
      </c>
      <c r="B54" s="161">
        <v>1421.1</v>
      </c>
    </row>
    <row r="55" spans="1:2" ht="15" x14ac:dyDescent="0.15">
      <c r="A55" s="148" t="s">
        <v>39</v>
      </c>
      <c r="B55" s="161" t="s">
        <v>40</v>
      </c>
    </row>
    <row r="56" spans="1:2" ht="15" x14ac:dyDescent="0.15">
      <c r="A56" s="148" t="s">
        <v>41</v>
      </c>
      <c r="B56" s="161" t="s">
        <v>40</v>
      </c>
    </row>
    <row r="57" spans="1:2" x14ac:dyDescent="0.15">
      <c r="A57" s="148" t="s">
        <v>38</v>
      </c>
      <c r="B57" s="161">
        <v>1390.1</v>
      </c>
    </row>
    <row r="58" spans="1:2" x14ac:dyDescent="0.15">
      <c r="A58" s="156" t="s">
        <v>44</v>
      </c>
      <c r="B58" s="157">
        <v>2811.2</v>
      </c>
    </row>
    <row r="59" spans="1:2" x14ac:dyDescent="0.15">
      <c r="A59" s="148"/>
      <c r="B59" s="148"/>
    </row>
    <row r="60" spans="1:2" ht="105" x14ac:dyDescent="0.15">
      <c r="A60" s="163" t="s">
        <v>45</v>
      </c>
      <c r="B60" s="163"/>
    </row>
    <row r="62" spans="1:2" ht="200" customHeight="1" x14ac:dyDescent="0.15">
      <c r="A62" s="164"/>
    </row>
    <row r="64" spans="1:2" x14ac:dyDescent="0.15">
      <c r="A64" s="145" t="s">
        <v>46</v>
      </c>
    </row>
    <row r="65" spans="1:255" x14ac:dyDescent="0.15">
      <c r="A65" s="145" t="s">
        <v>47</v>
      </c>
    </row>
    <row r="66" spans="1:255" x14ac:dyDescent="0.15">
      <c r="A66" s="145" t="s">
        <v>48</v>
      </c>
    </row>
    <row r="67" spans="1:255" x14ac:dyDescent="0.15">
      <c r="A67" s="145" t="s">
        <v>49</v>
      </c>
    </row>
    <row r="69" spans="1:255" x14ac:dyDescent="0.15">
      <c r="A69" s="150" t="s">
        <v>50</v>
      </c>
      <c r="B69" s="150"/>
      <c r="C69" s="150"/>
      <c r="D69" s="150"/>
      <c r="E69" s="150"/>
      <c r="F69" s="150"/>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c r="BA69" s="151"/>
      <c r="BB69" s="151"/>
      <c r="BC69" s="151"/>
      <c r="BD69" s="151"/>
      <c r="BE69" s="151"/>
      <c r="BF69" s="151"/>
      <c r="BG69" s="151"/>
      <c r="BH69" s="151"/>
      <c r="BI69" s="151"/>
      <c r="BJ69" s="151"/>
      <c r="BK69" s="151"/>
      <c r="BL69" s="151"/>
      <c r="BM69" s="151"/>
      <c r="BN69" s="151"/>
      <c r="BO69" s="151"/>
      <c r="BP69" s="151"/>
      <c r="BQ69" s="151"/>
      <c r="BR69" s="151"/>
      <c r="BS69" s="151"/>
      <c r="BT69" s="151"/>
      <c r="BU69" s="151"/>
      <c r="BV69" s="151"/>
      <c r="BW69" s="151"/>
      <c r="BX69" s="151"/>
      <c r="BY69" s="151"/>
      <c r="BZ69" s="151"/>
      <c r="CA69" s="151"/>
      <c r="CB69" s="151"/>
      <c r="CC69" s="151"/>
      <c r="CD69" s="151"/>
      <c r="CE69" s="151"/>
      <c r="CF69" s="151"/>
      <c r="CG69" s="151"/>
      <c r="CH69" s="151"/>
      <c r="CI69" s="151"/>
      <c r="CJ69" s="151"/>
      <c r="CK69" s="151"/>
      <c r="CL69" s="151"/>
      <c r="CM69" s="151"/>
      <c r="CN69" s="151"/>
      <c r="CO69" s="151"/>
      <c r="CP69" s="151"/>
      <c r="CQ69" s="151"/>
      <c r="CR69" s="151"/>
      <c r="CS69" s="151"/>
      <c r="CT69" s="151"/>
      <c r="CU69" s="151"/>
      <c r="CV69" s="151"/>
      <c r="CW69" s="151"/>
      <c r="CX69" s="151"/>
      <c r="CY69" s="151"/>
      <c r="CZ69" s="151"/>
      <c r="DA69" s="151"/>
      <c r="DB69" s="151"/>
      <c r="DC69" s="151"/>
      <c r="DD69" s="151"/>
      <c r="DE69" s="151"/>
      <c r="DF69" s="151"/>
      <c r="DG69" s="151"/>
      <c r="DH69" s="151"/>
      <c r="DI69" s="151"/>
      <c r="DJ69" s="151"/>
      <c r="DK69" s="151"/>
      <c r="DL69" s="151"/>
      <c r="DM69" s="151"/>
      <c r="DN69" s="151"/>
      <c r="DO69" s="151"/>
      <c r="DP69" s="151"/>
      <c r="DQ69" s="151"/>
      <c r="DR69" s="151"/>
      <c r="DS69" s="151"/>
      <c r="DT69" s="151"/>
      <c r="DU69" s="151"/>
      <c r="DV69" s="151"/>
      <c r="DW69" s="151"/>
      <c r="DX69" s="151"/>
      <c r="DY69" s="151"/>
      <c r="DZ69" s="151"/>
      <c r="EA69" s="151"/>
      <c r="EB69" s="151"/>
      <c r="EC69" s="151"/>
      <c r="ED69" s="151"/>
      <c r="EE69" s="151"/>
      <c r="EF69" s="151"/>
      <c r="EG69" s="151"/>
      <c r="EH69" s="151"/>
      <c r="EI69" s="151"/>
      <c r="EJ69" s="151"/>
      <c r="EK69" s="151"/>
      <c r="EL69" s="151"/>
      <c r="EM69" s="151"/>
      <c r="EN69" s="151"/>
      <c r="EO69" s="151"/>
      <c r="EP69" s="151"/>
      <c r="EQ69" s="151"/>
      <c r="ER69" s="151"/>
      <c r="ES69" s="151"/>
      <c r="ET69" s="151"/>
      <c r="EU69" s="151"/>
      <c r="EV69" s="151"/>
      <c r="EW69" s="151"/>
      <c r="EX69" s="151"/>
      <c r="EY69" s="151"/>
      <c r="EZ69" s="151"/>
      <c r="FA69" s="151"/>
      <c r="FB69" s="151"/>
      <c r="FC69" s="151"/>
      <c r="FD69" s="151"/>
      <c r="FE69" s="151"/>
      <c r="FF69" s="151"/>
      <c r="FG69" s="151"/>
      <c r="FH69" s="151"/>
      <c r="FI69" s="151"/>
      <c r="FJ69" s="151"/>
      <c r="FK69" s="151"/>
      <c r="FL69" s="151"/>
      <c r="FM69" s="151"/>
      <c r="FN69" s="151"/>
      <c r="FO69" s="151"/>
      <c r="FP69" s="151"/>
      <c r="FQ69" s="151"/>
      <c r="FR69" s="151"/>
      <c r="FS69" s="151"/>
      <c r="FT69" s="151"/>
      <c r="FU69" s="151"/>
      <c r="FV69" s="151"/>
      <c r="FW69" s="151"/>
      <c r="FX69" s="151"/>
      <c r="FY69" s="151"/>
      <c r="FZ69" s="151"/>
      <c r="GA69" s="151"/>
      <c r="GB69" s="151"/>
      <c r="GC69" s="151"/>
      <c r="GD69" s="151"/>
      <c r="GE69" s="151"/>
      <c r="GF69" s="151"/>
      <c r="GG69" s="151"/>
      <c r="GH69" s="151"/>
      <c r="GI69" s="151"/>
      <c r="GJ69" s="151"/>
      <c r="GK69" s="151"/>
      <c r="GL69" s="151"/>
      <c r="GM69" s="151"/>
      <c r="GN69" s="151"/>
      <c r="GO69" s="151"/>
      <c r="GP69" s="151"/>
      <c r="GQ69" s="151"/>
      <c r="GR69" s="151"/>
      <c r="GS69" s="151"/>
      <c r="GT69" s="151"/>
      <c r="GU69" s="151"/>
      <c r="GV69" s="151"/>
      <c r="GW69" s="151"/>
      <c r="GX69" s="151"/>
      <c r="GY69" s="151"/>
      <c r="GZ69" s="151"/>
      <c r="HA69" s="151"/>
      <c r="HB69" s="151"/>
      <c r="HC69" s="151"/>
      <c r="HD69" s="151"/>
      <c r="HE69" s="151"/>
      <c r="HF69" s="151"/>
      <c r="HG69" s="151"/>
      <c r="HH69" s="151"/>
      <c r="HI69" s="151"/>
      <c r="HJ69" s="151"/>
      <c r="HK69" s="151"/>
      <c r="HL69" s="151"/>
      <c r="HM69" s="151"/>
      <c r="HN69" s="151"/>
      <c r="HO69" s="151"/>
      <c r="HP69" s="151"/>
      <c r="HQ69" s="151"/>
      <c r="HR69" s="151"/>
      <c r="HS69" s="151"/>
      <c r="HT69" s="151"/>
      <c r="HU69" s="151"/>
      <c r="HV69" s="151"/>
      <c r="HW69" s="151"/>
      <c r="HX69" s="151"/>
      <c r="HY69" s="151"/>
      <c r="HZ69" s="151"/>
      <c r="IA69" s="151"/>
      <c r="IB69" s="151"/>
      <c r="IC69" s="151"/>
      <c r="ID69" s="151"/>
      <c r="IE69" s="151"/>
      <c r="IF69" s="151"/>
      <c r="IG69" s="151"/>
      <c r="IH69" s="151"/>
      <c r="II69" s="151"/>
      <c r="IJ69" s="151"/>
      <c r="IK69" s="151"/>
      <c r="IL69" s="151"/>
      <c r="IM69" s="151"/>
      <c r="IN69" s="151"/>
      <c r="IO69" s="151"/>
      <c r="IP69" s="151"/>
      <c r="IQ69" s="151"/>
      <c r="IR69" s="151"/>
      <c r="IS69" s="151"/>
      <c r="IT69" s="151"/>
      <c r="IU69" s="151"/>
    </row>
    <row r="70" spans="1:255" ht="45" x14ac:dyDescent="0.15">
      <c r="A70" s="152" t="s">
        <v>15</v>
      </c>
      <c r="B70" s="153" t="s">
        <v>17</v>
      </c>
      <c r="C70" s="153" t="s">
        <v>18</v>
      </c>
      <c r="D70" s="153" t="s">
        <v>19</v>
      </c>
      <c r="E70" s="153" t="s">
        <v>351</v>
      </c>
      <c r="F70" s="153" t="s">
        <v>356</v>
      </c>
    </row>
    <row r="71" spans="1:255" x14ac:dyDescent="0.15">
      <c r="A71" s="156" t="s">
        <v>52</v>
      </c>
      <c r="B71" s="165">
        <v>1.719368</v>
      </c>
      <c r="C71" s="165">
        <v>1.7463789999999999</v>
      </c>
      <c r="D71" s="165">
        <v>1.574222</v>
      </c>
      <c r="E71" s="165">
        <v>1.4637389999999999</v>
      </c>
      <c r="F71" s="165">
        <v>1.506966</v>
      </c>
    </row>
    <row r="72" spans="1:255" x14ac:dyDescent="0.15">
      <c r="A72" s="148"/>
      <c r="B72" s="148"/>
      <c r="C72" s="148"/>
      <c r="D72" s="148"/>
      <c r="E72" s="148"/>
      <c r="F72" s="148"/>
    </row>
    <row r="73" spans="1:255" x14ac:dyDescent="0.15">
      <c r="A73" s="156" t="s">
        <v>53</v>
      </c>
      <c r="B73" s="165">
        <v>7.5589620000000002</v>
      </c>
      <c r="C73" s="165">
        <v>7.5177379999999996</v>
      </c>
      <c r="D73" s="165">
        <v>6.8881290000000002</v>
      </c>
      <c r="E73" s="165">
        <v>5.883178</v>
      </c>
      <c r="F73" s="165">
        <v>6.1648139999999998</v>
      </c>
    </row>
    <row r="74" spans="1:255" x14ac:dyDescent="0.15">
      <c r="A74" s="148"/>
      <c r="B74" s="148"/>
      <c r="C74" s="148"/>
      <c r="D74" s="148"/>
      <c r="E74" s="148"/>
      <c r="F74" s="148"/>
    </row>
    <row r="75" spans="1:255" x14ac:dyDescent="0.15">
      <c r="A75" s="156" t="s">
        <v>54</v>
      </c>
      <c r="B75" s="165">
        <v>9.5039470000000001</v>
      </c>
      <c r="C75" s="165">
        <v>9.737584</v>
      </c>
      <c r="D75" s="165">
        <v>9.1360840000000003</v>
      </c>
      <c r="E75" s="165">
        <v>8.0394749999999995</v>
      </c>
      <c r="F75" s="165">
        <v>8.5089649999999999</v>
      </c>
    </row>
    <row r="76" spans="1:255" x14ac:dyDescent="0.15">
      <c r="A76" s="148"/>
      <c r="B76" s="148"/>
      <c r="C76" s="148"/>
      <c r="D76" s="148"/>
      <c r="E76" s="148"/>
      <c r="F76" s="148"/>
    </row>
    <row r="77" spans="1:255" x14ac:dyDescent="0.15">
      <c r="A77" s="156" t="s">
        <v>55</v>
      </c>
      <c r="B77" s="165">
        <v>10.781131999999999</v>
      </c>
      <c r="C77" s="165">
        <v>9.2459539999999993</v>
      </c>
      <c r="D77" s="165">
        <v>9.1864950000000007</v>
      </c>
      <c r="E77" s="165">
        <v>8.0028009999999998</v>
      </c>
      <c r="F77" s="165">
        <v>8.8306400000000007</v>
      </c>
    </row>
    <row r="78" spans="1:255" x14ac:dyDescent="0.15">
      <c r="A78" s="148"/>
      <c r="B78" s="148"/>
      <c r="C78" s="148"/>
      <c r="D78" s="148"/>
      <c r="E78" s="148"/>
      <c r="F78" s="148"/>
    </row>
    <row r="79" spans="1:255" x14ac:dyDescent="0.15">
      <c r="A79" s="156" t="s">
        <v>56</v>
      </c>
      <c r="B79" s="165">
        <v>2.0975959999999998</v>
      </c>
      <c r="C79" s="165">
        <v>1.7121740000000001</v>
      </c>
      <c r="D79" s="165">
        <v>1.8326290000000001</v>
      </c>
      <c r="E79" s="165">
        <v>1.6516500000000001</v>
      </c>
      <c r="F79" s="165">
        <v>1.676685</v>
      </c>
    </row>
    <row r="80" spans="1:255" x14ac:dyDescent="0.15">
      <c r="A80" s="148"/>
      <c r="B80" s="148"/>
      <c r="C80" s="148"/>
      <c r="D80" s="148"/>
      <c r="E80" s="148"/>
      <c r="F80" s="148"/>
    </row>
    <row r="81" spans="1:6" x14ac:dyDescent="0.15">
      <c r="A81" s="156" t="s">
        <v>57</v>
      </c>
      <c r="B81" s="165">
        <v>2.2267399999999999</v>
      </c>
      <c r="C81" s="165">
        <v>1.9012709999999999</v>
      </c>
      <c r="D81" s="165">
        <v>2.0536880000000002</v>
      </c>
      <c r="E81" s="165">
        <v>2.0489419999999998</v>
      </c>
      <c r="F81" s="165">
        <v>2.0819030000000001</v>
      </c>
    </row>
    <row r="82" spans="1:6" x14ac:dyDescent="0.15">
      <c r="A82" s="148"/>
      <c r="B82" s="148"/>
      <c r="C82" s="148"/>
      <c r="D82" s="148"/>
      <c r="E82" s="148"/>
      <c r="F82" s="148"/>
    </row>
    <row r="83" spans="1:6" x14ac:dyDescent="0.15">
      <c r="A83" s="163"/>
      <c r="B83" s="163"/>
      <c r="C83" s="163"/>
      <c r="D83" s="163"/>
      <c r="E83" s="163"/>
      <c r="F83" s="163"/>
    </row>
    <row r="84" spans="1:6" x14ac:dyDescent="0.15">
      <c r="A84" s="166" t="s">
        <v>59</v>
      </c>
    </row>
  </sheetData>
  <pageMargins left="0.2" right="0.2" top="0.5" bottom="0.5" header="0.5" footer="0.5"/>
  <pageSetup fitToWidth="0" fitToHeight="0" orientation="landscape" horizontalDpi="0" verticalDpi="0"/>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9CB27-9667-8449-B063-FEEC4ADAF90D}">
  <sheetPr>
    <outlinePr summaryBelow="0" summaryRight="0"/>
    <pageSetUpPr autoPageBreaks="0"/>
  </sheetPr>
  <dimension ref="A5:IU108"/>
  <sheetViews>
    <sheetView tabSelected="1" topLeftCell="A16" zoomScale="118" workbookViewId="0">
      <selection activeCell="A54" sqref="A54"/>
    </sheetView>
  </sheetViews>
  <sheetFormatPr baseColWidth="10" defaultColWidth="5.83203125" defaultRowHeight="11" x14ac:dyDescent="0.15"/>
  <cols>
    <col min="1" max="1" width="35.6640625" style="2" customWidth="1"/>
    <col min="2" max="7" width="11.5" style="2" customWidth="1"/>
    <col min="8" max="256" width="5.83203125" style="2"/>
    <col min="257" max="257" width="35.6640625" style="2" customWidth="1"/>
    <col min="258" max="263" width="11.5" style="2" customWidth="1"/>
    <col min="264" max="512" width="5.83203125" style="2"/>
    <col min="513" max="513" width="35.6640625" style="2" customWidth="1"/>
    <col min="514" max="519" width="11.5" style="2" customWidth="1"/>
    <col min="520" max="768" width="5.83203125" style="2"/>
    <col min="769" max="769" width="35.6640625" style="2" customWidth="1"/>
    <col min="770" max="775" width="11.5" style="2" customWidth="1"/>
    <col min="776" max="1024" width="5.83203125" style="2"/>
    <col min="1025" max="1025" width="35.6640625" style="2" customWidth="1"/>
    <col min="1026" max="1031" width="11.5" style="2" customWidth="1"/>
    <col min="1032" max="1280" width="5.83203125" style="2"/>
    <col min="1281" max="1281" width="35.6640625" style="2" customWidth="1"/>
    <col min="1282" max="1287" width="11.5" style="2" customWidth="1"/>
    <col min="1288" max="1536" width="5.83203125" style="2"/>
    <col min="1537" max="1537" width="35.6640625" style="2" customWidth="1"/>
    <col min="1538" max="1543" width="11.5" style="2" customWidth="1"/>
    <col min="1544" max="1792" width="5.83203125" style="2"/>
    <col min="1793" max="1793" width="35.6640625" style="2" customWidth="1"/>
    <col min="1794" max="1799" width="11.5" style="2" customWidth="1"/>
    <col min="1800" max="2048" width="5.83203125" style="2"/>
    <col min="2049" max="2049" width="35.6640625" style="2" customWidth="1"/>
    <col min="2050" max="2055" width="11.5" style="2" customWidth="1"/>
    <col min="2056" max="2304" width="5.83203125" style="2"/>
    <col min="2305" max="2305" width="35.6640625" style="2" customWidth="1"/>
    <col min="2306" max="2311" width="11.5" style="2" customWidth="1"/>
    <col min="2312" max="2560" width="5.83203125" style="2"/>
    <col min="2561" max="2561" width="35.6640625" style="2" customWidth="1"/>
    <col min="2562" max="2567" width="11.5" style="2" customWidth="1"/>
    <col min="2568" max="2816" width="5.83203125" style="2"/>
    <col min="2817" max="2817" width="35.6640625" style="2" customWidth="1"/>
    <col min="2818" max="2823" width="11.5" style="2" customWidth="1"/>
    <col min="2824" max="3072" width="5.83203125" style="2"/>
    <col min="3073" max="3073" width="35.6640625" style="2" customWidth="1"/>
    <col min="3074" max="3079" width="11.5" style="2" customWidth="1"/>
    <col min="3080" max="3328" width="5.83203125" style="2"/>
    <col min="3329" max="3329" width="35.6640625" style="2" customWidth="1"/>
    <col min="3330" max="3335" width="11.5" style="2" customWidth="1"/>
    <col min="3336" max="3584" width="5.83203125" style="2"/>
    <col min="3585" max="3585" width="35.6640625" style="2" customWidth="1"/>
    <col min="3586" max="3591" width="11.5" style="2" customWidth="1"/>
    <col min="3592" max="3840" width="5.83203125" style="2"/>
    <col min="3841" max="3841" width="35.6640625" style="2" customWidth="1"/>
    <col min="3842" max="3847" width="11.5" style="2" customWidth="1"/>
    <col min="3848" max="4096" width="5.83203125" style="2"/>
    <col min="4097" max="4097" width="35.6640625" style="2" customWidth="1"/>
    <col min="4098" max="4103" width="11.5" style="2" customWidth="1"/>
    <col min="4104" max="4352" width="5.83203125" style="2"/>
    <col min="4353" max="4353" width="35.6640625" style="2" customWidth="1"/>
    <col min="4354" max="4359" width="11.5" style="2" customWidth="1"/>
    <col min="4360" max="4608" width="5.83203125" style="2"/>
    <col min="4609" max="4609" width="35.6640625" style="2" customWidth="1"/>
    <col min="4610" max="4615" width="11.5" style="2" customWidth="1"/>
    <col min="4616" max="4864" width="5.83203125" style="2"/>
    <col min="4865" max="4865" width="35.6640625" style="2" customWidth="1"/>
    <col min="4866" max="4871" width="11.5" style="2" customWidth="1"/>
    <col min="4872" max="5120" width="5.83203125" style="2"/>
    <col min="5121" max="5121" width="35.6640625" style="2" customWidth="1"/>
    <col min="5122" max="5127" width="11.5" style="2" customWidth="1"/>
    <col min="5128" max="5376" width="5.83203125" style="2"/>
    <col min="5377" max="5377" width="35.6640625" style="2" customWidth="1"/>
    <col min="5378" max="5383" width="11.5" style="2" customWidth="1"/>
    <col min="5384" max="5632" width="5.83203125" style="2"/>
    <col min="5633" max="5633" width="35.6640625" style="2" customWidth="1"/>
    <col min="5634" max="5639" width="11.5" style="2" customWidth="1"/>
    <col min="5640" max="5888" width="5.83203125" style="2"/>
    <col min="5889" max="5889" width="35.6640625" style="2" customWidth="1"/>
    <col min="5890" max="5895" width="11.5" style="2" customWidth="1"/>
    <col min="5896" max="6144" width="5.83203125" style="2"/>
    <col min="6145" max="6145" width="35.6640625" style="2" customWidth="1"/>
    <col min="6146" max="6151" width="11.5" style="2" customWidth="1"/>
    <col min="6152" max="6400" width="5.83203125" style="2"/>
    <col min="6401" max="6401" width="35.6640625" style="2" customWidth="1"/>
    <col min="6402" max="6407" width="11.5" style="2" customWidth="1"/>
    <col min="6408" max="6656" width="5.83203125" style="2"/>
    <col min="6657" max="6657" width="35.6640625" style="2" customWidth="1"/>
    <col min="6658" max="6663" width="11.5" style="2" customWidth="1"/>
    <col min="6664" max="6912" width="5.83203125" style="2"/>
    <col min="6913" max="6913" width="35.6640625" style="2" customWidth="1"/>
    <col min="6914" max="6919" width="11.5" style="2" customWidth="1"/>
    <col min="6920" max="7168" width="5.83203125" style="2"/>
    <col min="7169" max="7169" width="35.6640625" style="2" customWidth="1"/>
    <col min="7170" max="7175" width="11.5" style="2" customWidth="1"/>
    <col min="7176" max="7424" width="5.83203125" style="2"/>
    <col min="7425" max="7425" width="35.6640625" style="2" customWidth="1"/>
    <col min="7426" max="7431" width="11.5" style="2" customWidth="1"/>
    <col min="7432" max="7680" width="5.83203125" style="2"/>
    <col min="7681" max="7681" width="35.6640625" style="2" customWidth="1"/>
    <col min="7682" max="7687" width="11.5" style="2" customWidth="1"/>
    <col min="7688" max="7936" width="5.83203125" style="2"/>
    <col min="7937" max="7937" width="35.6640625" style="2" customWidth="1"/>
    <col min="7938" max="7943" width="11.5" style="2" customWidth="1"/>
    <col min="7944" max="8192" width="5.83203125" style="2"/>
    <col min="8193" max="8193" width="35.6640625" style="2" customWidth="1"/>
    <col min="8194" max="8199" width="11.5" style="2" customWidth="1"/>
    <col min="8200" max="8448" width="5.83203125" style="2"/>
    <col min="8449" max="8449" width="35.6640625" style="2" customWidth="1"/>
    <col min="8450" max="8455" width="11.5" style="2" customWidth="1"/>
    <col min="8456" max="8704" width="5.83203125" style="2"/>
    <col min="8705" max="8705" width="35.6640625" style="2" customWidth="1"/>
    <col min="8706" max="8711" width="11.5" style="2" customWidth="1"/>
    <col min="8712" max="8960" width="5.83203125" style="2"/>
    <col min="8961" max="8961" width="35.6640625" style="2" customWidth="1"/>
    <col min="8962" max="8967" width="11.5" style="2" customWidth="1"/>
    <col min="8968" max="9216" width="5.83203125" style="2"/>
    <col min="9217" max="9217" width="35.6640625" style="2" customWidth="1"/>
    <col min="9218" max="9223" width="11.5" style="2" customWidth="1"/>
    <col min="9224" max="9472" width="5.83203125" style="2"/>
    <col min="9473" max="9473" width="35.6640625" style="2" customWidth="1"/>
    <col min="9474" max="9479" width="11.5" style="2" customWidth="1"/>
    <col min="9480" max="9728" width="5.83203125" style="2"/>
    <col min="9729" max="9729" width="35.6640625" style="2" customWidth="1"/>
    <col min="9730" max="9735" width="11.5" style="2" customWidth="1"/>
    <col min="9736" max="9984" width="5.83203125" style="2"/>
    <col min="9985" max="9985" width="35.6640625" style="2" customWidth="1"/>
    <col min="9986" max="9991" width="11.5" style="2" customWidth="1"/>
    <col min="9992" max="10240" width="5.83203125" style="2"/>
    <col min="10241" max="10241" width="35.6640625" style="2" customWidth="1"/>
    <col min="10242" max="10247" width="11.5" style="2" customWidth="1"/>
    <col min="10248" max="10496" width="5.83203125" style="2"/>
    <col min="10497" max="10497" width="35.6640625" style="2" customWidth="1"/>
    <col min="10498" max="10503" width="11.5" style="2" customWidth="1"/>
    <col min="10504" max="10752" width="5.83203125" style="2"/>
    <col min="10753" max="10753" width="35.6640625" style="2" customWidth="1"/>
    <col min="10754" max="10759" width="11.5" style="2" customWidth="1"/>
    <col min="10760" max="11008" width="5.83203125" style="2"/>
    <col min="11009" max="11009" width="35.6640625" style="2" customWidth="1"/>
    <col min="11010" max="11015" width="11.5" style="2" customWidth="1"/>
    <col min="11016" max="11264" width="5.83203125" style="2"/>
    <col min="11265" max="11265" width="35.6640625" style="2" customWidth="1"/>
    <col min="11266" max="11271" width="11.5" style="2" customWidth="1"/>
    <col min="11272" max="11520" width="5.83203125" style="2"/>
    <col min="11521" max="11521" width="35.6640625" style="2" customWidth="1"/>
    <col min="11522" max="11527" width="11.5" style="2" customWidth="1"/>
    <col min="11528" max="11776" width="5.83203125" style="2"/>
    <col min="11777" max="11777" width="35.6640625" style="2" customWidth="1"/>
    <col min="11778" max="11783" width="11.5" style="2" customWidth="1"/>
    <col min="11784" max="12032" width="5.83203125" style="2"/>
    <col min="12033" max="12033" width="35.6640625" style="2" customWidth="1"/>
    <col min="12034" max="12039" width="11.5" style="2" customWidth="1"/>
    <col min="12040" max="12288" width="5.83203125" style="2"/>
    <col min="12289" max="12289" width="35.6640625" style="2" customWidth="1"/>
    <col min="12290" max="12295" width="11.5" style="2" customWidth="1"/>
    <col min="12296" max="12544" width="5.83203125" style="2"/>
    <col min="12545" max="12545" width="35.6640625" style="2" customWidth="1"/>
    <col min="12546" max="12551" width="11.5" style="2" customWidth="1"/>
    <col min="12552" max="12800" width="5.83203125" style="2"/>
    <col min="12801" max="12801" width="35.6640625" style="2" customWidth="1"/>
    <col min="12802" max="12807" width="11.5" style="2" customWidth="1"/>
    <col min="12808" max="13056" width="5.83203125" style="2"/>
    <col min="13057" max="13057" width="35.6640625" style="2" customWidth="1"/>
    <col min="13058" max="13063" width="11.5" style="2" customWidth="1"/>
    <col min="13064" max="13312" width="5.83203125" style="2"/>
    <col min="13313" max="13313" width="35.6640625" style="2" customWidth="1"/>
    <col min="13314" max="13319" width="11.5" style="2" customWidth="1"/>
    <col min="13320" max="13568" width="5.83203125" style="2"/>
    <col min="13569" max="13569" width="35.6640625" style="2" customWidth="1"/>
    <col min="13570" max="13575" width="11.5" style="2" customWidth="1"/>
    <col min="13576" max="13824" width="5.83203125" style="2"/>
    <col min="13825" max="13825" width="35.6640625" style="2" customWidth="1"/>
    <col min="13826" max="13831" width="11.5" style="2" customWidth="1"/>
    <col min="13832" max="14080" width="5.83203125" style="2"/>
    <col min="14081" max="14081" width="35.6640625" style="2" customWidth="1"/>
    <col min="14082" max="14087" width="11.5" style="2" customWidth="1"/>
    <col min="14088" max="14336" width="5.83203125" style="2"/>
    <col min="14337" max="14337" width="35.6640625" style="2" customWidth="1"/>
    <col min="14338" max="14343" width="11.5" style="2" customWidth="1"/>
    <col min="14344" max="14592" width="5.83203125" style="2"/>
    <col min="14593" max="14593" width="35.6640625" style="2" customWidth="1"/>
    <col min="14594" max="14599" width="11.5" style="2" customWidth="1"/>
    <col min="14600" max="14848" width="5.83203125" style="2"/>
    <col min="14849" max="14849" width="35.6640625" style="2" customWidth="1"/>
    <col min="14850" max="14855" width="11.5" style="2" customWidth="1"/>
    <col min="14856" max="15104" width="5.83203125" style="2"/>
    <col min="15105" max="15105" width="35.6640625" style="2" customWidth="1"/>
    <col min="15106" max="15111" width="11.5" style="2" customWidth="1"/>
    <col min="15112" max="15360" width="5.83203125" style="2"/>
    <col min="15361" max="15361" width="35.6640625" style="2" customWidth="1"/>
    <col min="15362" max="15367" width="11.5" style="2" customWidth="1"/>
    <col min="15368" max="15616" width="5.83203125" style="2"/>
    <col min="15617" max="15617" width="35.6640625" style="2" customWidth="1"/>
    <col min="15618" max="15623" width="11.5" style="2" customWidth="1"/>
    <col min="15624" max="15872" width="5.83203125" style="2"/>
    <col min="15873" max="15873" width="35.6640625" style="2" customWidth="1"/>
    <col min="15874" max="15879" width="11.5" style="2" customWidth="1"/>
    <col min="15880" max="16128" width="5.83203125" style="2"/>
    <col min="16129" max="16129" width="35.6640625" style="2" customWidth="1"/>
    <col min="16130" max="16135" width="11.5" style="2" customWidth="1"/>
    <col min="16136" max="16384" width="5.83203125" style="2"/>
  </cols>
  <sheetData>
    <row r="5" spans="1:255" ht="17" x14ac:dyDescent="0.2">
      <c r="A5" s="1" t="s">
        <v>320</v>
      </c>
    </row>
    <row r="7" spans="1:255" ht="12" x14ac:dyDescent="0.15">
      <c r="A7" s="3" t="s">
        <v>61</v>
      </c>
      <c r="B7" s="4" t="s">
        <v>62</v>
      </c>
      <c r="C7" s="2" t="s">
        <v>63</v>
      </c>
      <c r="D7" s="5" t="s">
        <v>3</v>
      </c>
      <c r="E7" s="4" t="s">
        <v>64</v>
      </c>
      <c r="F7" s="2" t="s">
        <v>65</v>
      </c>
    </row>
    <row r="8" spans="1:255" x14ac:dyDescent="0.15">
      <c r="A8" s="5"/>
      <c r="B8" s="4" t="s">
        <v>66</v>
      </c>
      <c r="C8" s="2" t="s">
        <v>67</v>
      </c>
      <c r="D8" s="5" t="s">
        <v>3</v>
      </c>
      <c r="E8" s="4" t="s">
        <v>6</v>
      </c>
      <c r="F8" s="2" t="s">
        <v>7</v>
      </c>
    </row>
    <row r="9" spans="1:255" x14ac:dyDescent="0.15">
      <c r="A9" s="5"/>
      <c r="B9" s="4" t="s">
        <v>1</v>
      </c>
      <c r="C9" s="2" t="s">
        <v>68</v>
      </c>
      <c r="D9" s="5" t="s">
        <v>3</v>
      </c>
      <c r="E9" s="4" t="s">
        <v>4</v>
      </c>
      <c r="F9" s="2" t="s">
        <v>317</v>
      </c>
    </row>
    <row r="10" spans="1:255" x14ac:dyDescent="0.15">
      <c r="A10" s="5"/>
      <c r="B10" s="4" t="s">
        <v>8</v>
      </c>
      <c r="C10" s="2" t="s">
        <v>9</v>
      </c>
      <c r="D10" s="5" t="s">
        <v>3</v>
      </c>
      <c r="E10" s="4" t="s">
        <v>10</v>
      </c>
      <c r="F10" s="6" t="s">
        <v>11</v>
      </c>
    </row>
    <row r="12" spans="1:255" x14ac:dyDescent="0.15">
      <c r="A12" s="2" t="s">
        <v>427</v>
      </c>
      <c r="C12" s="189">
        <f>(C31-B31)/(C17-B17)</f>
        <v>3.6140350877192633</v>
      </c>
      <c r="D12" s="189">
        <f t="shared" ref="D12:G12" si="0">(D31-C31)/(D17-C17)</f>
        <v>0.19357092941998646</v>
      </c>
      <c r="E12" s="189">
        <f t="shared" si="0"/>
        <v>0.30645161290322581</v>
      </c>
      <c r="F12" s="189">
        <f t="shared" si="0"/>
        <v>9.7312326227988896E-2</v>
      </c>
      <c r="G12" s="189">
        <f>(G31-F31)/(G17-F17)</f>
        <v>0.32172869147659061</v>
      </c>
    </row>
    <row r="13" spans="1:255" x14ac:dyDescent="0.15">
      <c r="A13" s="7" t="s">
        <v>69</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24" x14ac:dyDescent="0.15">
      <c r="A14" s="9" t="s">
        <v>15</v>
      </c>
      <c r="B14" s="10" t="s">
        <v>70</v>
      </c>
      <c r="C14" s="10" t="s">
        <v>321</v>
      </c>
      <c r="D14" s="10" t="s">
        <v>322</v>
      </c>
      <c r="E14" s="10" t="s">
        <v>323</v>
      </c>
      <c r="F14" s="10" t="s">
        <v>74</v>
      </c>
      <c r="G14" s="85" t="s">
        <v>352</v>
      </c>
    </row>
    <row r="15" spans="1:255" ht="12" x14ac:dyDescent="0.15">
      <c r="A15" s="11" t="s">
        <v>21</v>
      </c>
      <c r="B15" s="12" t="s">
        <v>318</v>
      </c>
      <c r="C15" s="12" t="s">
        <v>318</v>
      </c>
      <c r="D15" s="12" t="s">
        <v>318</v>
      </c>
      <c r="E15" s="12" t="s">
        <v>318</v>
      </c>
      <c r="F15" s="12" t="s">
        <v>318</v>
      </c>
      <c r="G15" s="89" t="s">
        <v>318</v>
      </c>
    </row>
    <row r="16" spans="1:255" x14ac:dyDescent="0.15">
      <c r="A16" s="13" t="s">
        <v>76</v>
      </c>
      <c r="B16" s="5"/>
      <c r="C16" s="5"/>
      <c r="D16" s="5"/>
      <c r="E16" s="5"/>
      <c r="F16" s="5"/>
      <c r="G16" s="82"/>
    </row>
    <row r="17" spans="1:13" x14ac:dyDescent="0.15">
      <c r="A17" s="5" t="s">
        <v>77</v>
      </c>
      <c r="B17" s="20">
        <v>1855.5</v>
      </c>
      <c r="C17" s="20">
        <v>1861.2</v>
      </c>
      <c r="D17" s="20">
        <v>2004.3</v>
      </c>
      <c r="E17" s="20">
        <v>1973.3</v>
      </c>
      <c r="F17" s="20">
        <v>2189.1</v>
      </c>
      <c r="G17" s="87">
        <v>2355.6999999999998</v>
      </c>
      <c r="M17" s="2" t="s">
        <v>77</v>
      </c>
    </row>
    <row r="18" spans="1:13" ht="12" x14ac:dyDescent="0.15">
      <c r="A18" s="5" t="s">
        <v>78</v>
      </c>
      <c r="B18" s="20" t="s">
        <v>40</v>
      </c>
      <c r="C18" s="20" t="s">
        <v>40</v>
      </c>
      <c r="D18" s="20" t="s">
        <v>40</v>
      </c>
      <c r="E18" s="20" t="s">
        <v>40</v>
      </c>
      <c r="F18" s="20" t="s">
        <v>40</v>
      </c>
      <c r="G18" s="87" t="s">
        <v>40</v>
      </c>
      <c r="M18" s="2" t="s">
        <v>409</v>
      </c>
    </row>
    <row r="19" spans="1:13" x14ac:dyDescent="0.15">
      <c r="A19" s="13" t="s">
        <v>79</v>
      </c>
      <c r="B19" s="25">
        <v>1855.5</v>
      </c>
      <c r="C19" s="25">
        <v>1861.2</v>
      </c>
      <c r="D19" s="25">
        <v>2004.3</v>
      </c>
      <c r="E19" s="25">
        <v>1973.3</v>
      </c>
      <c r="F19" s="25">
        <v>2189.1</v>
      </c>
      <c r="G19" s="94">
        <v>2355.6999999999998</v>
      </c>
      <c r="M19" s="2" t="s">
        <v>410</v>
      </c>
    </row>
    <row r="20" spans="1:13" x14ac:dyDescent="0.15">
      <c r="A20" s="5"/>
      <c r="B20" s="5"/>
      <c r="C20" s="5"/>
      <c r="D20" s="5"/>
      <c r="E20" s="5"/>
      <c r="F20" s="5"/>
      <c r="G20" s="82"/>
      <c r="M20" s="2" t="s">
        <v>411</v>
      </c>
    </row>
    <row r="21" spans="1:13" x14ac:dyDescent="0.15">
      <c r="A21" s="5" t="s">
        <v>80</v>
      </c>
      <c r="B21" s="20">
        <v>1346.7</v>
      </c>
      <c r="C21" s="20">
        <v>1328.4</v>
      </c>
      <c r="D21" s="20">
        <v>1439.7</v>
      </c>
      <c r="E21" s="20">
        <v>1421.5</v>
      </c>
      <c r="F21" s="20">
        <v>1608.3</v>
      </c>
      <c r="G21" s="87">
        <v>1715.3</v>
      </c>
      <c r="M21" s="2" t="s">
        <v>412</v>
      </c>
    </row>
    <row r="22" spans="1:13" x14ac:dyDescent="0.15">
      <c r="A22" s="13" t="s">
        <v>81</v>
      </c>
      <c r="B22" s="25">
        <v>508.8</v>
      </c>
      <c r="C22" s="25">
        <v>532.79999999999995</v>
      </c>
      <c r="D22" s="25">
        <v>564.6</v>
      </c>
      <c r="E22" s="25">
        <v>551.79999999999995</v>
      </c>
      <c r="F22" s="25">
        <v>580.79999999999995</v>
      </c>
      <c r="G22" s="94">
        <v>640.4</v>
      </c>
      <c r="M22" s="2" t="s">
        <v>413</v>
      </c>
    </row>
    <row r="23" spans="1:13" x14ac:dyDescent="0.15">
      <c r="A23" s="5"/>
      <c r="B23" s="5"/>
      <c r="C23" s="5"/>
      <c r="D23" s="5"/>
      <c r="E23" s="5"/>
      <c r="F23" s="5"/>
      <c r="G23" s="82"/>
      <c r="M23" s="2" t="s">
        <v>414</v>
      </c>
    </row>
    <row r="24" spans="1:13" x14ac:dyDescent="0.15">
      <c r="A24" s="5" t="s">
        <v>82</v>
      </c>
      <c r="B24" s="20">
        <v>149.1</v>
      </c>
      <c r="C24" s="20">
        <v>156.1</v>
      </c>
      <c r="D24" s="20">
        <v>157.6</v>
      </c>
      <c r="E24" s="20">
        <v>151.80000000000001</v>
      </c>
      <c r="F24" s="20">
        <v>146</v>
      </c>
      <c r="G24" s="87">
        <v>158.69999999999999</v>
      </c>
      <c r="M24" s="2" t="s">
        <v>88</v>
      </c>
    </row>
    <row r="25" spans="1:13" x14ac:dyDescent="0.15">
      <c r="A25" s="5" t="s">
        <v>83</v>
      </c>
      <c r="B25" s="20">
        <v>47.9</v>
      </c>
      <c r="C25" s="20">
        <v>44.3</v>
      </c>
      <c r="D25" s="20">
        <v>46.9</v>
      </c>
      <c r="E25" s="20">
        <v>49.4</v>
      </c>
      <c r="F25" s="20">
        <v>55.9</v>
      </c>
      <c r="G25" s="87">
        <v>56.5</v>
      </c>
      <c r="M25" s="2" t="s">
        <v>91</v>
      </c>
    </row>
    <row r="26" spans="1:13" ht="12" x14ac:dyDescent="0.15">
      <c r="A26" s="5" t="s">
        <v>84</v>
      </c>
      <c r="B26" s="20" t="s">
        <v>40</v>
      </c>
      <c r="C26" s="20" t="s">
        <v>40</v>
      </c>
      <c r="D26" s="20" t="s">
        <v>40</v>
      </c>
      <c r="E26" s="20" t="s">
        <v>40</v>
      </c>
      <c r="F26" s="20" t="s">
        <v>40</v>
      </c>
      <c r="G26" s="87" t="s">
        <v>40</v>
      </c>
      <c r="M26" s="2" t="s">
        <v>415</v>
      </c>
    </row>
    <row r="27" spans="1:13" ht="12" x14ac:dyDescent="0.15">
      <c r="A27" s="5" t="s">
        <v>85</v>
      </c>
      <c r="B27" s="20">
        <v>0</v>
      </c>
      <c r="C27" s="20">
        <v>0</v>
      </c>
      <c r="D27" s="20">
        <v>0</v>
      </c>
      <c r="E27" s="20">
        <v>0</v>
      </c>
      <c r="F27" s="20">
        <v>7.3</v>
      </c>
      <c r="G27" s="87" t="s">
        <v>40</v>
      </c>
    </row>
    <row r="28" spans="1:13" x14ac:dyDescent="0.15">
      <c r="A28" s="5"/>
      <c r="B28" s="5"/>
      <c r="C28" s="5"/>
      <c r="D28" s="5"/>
      <c r="E28" s="5"/>
      <c r="F28" s="5"/>
      <c r="G28" s="82"/>
    </row>
    <row r="29" spans="1:13" x14ac:dyDescent="0.15">
      <c r="A29" s="13" t="s">
        <v>86</v>
      </c>
      <c r="B29" s="25">
        <v>197</v>
      </c>
      <c r="C29" s="25">
        <v>200.4</v>
      </c>
      <c r="D29" s="25">
        <v>204.5</v>
      </c>
      <c r="E29" s="25">
        <v>201.2</v>
      </c>
      <c r="F29" s="25">
        <v>209.2</v>
      </c>
      <c r="G29" s="94">
        <v>215.2</v>
      </c>
    </row>
    <row r="30" spans="1:13" x14ac:dyDescent="0.15">
      <c r="A30" s="5"/>
      <c r="B30" s="5"/>
      <c r="C30" s="5"/>
      <c r="D30" s="5"/>
      <c r="E30" s="5"/>
      <c r="F30" s="5"/>
      <c r="G30" s="82"/>
    </row>
    <row r="31" spans="1:13" x14ac:dyDescent="0.15">
      <c r="A31" s="13" t="s">
        <v>87</v>
      </c>
      <c r="B31" s="14">
        <v>311.8</v>
      </c>
      <c r="C31" s="14">
        <v>332.4</v>
      </c>
      <c r="D31" s="14">
        <v>360.1</v>
      </c>
      <c r="E31" s="14">
        <v>350.6</v>
      </c>
      <c r="F31" s="14">
        <v>371.6</v>
      </c>
      <c r="G31" s="86">
        <v>425.2</v>
      </c>
    </row>
    <row r="32" spans="1:13" x14ac:dyDescent="0.15">
      <c r="A32" s="5"/>
      <c r="B32" s="5"/>
      <c r="C32" s="5"/>
      <c r="D32" s="5"/>
      <c r="E32" s="5"/>
      <c r="F32" s="5"/>
      <c r="G32" s="82"/>
    </row>
    <row r="33" spans="1:7" x14ac:dyDescent="0.15">
      <c r="A33" s="5" t="s">
        <v>88</v>
      </c>
      <c r="B33" s="20">
        <v>-8</v>
      </c>
      <c r="C33" s="20">
        <v>-14.2</v>
      </c>
      <c r="D33" s="20">
        <v>-22.1</v>
      </c>
      <c r="E33" s="20">
        <v>-27.4</v>
      </c>
      <c r="F33" s="20">
        <v>-37.700000000000003</v>
      </c>
      <c r="G33" s="87">
        <v>-45.5</v>
      </c>
    </row>
    <row r="34" spans="1:7" ht="12" x14ac:dyDescent="0.15">
      <c r="A34" s="5" t="s">
        <v>89</v>
      </c>
      <c r="B34" s="20" t="s">
        <v>40</v>
      </c>
      <c r="C34" s="20" t="s">
        <v>40</v>
      </c>
      <c r="D34" s="20" t="s">
        <v>40</v>
      </c>
      <c r="E34" s="20" t="s">
        <v>40</v>
      </c>
      <c r="F34" s="20" t="s">
        <v>40</v>
      </c>
      <c r="G34" s="87" t="s">
        <v>40</v>
      </c>
    </row>
    <row r="35" spans="1:7" x14ac:dyDescent="0.15">
      <c r="A35" s="13" t="s">
        <v>90</v>
      </c>
      <c r="B35" s="25">
        <v>-8</v>
      </c>
      <c r="C35" s="25">
        <v>-14.2</v>
      </c>
      <c r="D35" s="25">
        <v>-22.1</v>
      </c>
      <c r="E35" s="25">
        <v>-27.4</v>
      </c>
      <c r="F35" s="25">
        <v>-37.700000000000003</v>
      </c>
      <c r="G35" s="94">
        <v>-45.5</v>
      </c>
    </row>
    <row r="36" spans="1:7" x14ac:dyDescent="0.15">
      <c r="A36" s="5"/>
      <c r="B36" s="5"/>
      <c r="C36" s="5"/>
      <c r="D36" s="5"/>
      <c r="E36" s="5"/>
      <c r="F36" s="5"/>
      <c r="G36" s="82"/>
    </row>
    <row r="37" spans="1:7" x14ac:dyDescent="0.15">
      <c r="A37" s="5" t="s">
        <v>91</v>
      </c>
      <c r="B37" s="20">
        <v>1.4</v>
      </c>
      <c r="C37" s="20">
        <v>2</v>
      </c>
      <c r="D37" s="20">
        <v>2.5</v>
      </c>
      <c r="E37" s="20">
        <v>3.3</v>
      </c>
      <c r="F37" s="20">
        <v>5.6</v>
      </c>
      <c r="G37" s="87">
        <v>3.7</v>
      </c>
    </row>
    <row r="38" spans="1:7" ht="12" x14ac:dyDescent="0.15">
      <c r="A38" s="5" t="s">
        <v>93</v>
      </c>
      <c r="B38" s="20" t="s">
        <v>40</v>
      </c>
      <c r="C38" s="20" t="s">
        <v>40</v>
      </c>
      <c r="D38" s="20" t="s">
        <v>40</v>
      </c>
      <c r="E38" s="20" t="s">
        <v>40</v>
      </c>
      <c r="F38" s="20" t="s">
        <v>40</v>
      </c>
      <c r="G38" s="87" t="s">
        <v>40</v>
      </c>
    </row>
    <row r="39" spans="1:7" x14ac:dyDescent="0.15">
      <c r="A39" s="13" t="s">
        <v>94</v>
      </c>
      <c r="B39" s="25">
        <v>305.2</v>
      </c>
      <c r="C39" s="25">
        <v>320.2</v>
      </c>
      <c r="D39" s="25">
        <v>340.5</v>
      </c>
      <c r="E39" s="25">
        <v>326.5</v>
      </c>
      <c r="F39" s="25">
        <v>339.5</v>
      </c>
      <c r="G39" s="94">
        <v>383.4</v>
      </c>
    </row>
    <row r="40" spans="1:7" x14ac:dyDescent="0.15">
      <c r="A40" s="5"/>
      <c r="B40" s="5"/>
      <c r="C40" s="5"/>
      <c r="D40" s="5"/>
      <c r="E40" s="5"/>
      <c r="F40" s="5"/>
      <c r="G40" s="82"/>
    </row>
    <row r="41" spans="1:7" ht="12" x14ac:dyDescent="0.15">
      <c r="A41" s="5" t="s">
        <v>95</v>
      </c>
      <c r="B41" s="20" t="s">
        <v>40</v>
      </c>
      <c r="C41" s="20" t="s">
        <v>40</v>
      </c>
      <c r="D41" s="20" t="s">
        <v>40</v>
      </c>
      <c r="E41" s="20">
        <v>0</v>
      </c>
      <c r="F41" s="20">
        <v>-7.7</v>
      </c>
      <c r="G41" s="87" t="s">
        <v>40</v>
      </c>
    </row>
    <row r="42" spans="1:7" ht="12" x14ac:dyDescent="0.15">
      <c r="A42" s="5" t="s">
        <v>97</v>
      </c>
      <c r="B42" s="20" t="s">
        <v>40</v>
      </c>
      <c r="C42" s="20" t="s">
        <v>40</v>
      </c>
      <c r="D42" s="20" t="s">
        <v>40</v>
      </c>
      <c r="E42" s="20">
        <v>0</v>
      </c>
      <c r="F42" s="20" t="s">
        <v>40</v>
      </c>
      <c r="G42" s="87" t="s">
        <v>40</v>
      </c>
    </row>
    <row r="43" spans="1:7" ht="12" x14ac:dyDescent="0.15">
      <c r="A43" s="5" t="s">
        <v>324</v>
      </c>
      <c r="B43" s="20" t="s">
        <v>40</v>
      </c>
      <c r="C43" s="20" t="s">
        <v>40</v>
      </c>
      <c r="D43" s="20" t="s">
        <v>40</v>
      </c>
      <c r="E43" s="20">
        <v>0</v>
      </c>
      <c r="F43" s="20">
        <v>7.3</v>
      </c>
      <c r="G43" s="87" t="s">
        <v>40</v>
      </c>
    </row>
    <row r="44" spans="1:7" ht="12" x14ac:dyDescent="0.15">
      <c r="A44" s="5" t="s">
        <v>102</v>
      </c>
      <c r="B44" s="20">
        <v>-6.5</v>
      </c>
      <c r="C44" s="20" t="s">
        <v>40</v>
      </c>
      <c r="D44" s="20">
        <v>-0.4</v>
      </c>
      <c r="E44" s="20">
        <v>0</v>
      </c>
      <c r="F44" s="20" t="s">
        <v>40</v>
      </c>
      <c r="G44" s="87" t="s">
        <v>40</v>
      </c>
    </row>
    <row r="45" spans="1:7" x14ac:dyDescent="0.15">
      <c r="A45" s="13" t="s">
        <v>103</v>
      </c>
      <c r="B45" s="25">
        <v>298.7</v>
      </c>
      <c r="C45" s="25">
        <v>320.2</v>
      </c>
      <c r="D45" s="25">
        <v>340.1</v>
      </c>
      <c r="E45" s="25">
        <v>326.5</v>
      </c>
      <c r="F45" s="25">
        <v>339.1</v>
      </c>
      <c r="G45" s="94">
        <v>383.4</v>
      </c>
    </row>
    <row r="46" spans="1:7" x14ac:dyDescent="0.15">
      <c r="A46" s="5"/>
      <c r="B46" s="5"/>
      <c r="C46" s="5"/>
      <c r="D46" s="5"/>
      <c r="E46" s="5"/>
      <c r="F46" s="5"/>
      <c r="G46" s="82"/>
    </row>
    <row r="47" spans="1:7" x14ac:dyDescent="0.15">
      <c r="A47" s="5" t="s">
        <v>104</v>
      </c>
      <c r="B47" s="20">
        <v>89.3</v>
      </c>
      <c r="C47" s="20">
        <v>83</v>
      </c>
      <c r="D47" s="20">
        <v>90.3</v>
      </c>
      <c r="E47" s="20">
        <v>42.5</v>
      </c>
      <c r="F47" s="20">
        <v>62.5</v>
      </c>
      <c r="G47" s="87">
        <v>76.8</v>
      </c>
    </row>
    <row r="48" spans="1:7" x14ac:dyDescent="0.15">
      <c r="A48" s="13" t="s">
        <v>105</v>
      </c>
      <c r="B48" s="25">
        <v>209.4</v>
      </c>
      <c r="C48" s="25">
        <v>237.2</v>
      </c>
      <c r="D48" s="25">
        <v>249.8</v>
      </c>
      <c r="E48" s="25">
        <v>284</v>
      </c>
      <c r="F48" s="25">
        <v>276.60000000000002</v>
      </c>
      <c r="G48" s="94">
        <v>306.60000000000002</v>
      </c>
    </row>
    <row r="49" spans="1:10" x14ac:dyDescent="0.15">
      <c r="A49" s="5"/>
      <c r="B49" s="5"/>
      <c r="C49" s="5"/>
      <c r="D49" s="5"/>
      <c r="E49" s="5"/>
      <c r="F49" s="5"/>
      <c r="G49" s="82"/>
    </row>
    <row r="50" spans="1:10" ht="12" x14ac:dyDescent="0.15">
      <c r="A50" s="5" t="s">
        <v>106</v>
      </c>
      <c r="B50" s="20" t="s">
        <v>40</v>
      </c>
      <c r="C50" s="20" t="s">
        <v>40</v>
      </c>
      <c r="D50" s="20" t="s">
        <v>40</v>
      </c>
      <c r="E50" s="20" t="s">
        <v>40</v>
      </c>
      <c r="F50" s="20" t="s">
        <v>40</v>
      </c>
      <c r="G50" s="87" t="s">
        <v>40</v>
      </c>
    </row>
    <row r="51" spans="1:10" ht="12" x14ac:dyDescent="0.15">
      <c r="A51" s="5" t="s">
        <v>107</v>
      </c>
      <c r="B51" s="20" t="s">
        <v>40</v>
      </c>
      <c r="C51" s="20" t="s">
        <v>40</v>
      </c>
      <c r="D51" s="20" t="s">
        <v>40</v>
      </c>
      <c r="E51" s="20" t="s">
        <v>40</v>
      </c>
      <c r="F51" s="20" t="s">
        <v>40</v>
      </c>
      <c r="G51" s="87" t="s">
        <v>40</v>
      </c>
    </row>
    <row r="52" spans="1:10" x14ac:dyDescent="0.15">
      <c r="A52" s="13" t="s">
        <v>108</v>
      </c>
      <c r="B52" s="25">
        <v>209.4</v>
      </c>
      <c r="C52" s="25">
        <v>237.2</v>
      </c>
      <c r="D52" s="25">
        <v>249.8</v>
      </c>
      <c r="E52" s="25">
        <v>284</v>
      </c>
      <c r="F52" s="25">
        <v>276.60000000000002</v>
      </c>
      <c r="G52" s="94">
        <v>306.60000000000002</v>
      </c>
    </row>
    <row r="53" spans="1:10" x14ac:dyDescent="0.15">
      <c r="A53" s="5"/>
      <c r="B53" s="5"/>
      <c r="C53" s="5"/>
      <c r="D53" s="5"/>
      <c r="E53" s="5"/>
      <c r="F53" s="5"/>
      <c r="G53" s="82"/>
    </row>
    <row r="54" spans="1:10" ht="12" x14ac:dyDescent="0.15">
      <c r="A54" s="5" t="s">
        <v>109</v>
      </c>
      <c r="B54" s="20" t="s">
        <v>40</v>
      </c>
      <c r="C54" s="20" t="s">
        <v>40</v>
      </c>
      <c r="D54" s="20" t="s">
        <v>40</v>
      </c>
      <c r="E54" s="20" t="s">
        <v>40</v>
      </c>
      <c r="F54" s="20" t="s">
        <v>40</v>
      </c>
      <c r="G54" s="87" t="s">
        <v>40</v>
      </c>
    </row>
    <row r="55" spans="1:10" x14ac:dyDescent="0.15">
      <c r="A55" s="13" t="s">
        <v>110</v>
      </c>
      <c r="B55" s="26">
        <v>209.4</v>
      </c>
      <c r="C55" s="26">
        <v>237.2</v>
      </c>
      <c r="D55" s="26">
        <v>249.8</v>
      </c>
      <c r="E55" s="26">
        <v>284</v>
      </c>
      <c r="F55" s="26">
        <v>276.60000000000002</v>
      </c>
      <c r="G55" s="93">
        <v>306.60000000000002</v>
      </c>
    </row>
    <row r="56" spans="1:10" x14ac:dyDescent="0.15">
      <c r="A56" s="5"/>
      <c r="B56" s="5"/>
      <c r="C56" s="5"/>
      <c r="D56" s="5"/>
      <c r="E56" s="5"/>
      <c r="F56" s="5"/>
      <c r="G56" s="82"/>
    </row>
    <row r="57" spans="1:10" ht="12" x14ac:dyDescent="0.15">
      <c r="A57" s="5" t="s">
        <v>111</v>
      </c>
      <c r="B57" s="20" t="s">
        <v>40</v>
      </c>
      <c r="C57" s="20" t="s">
        <v>40</v>
      </c>
      <c r="D57" s="20" t="s">
        <v>40</v>
      </c>
      <c r="E57" s="20" t="s">
        <v>40</v>
      </c>
      <c r="F57" s="20" t="s">
        <v>40</v>
      </c>
      <c r="G57" s="87" t="s">
        <v>40</v>
      </c>
    </row>
    <row r="58" spans="1:10" x14ac:dyDescent="0.15">
      <c r="A58" s="5"/>
      <c r="B58" s="5"/>
      <c r="C58" s="5"/>
      <c r="D58" s="5"/>
      <c r="E58" s="5"/>
      <c r="F58" s="5"/>
      <c r="G58" s="82"/>
      <c r="J58" s="74">
        <f>(G55-F55)/('Balance Sheet (4)'!G58-'Balance Sheet (4)'!F58)</f>
        <v>0.11885895404120439</v>
      </c>
    </row>
    <row r="59" spans="1:10" x14ac:dyDescent="0.15">
      <c r="A59" s="13" t="s">
        <v>112</v>
      </c>
      <c r="B59" s="14">
        <v>209.4</v>
      </c>
      <c r="C59" s="14">
        <v>237.2</v>
      </c>
      <c r="D59" s="14">
        <v>249.8</v>
      </c>
      <c r="E59" s="14">
        <v>284</v>
      </c>
      <c r="F59" s="14">
        <v>276.60000000000002</v>
      </c>
      <c r="G59" s="86">
        <v>306.60000000000002</v>
      </c>
    </row>
    <row r="60" spans="1:10" x14ac:dyDescent="0.15">
      <c r="A60" s="13" t="s">
        <v>113</v>
      </c>
      <c r="B60" s="14">
        <v>209.4</v>
      </c>
      <c r="C60" s="14">
        <v>237.2</v>
      </c>
      <c r="D60" s="14">
        <v>249.8</v>
      </c>
      <c r="E60" s="14">
        <v>284</v>
      </c>
      <c r="F60" s="14">
        <v>276.60000000000002</v>
      </c>
      <c r="G60" s="86">
        <v>306.60000000000002</v>
      </c>
    </row>
    <row r="61" spans="1:10" x14ac:dyDescent="0.15">
      <c r="A61" s="5"/>
      <c r="B61" s="5"/>
      <c r="C61" s="5"/>
      <c r="D61" s="5"/>
      <c r="E61" s="5"/>
      <c r="F61" s="5"/>
      <c r="G61" s="82"/>
    </row>
    <row r="62" spans="1:10" x14ac:dyDescent="0.15">
      <c r="A62" s="13" t="s">
        <v>114</v>
      </c>
      <c r="B62" s="5"/>
      <c r="C62" s="5"/>
      <c r="D62" s="5"/>
      <c r="E62" s="5"/>
      <c r="F62" s="5"/>
      <c r="G62" s="82"/>
    </row>
    <row r="63" spans="1:10" x14ac:dyDescent="0.15">
      <c r="A63" s="5" t="s">
        <v>115</v>
      </c>
      <c r="B63" s="72">
        <v>2.16</v>
      </c>
      <c r="C63" s="72">
        <v>2.48</v>
      </c>
      <c r="D63" s="72">
        <v>2.69</v>
      </c>
      <c r="E63" s="72">
        <v>3.13</v>
      </c>
      <c r="F63" s="72">
        <v>3.15</v>
      </c>
      <c r="G63" s="99">
        <v>3.61</v>
      </c>
    </row>
    <row r="64" spans="1:10" x14ac:dyDescent="0.15">
      <c r="A64" s="5" t="s">
        <v>116</v>
      </c>
      <c r="B64" s="19">
        <v>2.1632229999999999</v>
      </c>
      <c r="C64" s="19">
        <v>2.4759910000000001</v>
      </c>
      <c r="D64" s="19">
        <v>2.6918099999999998</v>
      </c>
      <c r="E64" s="19">
        <v>3.1346569999999998</v>
      </c>
      <c r="F64" s="19">
        <v>3.146757</v>
      </c>
      <c r="G64" s="88">
        <v>3.611307</v>
      </c>
    </row>
    <row r="65" spans="1:7" x14ac:dyDescent="0.15">
      <c r="A65" s="5" t="s">
        <v>117</v>
      </c>
      <c r="B65" s="20">
        <v>96.8</v>
      </c>
      <c r="C65" s="20">
        <v>95.8</v>
      </c>
      <c r="D65" s="20">
        <v>92.8</v>
      </c>
      <c r="E65" s="20">
        <v>90.6</v>
      </c>
      <c r="F65" s="20">
        <v>87.9</v>
      </c>
      <c r="G65" s="87">
        <v>84.9</v>
      </c>
    </row>
    <row r="66" spans="1:7" x14ac:dyDescent="0.15">
      <c r="A66" s="5"/>
      <c r="B66" s="5"/>
      <c r="C66" s="5"/>
      <c r="D66" s="5"/>
      <c r="E66" s="5"/>
      <c r="F66" s="5"/>
      <c r="G66" s="82"/>
    </row>
    <row r="67" spans="1:7" x14ac:dyDescent="0.15">
      <c r="A67" s="5" t="s">
        <v>118</v>
      </c>
      <c r="B67" s="72">
        <v>2.12</v>
      </c>
      <c r="C67" s="72">
        <v>2.44</v>
      </c>
      <c r="D67" s="72">
        <v>2.65</v>
      </c>
      <c r="E67" s="72">
        <v>3.09</v>
      </c>
      <c r="F67" s="72">
        <v>3.11</v>
      </c>
      <c r="G67" s="99">
        <v>3.57</v>
      </c>
    </row>
    <row r="68" spans="1:7" x14ac:dyDescent="0.15">
      <c r="A68" s="5" t="s">
        <v>119</v>
      </c>
      <c r="B68" s="19">
        <v>2.12</v>
      </c>
      <c r="C68" s="19">
        <v>2.44</v>
      </c>
      <c r="D68" s="19">
        <v>2.65</v>
      </c>
      <c r="E68" s="19">
        <v>3.09</v>
      </c>
      <c r="F68" s="19">
        <v>3.11</v>
      </c>
      <c r="G68" s="88">
        <v>3.57</v>
      </c>
    </row>
    <row r="69" spans="1:7" x14ac:dyDescent="0.15">
      <c r="A69" s="5" t="s">
        <v>120</v>
      </c>
      <c r="B69" s="20">
        <v>98.7</v>
      </c>
      <c r="C69" s="20">
        <v>97.2</v>
      </c>
      <c r="D69" s="20">
        <v>94.2</v>
      </c>
      <c r="E69" s="20">
        <v>91.9</v>
      </c>
      <c r="F69" s="20">
        <v>89</v>
      </c>
      <c r="G69" s="87">
        <v>85.8</v>
      </c>
    </row>
    <row r="70" spans="1:7" x14ac:dyDescent="0.15">
      <c r="A70" s="5"/>
      <c r="B70" s="5"/>
      <c r="C70" s="5"/>
      <c r="D70" s="5"/>
      <c r="E70" s="5"/>
      <c r="F70" s="5"/>
      <c r="G70" s="82"/>
    </row>
    <row r="71" spans="1:7" x14ac:dyDescent="0.15">
      <c r="A71" s="5" t="s">
        <v>121</v>
      </c>
      <c r="B71" s="72">
        <v>1.97</v>
      </c>
      <c r="C71" s="72">
        <v>2.09</v>
      </c>
      <c r="D71" s="72">
        <v>2.29</v>
      </c>
      <c r="E71" s="72">
        <v>2.25</v>
      </c>
      <c r="F71" s="72">
        <v>2.41</v>
      </c>
      <c r="G71" s="99">
        <v>2.82</v>
      </c>
    </row>
    <row r="72" spans="1:7" x14ac:dyDescent="0.15">
      <c r="A72" s="5" t="s">
        <v>122</v>
      </c>
      <c r="B72" s="19">
        <v>1.9326239999999999</v>
      </c>
      <c r="C72" s="19">
        <v>2.0588989999999998</v>
      </c>
      <c r="D72" s="19">
        <v>2.2591559999999999</v>
      </c>
      <c r="E72" s="19">
        <v>2.2204839999999999</v>
      </c>
      <c r="F72" s="19">
        <v>2.3841290000000002</v>
      </c>
      <c r="G72" s="88">
        <v>2.7928320000000002</v>
      </c>
    </row>
    <row r="73" spans="1:7" x14ac:dyDescent="0.15">
      <c r="A73" s="5"/>
      <c r="B73" s="5"/>
      <c r="C73" s="5"/>
      <c r="D73" s="5"/>
      <c r="E73" s="5"/>
      <c r="F73" s="5"/>
      <c r="G73" s="82"/>
    </row>
    <row r="74" spans="1:7" ht="12" x14ac:dyDescent="0.15">
      <c r="A74" s="5" t="s">
        <v>123</v>
      </c>
      <c r="B74" s="19" t="s">
        <v>129</v>
      </c>
      <c r="C74" s="72">
        <v>0.4</v>
      </c>
      <c r="D74" s="72">
        <v>0.43</v>
      </c>
      <c r="E74" s="72">
        <v>0.47</v>
      </c>
      <c r="F74" s="72">
        <v>0.55000000000000004</v>
      </c>
      <c r="G74" s="99">
        <v>0.64</v>
      </c>
    </row>
    <row r="75" spans="1:7" ht="12" x14ac:dyDescent="0.15">
      <c r="A75" s="5" t="s">
        <v>124</v>
      </c>
      <c r="B75" s="23" t="s">
        <v>129</v>
      </c>
      <c r="C75" s="27">
        <v>0.161467</v>
      </c>
      <c r="D75" s="27">
        <v>0.159327</v>
      </c>
      <c r="E75" s="27">
        <v>0.15</v>
      </c>
      <c r="F75" s="27">
        <v>0.174981</v>
      </c>
      <c r="G75" s="91">
        <v>0.17677699999999999</v>
      </c>
    </row>
    <row r="76" spans="1:7" x14ac:dyDescent="0.15">
      <c r="A76" s="5"/>
      <c r="B76" s="5"/>
      <c r="C76" s="5"/>
      <c r="D76" s="5"/>
      <c r="E76" s="5"/>
      <c r="F76" s="5"/>
      <c r="G76" s="82"/>
    </row>
    <row r="77" spans="1:7" x14ac:dyDescent="0.15">
      <c r="A77" s="13" t="s">
        <v>126</v>
      </c>
      <c r="B77" s="5"/>
      <c r="C77" s="5"/>
      <c r="D77" s="5"/>
      <c r="E77" s="5"/>
      <c r="F77" s="5"/>
      <c r="G77" s="82"/>
    </row>
    <row r="78" spans="1:7" x14ac:dyDescent="0.15">
      <c r="A78" s="5" t="s">
        <v>27</v>
      </c>
      <c r="B78" s="20">
        <v>383</v>
      </c>
      <c r="C78" s="20">
        <v>408.8</v>
      </c>
      <c r="D78" s="20">
        <v>453.4</v>
      </c>
      <c r="E78" s="20">
        <v>455.1</v>
      </c>
      <c r="F78" s="20">
        <v>494.7</v>
      </c>
      <c r="G78" s="87">
        <v>566.9</v>
      </c>
    </row>
    <row r="79" spans="1:7" x14ac:dyDescent="0.15">
      <c r="A79" s="5" t="s">
        <v>127</v>
      </c>
      <c r="B79" s="20">
        <v>311.8</v>
      </c>
      <c r="C79" s="20">
        <v>332.4</v>
      </c>
      <c r="D79" s="20">
        <v>360.1</v>
      </c>
      <c r="E79" s="20">
        <v>351.6</v>
      </c>
      <c r="F79" s="20">
        <v>374.5</v>
      </c>
      <c r="G79" s="87">
        <v>432.1</v>
      </c>
    </row>
    <row r="80" spans="1:7" x14ac:dyDescent="0.15">
      <c r="A80" s="5" t="s">
        <v>28</v>
      </c>
      <c r="B80" s="20">
        <v>311.8</v>
      </c>
      <c r="C80" s="20">
        <v>332.4</v>
      </c>
      <c r="D80" s="20">
        <v>360.1</v>
      </c>
      <c r="E80" s="20">
        <v>350.6</v>
      </c>
      <c r="F80" s="20">
        <v>371.6</v>
      </c>
      <c r="G80" s="87">
        <v>425.2</v>
      </c>
    </row>
    <row r="81" spans="1:7" x14ac:dyDescent="0.15">
      <c r="A81" s="5" t="s">
        <v>128</v>
      </c>
      <c r="B81" s="20">
        <v>395.7</v>
      </c>
      <c r="C81" s="20">
        <v>419</v>
      </c>
      <c r="D81" s="20">
        <v>464.8</v>
      </c>
      <c r="E81" s="20">
        <v>467.1</v>
      </c>
      <c r="F81" s="20">
        <v>508.5</v>
      </c>
      <c r="G81" s="87">
        <v>582.4</v>
      </c>
    </row>
    <row r="82" spans="1:7" x14ac:dyDescent="0.15">
      <c r="A82" s="5" t="s">
        <v>131</v>
      </c>
      <c r="B82" s="27">
        <v>0.29896200000000001</v>
      </c>
      <c r="C82" s="27">
        <v>0.259212</v>
      </c>
      <c r="D82" s="27">
        <v>0.26551000000000002</v>
      </c>
      <c r="E82" s="27">
        <v>0.13016800000000001</v>
      </c>
      <c r="F82" s="27">
        <v>0.184311</v>
      </c>
      <c r="G82" s="91">
        <v>0.20031199999999999</v>
      </c>
    </row>
    <row r="83" spans="1:7" x14ac:dyDescent="0.15">
      <c r="A83" s="5" t="s">
        <v>325</v>
      </c>
      <c r="B83" s="20">
        <v>21.5</v>
      </c>
      <c r="C83" s="20">
        <v>-0.3</v>
      </c>
      <c r="D83" s="20">
        <v>-9.5</v>
      </c>
      <c r="E83" s="20">
        <v>18.899999999999999</v>
      </c>
      <c r="F83" s="20">
        <v>18.3</v>
      </c>
      <c r="G83" s="87">
        <v>49.1</v>
      </c>
    </row>
    <row r="84" spans="1:7" x14ac:dyDescent="0.15">
      <c r="A84" s="5" t="s">
        <v>326</v>
      </c>
      <c r="B84" s="20">
        <v>28.1</v>
      </c>
      <c r="C84" s="20">
        <v>30.1</v>
      </c>
      <c r="D84" s="20">
        <v>37.1</v>
      </c>
      <c r="E84" s="20">
        <v>20.3</v>
      </c>
      <c r="F84" s="20">
        <v>14.9</v>
      </c>
      <c r="G84" s="87">
        <v>11.4</v>
      </c>
    </row>
    <row r="85" spans="1:7" x14ac:dyDescent="0.15">
      <c r="A85" s="5" t="s">
        <v>132</v>
      </c>
      <c r="B85" s="20">
        <v>49.6</v>
      </c>
      <c r="C85" s="20">
        <v>29.8</v>
      </c>
      <c r="D85" s="20">
        <v>27.6</v>
      </c>
      <c r="E85" s="20">
        <v>39.200000000000003</v>
      </c>
      <c r="F85" s="20">
        <v>33.200000000000003</v>
      </c>
      <c r="G85" s="87">
        <v>60.5</v>
      </c>
    </row>
    <row r="86" spans="1:7" x14ac:dyDescent="0.15">
      <c r="A86" s="5" t="s">
        <v>327</v>
      </c>
      <c r="B86" s="20">
        <v>34.4</v>
      </c>
      <c r="C86" s="20">
        <v>48.6</v>
      </c>
      <c r="D86" s="20">
        <v>54.3</v>
      </c>
      <c r="E86" s="20">
        <v>-1.9</v>
      </c>
      <c r="F86" s="20">
        <v>26.8</v>
      </c>
      <c r="G86" s="87">
        <v>3.8</v>
      </c>
    </row>
    <row r="87" spans="1:7" x14ac:dyDescent="0.15">
      <c r="A87" s="5" t="s">
        <v>328</v>
      </c>
      <c r="B87" s="20">
        <v>5.3</v>
      </c>
      <c r="C87" s="20">
        <v>4.5999999999999996</v>
      </c>
      <c r="D87" s="20">
        <v>8.4</v>
      </c>
      <c r="E87" s="20">
        <v>5.2</v>
      </c>
      <c r="F87" s="20">
        <v>2.5</v>
      </c>
      <c r="G87" s="87">
        <v>12.5</v>
      </c>
    </row>
    <row r="88" spans="1:7" x14ac:dyDescent="0.15">
      <c r="A88" s="5" t="s">
        <v>133</v>
      </c>
      <c r="B88" s="20">
        <v>39.700000000000003</v>
      </c>
      <c r="C88" s="20">
        <v>53.2</v>
      </c>
      <c r="D88" s="20">
        <v>62.7</v>
      </c>
      <c r="E88" s="20">
        <v>3.3</v>
      </c>
      <c r="F88" s="20">
        <v>29.3</v>
      </c>
      <c r="G88" s="87">
        <v>16.3</v>
      </c>
    </row>
    <row r="89" spans="1:7" x14ac:dyDescent="0.15">
      <c r="A89" s="5"/>
      <c r="B89" s="5"/>
      <c r="C89" s="5"/>
      <c r="D89" s="5"/>
      <c r="E89" s="5"/>
      <c r="F89" s="5"/>
      <c r="G89" s="82"/>
    </row>
    <row r="90" spans="1:7" x14ac:dyDescent="0.15">
      <c r="A90" s="5" t="s">
        <v>134</v>
      </c>
      <c r="B90" s="20">
        <v>190.75</v>
      </c>
      <c r="C90" s="20">
        <v>200.125</v>
      </c>
      <c r="D90" s="20">
        <v>212.8125</v>
      </c>
      <c r="E90" s="20">
        <v>204.0625</v>
      </c>
      <c r="F90" s="20">
        <v>212.1875</v>
      </c>
      <c r="G90" s="87">
        <v>239.625</v>
      </c>
    </row>
    <row r="91" spans="1:7" ht="12" x14ac:dyDescent="0.15">
      <c r="A91" s="5" t="s">
        <v>329</v>
      </c>
      <c r="B91" s="20" t="s">
        <v>129</v>
      </c>
      <c r="C91" s="20" t="s">
        <v>129</v>
      </c>
      <c r="D91" s="20" t="s">
        <v>129</v>
      </c>
      <c r="E91" s="20">
        <v>3.1</v>
      </c>
      <c r="F91" s="20">
        <v>9.5</v>
      </c>
      <c r="G91" s="87">
        <v>12.7</v>
      </c>
    </row>
    <row r="92" spans="1:7" x14ac:dyDescent="0.15">
      <c r="A92" s="5" t="s">
        <v>135</v>
      </c>
      <c r="B92" s="20">
        <v>3.5</v>
      </c>
      <c r="C92" s="20">
        <v>0.8</v>
      </c>
      <c r="D92" s="20">
        <v>-0.4</v>
      </c>
      <c r="E92" s="20">
        <v>-1.7</v>
      </c>
      <c r="F92" s="20">
        <v>-3.9</v>
      </c>
      <c r="G92" s="87">
        <v>-3.2</v>
      </c>
    </row>
    <row r="93" spans="1:7" x14ac:dyDescent="0.15">
      <c r="A93" s="5" t="s">
        <v>136</v>
      </c>
      <c r="B93" s="29">
        <v>42775</v>
      </c>
      <c r="C93" s="29">
        <v>43138</v>
      </c>
      <c r="D93" s="29">
        <v>43502</v>
      </c>
      <c r="E93" s="29">
        <v>43502</v>
      </c>
      <c r="F93" s="29">
        <v>43502</v>
      </c>
      <c r="G93" s="90">
        <v>43879</v>
      </c>
    </row>
    <row r="94" spans="1:7" ht="12" x14ac:dyDescent="0.15">
      <c r="A94" s="5" t="s">
        <v>137</v>
      </c>
      <c r="B94" s="23" t="s">
        <v>138</v>
      </c>
      <c r="C94" s="23" t="s">
        <v>138</v>
      </c>
      <c r="D94" s="23" t="s">
        <v>138</v>
      </c>
      <c r="E94" s="23" t="s">
        <v>138</v>
      </c>
      <c r="F94" s="23" t="s">
        <v>141</v>
      </c>
      <c r="G94" s="83" t="s">
        <v>141</v>
      </c>
    </row>
    <row r="95" spans="1:7" ht="12" x14ac:dyDescent="0.15">
      <c r="A95" s="5" t="s">
        <v>142</v>
      </c>
      <c r="B95" s="23" t="s">
        <v>143</v>
      </c>
      <c r="C95" s="23" t="s">
        <v>143</v>
      </c>
      <c r="D95" s="23" t="s">
        <v>143</v>
      </c>
      <c r="E95" s="23" t="s">
        <v>143</v>
      </c>
      <c r="F95" s="23" t="s">
        <v>143</v>
      </c>
      <c r="G95" s="83" t="s">
        <v>143</v>
      </c>
    </row>
    <row r="96" spans="1:7" x14ac:dyDescent="0.15">
      <c r="A96" s="5"/>
      <c r="B96" s="5"/>
      <c r="C96" s="5"/>
      <c r="D96" s="5"/>
      <c r="E96" s="5"/>
      <c r="F96" s="5"/>
    </row>
    <row r="97" spans="1:7" x14ac:dyDescent="0.15">
      <c r="A97" s="13" t="s">
        <v>145</v>
      </c>
      <c r="B97" s="5"/>
      <c r="C97" s="5"/>
      <c r="D97" s="5"/>
      <c r="E97" s="5"/>
      <c r="F97" s="5"/>
      <c r="G97" s="82"/>
    </row>
    <row r="98" spans="1:7" x14ac:dyDescent="0.15">
      <c r="A98" s="5" t="s">
        <v>148</v>
      </c>
      <c r="B98" s="20">
        <v>47.9</v>
      </c>
      <c r="C98" s="20">
        <v>44.3</v>
      </c>
      <c r="D98" s="20">
        <v>46.9</v>
      </c>
      <c r="E98" s="20">
        <v>49.4</v>
      </c>
      <c r="F98" s="20">
        <v>55.9</v>
      </c>
      <c r="G98" s="82"/>
    </row>
    <row r="99" spans="1:7" x14ac:dyDescent="0.15">
      <c r="A99" s="5" t="s">
        <v>149</v>
      </c>
      <c r="B99" s="20">
        <v>12.7</v>
      </c>
      <c r="C99" s="20">
        <v>10.199999999999999</v>
      </c>
      <c r="D99" s="20">
        <v>11.4</v>
      </c>
      <c r="E99" s="20">
        <v>12</v>
      </c>
      <c r="F99" s="20">
        <v>13.8</v>
      </c>
      <c r="G99" s="87">
        <v>56.5</v>
      </c>
    </row>
    <row r="100" spans="1:7" x14ac:dyDescent="0.15">
      <c r="A100" s="5" t="s">
        <v>150</v>
      </c>
      <c r="B100" s="20">
        <v>2.28539</v>
      </c>
      <c r="C100" s="20">
        <v>2.334168</v>
      </c>
      <c r="D100" s="20">
        <v>3.1857980000000001</v>
      </c>
      <c r="E100" s="20">
        <v>3.906336</v>
      </c>
      <c r="F100" s="20">
        <v>5.895912</v>
      </c>
      <c r="G100" s="87">
        <v>15.5</v>
      </c>
    </row>
    <row r="101" spans="1:7" x14ac:dyDescent="0.15">
      <c r="A101" s="5" t="s">
        <v>151</v>
      </c>
      <c r="B101" s="20">
        <v>10.41461</v>
      </c>
      <c r="C101" s="20">
        <v>7.8658320000000002</v>
      </c>
      <c r="D101" s="20">
        <v>8.2142020000000002</v>
      </c>
      <c r="E101" s="20">
        <v>8.0936640000000004</v>
      </c>
      <c r="F101" s="20">
        <v>7.9040879999999998</v>
      </c>
      <c r="G101" s="87">
        <v>6.9241599999999996</v>
      </c>
    </row>
    <row r="102" spans="1:7" x14ac:dyDescent="0.15">
      <c r="A102" s="5"/>
      <c r="B102" s="5"/>
      <c r="C102" s="5"/>
      <c r="D102" s="5"/>
      <c r="E102" s="5"/>
      <c r="F102" s="5"/>
      <c r="G102" s="87">
        <v>8.5758399999999995</v>
      </c>
    </row>
    <row r="103" spans="1:7" x14ac:dyDescent="0.15">
      <c r="A103" s="5" t="s">
        <v>153</v>
      </c>
      <c r="B103" s="20">
        <v>17.2</v>
      </c>
      <c r="C103" s="20">
        <v>17.899999999999999</v>
      </c>
      <c r="D103" s="20">
        <v>16.100000000000001</v>
      </c>
      <c r="E103" s="20">
        <v>17.600000000000001</v>
      </c>
      <c r="F103" s="20">
        <v>16.2</v>
      </c>
      <c r="G103" s="82"/>
    </row>
    <row r="104" spans="1:7" x14ac:dyDescent="0.15">
      <c r="A104" s="13" t="s">
        <v>154</v>
      </c>
      <c r="B104" s="14">
        <v>17.2</v>
      </c>
      <c r="C104" s="14">
        <v>17.899999999999999</v>
      </c>
      <c r="D104" s="14">
        <v>16.100000000000001</v>
      </c>
      <c r="E104" s="14">
        <v>17.600000000000001</v>
      </c>
      <c r="F104" s="14">
        <v>16.2</v>
      </c>
      <c r="G104" s="87">
        <v>18.3</v>
      </c>
    </row>
    <row r="105" spans="1:7" x14ac:dyDescent="0.15">
      <c r="A105" s="5"/>
      <c r="B105" s="5"/>
      <c r="C105" s="5"/>
      <c r="D105" s="5"/>
      <c r="E105" s="5"/>
      <c r="F105" s="5"/>
      <c r="G105" s="86">
        <v>18.3</v>
      </c>
    </row>
    <row r="106" spans="1:7" x14ac:dyDescent="0.15">
      <c r="A106" s="18"/>
      <c r="B106" s="18"/>
      <c r="C106" s="18"/>
      <c r="D106" s="18"/>
      <c r="E106" s="18"/>
      <c r="F106" s="18"/>
      <c r="G106" s="18"/>
    </row>
    <row r="107" spans="1:7" x14ac:dyDescent="0.15">
      <c r="A107" s="2" t="s">
        <v>156</v>
      </c>
    </row>
    <row r="108" spans="1:7" x14ac:dyDescent="0.15">
      <c r="A108" s="24" t="s">
        <v>59</v>
      </c>
    </row>
  </sheetData>
  <pageMargins left="0.2" right="0.2" top="0.5" bottom="0.5" header="0.5" footer="0.5"/>
  <pageSetup fitToWidth="0" fitToHeight="0" orientation="landscape" horizontalDpi="0" verticalDpi="0"/>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0E422-3454-9641-B547-F9E7F2F8A3FB}">
  <sheetPr>
    <outlinePr summaryBelow="0" summaryRight="0"/>
    <pageSetUpPr autoPageBreaks="0"/>
  </sheetPr>
  <dimension ref="A5:IU95"/>
  <sheetViews>
    <sheetView showGridLines="0" topLeftCell="A38" zoomScale="114" workbookViewId="0">
      <selection activeCell="K21" sqref="K21"/>
    </sheetView>
  </sheetViews>
  <sheetFormatPr baseColWidth="10" defaultColWidth="5.83203125" defaultRowHeight="11" x14ac:dyDescent="0.15"/>
  <cols>
    <col min="1" max="1" width="35.6640625" style="2" customWidth="1"/>
    <col min="2" max="7" width="11.5" style="2" customWidth="1"/>
    <col min="8" max="9" width="5.83203125" style="2"/>
    <col min="10" max="10" width="7.1640625" style="2" bestFit="1" customWidth="1"/>
    <col min="11" max="11" width="5.83203125" style="2"/>
    <col min="12" max="17" width="6.83203125" style="2" bestFit="1" customWidth="1"/>
    <col min="18" max="256" width="5.83203125" style="2"/>
    <col min="257" max="257" width="35.6640625" style="2" customWidth="1"/>
    <col min="258" max="263" width="11.5" style="2" customWidth="1"/>
    <col min="264" max="512" width="5.83203125" style="2"/>
    <col min="513" max="513" width="35.6640625" style="2" customWidth="1"/>
    <col min="514" max="519" width="11.5" style="2" customWidth="1"/>
    <col min="520" max="768" width="5.83203125" style="2"/>
    <col min="769" max="769" width="35.6640625" style="2" customWidth="1"/>
    <col min="770" max="775" width="11.5" style="2" customWidth="1"/>
    <col min="776" max="1024" width="5.83203125" style="2"/>
    <col min="1025" max="1025" width="35.6640625" style="2" customWidth="1"/>
    <col min="1026" max="1031" width="11.5" style="2" customWidth="1"/>
    <col min="1032" max="1280" width="5.83203125" style="2"/>
    <col min="1281" max="1281" width="35.6640625" style="2" customWidth="1"/>
    <col min="1282" max="1287" width="11.5" style="2" customWidth="1"/>
    <col min="1288" max="1536" width="5.83203125" style="2"/>
    <col min="1537" max="1537" width="35.6640625" style="2" customWidth="1"/>
    <col min="1538" max="1543" width="11.5" style="2" customWidth="1"/>
    <col min="1544" max="1792" width="5.83203125" style="2"/>
    <col min="1793" max="1793" width="35.6640625" style="2" customWidth="1"/>
    <col min="1794" max="1799" width="11.5" style="2" customWidth="1"/>
    <col min="1800" max="2048" width="5.83203125" style="2"/>
    <col min="2049" max="2049" width="35.6640625" style="2" customWidth="1"/>
    <col min="2050" max="2055" width="11.5" style="2" customWidth="1"/>
    <col min="2056" max="2304" width="5.83203125" style="2"/>
    <col min="2305" max="2305" width="35.6640625" style="2" customWidth="1"/>
    <col min="2306" max="2311" width="11.5" style="2" customWidth="1"/>
    <col min="2312" max="2560" width="5.83203125" style="2"/>
    <col min="2561" max="2561" width="35.6640625" style="2" customWidth="1"/>
    <col min="2562" max="2567" width="11.5" style="2" customWidth="1"/>
    <col min="2568" max="2816" width="5.83203125" style="2"/>
    <col min="2817" max="2817" width="35.6640625" style="2" customWidth="1"/>
    <col min="2818" max="2823" width="11.5" style="2" customWidth="1"/>
    <col min="2824" max="3072" width="5.83203125" style="2"/>
    <col min="3073" max="3073" width="35.6640625" style="2" customWidth="1"/>
    <col min="3074" max="3079" width="11.5" style="2" customWidth="1"/>
    <col min="3080" max="3328" width="5.83203125" style="2"/>
    <col min="3329" max="3329" width="35.6640625" style="2" customWidth="1"/>
    <col min="3330" max="3335" width="11.5" style="2" customWidth="1"/>
    <col min="3336" max="3584" width="5.83203125" style="2"/>
    <col min="3585" max="3585" width="35.6640625" style="2" customWidth="1"/>
    <col min="3586" max="3591" width="11.5" style="2" customWidth="1"/>
    <col min="3592" max="3840" width="5.83203125" style="2"/>
    <col min="3841" max="3841" width="35.6640625" style="2" customWidth="1"/>
    <col min="3842" max="3847" width="11.5" style="2" customWidth="1"/>
    <col min="3848" max="4096" width="5.83203125" style="2"/>
    <col min="4097" max="4097" width="35.6640625" style="2" customWidth="1"/>
    <col min="4098" max="4103" width="11.5" style="2" customWidth="1"/>
    <col min="4104" max="4352" width="5.83203125" style="2"/>
    <col min="4353" max="4353" width="35.6640625" style="2" customWidth="1"/>
    <col min="4354" max="4359" width="11.5" style="2" customWidth="1"/>
    <col min="4360" max="4608" width="5.83203125" style="2"/>
    <col min="4609" max="4609" width="35.6640625" style="2" customWidth="1"/>
    <col min="4610" max="4615" width="11.5" style="2" customWidth="1"/>
    <col min="4616" max="4864" width="5.83203125" style="2"/>
    <col min="4865" max="4865" width="35.6640625" style="2" customWidth="1"/>
    <col min="4866" max="4871" width="11.5" style="2" customWidth="1"/>
    <col min="4872" max="5120" width="5.83203125" style="2"/>
    <col min="5121" max="5121" width="35.6640625" style="2" customWidth="1"/>
    <col min="5122" max="5127" width="11.5" style="2" customWidth="1"/>
    <col min="5128" max="5376" width="5.83203125" style="2"/>
    <col min="5377" max="5377" width="35.6640625" style="2" customWidth="1"/>
    <col min="5378" max="5383" width="11.5" style="2" customWidth="1"/>
    <col min="5384" max="5632" width="5.83203125" style="2"/>
    <col min="5633" max="5633" width="35.6640625" style="2" customWidth="1"/>
    <col min="5634" max="5639" width="11.5" style="2" customWidth="1"/>
    <col min="5640" max="5888" width="5.83203125" style="2"/>
    <col min="5889" max="5889" width="35.6640625" style="2" customWidth="1"/>
    <col min="5890" max="5895" width="11.5" style="2" customWidth="1"/>
    <col min="5896" max="6144" width="5.83203125" style="2"/>
    <col min="6145" max="6145" width="35.6640625" style="2" customWidth="1"/>
    <col min="6146" max="6151" width="11.5" style="2" customWidth="1"/>
    <col min="6152" max="6400" width="5.83203125" style="2"/>
    <col min="6401" max="6401" width="35.6640625" style="2" customWidth="1"/>
    <col min="6402" max="6407" width="11.5" style="2" customWidth="1"/>
    <col min="6408" max="6656" width="5.83203125" style="2"/>
    <col min="6657" max="6657" width="35.6640625" style="2" customWidth="1"/>
    <col min="6658" max="6663" width="11.5" style="2" customWidth="1"/>
    <col min="6664" max="6912" width="5.83203125" style="2"/>
    <col min="6913" max="6913" width="35.6640625" style="2" customWidth="1"/>
    <col min="6914" max="6919" width="11.5" style="2" customWidth="1"/>
    <col min="6920" max="7168" width="5.83203125" style="2"/>
    <col min="7169" max="7169" width="35.6640625" style="2" customWidth="1"/>
    <col min="7170" max="7175" width="11.5" style="2" customWidth="1"/>
    <col min="7176" max="7424" width="5.83203125" style="2"/>
    <col min="7425" max="7425" width="35.6640625" style="2" customWidth="1"/>
    <col min="7426" max="7431" width="11.5" style="2" customWidth="1"/>
    <col min="7432" max="7680" width="5.83203125" style="2"/>
    <col min="7681" max="7681" width="35.6640625" style="2" customWidth="1"/>
    <col min="7682" max="7687" width="11.5" style="2" customWidth="1"/>
    <col min="7688" max="7936" width="5.83203125" style="2"/>
    <col min="7937" max="7937" width="35.6640625" style="2" customWidth="1"/>
    <col min="7938" max="7943" width="11.5" style="2" customWidth="1"/>
    <col min="7944" max="8192" width="5.83203125" style="2"/>
    <col min="8193" max="8193" width="35.6640625" style="2" customWidth="1"/>
    <col min="8194" max="8199" width="11.5" style="2" customWidth="1"/>
    <col min="8200" max="8448" width="5.83203125" style="2"/>
    <col min="8449" max="8449" width="35.6640625" style="2" customWidth="1"/>
    <col min="8450" max="8455" width="11.5" style="2" customWidth="1"/>
    <col min="8456" max="8704" width="5.83203125" style="2"/>
    <col min="8705" max="8705" width="35.6640625" style="2" customWidth="1"/>
    <col min="8706" max="8711" width="11.5" style="2" customWidth="1"/>
    <col min="8712" max="8960" width="5.83203125" style="2"/>
    <col min="8961" max="8961" width="35.6640625" style="2" customWidth="1"/>
    <col min="8962" max="8967" width="11.5" style="2" customWidth="1"/>
    <col min="8968" max="9216" width="5.83203125" style="2"/>
    <col min="9217" max="9217" width="35.6640625" style="2" customWidth="1"/>
    <col min="9218" max="9223" width="11.5" style="2" customWidth="1"/>
    <col min="9224" max="9472" width="5.83203125" style="2"/>
    <col min="9473" max="9473" width="35.6640625" style="2" customWidth="1"/>
    <col min="9474" max="9479" width="11.5" style="2" customWidth="1"/>
    <col min="9480" max="9728" width="5.83203125" style="2"/>
    <col min="9729" max="9729" width="35.6640625" style="2" customWidth="1"/>
    <col min="9730" max="9735" width="11.5" style="2" customWidth="1"/>
    <col min="9736" max="9984" width="5.83203125" style="2"/>
    <col min="9985" max="9985" width="35.6640625" style="2" customWidth="1"/>
    <col min="9986" max="9991" width="11.5" style="2" customWidth="1"/>
    <col min="9992" max="10240" width="5.83203125" style="2"/>
    <col min="10241" max="10241" width="35.6640625" style="2" customWidth="1"/>
    <col min="10242" max="10247" width="11.5" style="2" customWidth="1"/>
    <col min="10248" max="10496" width="5.83203125" style="2"/>
    <col min="10497" max="10497" width="35.6640625" style="2" customWidth="1"/>
    <col min="10498" max="10503" width="11.5" style="2" customWidth="1"/>
    <col min="10504" max="10752" width="5.83203125" style="2"/>
    <col min="10753" max="10753" width="35.6640625" style="2" customWidth="1"/>
    <col min="10754" max="10759" width="11.5" style="2" customWidth="1"/>
    <col min="10760" max="11008" width="5.83203125" style="2"/>
    <col min="11009" max="11009" width="35.6640625" style="2" customWidth="1"/>
    <col min="11010" max="11015" width="11.5" style="2" customWidth="1"/>
    <col min="11016" max="11264" width="5.83203125" style="2"/>
    <col min="11265" max="11265" width="35.6640625" style="2" customWidth="1"/>
    <col min="11266" max="11271" width="11.5" style="2" customWidth="1"/>
    <col min="11272" max="11520" width="5.83203125" style="2"/>
    <col min="11521" max="11521" width="35.6640625" style="2" customWidth="1"/>
    <col min="11522" max="11527" width="11.5" style="2" customWidth="1"/>
    <col min="11528" max="11776" width="5.83203125" style="2"/>
    <col min="11777" max="11777" width="35.6640625" style="2" customWidth="1"/>
    <col min="11778" max="11783" width="11.5" style="2" customWidth="1"/>
    <col min="11784" max="12032" width="5.83203125" style="2"/>
    <col min="12033" max="12033" width="35.6640625" style="2" customWidth="1"/>
    <col min="12034" max="12039" width="11.5" style="2" customWidth="1"/>
    <col min="12040" max="12288" width="5.83203125" style="2"/>
    <col min="12289" max="12289" width="35.6640625" style="2" customWidth="1"/>
    <col min="12290" max="12295" width="11.5" style="2" customWidth="1"/>
    <col min="12296" max="12544" width="5.83203125" style="2"/>
    <col min="12545" max="12545" width="35.6640625" style="2" customWidth="1"/>
    <col min="12546" max="12551" width="11.5" style="2" customWidth="1"/>
    <col min="12552" max="12800" width="5.83203125" style="2"/>
    <col min="12801" max="12801" width="35.6640625" style="2" customWidth="1"/>
    <col min="12802" max="12807" width="11.5" style="2" customWidth="1"/>
    <col min="12808" max="13056" width="5.83203125" style="2"/>
    <col min="13057" max="13057" width="35.6640625" style="2" customWidth="1"/>
    <col min="13058" max="13063" width="11.5" style="2" customWidth="1"/>
    <col min="13064" max="13312" width="5.83203125" style="2"/>
    <col min="13313" max="13313" width="35.6640625" style="2" customWidth="1"/>
    <col min="13314" max="13319" width="11.5" style="2" customWidth="1"/>
    <col min="13320" max="13568" width="5.83203125" style="2"/>
    <col min="13569" max="13569" width="35.6640625" style="2" customWidth="1"/>
    <col min="13570" max="13575" width="11.5" style="2" customWidth="1"/>
    <col min="13576" max="13824" width="5.83203125" style="2"/>
    <col min="13825" max="13825" width="35.6640625" style="2" customWidth="1"/>
    <col min="13826" max="13831" width="11.5" style="2" customWidth="1"/>
    <col min="13832" max="14080" width="5.83203125" style="2"/>
    <col min="14081" max="14081" width="35.6640625" style="2" customWidth="1"/>
    <col min="14082" max="14087" width="11.5" style="2" customWidth="1"/>
    <col min="14088" max="14336" width="5.83203125" style="2"/>
    <col min="14337" max="14337" width="35.6640625" style="2" customWidth="1"/>
    <col min="14338" max="14343" width="11.5" style="2" customWidth="1"/>
    <col min="14344" max="14592" width="5.83203125" style="2"/>
    <col min="14593" max="14593" width="35.6640625" style="2" customWidth="1"/>
    <col min="14594" max="14599" width="11.5" style="2" customWidth="1"/>
    <col min="14600" max="14848" width="5.83203125" style="2"/>
    <col min="14849" max="14849" width="35.6640625" style="2" customWidth="1"/>
    <col min="14850" max="14855" width="11.5" style="2" customWidth="1"/>
    <col min="14856" max="15104" width="5.83203125" style="2"/>
    <col min="15105" max="15105" width="35.6640625" style="2" customWidth="1"/>
    <col min="15106" max="15111" width="11.5" style="2" customWidth="1"/>
    <col min="15112" max="15360" width="5.83203125" style="2"/>
    <col min="15361" max="15361" width="35.6640625" style="2" customWidth="1"/>
    <col min="15362" max="15367" width="11.5" style="2" customWidth="1"/>
    <col min="15368" max="15616" width="5.83203125" style="2"/>
    <col min="15617" max="15617" width="35.6640625" style="2" customWidth="1"/>
    <col min="15618" max="15623" width="11.5" style="2" customWidth="1"/>
    <col min="15624" max="15872" width="5.83203125" style="2"/>
    <col min="15873" max="15873" width="35.6640625" style="2" customWidth="1"/>
    <col min="15874" max="15879" width="11.5" style="2" customWidth="1"/>
    <col min="15880" max="16128" width="5.83203125" style="2"/>
    <col min="16129" max="16129" width="35.6640625" style="2" customWidth="1"/>
    <col min="16130" max="16135" width="11.5" style="2" customWidth="1"/>
    <col min="16136" max="16384" width="5.83203125" style="2"/>
  </cols>
  <sheetData>
    <row r="5" spans="1:255" ht="17" x14ac:dyDescent="0.2">
      <c r="A5" s="1" t="s">
        <v>330</v>
      </c>
    </row>
    <row r="7" spans="1:255" ht="12" x14ac:dyDescent="0.15">
      <c r="A7" s="3" t="s">
        <v>61</v>
      </c>
      <c r="B7" s="4" t="s">
        <v>62</v>
      </c>
      <c r="C7" s="2" t="s">
        <v>63</v>
      </c>
      <c r="D7" s="5" t="s">
        <v>3</v>
      </c>
      <c r="E7" s="4" t="s">
        <v>64</v>
      </c>
      <c r="F7" s="2" t="s">
        <v>65</v>
      </c>
    </row>
    <row r="8" spans="1:255" x14ac:dyDescent="0.15">
      <c r="A8" s="5"/>
      <c r="B8" s="4" t="s">
        <v>66</v>
      </c>
      <c r="C8" s="2" t="s">
        <v>67</v>
      </c>
      <c r="D8" s="5" t="s">
        <v>3</v>
      </c>
      <c r="E8" s="4" t="s">
        <v>6</v>
      </c>
      <c r="F8" s="2" t="s">
        <v>7</v>
      </c>
    </row>
    <row r="9" spans="1:255" x14ac:dyDescent="0.15">
      <c r="A9" s="5"/>
      <c r="B9" s="4" t="s">
        <v>1</v>
      </c>
      <c r="C9" s="2" t="s">
        <v>68</v>
      </c>
      <c r="D9" s="5" t="s">
        <v>3</v>
      </c>
      <c r="E9" s="4" t="s">
        <v>4</v>
      </c>
      <c r="F9" s="2" t="s">
        <v>317</v>
      </c>
    </row>
    <row r="10" spans="1:255" x14ac:dyDescent="0.15">
      <c r="A10" s="5"/>
      <c r="B10" s="4" t="s">
        <v>8</v>
      </c>
      <c r="C10" s="2" t="s">
        <v>9</v>
      </c>
      <c r="D10" s="5" t="s">
        <v>3</v>
      </c>
      <c r="E10" s="4" t="s">
        <v>10</v>
      </c>
      <c r="F10" s="6" t="s">
        <v>11</v>
      </c>
    </row>
    <row r="13" spans="1:255" x14ac:dyDescent="0.15">
      <c r="A13" s="7" t="s">
        <v>158</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24" x14ac:dyDescent="0.15">
      <c r="A14" s="9" t="s">
        <v>159</v>
      </c>
      <c r="B14" s="31">
        <v>42004</v>
      </c>
      <c r="C14" s="31">
        <v>42369</v>
      </c>
      <c r="D14" s="31">
        <v>42735</v>
      </c>
      <c r="E14" s="31">
        <v>43100</v>
      </c>
      <c r="F14" s="31">
        <v>43465</v>
      </c>
      <c r="G14" s="98">
        <v>43830</v>
      </c>
    </row>
    <row r="15" spans="1:255" ht="12" x14ac:dyDescent="0.15">
      <c r="A15" s="11" t="s">
        <v>21</v>
      </c>
      <c r="B15" s="12" t="s">
        <v>318</v>
      </c>
      <c r="C15" s="12" t="s">
        <v>318</v>
      </c>
      <c r="D15" s="12" t="s">
        <v>318</v>
      </c>
      <c r="E15" s="12" t="s">
        <v>318</v>
      </c>
      <c r="F15" s="12" t="s">
        <v>318</v>
      </c>
      <c r="G15" s="89" t="s">
        <v>318</v>
      </c>
    </row>
    <row r="16" spans="1:255" x14ac:dyDescent="0.15">
      <c r="A16" s="13" t="s">
        <v>160</v>
      </c>
      <c r="B16" s="5"/>
      <c r="C16" s="5"/>
      <c r="D16" s="5"/>
      <c r="E16" s="5"/>
      <c r="F16" s="5"/>
      <c r="G16" s="82"/>
    </row>
    <row r="17" spans="1:18" x14ac:dyDescent="0.15">
      <c r="A17" s="5" t="s">
        <v>161</v>
      </c>
      <c r="B17" s="20">
        <v>70.900000000000006</v>
      </c>
      <c r="C17" s="20">
        <v>51.8</v>
      </c>
      <c r="D17" s="20">
        <v>35.200000000000003</v>
      </c>
      <c r="E17" s="20">
        <v>60.1</v>
      </c>
      <c r="F17" s="20">
        <v>32.700000000000003</v>
      </c>
      <c r="G17" s="87">
        <v>64.400000000000006</v>
      </c>
      <c r="J17" s="74">
        <f>G18+G21+G23+G31</f>
        <v>2687.1</v>
      </c>
    </row>
    <row r="18" spans="1:18" x14ac:dyDescent="0.15">
      <c r="A18" s="13" t="s">
        <v>163</v>
      </c>
      <c r="B18" s="25">
        <v>70.900000000000006</v>
      </c>
      <c r="C18" s="25">
        <v>51.8</v>
      </c>
      <c r="D18" s="25">
        <v>35.200000000000003</v>
      </c>
      <c r="E18" s="25">
        <v>60.1</v>
      </c>
      <c r="F18" s="25">
        <v>32.700000000000003</v>
      </c>
      <c r="G18" s="94">
        <v>64.400000000000006</v>
      </c>
      <c r="R18" s="84" t="s">
        <v>160</v>
      </c>
    </row>
    <row r="19" spans="1:18" x14ac:dyDescent="0.15">
      <c r="A19" s="5"/>
      <c r="B19" s="5"/>
      <c r="C19" s="5"/>
      <c r="D19" s="5"/>
      <c r="E19" s="5"/>
      <c r="F19" s="5"/>
      <c r="G19" s="82"/>
      <c r="R19" s="82" t="s">
        <v>161</v>
      </c>
    </row>
    <row r="20" spans="1:18" x14ac:dyDescent="0.15">
      <c r="A20" s="5" t="s">
        <v>164</v>
      </c>
      <c r="B20" s="20">
        <v>233.5</v>
      </c>
      <c r="C20" s="20">
        <v>234</v>
      </c>
      <c r="D20" s="20">
        <v>245.6</v>
      </c>
      <c r="E20" s="20">
        <v>248.7</v>
      </c>
      <c r="F20" s="20">
        <v>311.39999999999998</v>
      </c>
      <c r="G20" s="87">
        <v>280.3</v>
      </c>
      <c r="J20" s="2">
        <f>'Income Statement (4)'!G55/0.084</f>
        <v>3650</v>
      </c>
      <c r="R20" s="84" t="s">
        <v>163</v>
      </c>
    </row>
    <row r="21" spans="1:18" x14ac:dyDescent="0.15">
      <c r="A21" s="13" t="s">
        <v>167</v>
      </c>
      <c r="B21" s="25">
        <v>233.5</v>
      </c>
      <c r="C21" s="25">
        <v>234</v>
      </c>
      <c r="D21" s="25">
        <v>245.6</v>
      </c>
      <c r="E21" s="25">
        <v>248.7</v>
      </c>
      <c r="F21" s="25">
        <v>311.39999999999998</v>
      </c>
      <c r="G21" s="94">
        <v>280.3</v>
      </c>
      <c r="R21" s="82"/>
    </row>
    <row r="22" spans="1:18" x14ac:dyDescent="0.15">
      <c r="A22" s="5"/>
      <c r="B22" s="5"/>
      <c r="C22" s="5"/>
      <c r="D22" s="5"/>
      <c r="E22" s="5"/>
      <c r="F22" s="5"/>
      <c r="G22" s="82"/>
      <c r="R22" s="82" t="s">
        <v>164</v>
      </c>
    </row>
    <row r="23" spans="1:18" x14ac:dyDescent="0.15">
      <c r="A23" s="5" t="s">
        <v>168</v>
      </c>
      <c r="B23" s="20">
        <v>290.10000000000002</v>
      </c>
      <c r="C23" s="20">
        <v>307.2</v>
      </c>
      <c r="D23" s="20">
        <v>291</v>
      </c>
      <c r="E23" s="20">
        <v>314</v>
      </c>
      <c r="F23" s="20">
        <v>297.8</v>
      </c>
      <c r="G23" s="87">
        <v>333.1</v>
      </c>
      <c r="R23" s="84" t="s">
        <v>167</v>
      </c>
    </row>
    <row r="24" spans="1:18" x14ac:dyDescent="0.15">
      <c r="A24" s="5" t="s">
        <v>169</v>
      </c>
      <c r="B24" s="20">
        <v>15.5</v>
      </c>
      <c r="C24" s="20">
        <v>40.799999999999997</v>
      </c>
      <c r="D24" s="20">
        <v>35.200000000000003</v>
      </c>
      <c r="E24" s="20">
        <v>33.9</v>
      </c>
      <c r="F24" s="20">
        <v>33.9</v>
      </c>
      <c r="G24" s="87">
        <v>25.2</v>
      </c>
      <c r="R24" s="82"/>
    </row>
    <row r="25" spans="1:18" ht="12" x14ac:dyDescent="0.15">
      <c r="A25" s="5" t="s">
        <v>301</v>
      </c>
      <c r="B25" s="20">
        <v>71.7</v>
      </c>
      <c r="C25" s="20" t="s">
        <v>40</v>
      </c>
      <c r="D25" s="20" t="s">
        <v>40</v>
      </c>
      <c r="E25" s="20" t="s">
        <v>40</v>
      </c>
      <c r="F25" s="20" t="s">
        <v>40</v>
      </c>
      <c r="R25" s="82" t="s">
        <v>168</v>
      </c>
    </row>
    <row r="26" spans="1:18" ht="12" x14ac:dyDescent="0.15">
      <c r="A26" s="5" t="s">
        <v>170</v>
      </c>
      <c r="B26" s="20" t="s">
        <v>40</v>
      </c>
      <c r="C26" s="20" t="s">
        <v>40</v>
      </c>
      <c r="D26" s="20" t="s">
        <v>40</v>
      </c>
      <c r="E26" s="20" t="s">
        <v>40</v>
      </c>
      <c r="F26" s="20" t="s">
        <v>40</v>
      </c>
      <c r="G26" s="87">
        <v>1.9</v>
      </c>
      <c r="R26" s="82" t="s">
        <v>169</v>
      </c>
    </row>
    <row r="27" spans="1:18" x14ac:dyDescent="0.15">
      <c r="A27" s="13" t="s">
        <v>171</v>
      </c>
      <c r="B27" s="25">
        <v>681.7</v>
      </c>
      <c r="C27" s="25">
        <v>633.79999999999995</v>
      </c>
      <c r="D27" s="25">
        <v>607</v>
      </c>
      <c r="E27" s="25">
        <v>656.7</v>
      </c>
      <c r="F27" s="25">
        <v>675.8</v>
      </c>
      <c r="G27" s="94">
        <v>704.9</v>
      </c>
      <c r="R27" s="82" t="s">
        <v>170</v>
      </c>
    </row>
    <row r="28" spans="1:18" x14ac:dyDescent="0.15">
      <c r="A28" s="5"/>
      <c r="B28" s="5"/>
      <c r="C28" s="5"/>
      <c r="D28" s="5"/>
      <c r="E28" s="5"/>
      <c r="F28" s="5"/>
      <c r="G28" s="82"/>
      <c r="R28" s="84" t="s">
        <v>171</v>
      </c>
    </row>
    <row r="29" spans="1:18" x14ac:dyDescent="0.15">
      <c r="A29" s="5" t="s">
        <v>172</v>
      </c>
      <c r="B29" s="20">
        <v>1868.7</v>
      </c>
      <c r="C29" s="20">
        <v>2099.4</v>
      </c>
      <c r="D29" s="20">
        <v>2378.4</v>
      </c>
      <c r="E29" s="20">
        <v>2743.9</v>
      </c>
      <c r="F29" s="20">
        <v>2839.9</v>
      </c>
      <c r="G29" s="87">
        <v>3141.6</v>
      </c>
      <c r="R29" s="82"/>
    </row>
    <row r="30" spans="1:18" x14ac:dyDescent="0.15">
      <c r="A30" s="5" t="s">
        <v>173</v>
      </c>
      <c r="B30" s="20">
        <v>-630.5</v>
      </c>
      <c r="C30" s="20">
        <v>-673.8</v>
      </c>
      <c r="D30" s="20">
        <v>-752.8</v>
      </c>
      <c r="E30" s="20">
        <v>-877.6</v>
      </c>
      <c r="F30" s="20">
        <v>-963.4</v>
      </c>
      <c r="G30" s="87">
        <v>-1132.3</v>
      </c>
      <c r="R30" s="82" t="s">
        <v>172</v>
      </c>
    </row>
    <row r="31" spans="1:18" x14ac:dyDescent="0.15">
      <c r="A31" s="13" t="s">
        <v>174</v>
      </c>
      <c r="B31" s="25">
        <v>1238.2</v>
      </c>
      <c r="C31" s="25">
        <v>1425.6</v>
      </c>
      <c r="D31" s="25">
        <v>1625.6</v>
      </c>
      <c r="E31" s="25">
        <v>1866.3</v>
      </c>
      <c r="F31" s="25">
        <v>1876.5</v>
      </c>
      <c r="G31" s="94">
        <v>2009.3</v>
      </c>
      <c r="R31" s="82" t="s">
        <v>173</v>
      </c>
    </row>
    <row r="32" spans="1:18" x14ac:dyDescent="0.15">
      <c r="A32" s="5"/>
      <c r="B32" s="5"/>
      <c r="C32" s="5"/>
      <c r="D32" s="5"/>
      <c r="E32" s="5"/>
      <c r="F32" s="5"/>
      <c r="G32" s="82"/>
      <c r="R32" s="84" t="s">
        <v>174</v>
      </c>
    </row>
    <row r="33" spans="1:18" x14ac:dyDescent="0.15">
      <c r="A33" s="5" t="s">
        <v>175</v>
      </c>
      <c r="B33" s="20">
        <v>34.200000000000003</v>
      </c>
      <c r="C33" s="20">
        <v>30.4</v>
      </c>
      <c r="D33" s="20">
        <v>53.8</v>
      </c>
      <c r="E33" s="20">
        <v>48.5</v>
      </c>
      <c r="F33" s="20">
        <v>49.3</v>
      </c>
      <c r="G33" s="87">
        <v>46.5</v>
      </c>
      <c r="I33" s="74"/>
      <c r="J33" s="74"/>
      <c r="R33" s="82"/>
    </row>
    <row r="34" spans="1:18" ht="12" x14ac:dyDescent="0.15">
      <c r="A34" s="5" t="s">
        <v>176</v>
      </c>
      <c r="B34" s="20" t="s">
        <v>40</v>
      </c>
      <c r="C34" s="20" t="s">
        <v>40</v>
      </c>
      <c r="D34" s="20" t="s">
        <v>40</v>
      </c>
      <c r="E34" s="20" t="s">
        <v>40</v>
      </c>
      <c r="F34" s="20">
        <v>107.7</v>
      </c>
      <c r="G34" s="87">
        <v>189.8</v>
      </c>
      <c r="J34" s="4" t="s">
        <v>331</v>
      </c>
      <c r="R34" s="82" t="s">
        <v>175</v>
      </c>
    </row>
    <row r="35" spans="1:18" x14ac:dyDescent="0.15">
      <c r="A35" s="5" t="s">
        <v>177</v>
      </c>
      <c r="B35" s="20">
        <v>59.8</v>
      </c>
      <c r="C35" s="20">
        <v>58.9</v>
      </c>
      <c r="D35" s="20">
        <v>72.2</v>
      </c>
      <c r="E35" s="20">
        <v>148.69999999999999</v>
      </c>
      <c r="F35" s="20">
        <v>34.6</v>
      </c>
      <c r="G35" s="87">
        <v>90.6</v>
      </c>
      <c r="I35" s="75"/>
      <c r="R35" s="82" t="s">
        <v>176</v>
      </c>
    </row>
    <row r="36" spans="1:18" x14ac:dyDescent="0.15">
      <c r="A36" s="5" t="s">
        <v>179</v>
      </c>
      <c r="B36" s="20">
        <v>8.5</v>
      </c>
      <c r="C36" s="20">
        <v>15.7</v>
      </c>
      <c r="D36" s="20">
        <v>8.9</v>
      </c>
      <c r="E36" s="20">
        <v>14.3</v>
      </c>
      <c r="F36" s="20">
        <v>32.1</v>
      </c>
      <c r="G36" s="87">
        <v>21.8</v>
      </c>
      <c r="J36" s="2" t="s">
        <v>332</v>
      </c>
      <c r="L36" s="73">
        <v>0.21</v>
      </c>
      <c r="R36" s="82" t="s">
        <v>177</v>
      </c>
    </row>
    <row r="37" spans="1:18" x14ac:dyDescent="0.15">
      <c r="A37" s="5" t="s">
        <v>181</v>
      </c>
      <c r="B37" s="20">
        <v>14</v>
      </c>
      <c r="C37" s="20">
        <v>23</v>
      </c>
      <c r="D37" s="20">
        <v>33.1</v>
      </c>
      <c r="E37" s="20">
        <v>46.4</v>
      </c>
      <c r="F37" s="20">
        <v>48.1</v>
      </c>
      <c r="G37" s="87">
        <v>65.7</v>
      </c>
      <c r="R37" s="82" t="s">
        <v>179</v>
      </c>
    </row>
    <row r="38" spans="1:18" ht="12" thickBot="1" x14ac:dyDescent="0.2">
      <c r="A38" s="13" t="s">
        <v>182</v>
      </c>
      <c r="B38" s="26">
        <v>2036.4</v>
      </c>
      <c r="C38" s="26">
        <v>2187.4</v>
      </c>
      <c r="D38" s="26">
        <v>2400.6</v>
      </c>
      <c r="E38" s="26">
        <v>2780.9</v>
      </c>
      <c r="F38" s="26">
        <v>2824.1</v>
      </c>
      <c r="G38" s="93">
        <v>3128.6</v>
      </c>
      <c r="J38" s="76"/>
      <c r="K38" s="76"/>
      <c r="L38" s="77">
        <v>2014</v>
      </c>
      <c r="M38" s="77">
        <f>L38+1</f>
        <v>2015</v>
      </c>
      <c r="N38" s="77">
        <f>M38+1</f>
        <v>2016</v>
      </c>
      <c r="O38" s="77">
        <f>N38+1</f>
        <v>2017</v>
      </c>
      <c r="P38" s="77">
        <f>O38+1</f>
        <v>2018</v>
      </c>
      <c r="Q38" s="77">
        <f>P38+1</f>
        <v>2019</v>
      </c>
      <c r="R38" s="82" t="s">
        <v>181</v>
      </c>
    </row>
    <row r="39" spans="1:18" ht="12" thickTop="1" x14ac:dyDescent="0.15">
      <c r="A39" s="5"/>
      <c r="B39" s="5"/>
      <c r="C39" s="5"/>
      <c r="D39" s="5"/>
      <c r="E39" s="5"/>
      <c r="F39" s="5"/>
      <c r="G39" s="82"/>
      <c r="J39" s="2" t="s">
        <v>333</v>
      </c>
      <c r="L39" s="78">
        <f t="shared" ref="L39:Q39" si="0">B27-B47+B44+B45</f>
        <v>371.1</v>
      </c>
      <c r="M39" s="78">
        <f t="shared" si="0"/>
        <v>341.19999999999993</v>
      </c>
      <c r="N39" s="78">
        <f t="shared" si="0"/>
        <v>339.40000000000003</v>
      </c>
      <c r="O39" s="78">
        <f t="shared" si="0"/>
        <v>398.90000000000003</v>
      </c>
      <c r="P39" s="78">
        <f t="shared" si="0"/>
        <v>358.5</v>
      </c>
      <c r="Q39" s="78">
        <f t="shared" si="0"/>
        <v>404.99999999999994</v>
      </c>
      <c r="R39" s="84" t="s">
        <v>182</v>
      </c>
    </row>
    <row r="40" spans="1:18" x14ac:dyDescent="0.15">
      <c r="A40" s="13" t="s">
        <v>183</v>
      </c>
      <c r="B40" s="5"/>
      <c r="C40" s="5"/>
      <c r="D40" s="5"/>
      <c r="E40" s="5"/>
      <c r="F40" s="5"/>
      <c r="G40" s="82"/>
      <c r="J40" s="2" t="s">
        <v>334</v>
      </c>
      <c r="L40" s="79">
        <f t="shared" ref="L40:Q40" si="1">B31</f>
        <v>1238.2</v>
      </c>
      <c r="M40" s="79">
        <f t="shared" si="1"/>
        <v>1425.6</v>
      </c>
      <c r="N40" s="79">
        <f t="shared" si="1"/>
        <v>1625.6</v>
      </c>
      <c r="O40" s="79">
        <f t="shared" si="1"/>
        <v>1866.3</v>
      </c>
      <c r="P40" s="79">
        <f t="shared" si="1"/>
        <v>1876.5</v>
      </c>
      <c r="Q40" s="79">
        <f t="shared" si="1"/>
        <v>2009.3</v>
      </c>
    </row>
    <row r="41" spans="1:18" x14ac:dyDescent="0.15">
      <c r="A41" s="5" t="s">
        <v>184</v>
      </c>
      <c r="B41" s="20">
        <v>175</v>
      </c>
      <c r="C41" s="20">
        <v>148.9</v>
      </c>
      <c r="D41" s="20">
        <v>137.30000000000001</v>
      </c>
      <c r="E41" s="20">
        <v>144.1</v>
      </c>
      <c r="F41" s="20">
        <v>161.9</v>
      </c>
      <c r="G41" s="87">
        <v>157.6</v>
      </c>
      <c r="J41" s="2" t="s">
        <v>335</v>
      </c>
      <c r="L41" s="79">
        <f t="shared" ref="L41:Q41" si="2">B18</f>
        <v>70.900000000000006</v>
      </c>
      <c r="M41" s="79">
        <f t="shared" si="2"/>
        <v>51.8</v>
      </c>
      <c r="N41" s="79">
        <f t="shared" si="2"/>
        <v>35.200000000000003</v>
      </c>
      <c r="O41" s="79">
        <f t="shared" si="2"/>
        <v>60.1</v>
      </c>
      <c r="P41" s="79">
        <f t="shared" si="2"/>
        <v>32.700000000000003</v>
      </c>
      <c r="Q41" s="79">
        <f t="shared" si="2"/>
        <v>64.400000000000006</v>
      </c>
    </row>
    <row r="42" spans="1:18" x14ac:dyDescent="0.15">
      <c r="A42" s="5" t="s">
        <v>185</v>
      </c>
      <c r="B42" s="20">
        <v>123</v>
      </c>
      <c r="C42" s="20">
        <v>137.6</v>
      </c>
      <c r="D42" s="20">
        <v>124.8</v>
      </c>
      <c r="E42" s="20">
        <v>110.1</v>
      </c>
      <c r="F42" s="20">
        <v>150.6</v>
      </c>
      <c r="G42" s="87">
        <v>119.4</v>
      </c>
      <c r="J42" s="4" t="s">
        <v>336</v>
      </c>
      <c r="K42" s="4"/>
      <c r="L42" s="80">
        <f t="shared" ref="L42:Q42" si="3">SUM(L39:L41)</f>
        <v>1680.2000000000003</v>
      </c>
      <c r="M42" s="80">
        <f t="shared" si="3"/>
        <v>1818.5999999999997</v>
      </c>
      <c r="N42" s="80">
        <f t="shared" si="3"/>
        <v>2000.2</v>
      </c>
      <c r="O42" s="80">
        <f t="shared" si="3"/>
        <v>2325.2999999999997</v>
      </c>
      <c r="P42" s="80">
        <f t="shared" si="3"/>
        <v>2267.6999999999998</v>
      </c>
      <c r="Q42" s="80">
        <f t="shared" si="3"/>
        <v>2478.6999999999998</v>
      </c>
    </row>
    <row r="43" spans="1:18" x14ac:dyDescent="0.15">
      <c r="A43" s="5" t="s">
        <v>186</v>
      </c>
      <c r="B43" s="20">
        <v>1.3</v>
      </c>
      <c r="C43" s="20">
        <v>0</v>
      </c>
      <c r="D43" s="20">
        <v>0</v>
      </c>
      <c r="E43" s="20">
        <v>0</v>
      </c>
      <c r="F43" s="20">
        <v>0</v>
      </c>
    </row>
    <row r="44" spans="1:18" x14ac:dyDescent="0.15">
      <c r="A44" s="5" t="s">
        <v>187</v>
      </c>
      <c r="B44" s="20">
        <v>0</v>
      </c>
      <c r="C44" s="20">
        <v>0</v>
      </c>
      <c r="D44" s="20">
        <v>3.8</v>
      </c>
      <c r="E44" s="20">
        <v>4.3</v>
      </c>
      <c r="F44" s="20">
        <v>9.1</v>
      </c>
      <c r="G44" s="87">
        <v>9.1999999999999993</v>
      </c>
    </row>
    <row r="45" spans="1:18" x14ac:dyDescent="0.15">
      <c r="A45" s="5" t="s">
        <v>188</v>
      </c>
      <c r="B45" s="20">
        <v>0</v>
      </c>
      <c r="C45" s="20">
        <v>0</v>
      </c>
      <c r="D45" s="20">
        <v>0.5</v>
      </c>
      <c r="E45" s="20">
        <v>0</v>
      </c>
      <c r="F45" s="20">
        <v>0.3</v>
      </c>
      <c r="G45" s="87">
        <v>13.5</v>
      </c>
      <c r="J45" s="2" t="s">
        <v>337</v>
      </c>
      <c r="L45" s="78">
        <f>'Income Statement (4)'!B31*(1-$L$36)</f>
        <v>246.32200000000003</v>
      </c>
      <c r="M45" s="78">
        <f>'Income Statement (4)'!C31*(1-$L$36)</f>
        <v>262.596</v>
      </c>
      <c r="N45" s="78">
        <f>'Income Statement (4)'!D31*(1-$L$36)</f>
        <v>284.47900000000004</v>
      </c>
      <c r="O45" s="78">
        <f>'Income Statement (4)'!E31*(1-$L$36)</f>
        <v>276.97400000000005</v>
      </c>
      <c r="P45" s="78">
        <f>'Income Statement (4)'!F31*(1-$L$36)</f>
        <v>293.56400000000002</v>
      </c>
      <c r="Q45" s="78">
        <f>'Income Statement (4)'!G31*(1-$L$36)</f>
        <v>335.90800000000002</v>
      </c>
    </row>
    <row r="46" spans="1:18" x14ac:dyDescent="0.15">
      <c r="A46" s="5" t="s">
        <v>190</v>
      </c>
      <c r="B46" s="20">
        <v>11.3</v>
      </c>
      <c r="C46" s="20">
        <v>6.1</v>
      </c>
      <c r="D46" s="20">
        <v>5.5</v>
      </c>
      <c r="E46" s="20">
        <v>3.6</v>
      </c>
      <c r="F46" s="20">
        <v>4.8</v>
      </c>
      <c r="G46" s="87">
        <v>22.9</v>
      </c>
    </row>
    <row r="47" spans="1:18" x14ac:dyDescent="0.15">
      <c r="A47" s="13" t="s">
        <v>191</v>
      </c>
      <c r="B47" s="25">
        <v>310.60000000000002</v>
      </c>
      <c r="C47" s="25">
        <v>292.60000000000002</v>
      </c>
      <c r="D47" s="25">
        <v>271.89999999999998</v>
      </c>
      <c r="E47" s="25">
        <v>262.10000000000002</v>
      </c>
      <c r="F47" s="25">
        <v>326.7</v>
      </c>
      <c r="G47" s="94">
        <v>322.60000000000002</v>
      </c>
      <c r="J47" s="4" t="s">
        <v>338</v>
      </c>
      <c r="L47" s="81">
        <f t="shared" ref="L47:Q47" si="4">L45/L42</f>
        <v>0.14660278538269253</v>
      </c>
      <c r="M47" s="81">
        <f t="shared" si="4"/>
        <v>0.14439458924447379</v>
      </c>
      <c r="N47" s="81">
        <f t="shared" si="4"/>
        <v>0.1422252774722528</v>
      </c>
      <c r="O47" s="81">
        <f t="shared" si="4"/>
        <v>0.11911323270115687</v>
      </c>
      <c r="P47" s="81">
        <f t="shared" si="4"/>
        <v>0.12945451338360456</v>
      </c>
      <c r="Q47" s="81">
        <f t="shared" si="4"/>
        <v>0.13551781175616251</v>
      </c>
    </row>
    <row r="48" spans="1:18" x14ac:dyDescent="0.15">
      <c r="A48" s="5"/>
      <c r="B48" s="5"/>
      <c r="C48" s="5"/>
      <c r="D48" s="5"/>
      <c r="E48" s="5"/>
      <c r="F48" s="5"/>
      <c r="G48" s="82"/>
    </row>
    <row r="49" spans="1:17" x14ac:dyDescent="0.15">
      <c r="A49" s="5" t="s">
        <v>192</v>
      </c>
      <c r="B49" s="20">
        <v>415</v>
      </c>
      <c r="C49" s="20">
        <v>576.5</v>
      </c>
      <c r="D49" s="20">
        <v>684.5</v>
      </c>
      <c r="E49" s="20">
        <v>805.9</v>
      </c>
      <c r="F49" s="20">
        <v>947.1</v>
      </c>
      <c r="G49" s="87">
        <v>1048.9000000000001</v>
      </c>
    </row>
    <row r="50" spans="1:17" ht="12" x14ac:dyDescent="0.15">
      <c r="A50" s="5" t="s">
        <v>193</v>
      </c>
      <c r="B50" s="20" t="s">
        <v>40</v>
      </c>
      <c r="C50" s="20" t="s">
        <v>40</v>
      </c>
      <c r="D50" s="20" t="s">
        <v>40</v>
      </c>
      <c r="E50" s="20">
        <v>0.1</v>
      </c>
      <c r="F50" s="20">
        <v>0.8</v>
      </c>
      <c r="G50" s="87">
        <v>55.6</v>
      </c>
      <c r="J50" s="4" t="s">
        <v>339</v>
      </c>
      <c r="L50" s="73">
        <v>0.25</v>
      </c>
    </row>
    <row r="51" spans="1:17" x14ac:dyDescent="0.15">
      <c r="A51" s="5" t="s">
        <v>194</v>
      </c>
      <c r="B51" s="20">
        <v>37.4</v>
      </c>
      <c r="C51" s="20">
        <v>37.299999999999997</v>
      </c>
      <c r="D51" s="20">
        <v>38.799999999999997</v>
      </c>
      <c r="E51" s="20">
        <v>40.1</v>
      </c>
      <c r="F51" s="20">
        <v>38.799999999999997</v>
      </c>
      <c r="G51" s="87">
        <v>53.3</v>
      </c>
    </row>
    <row r="52" spans="1:17" ht="12" thickBot="1" x14ac:dyDescent="0.2">
      <c r="A52" s="5" t="s">
        <v>195</v>
      </c>
      <c r="B52" s="20">
        <v>78.599999999999994</v>
      </c>
      <c r="C52" s="20">
        <v>64.3</v>
      </c>
      <c r="D52" s="20">
        <v>122.6</v>
      </c>
      <c r="E52" s="20">
        <v>128.69999999999999</v>
      </c>
      <c r="F52" s="20">
        <v>144.69999999999999</v>
      </c>
      <c r="G52" s="87">
        <v>155.69999999999999</v>
      </c>
      <c r="J52" s="76"/>
      <c r="K52" s="76"/>
      <c r="L52" s="77">
        <v>2014</v>
      </c>
      <c r="M52" s="77">
        <f>L52+1</f>
        <v>2015</v>
      </c>
      <c r="N52" s="77">
        <f>M52+1</f>
        <v>2016</v>
      </c>
      <c r="O52" s="77">
        <f>N52+1</f>
        <v>2017</v>
      </c>
      <c r="P52" s="77">
        <f>O52+1</f>
        <v>2018</v>
      </c>
      <c r="Q52" s="77">
        <f>P52+1</f>
        <v>2019</v>
      </c>
    </row>
    <row r="53" spans="1:17" ht="12" thickTop="1" x14ac:dyDescent="0.15">
      <c r="A53" s="5" t="s">
        <v>196</v>
      </c>
      <c r="B53" s="20">
        <v>44.9</v>
      </c>
      <c r="C53" s="20">
        <v>37.1</v>
      </c>
      <c r="D53" s="20">
        <v>37.9</v>
      </c>
      <c r="E53" s="20">
        <v>48.9</v>
      </c>
      <c r="F53" s="20">
        <v>44</v>
      </c>
      <c r="G53" s="87">
        <v>46.4</v>
      </c>
      <c r="J53" s="2" t="s">
        <v>333</v>
      </c>
      <c r="L53" s="78">
        <v>616689</v>
      </c>
      <c r="M53" s="78">
        <v>628668</v>
      </c>
      <c r="N53" s="78">
        <v>657981</v>
      </c>
      <c r="O53" s="78">
        <v>721050</v>
      </c>
      <c r="P53" s="78">
        <v>764497</v>
      </c>
      <c r="Q53" s="78">
        <v>740424</v>
      </c>
    </row>
    <row r="54" spans="1:17" x14ac:dyDescent="0.15">
      <c r="A54" s="13" t="s">
        <v>197</v>
      </c>
      <c r="B54" s="25">
        <v>886.5</v>
      </c>
      <c r="C54" s="25">
        <v>1007.8</v>
      </c>
      <c r="D54" s="25">
        <v>1155.7</v>
      </c>
      <c r="E54" s="25">
        <v>1285.8</v>
      </c>
      <c r="F54" s="25">
        <v>1502.1</v>
      </c>
      <c r="G54" s="94">
        <v>1682.5</v>
      </c>
      <c r="J54" s="2" t="s">
        <v>334</v>
      </c>
      <c r="L54" s="79">
        <v>855593</v>
      </c>
      <c r="M54" s="79">
        <v>830612</v>
      </c>
      <c r="N54" s="79">
        <v>881434</v>
      </c>
      <c r="O54" s="79">
        <v>927029</v>
      </c>
      <c r="P54" s="79">
        <v>996876</v>
      </c>
      <c r="Q54" s="79">
        <v>993450</v>
      </c>
    </row>
    <row r="55" spans="1:17" x14ac:dyDescent="0.15">
      <c r="A55" s="5"/>
      <c r="B55" s="5"/>
      <c r="C55" s="5"/>
      <c r="D55" s="5"/>
      <c r="E55" s="5"/>
      <c r="F55" s="5"/>
      <c r="G55" s="82"/>
      <c r="J55" s="2" t="s">
        <v>335</v>
      </c>
      <c r="L55" s="79">
        <v>116193</v>
      </c>
      <c r="M55" s="79">
        <v>120168</v>
      </c>
      <c r="N55" s="79">
        <v>143111</v>
      </c>
      <c r="O55" s="79">
        <v>141101</v>
      </c>
      <c r="P55" s="79">
        <v>168507</v>
      </c>
      <c r="Q55" s="79">
        <v>142013</v>
      </c>
    </row>
    <row r="56" spans="1:17" x14ac:dyDescent="0.15">
      <c r="A56" s="5" t="s">
        <v>198</v>
      </c>
      <c r="B56" s="20">
        <v>1</v>
      </c>
      <c r="C56" s="20">
        <v>1.1000000000000001</v>
      </c>
      <c r="D56" s="20">
        <v>1.1000000000000001</v>
      </c>
      <c r="E56" s="20">
        <v>1.1000000000000001</v>
      </c>
      <c r="F56" s="20">
        <v>1.1000000000000001</v>
      </c>
      <c r="G56" s="87">
        <v>1.1000000000000001</v>
      </c>
      <c r="J56" s="4" t="s">
        <v>336</v>
      </c>
      <c r="L56" s="80">
        <v>1588475</v>
      </c>
      <c r="M56" s="80">
        <v>1579448</v>
      </c>
      <c r="N56" s="80">
        <v>1682526</v>
      </c>
      <c r="O56" s="80">
        <v>1789180</v>
      </c>
      <c r="P56" s="80">
        <v>1929880</v>
      </c>
      <c r="Q56" s="80">
        <v>1875887</v>
      </c>
    </row>
    <row r="57" spans="1:17" x14ac:dyDescent="0.15">
      <c r="A57" s="5" t="s">
        <v>199</v>
      </c>
      <c r="B57" s="20">
        <v>678.5</v>
      </c>
      <c r="C57" s="20">
        <v>715.8</v>
      </c>
      <c r="D57" s="20">
        <v>738.8</v>
      </c>
      <c r="E57" s="20">
        <v>774.3</v>
      </c>
      <c r="F57" s="20">
        <v>798.3</v>
      </c>
      <c r="G57" s="87">
        <v>829.9</v>
      </c>
    </row>
    <row r="58" spans="1:17" x14ac:dyDescent="0.15">
      <c r="A58" s="5" t="s">
        <v>200</v>
      </c>
      <c r="B58" s="20">
        <v>845.5</v>
      </c>
      <c r="C58" s="20">
        <v>1044.4000000000001</v>
      </c>
      <c r="D58" s="20">
        <v>1254.7</v>
      </c>
      <c r="E58" s="20">
        <v>1496.1</v>
      </c>
      <c r="F58" s="20">
        <v>1726.5</v>
      </c>
      <c r="G58" s="87">
        <v>1978.9</v>
      </c>
    </row>
    <row r="59" spans="1:17" x14ac:dyDescent="0.15">
      <c r="A59" s="5" t="s">
        <v>201</v>
      </c>
      <c r="B59" s="20">
        <v>-305.39999999999998</v>
      </c>
      <c r="C59" s="20">
        <v>-457.8</v>
      </c>
      <c r="D59" s="20">
        <v>-575.29999999999995</v>
      </c>
      <c r="E59" s="20">
        <v>-731.4</v>
      </c>
      <c r="F59" s="20">
        <v>-1095.9000000000001</v>
      </c>
      <c r="G59" s="87">
        <v>-1245.0999999999999</v>
      </c>
      <c r="J59" s="2" t="s">
        <v>337</v>
      </c>
      <c r="L59" s="78">
        <v>92610.75</v>
      </c>
      <c r="M59" s="78">
        <v>115860</v>
      </c>
      <c r="N59" s="78">
        <v>110169.75</v>
      </c>
      <c r="O59" s="78">
        <v>117348</v>
      </c>
      <c r="P59" s="78">
        <v>106101.75</v>
      </c>
      <c r="Q59" s="78">
        <v>101572.5</v>
      </c>
    </row>
    <row r="60" spans="1:17" x14ac:dyDescent="0.15">
      <c r="A60" s="5" t="s">
        <v>202</v>
      </c>
      <c r="B60" s="20">
        <v>-69.7</v>
      </c>
      <c r="C60" s="20">
        <v>-123.9</v>
      </c>
      <c r="D60" s="20">
        <v>-174.4</v>
      </c>
      <c r="E60" s="20">
        <v>-45</v>
      </c>
      <c r="F60" s="20">
        <v>-108</v>
      </c>
      <c r="G60" s="87">
        <v>-118.7</v>
      </c>
    </row>
    <row r="61" spans="1:17" x14ac:dyDescent="0.15">
      <c r="A61" s="13" t="s">
        <v>203</v>
      </c>
      <c r="B61" s="25">
        <v>1149.9000000000001</v>
      </c>
      <c r="C61" s="25">
        <v>1179.5999999999999</v>
      </c>
      <c r="D61" s="25">
        <v>1244.9000000000001</v>
      </c>
      <c r="E61" s="25">
        <v>1495.1</v>
      </c>
      <c r="F61" s="25">
        <v>1322</v>
      </c>
      <c r="G61" s="94">
        <v>1446.1</v>
      </c>
      <c r="J61" s="4" t="s">
        <v>338</v>
      </c>
      <c r="L61" s="81">
        <f t="shared" ref="L61:Q61" si="5">L59/L56</f>
        <v>5.8301672988243444E-2</v>
      </c>
      <c r="M61" s="81">
        <f t="shared" si="5"/>
        <v>7.3354741656578751E-2</v>
      </c>
      <c r="N61" s="81">
        <f t="shared" si="5"/>
        <v>6.5478780119891167E-2</v>
      </c>
      <c r="O61" s="81">
        <f t="shared" si="5"/>
        <v>6.558758760996658E-2</v>
      </c>
      <c r="P61" s="81">
        <f t="shared" si="5"/>
        <v>5.4978418347254754E-2</v>
      </c>
      <c r="Q61" s="81">
        <f t="shared" si="5"/>
        <v>5.4146385150065007E-2</v>
      </c>
    </row>
    <row r="62" spans="1:17" x14ac:dyDescent="0.15">
      <c r="A62" s="5"/>
      <c r="B62" s="5"/>
      <c r="C62" s="5"/>
      <c r="D62" s="5"/>
      <c r="E62" s="5"/>
      <c r="F62" s="5"/>
      <c r="G62" s="82"/>
    </row>
    <row r="63" spans="1:17" x14ac:dyDescent="0.15">
      <c r="A63" s="13" t="s">
        <v>205</v>
      </c>
      <c r="B63" s="32">
        <v>1149.9000000000001</v>
      </c>
      <c r="C63" s="32">
        <v>1179.5999999999999</v>
      </c>
      <c r="D63" s="32">
        <v>1244.9000000000001</v>
      </c>
      <c r="E63" s="32">
        <v>1495.1</v>
      </c>
      <c r="F63" s="32">
        <v>1322</v>
      </c>
      <c r="G63" s="97">
        <v>1446.1</v>
      </c>
    </row>
    <row r="64" spans="1:17" x14ac:dyDescent="0.15">
      <c r="A64" s="5"/>
      <c r="B64" s="5"/>
      <c r="C64" s="5"/>
      <c r="D64" s="5"/>
      <c r="E64" s="5"/>
      <c r="F64" s="5"/>
      <c r="G64" s="82"/>
    </row>
    <row r="65" spans="1:7" x14ac:dyDescent="0.15">
      <c r="A65" s="13" t="s">
        <v>206</v>
      </c>
      <c r="B65" s="33">
        <v>2036.4</v>
      </c>
      <c r="C65" s="33">
        <v>2187.4</v>
      </c>
      <c r="D65" s="33">
        <v>2400.6</v>
      </c>
      <c r="E65" s="33">
        <v>2780.9</v>
      </c>
      <c r="F65" s="33">
        <v>2824.1</v>
      </c>
      <c r="G65" s="96">
        <v>3128.6</v>
      </c>
    </row>
    <row r="66" spans="1:7" x14ac:dyDescent="0.15">
      <c r="A66" s="5"/>
      <c r="B66" s="5"/>
      <c r="C66" s="5"/>
      <c r="D66" s="5"/>
      <c r="E66" s="5"/>
      <c r="F66" s="5"/>
      <c r="G66" s="82"/>
    </row>
    <row r="67" spans="1:7" x14ac:dyDescent="0.15">
      <c r="A67" s="13" t="s">
        <v>126</v>
      </c>
      <c r="B67" s="5"/>
      <c r="C67" s="5"/>
      <c r="D67" s="5"/>
      <c r="E67" s="5"/>
      <c r="F67" s="5"/>
      <c r="G67" s="82"/>
    </row>
    <row r="68" spans="1:7" x14ac:dyDescent="0.15">
      <c r="A68" s="5" t="s">
        <v>207</v>
      </c>
      <c r="B68" s="20">
        <v>95.747347000000005</v>
      </c>
      <c r="C68" s="20">
        <v>93.290125000000003</v>
      </c>
      <c r="D68" s="20">
        <v>91.508774000000003</v>
      </c>
      <c r="E68" s="20">
        <v>89.6</v>
      </c>
      <c r="F68" s="20">
        <v>84.794471999999999</v>
      </c>
      <c r="G68" s="87">
        <v>83.344268999999997</v>
      </c>
    </row>
    <row r="69" spans="1:7" x14ac:dyDescent="0.15">
      <c r="A69" s="5" t="s">
        <v>208</v>
      </c>
      <c r="B69" s="20">
        <v>95.5</v>
      </c>
      <c r="C69" s="20">
        <v>93.5</v>
      </c>
      <c r="D69" s="20">
        <v>91.4</v>
      </c>
      <c r="E69" s="20">
        <v>89.6</v>
      </c>
      <c r="F69" s="20">
        <v>84.8</v>
      </c>
      <c r="G69" s="87">
        <v>83.6</v>
      </c>
    </row>
    <row r="70" spans="1:7" x14ac:dyDescent="0.15">
      <c r="A70" s="5" t="s">
        <v>209</v>
      </c>
      <c r="B70" s="72">
        <v>12.04</v>
      </c>
      <c r="C70" s="72">
        <v>12.62</v>
      </c>
      <c r="D70" s="72">
        <v>13.62</v>
      </c>
      <c r="E70" s="72">
        <v>16.690000000000001</v>
      </c>
      <c r="F70" s="72">
        <v>15.59</v>
      </c>
      <c r="G70" s="99">
        <v>17.3</v>
      </c>
    </row>
    <row r="71" spans="1:7" x14ac:dyDescent="0.15">
      <c r="A71" s="5" t="s">
        <v>210</v>
      </c>
      <c r="B71" s="20">
        <v>1090.0999999999999</v>
      </c>
      <c r="C71" s="20">
        <v>1120.7</v>
      </c>
      <c r="D71" s="20">
        <v>1172.7</v>
      </c>
      <c r="E71" s="20">
        <v>1346.4</v>
      </c>
      <c r="F71" s="20">
        <v>1179.7</v>
      </c>
      <c r="G71" s="87">
        <v>1165.7</v>
      </c>
    </row>
    <row r="72" spans="1:7" x14ac:dyDescent="0.15">
      <c r="A72" s="5" t="s">
        <v>211</v>
      </c>
      <c r="B72" s="72">
        <v>11.41</v>
      </c>
      <c r="C72" s="72">
        <v>11.99</v>
      </c>
      <c r="D72" s="72">
        <v>12.83</v>
      </c>
      <c r="E72" s="72">
        <v>15.03</v>
      </c>
      <c r="F72" s="72">
        <v>13.91</v>
      </c>
      <c r="G72" s="99">
        <v>13.94</v>
      </c>
    </row>
    <row r="73" spans="1:7" x14ac:dyDescent="0.15">
      <c r="A73" s="5" t="s">
        <v>212</v>
      </c>
      <c r="B73" s="20">
        <v>416.3</v>
      </c>
      <c r="C73" s="20">
        <v>576.5</v>
      </c>
      <c r="D73" s="20">
        <v>688.8</v>
      </c>
      <c r="E73" s="20">
        <v>810.3</v>
      </c>
      <c r="F73" s="20">
        <v>957.3</v>
      </c>
      <c r="G73" s="87">
        <v>1127.2</v>
      </c>
    </row>
    <row r="74" spans="1:7" x14ac:dyDescent="0.15">
      <c r="A74" s="5" t="s">
        <v>213</v>
      </c>
      <c r="B74" s="20">
        <v>345.4</v>
      </c>
      <c r="C74" s="20">
        <v>524.70000000000005</v>
      </c>
      <c r="D74" s="20">
        <v>653.6</v>
      </c>
      <c r="E74" s="20">
        <v>750.2</v>
      </c>
      <c r="F74" s="20">
        <v>924.6</v>
      </c>
      <c r="G74" s="87">
        <v>1062.8</v>
      </c>
    </row>
    <row r="75" spans="1:7" x14ac:dyDescent="0.15">
      <c r="A75" s="5" t="s">
        <v>214</v>
      </c>
      <c r="B75" s="20">
        <v>33.299999999999997</v>
      </c>
      <c r="C75" s="20">
        <v>20.100000000000001</v>
      </c>
      <c r="D75" s="20">
        <v>12.4</v>
      </c>
      <c r="E75" s="20">
        <v>9.1</v>
      </c>
      <c r="F75" s="20">
        <v>-5.2</v>
      </c>
      <c r="G75" s="87">
        <v>-5.4</v>
      </c>
    </row>
    <row r="76" spans="1:7" x14ac:dyDescent="0.15">
      <c r="A76" s="5" t="s">
        <v>215</v>
      </c>
      <c r="B76" s="20">
        <v>101.6</v>
      </c>
      <c r="C76" s="20">
        <v>81.599999999999994</v>
      </c>
      <c r="D76" s="20">
        <v>91.2</v>
      </c>
      <c r="E76" s="20">
        <v>96</v>
      </c>
      <c r="F76" s="20">
        <v>110.4</v>
      </c>
      <c r="G76" s="87">
        <v>124</v>
      </c>
    </row>
    <row r="77" spans="1:7" x14ac:dyDescent="0.15">
      <c r="A77" s="5" t="s">
        <v>217</v>
      </c>
      <c r="B77" s="20">
        <v>34.200000000000003</v>
      </c>
      <c r="C77" s="20">
        <v>30.4</v>
      </c>
      <c r="D77" s="20">
        <v>53.1</v>
      </c>
      <c r="E77" s="20">
        <v>47.7</v>
      </c>
      <c r="F77" s="20">
        <v>48.7</v>
      </c>
      <c r="G77" s="87">
        <v>46.5</v>
      </c>
    </row>
    <row r="78" spans="1:7" ht="12" x14ac:dyDescent="0.15">
      <c r="A78" s="5" t="s">
        <v>218</v>
      </c>
      <c r="B78" s="23" t="s">
        <v>340</v>
      </c>
      <c r="C78" s="23" t="s">
        <v>340</v>
      </c>
      <c r="D78" s="23" t="s">
        <v>303</v>
      </c>
      <c r="E78" s="23" t="s">
        <v>303</v>
      </c>
      <c r="F78" s="23" t="s">
        <v>303</v>
      </c>
      <c r="G78" s="83" t="s">
        <v>303</v>
      </c>
    </row>
    <row r="79" spans="1:7" x14ac:dyDescent="0.15">
      <c r="A79" s="5" t="s">
        <v>219</v>
      </c>
      <c r="B79" s="20">
        <v>111.1</v>
      </c>
      <c r="C79" s="20">
        <v>120.7</v>
      </c>
      <c r="D79" s="20">
        <v>120.6</v>
      </c>
      <c r="E79" s="20">
        <v>126.7</v>
      </c>
      <c r="F79" s="20">
        <v>131.4</v>
      </c>
      <c r="G79" s="87">
        <v>154.9</v>
      </c>
    </row>
    <row r="80" spans="1:7" x14ac:dyDescent="0.15">
      <c r="A80" s="5" t="s">
        <v>220</v>
      </c>
      <c r="B80" s="20">
        <v>48.5</v>
      </c>
      <c r="C80" s="20">
        <v>54.7</v>
      </c>
      <c r="D80" s="20">
        <v>53.7</v>
      </c>
      <c r="E80" s="20">
        <v>52.1</v>
      </c>
      <c r="F80" s="20">
        <v>43.6</v>
      </c>
      <c r="G80" s="87">
        <v>40.9</v>
      </c>
    </row>
    <row r="81" spans="1:7" x14ac:dyDescent="0.15">
      <c r="A81" s="5" t="s">
        <v>221</v>
      </c>
      <c r="B81" s="20">
        <v>130.5</v>
      </c>
      <c r="C81" s="20">
        <v>131.80000000000001</v>
      </c>
      <c r="D81" s="20">
        <v>116.7</v>
      </c>
      <c r="E81" s="20">
        <v>135.19999999999999</v>
      </c>
      <c r="F81" s="20">
        <v>122.8</v>
      </c>
      <c r="G81" s="87">
        <v>137.30000000000001</v>
      </c>
    </row>
    <row r="82" spans="1:7" x14ac:dyDescent="0.15">
      <c r="A82" s="5" t="s">
        <v>222</v>
      </c>
      <c r="B82" s="20">
        <v>50.2</v>
      </c>
      <c r="C82" s="20">
        <v>51.7</v>
      </c>
      <c r="D82" s="20">
        <v>63.8</v>
      </c>
      <c r="E82" s="20">
        <v>96.7</v>
      </c>
      <c r="F82" s="20">
        <v>105</v>
      </c>
      <c r="G82" s="87">
        <v>105.4</v>
      </c>
    </row>
    <row r="83" spans="1:7" x14ac:dyDescent="0.15">
      <c r="A83" s="5" t="s">
        <v>305</v>
      </c>
      <c r="B83" s="20">
        <v>386</v>
      </c>
      <c r="C83" s="20">
        <v>405.5</v>
      </c>
      <c r="D83" s="20">
        <v>523.20000000000005</v>
      </c>
      <c r="E83" s="20">
        <v>624.20000000000005</v>
      </c>
      <c r="F83" s="20">
        <v>660</v>
      </c>
      <c r="G83" s="87">
        <v>687.6</v>
      </c>
    </row>
    <row r="84" spans="1:7" x14ac:dyDescent="0.15">
      <c r="A84" s="5" t="s">
        <v>223</v>
      </c>
      <c r="B84" s="20">
        <v>1008.6</v>
      </c>
      <c r="C84" s="20">
        <v>1094.0999999999999</v>
      </c>
      <c r="D84" s="20">
        <v>1336.9</v>
      </c>
      <c r="E84" s="20">
        <v>1698.5</v>
      </c>
      <c r="F84" s="20">
        <v>1919.5</v>
      </c>
      <c r="G84" s="87">
        <v>2026.9</v>
      </c>
    </row>
    <row r="85" spans="1:7" x14ac:dyDescent="0.15">
      <c r="A85" s="5" t="s">
        <v>224</v>
      </c>
      <c r="B85" s="20">
        <v>423.9</v>
      </c>
      <c r="C85" s="20">
        <v>548.1</v>
      </c>
      <c r="D85" s="20">
        <v>454.4</v>
      </c>
      <c r="E85" s="20">
        <v>322</v>
      </c>
      <c r="F85" s="20">
        <v>151.9</v>
      </c>
      <c r="G85" s="87">
        <v>249.3</v>
      </c>
    </row>
    <row r="86" spans="1:7" x14ac:dyDescent="0.15">
      <c r="A86" s="5" t="s">
        <v>225</v>
      </c>
      <c r="B86" s="34">
        <v>5663</v>
      </c>
      <c r="C86" s="34">
        <v>5897</v>
      </c>
      <c r="D86" s="34">
        <v>6155</v>
      </c>
      <c r="E86" s="34">
        <v>6259</v>
      </c>
      <c r="F86" s="34">
        <v>6626</v>
      </c>
      <c r="G86" s="95">
        <v>6977</v>
      </c>
    </row>
    <row r="87" spans="1:7" ht="12" x14ac:dyDescent="0.15">
      <c r="A87" s="5" t="s">
        <v>341</v>
      </c>
      <c r="B87" s="20" t="s">
        <v>129</v>
      </c>
      <c r="C87" s="20" t="s">
        <v>129</v>
      </c>
      <c r="D87" s="20">
        <v>0.1</v>
      </c>
      <c r="E87" s="20">
        <v>2.5</v>
      </c>
      <c r="F87" s="20">
        <v>3.5</v>
      </c>
      <c r="G87" s="87">
        <v>5.9</v>
      </c>
    </row>
    <row r="88" spans="1:7" x14ac:dyDescent="0.15">
      <c r="A88" s="5" t="s">
        <v>227</v>
      </c>
      <c r="B88" s="20">
        <v>0.4</v>
      </c>
      <c r="C88" s="20">
        <v>0.3</v>
      </c>
      <c r="D88" s="20">
        <v>0.4</v>
      </c>
      <c r="E88" s="20">
        <v>0.3</v>
      </c>
      <c r="F88" s="20">
        <v>0.3</v>
      </c>
      <c r="G88" s="87">
        <v>0.6</v>
      </c>
    </row>
    <row r="89" spans="1:7" x14ac:dyDescent="0.15">
      <c r="A89" s="5" t="s">
        <v>136</v>
      </c>
      <c r="B89" s="29">
        <v>42775</v>
      </c>
      <c r="C89" s="29">
        <v>43138</v>
      </c>
      <c r="D89" s="29">
        <v>43502</v>
      </c>
      <c r="E89" s="29">
        <v>43502</v>
      </c>
      <c r="F89" s="29">
        <v>43502</v>
      </c>
      <c r="G89" s="90">
        <v>43879</v>
      </c>
    </row>
    <row r="90" spans="1:7" ht="12" x14ac:dyDescent="0.15">
      <c r="A90" s="5" t="s">
        <v>137</v>
      </c>
      <c r="B90" s="23" t="s">
        <v>138</v>
      </c>
      <c r="C90" s="23" t="s">
        <v>138</v>
      </c>
      <c r="D90" s="23" t="s">
        <v>138</v>
      </c>
      <c r="E90" s="23" t="s">
        <v>138</v>
      </c>
      <c r="F90" s="23" t="s">
        <v>141</v>
      </c>
      <c r="G90" s="83" t="s">
        <v>141</v>
      </c>
    </row>
    <row r="91" spans="1:7" ht="12" x14ac:dyDescent="0.15">
      <c r="A91" s="5" t="s">
        <v>142</v>
      </c>
      <c r="B91" s="23" t="s">
        <v>342</v>
      </c>
      <c r="C91" s="23" t="s">
        <v>342</v>
      </c>
      <c r="D91" s="23" t="s">
        <v>342</v>
      </c>
      <c r="E91" s="23" t="s">
        <v>143</v>
      </c>
      <c r="F91" s="23" t="s">
        <v>143</v>
      </c>
      <c r="G91" s="83" t="s">
        <v>143</v>
      </c>
    </row>
    <row r="92" spans="1:7" ht="12" x14ac:dyDescent="0.15">
      <c r="A92" s="5"/>
      <c r="B92" s="5"/>
      <c r="C92" s="5"/>
      <c r="D92" s="5"/>
      <c r="E92" s="5"/>
      <c r="F92" s="5"/>
      <c r="G92" s="23" t="s">
        <v>141</v>
      </c>
    </row>
    <row r="93" spans="1:7" ht="12" x14ac:dyDescent="0.15">
      <c r="A93" s="18"/>
      <c r="B93" s="18"/>
      <c r="C93" s="18"/>
      <c r="D93" s="18"/>
      <c r="E93" s="18"/>
      <c r="F93" s="18"/>
      <c r="G93" s="23" t="s">
        <v>143</v>
      </c>
    </row>
    <row r="94" spans="1:7" x14ac:dyDescent="0.15">
      <c r="A94" s="2" t="s">
        <v>228</v>
      </c>
    </row>
    <row r="95" spans="1:7" x14ac:dyDescent="0.15">
      <c r="A95" s="24" t="s">
        <v>59</v>
      </c>
    </row>
  </sheetData>
  <pageMargins left="0.2" right="0.2" top="0.5" bottom="0.5" header="0.5" footer="0.5"/>
  <pageSetup fitToWidth="0" fitToHeight="0" orientation="landscape" horizontalDpi="0" verticalDpi="0"/>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4B16-70FE-4C46-99B1-BC113756243F}">
  <sheetPr>
    <outlinePr summaryBelow="0" summaryRight="0"/>
    <pageSetUpPr autoPageBreaks="0"/>
  </sheetPr>
  <dimension ref="A5:IU73"/>
  <sheetViews>
    <sheetView workbookViewId="0">
      <selection activeCell="K44" sqref="K44"/>
    </sheetView>
  </sheetViews>
  <sheetFormatPr baseColWidth="10" defaultColWidth="5.83203125" defaultRowHeight="11" x14ac:dyDescent="0.15"/>
  <cols>
    <col min="1" max="1" width="35.6640625" style="2" customWidth="1"/>
    <col min="2" max="7" width="11.5" style="2" customWidth="1"/>
    <col min="8" max="256" width="5.83203125" style="2"/>
    <col min="257" max="257" width="35.6640625" style="2" customWidth="1"/>
    <col min="258" max="263" width="11.5" style="2" customWidth="1"/>
    <col min="264" max="512" width="5.83203125" style="2"/>
    <col min="513" max="513" width="35.6640625" style="2" customWidth="1"/>
    <col min="514" max="519" width="11.5" style="2" customWidth="1"/>
    <col min="520" max="768" width="5.83203125" style="2"/>
    <col min="769" max="769" width="35.6640625" style="2" customWidth="1"/>
    <col min="770" max="775" width="11.5" style="2" customWidth="1"/>
    <col min="776" max="1024" width="5.83203125" style="2"/>
    <col min="1025" max="1025" width="35.6640625" style="2" customWidth="1"/>
    <col min="1026" max="1031" width="11.5" style="2" customWidth="1"/>
    <col min="1032" max="1280" width="5.83203125" style="2"/>
    <col min="1281" max="1281" width="35.6640625" style="2" customWidth="1"/>
    <col min="1282" max="1287" width="11.5" style="2" customWidth="1"/>
    <col min="1288" max="1536" width="5.83203125" style="2"/>
    <col min="1537" max="1537" width="35.6640625" style="2" customWidth="1"/>
    <col min="1538" max="1543" width="11.5" style="2" customWidth="1"/>
    <col min="1544" max="1792" width="5.83203125" style="2"/>
    <col min="1793" max="1793" width="35.6640625" style="2" customWidth="1"/>
    <col min="1794" max="1799" width="11.5" style="2" customWidth="1"/>
    <col min="1800" max="2048" width="5.83203125" style="2"/>
    <col min="2049" max="2049" width="35.6640625" style="2" customWidth="1"/>
    <col min="2050" max="2055" width="11.5" style="2" customWidth="1"/>
    <col min="2056" max="2304" width="5.83203125" style="2"/>
    <col min="2305" max="2305" width="35.6640625" style="2" customWidth="1"/>
    <col min="2306" max="2311" width="11.5" style="2" customWidth="1"/>
    <col min="2312" max="2560" width="5.83203125" style="2"/>
    <col min="2561" max="2561" width="35.6640625" style="2" customWidth="1"/>
    <col min="2562" max="2567" width="11.5" style="2" customWidth="1"/>
    <col min="2568" max="2816" width="5.83203125" style="2"/>
    <col min="2817" max="2817" width="35.6640625" style="2" customWidth="1"/>
    <col min="2818" max="2823" width="11.5" style="2" customWidth="1"/>
    <col min="2824" max="3072" width="5.83203125" style="2"/>
    <col min="3073" max="3073" width="35.6640625" style="2" customWidth="1"/>
    <col min="3074" max="3079" width="11.5" style="2" customWidth="1"/>
    <col min="3080" max="3328" width="5.83203125" style="2"/>
    <col min="3329" max="3329" width="35.6640625" style="2" customWidth="1"/>
    <col min="3330" max="3335" width="11.5" style="2" customWidth="1"/>
    <col min="3336" max="3584" width="5.83203125" style="2"/>
    <col min="3585" max="3585" width="35.6640625" style="2" customWidth="1"/>
    <col min="3586" max="3591" width="11.5" style="2" customWidth="1"/>
    <col min="3592" max="3840" width="5.83203125" style="2"/>
    <col min="3841" max="3841" width="35.6640625" style="2" customWidth="1"/>
    <col min="3842" max="3847" width="11.5" style="2" customWidth="1"/>
    <col min="3848" max="4096" width="5.83203125" style="2"/>
    <col min="4097" max="4097" width="35.6640625" style="2" customWidth="1"/>
    <col min="4098" max="4103" width="11.5" style="2" customWidth="1"/>
    <col min="4104" max="4352" width="5.83203125" style="2"/>
    <col min="4353" max="4353" width="35.6640625" style="2" customWidth="1"/>
    <col min="4354" max="4359" width="11.5" style="2" customWidth="1"/>
    <col min="4360" max="4608" width="5.83203125" style="2"/>
    <col min="4609" max="4609" width="35.6640625" style="2" customWidth="1"/>
    <col min="4610" max="4615" width="11.5" style="2" customWidth="1"/>
    <col min="4616" max="4864" width="5.83203125" style="2"/>
    <col min="4865" max="4865" width="35.6640625" style="2" customWidth="1"/>
    <col min="4866" max="4871" width="11.5" style="2" customWidth="1"/>
    <col min="4872" max="5120" width="5.83203125" style="2"/>
    <col min="5121" max="5121" width="35.6640625" style="2" customWidth="1"/>
    <col min="5122" max="5127" width="11.5" style="2" customWidth="1"/>
    <col min="5128" max="5376" width="5.83203125" style="2"/>
    <col min="5377" max="5377" width="35.6640625" style="2" customWidth="1"/>
    <col min="5378" max="5383" width="11.5" style="2" customWidth="1"/>
    <col min="5384" max="5632" width="5.83203125" style="2"/>
    <col min="5633" max="5633" width="35.6640625" style="2" customWidth="1"/>
    <col min="5634" max="5639" width="11.5" style="2" customWidth="1"/>
    <col min="5640" max="5888" width="5.83203125" style="2"/>
    <col min="5889" max="5889" width="35.6640625" style="2" customWidth="1"/>
    <col min="5890" max="5895" width="11.5" style="2" customWidth="1"/>
    <col min="5896" max="6144" width="5.83203125" style="2"/>
    <col min="6145" max="6145" width="35.6640625" style="2" customWidth="1"/>
    <col min="6146" max="6151" width="11.5" style="2" customWidth="1"/>
    <col min="6152" max="6400" width="5.83203125" style="2"/>
    <col min="6401" max="6401" width="35.6640625" style="2" customWidth="1"/>
    <col min="6402" max="6407" width="11.5" style="2" customWidth="1"/>
    <col min="6408" max="6656" width="5.83203125" style="2"/>
    <col min="6657" max="6657" width="35.6640625" style="2" customWidth="1"/>
    <col min="6658" max="6663" width="11.5" style="2" customWidth="1"/>
    <col min="6664" max="6912" width="5.83203125" style="2"/>
    <col min="6913" max="6913" width="35.6640625" style="2" customWidth="1"/>
    <col min="6914" max="6919" width="11.5" style="2" customWidth="1"/>
    <col min="6920" max="7168" width="5.83203125" style="2"/>
    <col min="7169" max="7169" width="35.6640625" style="2" customWidth="1"/>
    <col min="7170" max="7175" width="11.5" style="2" customWidth="1"/>
    <col min="7176" max="7424" width="5.83203125" style="2"/>
    <col min="7425" max="7425" width="35.6640625" style="2" customWidth="1"/>
    <col min="7426" max="7431" width="11.5" style="2" customWidth="1"/>
    <col min="7432" max="7680" width="5.83203125" style="2"/>
    <col min="7681" max="7681" width="35.6640625" style="2" customWidth="1"/>
    <col min="7682" max="7687" width="11.5" style="2" customWidth="1"/>
    <col min="7688" max="7936" width="5.83203125" style="2"/>
    <col min="7937" max="7937" width="35.6640625" style="2" customWidth="1"/>
    <col min="7938" max="7943" width="11.5" style="2" customWidth="1"/>
    <col min="7944" max="8192" width="5.83203125" style="2"/>
    <col min="8193" max="8193" width="35.6640625" style="2" customWidth="1"/>
    <col min="8194" max="8199" width="11.5" style="2" customWidth="1"/>
    <col min="8200" max="8448" width="5.83203125" style="2"/>
    <col min="8449" max="8449" width="35.6640625" style="2" customWidth="1"/>
    <col min="8450" max="8455" width="11.5" style="2" customWidth="1"/>
    <col min="8456" max="8704" width="5.83203125" style="2"/>
    <col min="8705" max="8705" width="35.6640625" style="2" customWidth="1"/>
    <col min="8706" max="8711" width="11.5" style="2" customWidth="1"/>
    <col min="8712" max="8960" width="5.83203125" style="2"/>
    <col min="8961" max="8961" width="35.6640625" style="2" customWidth="1"/>
    <col min="8962" max="8967" width="11.5" style="2" customWidth="1"/>
    <col min="8968" max="9216" width="5.83203125" style="2"/>
    <col min="9217" max="9217" width="35.6640625" style="2" customWidth="1"/>
    <col min="9218" max="9223" width="11.5" style="2" customWidth="1"/>
    <col min="9224" max="9472" width="5.83203125" style="2"/>
    <col min="9473" max="9473" width="35.6640625" style="2" customWidth="1"/>
    <col min="9474" max="9479" width="11.5" style="2" customWidth="1"/>
    <col min="9480" max="9728" width="5.83203125" style="2"/>
    <col min="9729" max="9729" width="35.6640625" style="2" customWidth="1"/>
    <col min="9730" max="9735" width="11.5" style="2" customWidth="1"/>
    <col min="9736" max="9984" width="5.83203125" style="2"/>
    <col min="9985" max="9985" width="35.6640625" style="2" customWidth="1"/>
    <col min="9986" max="9991" width="11.5" style="2" customWidth="1"/>
    <col min="9992" max="10240" width="5.83203125" style="2"/>
    <col min="10241" max="10241" width="35.6640625" style="2" customWidth="1"/>
    <col min="10242" max="10247" width="11.5" style="2" customWidth="1"/>
    <col min="10248" max="10496" width="5.83203125" style="2"/>
    <col min="10497" max="10497" width="35.6640625" style="2" customWidth="1"/>
    <col min="10498" max="10503" width="11.5" style="2" customWidth="1"/>
    <col min="10504" max="10752" width="5.83203125" style="2"/>
    <col min="10753" max="10753" width="35.6640625" style="2" customWidth="1"/>
    <col min="10754" max="10759" width="11.5" style="2" customWidth="1"/>
    <col min="10760" max="11008" width="5.83203125" style="2"/>
    <col min="11009" max="11009" width="35.6640625" style="2" customWidth="1"/>
    <col min="11010" max="11015" width="11.5" style="2" customWidth="1"/>
    <col min="11016" max="11264" width="5.83203125" style="2"/>
    <col min="11265" max="11265" width="35.6640625" style="2" customWidth="1"/>
    <col min="11266" max="11271" width="11.5" style="2" customWidth="1"/>
    <col min="11272" max="11520" width="5.83203125" style="2"/>
    <col min="11521" max="11521" width="35.6640625" style="2" customWidth="1"/>
    <col min="11522" max="11527" width="11.5" style="2" customWidth="1"/>
    <col min="11528" max="11776" width="5.83203125" style="2"/>
    <col min="11777" max="11777" width="35.6640625" style="2" customWidth="1"/>
    <col min="11778" max="11783" width="11.5" style="2" customWidth="1"/>
    <col min="11784" max="12032" width="5.83203125" style="2"/>
    <col min="12033" max="12033" width="35.6640625" style="2" customWidth="1"/>
    <col min="12034" max="12039" width="11.5" style="2" customWidth="1"/>
    <col min="12040" max="12288" width="5.83203125" style="2"/>
    <col min="12289" max="12289" width="35.6640625" style="2" customWidth="1"/>
    <col min="12290" max="12295" width="11.5" style="2" customWidth="1"/>
    <col min="12296" max="12544" width="5.83203125" style="2"/>
    <col min="12545" max="12545" width="35.6640625" style="2" customWidth="1"/>
    <col min="12546" max="12551" width="11.5" style="2" customWidth="1"/>
    <col min="12552" max="12800" width="5.83203125" style="2"/>
    <col min="12801" max="12801" width="35.6640625" style="2" customWidth="1"/>
    <col min="12802" max="12807" width="11.5" style="2" customWidth="1"/>
    <col min="12808" max="13056" width="5.83203125" style="2"/>
    <col min="13057" max="13057" width="35.6640625" style="2" customWidth="1"/>
    <col min="13058" max="13063" width="11.5" style="2" customWidth="1"/>
    <col min="13064" max="13312" width="5.83203125" style="2"/>
    <col min="13313" max="13313" width="35.6640625" style="2" customWidth="1"/>
    <col min="13314" max="13319" width="11.5" style="2" customWidth="1"/>
    <col min="13320" max="13568" width="5.83203125" style="2"/>
    <col min="13569" max="13569" width="35.6640625" style="2" customWidth="1"/>
    <col min="13570" max="13575" width="11.5" style="2" customWidth="1"/>
    <col min="13576" max="13824" width="5.83203125" style="2"/>
    <col min="13825" max="13825" width="35.6640625" style="2" customWidth="1"/>
    <col min="13826" max="13831" width="11.5" style="2" customWidth="1"/>
    <col min="13832" max="14080" width="5.83203125" style="2"/>
    <col min="14081" max="14081" width="35.6640625" style="2" customWidth="1"/>
    <col min="14082" max="14087" width="11.5" style="2" customWidth="1"/>
    <col min="14088" max="14336" width="5.83203125" style="2"/>
    <col min="14337" max="14337" width="35.6640625" style="2" customWidth="1"/>
    <col min="14338" max="14343" width="11.5" style="2" customWidth="1"/>
    <col min="14344" max="14592" width="5.83203125" style="2"/>
    <col min="14593" max="14593" width="35.6640625" style="2" customWidth="1"/>
    <col min="14594" max="14599" width="11.5" style="2" customWidth="1"/>
    <col min="14600" max="14848" width="5.83203125" style="2"/>
    <col min="14849" max="14849" width="35.6640625" style="2" customWidth="1"/>
    <col min="14850" max="14855" width="11.5" style="2" customWidth="1"/>
    <col min="14856" max="15104" width="5.83203125" style="2"/>
    <col min="15105" max="15105" width="35.6640625" style="2" customWidth="1"/>
    <col min="15106" max="15111" width="11.5" style="2" customWidth="1"/>
    <col min="15112" max="15360" width="5.83203125" style="2"/>
    <col min="15361" max="15361" width="35.6640625" style="2" customWidth="1"/>
    <col min="15362" max="15367" width="11.5" style="2" customWidth="1"/>
    <col min="15368" max="15616" width="5.83203125" style="2"/>
    <col min="15617" max="15617" width="35.6640625" style="2" customWidth="1"/>
    <col min="15618" max="15623" width="11.5" style="2" customWidth="1"/>
    <col min="15624" max="15872" width="5.83203125" style="2"/>
    <col min="15873" max="15873" width="35.6640625" style="2" customWidth="1"/>
    <col min="15874" max="15879" width="11.5" style="2" customWidth="1"/>
    <col min="15880" max="16128" width="5.83203125" style="2"/>
    <col min="16129" max="16129" width="35.6640625" style="2" customWidth="1"/>
    <col min="16130" max="16135" width="11.5" style="2" customWidth="1"/>
    <col min="16136" max="16384" width="5.83203125" style="2"/>
  </cols>
  <sheetData>
    <row r="5" spans="1:255" ht="17" x14ac:dyDescent="0.2">
      <c r="A5" s="1" t="s">
        <v>343</v>
      </c>
    </row>
    <row r="7" spans="1:255" ht="12" x14ac:dyDescent="0.15">
      <c r="A7" s="3" t="s">
        <v>61</v>
      </c>
      <c r="B7" s="4" t="s">
        <v>62</v>
      </c>
      <c r="C7" s="2" t="s">
        <v>63</v>
      </c>
      <c r="D7" s="5" t="s">
        <v>3</v>
      </c>
      <c r="E7" s="4" t="s">
        <v>64</v>
      </c>
      <c r="F7" s="2" t="s">
        <v>65</v>
      </c>
    </row>
    <row r="8" spans="1:255" x14ac:dyDescent="0.15">
      <c r="A8" s="5"/>
      <c r="B8" s="4" t="s">
        <v>66</v>
      </c>
      <c r="C8" s="2" t="s">
        <v>67</v>
      </c>
      <c r="D8" s="5" t="s">
        <v>3</v>
      </c>
      <c r="E8" s="4" t="s">
        <v>6</v>
      </c>
      <c r="F8" s="2" t="s">
        <v>7</v>
      </c>
    </row>
    <row r="9" spans="1:255" x14ac:dyDescent="0.15">
      <c r="A9" s="5"/>
      <c r="B9" s="4" t="s">
        <v>1</v>
      </c>
      <c r="C9" s="2" t="s">
        <v>68</v>
      </c>
      <c r="D9" s="5" t="s">
        <v>3</v>
      </c>
      <c r="E9" s="4" t="s">
        <v>4</v>
      </c>
      <c r="F9" s="2" t="s">
        <v>317</v>
      </c>
    </row>
    <row r="10" spans="1:255" x14ac:dyDescent="0.15">
      <c r="A10" s="5"/>
      <c r="B10" s="4" t="s">
        <v>8</v>
      </c>
      <c r="C10" s="2" t="s">
        <v>9</v>
      </c>
      <c r="D10" s="5" t="s">
        <v>3</v>
      </c>
      <c r="E10" s="4" t="s">
        <v>10</v>
      </c>
      <c r="F10" s="6" t="s">
        <v>11</v>
      </c>
    </row>
    <row r="13" spans="1:255" x14ac:dyDescent="0.15">
      <c r="A13" s="7" t="s">
        <v>230</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24" x14ac:dyDescent="0.15">
      <c r="A14" s="9" t="s">
        <v>15</v>
      </c>
      <c r="B14" s="10" t="s">
        <v>70</v>
      </c>
      <c r="C14" s="10" t="s">
        <v>321</v>
      </c>
      <c r="D14" s="10" t="s">
        <v>322</v>
      </c>
      <c r="E14" s="10" t="s">
        <v>323</v>
      </c>
      <c r="F14" s="10" t="s">
        <v>74</v>
      </c>
      <c r="G14" s="85" t="s">
        <v>352</v>
      </c>
    </row>
    <row r="15" spans="1:255" ht="12" x14ac:dyDescent="0.15">
      <c r="A15" s="11" t="s">
        <v>21</v>
      </c>
      <c r="B15" s="12" t="s">
        <v>318</v>
      </c>
      <c r="C15" s="12" t="s">
        <v>318</v>
      </c>
      <c r="D15" s="12" t="s">
        <v>318</v>
      </c>
      <c r="E15" s="12" t="s">
        <v>318</v>
      </c>
      <c r="F15" s="12" t="s">
        <v>318</v>
      </c>
      <c r="G15" s="89" t="s">
        <v>318</v>
      </c>
    </row>
    <row r="16" spans="1:255" x14ac:dyDescent="0.15">
      <c r="A16" s="13" t="s">
        <v>76</v>
      </c>
      <c r="B16" s="5"/>
      <c r="C16" s="5"/>
      <c r="D16" s="5"/>
      <c r="E16" s="5"/>
      <c r="F16" s="5"/>
      <c r="G16" s="82"/>
    </row>
    <row r="17" spans="1:7" x14ac:dyDescent="0.15">
      <c r="A17" s="13" t="s">
        <v>30</v>
      </c>
      <c r="B17" s="14">
        <v>209.4</v>
      </c>
      <c r="C17" s="14">
        <v>237.2</v>
      </c>
      <c r="D17" s="14">
        <v>249.8</v>
      </c>
      <c r="E17" s="14">
        <v>284</v>
      </c>
      <c r="F17" s="14">
        <v>276.60000000000002</v>
      </c>
      <c r="G17" s="86">
        <v>306.60000000000002</v>
      </c>
    </row>
    <row r="18" spans="1:7" x14ac:dyDescent="0.15">
      <c r="A18" s="5" t="s">
        <v>84</v>
      </c>
      <c r="B18" s="20">
        <v>71.2</v>
      </c>
      <c r="C18" s="20">
        <v>76.400000000000006</v>
      </c>
      <c r="D18" s="20">
        <v>93.3</v>
      </c>
      <c r="E18" s="20">
        <v>103.5</v>
      </c>
      <c r="F18" s="20">
        <v>120.2</v>
      </c>
      <c r="G18" s="87">
        <v>134.80000000000001</v>
      </c>
    </row>
    <row r="19" spans="1:7" ht="12" x14ac:dyDescent="0.15">
      <c r="A19" s="5" t="s">
        <v>235</v>
      </c>
      <c r="B19" s="20" t="s">
        <v>40</v>
      </c>
      <c r="C19" s="20" t="s">
        <v>40</v>
      </c>
      <c r="D19" s="20" t="s">
        <v>40</v>
      </c>
      <c r="E19" s="20">
        <v>1</v>
      </c>
      <c r="F19" s="20">
        <v>2.9</v>
      </c>
      <c r="G19" s="87">
        <v>6.9</v>
      </c>
    </row>
    <row r="20" spans="1:7" x14ac:dyDescent="0.15">
      <c r="A20" s="13" t="s">
        <v>236</v>
      </c>
      <c r="B20" s="25">
        <v>71.2</v>
      </c>
      <c r="C20" s="25">
        <v>76.400000000000006</v>
      </c>
      <c r="D20" s="25">
        <v>93.3</v>
      </c>
      <c r="E20" s="25">
        <v>104.5</v>
      </c>
      <c r="F20" s="25">
        <v>123.1</v>
      </c>
      <c r="G20" s="94">
        <v>141.69999999999999</v>
      </c>
    </row>
    <row r="21" spans="1:7" x14ac:dyDescent="0.15">
      <c r="A21" s="5"/>
      <c r="B21" s="5"/>
      <c r="C21" s="5"/>
      <c r="D21" s="5"/>
      <c r="E21" s="5"/>
      <c r="F21" s="5"/>
      <c r="G21" s="82"/>
    </row>
    <row r="22" spans="1:7" x14ac:dyDescent="0.15">
      <c r="A22" s="5" t="s">
        <v>344</v>
      </c>
      <c r="B22" s="20">
        <v>1.6</v>
      </c>
      <c r="C22" s="20">
        <v>1.1000000000000001</v>
      </c>
      <c r="D22" s="20">
        <v>1.7</v>
      </c>
      <c r="E22" s="20">
        <v>0.7</v>
      </c>
      <c r="F22" s="20">
        <v>1.6</v>
      </c>
      <c r="G22" s="87">
        <v>0.9</v>
      </c>
    </row>
    <row r="23" spans="1:7" ht="12" x14ac:dyDescent="0.15">
      <c r="A23" s="5" t="s">
        <v>239</v>
      </c>
      <c r="B23" s="20" t="s">
        <v>40</v>
      </c>
      <c r="C23" s="20" t="s">
        <v>40</v>
      </c>
      <c r="D23" s="20" t="s">
        <v>40</v>
      </c>
      <c r="E23" s="20" t="s">
        <v>40</v>
      </c>
      <c r="F23" s="20">
        <v>7.7</v>
      </c>
      <c r="G23" s="87">
        <v>-2.5</v>
      </c>
    </row>
    <row r="24" spans="1:7" x14ac:dyDescent="0.15">
      <c r="A24" s="5" t="s">
        <v>240</v>
      </c>
      <c r="B24" s="20">
        <v>-1.4</v>
      </c>
      <c r="C24" s="20">
        <v>-2</v>
      </c>
      <c r="D24" s="20">
        <v>-2.5</v>
      </c>
      <c r="E24" s="20">
        <v>-3.3</v>
      </c>
      <c r="F24" s="20">
        <v>-5.6</v>
      </c>
      <c r="G24" s="87">
        <v>-3.7</v>
      </c>
    </row>
    <row r="25" spans="1:7" x14ac:dyDescent="0.15">
      <c r="A25" s="5" t="s">
        <v>345</v>
      </c>
      <c r="B25" s="20">
        <v>17.2</v>
      </c>
      <c r="C25" s="20">
        <v>17.899999999999999</v>
      </c>
      <c r="D25" s="20">
        <v>16.100000000000001</v>
      </c>
      <c r="E25" s="20">
        <v>17.600000000000001</v>
      </c>
      <c r="F25" s="20">
        <v>16.2</v>
      </c>
      <c r="G25" s="87">
        <v>18.3</v>
      </c>
    </row>
    <row r="26" spans="1:7" ht="12" x14ac:dyDescent="0.15">
      <c r="A26" s="5" t="s">
        <v>346</v>
      </c>
      <c r="B26" s="20">
        <v>-5.8</v>
      </c>
      <c r="C26" s="20">
        <v>-9.1999999999999993</v>
      </c>
      <c r="D26" s="20" t="s">
        <v>40</v>
      </c>
      <c r="E26" s="20" t="s">
        <v>40</v>
      </c>
      <c r="F26" s="20" t="s">
        <v>40</v>
      </c>
      <c r="G26" s="87" t="s">
        <v>40</v>
      </c>
    </row>
    <row r="27" spans="1:7" x14ac:dyDescent="0.15">
      <c r="A27" s="5" t="s">
        <v>242</v>
      </c>
      <c r="B27" s="20">
        <v>39.700000000000003</v>
      </c>
      <c r="C27" s="20">
        <v>53.2</v>
      </c>
      <c r="D27" s="20">
        <v>62.8</v>
      </c>
      <c r="E27" s="20">
        <v>3.8</v>
      </c>
      <c r="F27" s="20">
        <v>29.3</v>
      </c>
      <c r="G27" s="87">
        <v>16.3</v>
      </c>
    </row>
    <row r="28" spans="1:7" x14ac:dyDescent="0.15">
      <c r="A28" s="5" t="s">
        <v>307</v>
      </c>
      <c r="B28" s="20">
        <v>-15.4</v>
      </c>
      <c r="C28" s="20">
        <v>-18.399999999999999</v>
      </c>
      <c r="D28" s="20">
        <v>-17.399999999999999</v>
      </c>
      <c r="E28" s="20">
        <v>20.2</v>
      </c>
      <c r="F28" s="20">
        <v>-20.7</v>
      </c>
      <c r="G28" s="87">
        <v>36.5</v>
      </c>
    </row>
    <row r="29" spans="1:7" x14ac:dyDescent="0.15">
      <c r="A29" s="5" t="s">
        <v>308</v>
      </c>
      <c r="B29" s="20">
        <v>-38.799999999999997</v>
      </c>
      <c r="C29" s="20">
        <v>-25</v>
      </c>
      <c r="D29" s="20">
        <v>10.8</v>
      </c>
      <c r="E29" s="20">
        <v>2.2999999999999998</v>
      </c>
      <c r="F29" s="20">
        <v>-25.2</v>
      </c>
      <c r="G29" s="87">
        <v>-30.4</v>
      </c>
    </row>
    <row r="30" spans="1:7" x14ac:dyDescent="0.15">
      <c r="A30" s="5" t="s">
        <v>309</v>
      </c>
      <c r="B30" s="20">
        <v>-0.8</v>
      </c>
      <c r="C30" s="20">
        <v>-10.4</v>
      </c>
      <c r="D30" s="20">
        <v>-7.9</v>
      </c>
      <c r="E30" s="20">
        <v>-2.1</v>
      </c>
      <c r="F30" s="20">
        <v>23.3</v>
      </c>
      <c r="G30" s="87">
        <v>12.5</v>
      </c>
    </row>
    <row r="31" spans="1:7" x14ac:dyDescent="0.15">
      <c r="A31" s="5" t="s">
        <v>243</v>
      </c>
      <c r="B31" s="20">
        <v>41.1</v>
      </c>
      <c r="C31" s="20">
        <v>-19.8</v>
      </c>
      <c r="D31" s="20">
        <v>-5.3</v>
      </c>
      <c r="E31" s="20">
        <v>1</v>
      </c>
      <c r="F31" s="20">
        <v>-4.9000000000000004</v>
      </c>
      <c r="G31" s="87">
        <v>-5.0999999999999996</v>
      </c>
    </row>
    <row r="32" spans="1:7" x14ac:dyDescent="0.15">
      <c r="A32" s="13" t="s">
        <v>244</v>
      </c>
      <c r="B32" s="25">
        <v>318</v>
      </c>
      <c r="C32" s="25">
        <v>301</v>
      </c>
      <c r="D32" s="25">
        <v>401.4</v>
      </c>
      <c r="E32" s="25">
        <v>428.7</v>
      </c>
      <c r="F32" s="25">
        <v>421.4</v>
      </c>
      <c r="G32" s="94">
        <v>491.1</v>
      </c>
    </row>
    <row r="33" spans="1:7" x14ac:dyDescent="0.15">
      <c r="A33" s="5"/>
      <c r="B33" s="5"/>
      <c r="C33" s="5"/>
      <c r="D33" s="5"/>
      <c r="E33" s="5"/>
      <c r="F33" s="5"/>
      <c r="G33" s="82"/>
    </row>
    <row r="34" spans="1:7" x14ac:dyDescent="0.15">
      <c r="A34" s="5" t="s">
        <v>245</v>
      </c>
      <c r="B34" s="20">
        <v>-260.10000000000002</v>
      </c>
      <c r="C34" s="20">
        <v>-305.3</v>
      </c>
      <c r="D34" s="20">
        <v>-327.9</v>
      </c>
      <c r="E34" s="20">
        <v>-278.10000000000002</v>
      </c>
      <c r="F34" s="20">
        <v>-184.1</v>
      </c>
      <c r="G34" s="87">
        <v>-204.1</v>
      </c>
    </row>
    <row r="35" spans="1:7" ht="12" x14ac:dyDescent="0.15">
      <c r="A35" s="5" t="s">
        <v>247</v>
      </c>
      <c r="B35" s="20" t="s">
        <v>40</v>
      </c>
      <c r="C35" s="20" t="s">
        <v>40</v>
      </c>
      <c r="D35" s="20">
        <v>-8.6</v>
      </c>
      <c r="E35" s="20">
        <v>-76</v>
      </c>
      <c r="F35" s="20">
        <v>-3.4</v>
      </c>
      <c r="G35" s="87">
        <v>-163.19999999999999</v>
      </c>
    </row>
    <row r="36" spans="1:7" ht="12" x14ac:dyDescent="0.15">
      <c r="A36" s="5" t="s">
        <v>248</v>
      </c>
      <c r="B36" s="20" t="s">
        <v>40</v>
      </c>
      <c r="C36" s="20" t="s">
        <v>40</v>
      </c>
      <c r="D36" s="20" t="s">
        <v>40</v>
      </c>
      <c r="E36" s="20" t="s">
        <v>40</v>
      </c>
      <c r="F36" s="20" t="s">
        <v>40</v>
      </c>
      <c r="G36" s="87" t="s">
        <v>40</v>
      </c>
    </row>
    <row r="37" spans="1:7" ht="12" x14ac:dyDescent="0.15">
      <c r="A37" s="5" t="s">
        <v>251</v>
      </c>
      <c r="B37" s="20">
        <v>-10.3</v>
      </c>
      <c r="C37" s="20" t="s">
        <v>40</v>
      </c>
      <c r="D37" s="20">
        <v>-30</v>
      </c>
      <c r="E37" s="20" t="s">
        <v>40</v>
      </c>
      <c r="F37" s="20" t="s">
        <v>40</v>
      </c>
      <c r="G37" s="87" t="s">
        <v>40</v>
      </c>
    </row>
    <row r="38" spans="1:7" ht="12" x14ac:dyDescent="0.15">
      <c r="A38" s="5" t="s">
        <v>252</v>
      </c>
      <c r="B38" s="20" t="s">
        <v>40</v>
      </c>
      <c r="C38" s="20" t="s">
        <v>40</v>
      </c>
      <c r="D38" s="20" t="s">
        <v>40</v>
      </c>
      <c r="E38" s="20" t="s">
        <v>40</v>
      </c>
      <c r="F38" s="20" t="s">
        <v>40</v>
      </c>
      <c r="G38" s="87" t="s">
        <v>40</v>
      </c>
    </row>
    <row r="39" spans="1:7" ht="12" x14ac:dyDescent="0.15">
      <c r="A39" s="5" t="s">
        <v>253</v>
      </c>
      <c r="B39" s="20" t="s">
        <v>40</v>
      </c>
      <c r="C39" s="20" t="s">
        <v>40</v>
      </c>
      <c r="D39" s="20" t="s">
        <v>40</v>
      </c>
      <c r="E39" s="20" t="s">
        <v>40</v>
      </c>
      <c r="F39" s="20" t="s">
        <v>40</v>
      </c>
      <c r="G39" s="87" t="s">
        <v>40</v>
      </c>
    </row>
    <row r="40" spans="1:7" x14ac:dyDescent="0.15">
      <c r="A40" s="13" t="s">
        <v>254</v>
      </c>
      <c r="B40" s="25">
        <v>-270.39999999999998</v>
      </c>
      <c r="C40" s="25">
        <v>-305.3</v>
      </c>
      <c r="D40" s="25">
        <v>-366.5</v>
      </c>
      <c r="E40" s="25">
        <v>-354.1</v>
      </c>
      <c r="F40" s="25">
        <v>-187.5</v>
      </c>
      <c r="G40" s="94">
        <v>-367.3</v>
      </c>
    </row>
    <row r="41" spans="1:7" x14ac:dyDescent="0.15">
      <c r="A41" s="5"/>
      <c r="B41" s="5"/>
      <c r="C41" s="5"/>
      <c r="D41" s="5"/>
      <c r="E41" s="5"/>
      <c r="F41" s="5"/>
      <c r="G41" s="82"/>
    </row>
    <row r="42" spans="1:7" ht="12" x14ac:dyDescent="0.15">
      <c r="A42" s="5" t="s">
        <v>255</v>
      </c>
      <c r="B42" s="20" t="s">
        <v>40</v>
      </c>
      <c r="C42" s="20" t="s">
        <v>40</v>
      </c>
      <c r="D42" s="20" t="s">
        <v>40</v>
      </c>
      <c r="E42" s="20" t="s">
        <v>40</v>
      </c>
      <c r="F42" s="20" t="s">
        <v>40</v>
      </c>
      <c r="G42" s="87" t="s">
        <v>40</v>
      </c>
    </row>
    <row r="43" spans="1:7" x14ac:dyDescent="0.15">
      <c r="A43" s="5" t="s">
        <v>256</v>
      </c>
      <c r="B43" s="20">
        <v>670</v>
      </c>
      <c r="C43" s="20">
        <v>300</v>
      </c>
      <c r="D43" s="20">
        <v>590.5</v>
      </c>
      <c r="E43" s="20">
        <v>894.7</v>
      </c>
      <c r="F43" s="20">
        <v>752.2</v>
      </c>
      <c r="G43" s="87">
        <v>926</v>
      </c>
    </row>
    <row r="44" spans="1:7" x14ac:dyDescent="0.15">
      <c r="A44" s="13" t="s">
        <v>257</v>
      </c>
      <c r="B44" s="25">
        <v>670</v>
      </c>
      <c r="C44" s="25">
        <v>300</v>
      </c>
      <c r="D44" s="25">
        <v>590.5</v>
      </c>
      <c r="E44" s="25">
        <v>894.7</v>
      </c>
      <c r="F44" s="25">
        <v>752.2</v>
      </c>
      <c r="G44" s="94">
        <v>926</v>
      </c>
    </row>
    <row r="45" spans="1:7" ht="12" x14ac:dyDescent="0.15">
      <c r="A45" s="5" t="s">
        <v>258</v>
      </c>
      <c r="B45" s="20" t="s">
        <v>40</v>
      </c>
      <c r="C45" s="20" t="s">
        <v>40</v>
      </c>
      <c r="D45" s="20" t="s">
        <v>40</v>
      </c>
      <c r="E45" s="20" t="s">
        <v>40</v>
      </c>
      <c r="F45" s="20" t="s">
        <v>40</v>
      </c>
      <c r="G45" s="87" t="s">
        <v>40</v>
      </c>
    </row>
    <row r="46" spans="1:7" x14ac:dyDescent="0.15">
      <c r="A46" s="5" t="s">
        <v>259</v>
      </c>
      <c r="B46" s="20">
        <v>-548.70000000000005</v>
      </c>
      <c r="C46" s="20">
        <v>-136.19999999999999</v>
      </c>
      <c r="D46" s="20">
        <v>-485</v>
      </c>
      <c r="E46" s="20">
        <v>-778.6</v>
      </c>
      <c r="F46" s="20">
        <v>-604.4</v>
      </c>
      <c r="G46" s="87">
        <v>-824.8</v>
      </c>
    </row>
    <row r="47" spans="1:7" x14ac:dyDescent="0.15">
      <c r="A47" s="13" t="s">
        <v>260</v>
      </c>
      <c r="B47" s="25">
        <v>-548.70000000000005</v>
      </c>
      <c r="C47" s="25">
        <v>-136.19999999999999</v>
      </c>
      <c r="D47" s="25">
        <v>-485</v>
      </c>
      <c r="E47" s="25">
        <v>-778.6</v>
      </c>
      <c r="F47" s="25">
        <v>-604.4</v>
      </c>
      <c r="G47" s="94">
        <v>-824.8</v>
      </c>
    </row>
    <row r="48" spans="1:7" x14ac:dyDescent="0.15">
      <c r="A48" s="5"/>
      <c r="B48" s="5"/>
      <c r="C48" s="5"/>
      <c r="D48" s="5"/>
      <c r="E48" s="5"/>
      <c r="F48" s="5"/>
      <c r="G48" s="82"/>
    </row>
    <row r="49" spans="1:7" x14ac:dyDescent="0.15">
      <c r="A49" s="5" t="s">
        <v>261</v>
      </c>
      <c r="B49" s="20">
        <v>3.2</v>
      </c>
      <c r="C49" s="20">
        <v>13.3</v>
      </c>
      <c r="D49" s="20">
        <v>0.3</v>
      </c>
      <c r="E49" s="20">
        <v>12.2</v>
      </c>
      <c r="F49" s="20">
        <v>1</v>
      </c>
      <c r="G49" s="87">
        <v>7.1</v>
      </c>
    </row>
    <row r="50" spans="1:7" x14ac:dyDescent="0.15">
      <c r="A50" s="5" t="s">
        <v>262</v>
      </c>
      <c r="B50" s="20">
        <v>-160</v>
      </c>
      <c r="C50" s="20">
        <v>-146.1</v>
      </c>
      <c r="D50" s="20">
        <v>-111.1</v>
      </c>
      <c r="E50" s="20">
        <v>-150.30000000000001</v>
      </c>
      <c r="F50" s="20">
        <v>-357.7</v>
      </c>
      <c r="G50" s="87">
        <v>-143</v>
      </c>
    </row>
    <row r="51" spans="1:7" x14ac:dyDescent="0.15">
      <c r="A51" s="5"/>
      <c r="B51" s="5"/>
      <c r="C51" s="5"/>
      <c r="D51" s="5"/>
      <c r="E51" s="5"/>
      <c r="F51" s="5"/>
      <c r="G51" s="82"/>
    </row>
    <row r="52" spans="1:7" ht="12" x14ac:dyDescent="0.15">
      <c r="A52" s="5" t="s">
        <v>263</v>
      </c>
      <c r="B52" s="20" t="s">
        <v>40</v>
      </c>
      <c r="C52" s="20">
        <v>-38.299999999999997</v>
      </c>
      <c r="D52" s="20">
        <v>-39.799999999999997</v>
      </c>
      <c r="E52" s="20">
        <v>-42.6</v>
      </c>
      <c r="F52" s="20">
        <v>-48.4</v>
      </c>
      <c r="G52" s="87">
        <v>-54.2</v>
      </c>
    </row>
    <row r="53" spans="1:7" ht="12" x14ac:dyDescent="0.15">
      <c r="A53" s="13" t="s">
        <v>264</v>
      </c>
      <c r="B53" s="25" t="s">
        <v>40</v>
      </c>
      <c r="C53" s="25">
        <v>-38.299999999999997</v>
      </c>
      <c r="D53" s="25">
        <v>-39.799999999999997</v>
      </c>
      <c r="E53" s="25">
        <v>-42.6</v>
      </c>
      <c r="F53" s="25">
        <v>-48.4</v>
      </c>
      <c r="G53" s="94">
        <v>-54.2</v>
      </c>
    </row>
    <row r="54" spans="1:7" x14ac:dyDescent="0.15">
      <c r="A54" s="5"/>
      <c r="B54" s="5"/>
      <c r="C54" s="5"/>
      <c r="D54" s="5"/>
      <c r="E54" s="5"/>
      <c r="F54" s="5"/>
      <c r="G54" s="82"/>
    </row>
    <row r="55" spans="1:7" ht="12" x14ac:dyDescent="0.15">
      <c r="A55" s="5" t="s">
        <v>265</v>
      </c>
      <c r="B55" s="20" t="s">
        <v>40</v>
      </c>
      <c r="C55" s="20" t="s">
        <v>40</v>
      </c>
      <c r="D55" s="20" t="s">
        <v>40</v>
      </c>
      <c r="E55" s="20" t="s">
        <v>40</v>
      </c>
      <c r="F55" s="20" t="s">
        <v>40</v>
      </c>
      <c r="G55" s="87" t="s">
        <v>40</v>
      </c>
    </row>
    <row r="56" spans="1:7" ht="12" x14ac:dyDescent="0.15">
      <c r="A56" s="5" t="s">
        <v>266</v>
      </c>
      <c r="B56" s="20">
        <v>-1.4</v>
      </c>
      <c r="C56" s="20">
        <v>-3.6</v>
      </c>
      <c r="D56" s="20">
        <v>-1.7</v>
      </c>
      <c r="E56" s="20">
        <v>6.3</v>
      </c>
      <c r="F56" s="20" t="s">
        <v>40</v>
      </c>
      <c r="G56" s="87">
        <v>-2.5</v>
      </c>
    </row>
    <row r="57" spans="1:7" x14ac:dyDescent="0.15">
      <c r="A57" s="13" t="s">
        <v>267</v>
      </c>
      <c r="B57" s="25">
        <v>-36.9</v>
      </c>
      <c r="C57" s="25">
        <v>-10.9</v>
      </c>
      <c r="D57" s="25">
        <v>-46.8</v>
      </c>
      <c r="E57" s="25">
        <v>-58.3</v>
      </c>
      <c r="F57" s="25">
        <v>-257.3</v>
      </c>
      <c r="G57" s="94">
        <v>-91.4</v>
      </c>
    </row>
    <row r="58" spans="1:7" x14ac:dyDescent="0.15">
      <c r="A58" s="5"/>
      <c r="B58" s="5"/>
      <c r="C58" s="5"/>
      <c r="D58" s="5"/>
      <c r="E58" s="5"/>
      <c r="F58" s="5"/>
      <c r="G58" s="82"/>
    </row>
    <row r="59" spans="1:7" x14ac:dyDescent="0.15">
      <c r="A59" s="5" t="s">
        <v>268</v>
      </c>
      <c r="B59" s="20">
        <v>-5.3</v>
      </c>
      <c r="C59" s="20">
        <v>-3.9</v>
      </c>
      <c r="D59" s="20">
        <v>-4.7</v>
      </c>
      <c r="E59" s="20">
        <v>8.6</v>
      </c>
      <c r="F59" s="20">
        <v>-4</v>
      </c>
      <c r="G59" s="87">
        <v>-0.7</v>
      </c>
    </row>
    <row r="60" spans="1:7" x14ac:dyDescent="0.15">
      <c r="A60" s="13" t="s">
        <v>270</v>
      </c>
      <c r="B60" s="26">
        <v>5.4</v>
      </c>
      <c r="C60" s="26">
        <v>-19.100000000000001</v>
      </c>
      <c r="D60" s="26">
        <v>-16.600000000000001</v>
      </c>
      <c r="E60" s="26">
        <v>24.9</v>
      </c>
      <c r="F60" s="26">
        <v>-27.4</v>
      </c>
      <c r="G60" s="93">
        <v>31.7</v>
      </c>
    </row>
    <row r="61" spans="1:7" x14ac:dyDescent="0.15">
      <c r="A61" s="5"/>
      <c r="B61" s="5"/>
      <c r="C61" s="5"/>
      <c r="D61" s="5"/>
      <c r="E61" s="5"/>
      <c r="F61" s="5"/>
      <c r="G61" s="82"/>
    </row>
    <row r="62" spans="1:7" x14ac:dyDescent="0.15">
      <c r="A62" s="13" t="s">
        <v>126</v>
      </c>
      <c r="B62" s="5"/>
      <c r="C62" s="5"/>
      <c r="D62" s="5"/>
      <c r="E62" s="5"/>
      <c r="F62" s="5"/>
      <c r="G62" s="82"/>
    </row>
    <row r="63" spans="1:7" x14ac:dyDescent="0.15">
      <c r="A63" s="5" t="s">
        <v>271</v>
      </c>
      <c r="B63" s="20">
        <v>8.1</v>
      </c>
      <c r="C63" s="20">
        <v>9.8000000000000007</v>
      </c>
      <c r="D63" s="20">
        <v>23.2</v>
      </c>
      <c r="E63" s="20">
        <v>22.6</v>
      </c>
      <c r="F63" s="20">
        <v>37.200000000000003</v>
      </c>
      <c r="G63" s="87">
        <v>44.7</v>
      </c>
    </row>
    <row r="64" spans="1:7" x14ac:dyDescent="0.15">
      <c r="A64" s="5" t="s">
        <v>272</v>
      </c>
      <c r="B64" s="20">
        <v>27.5</v>
      </c>
      <c r="C64" s="20">
        <v>40.799999999999997</v>
      </c>
      <c r="D64" s="20">
        <v>31.7</v>
      </c>
      <c r="E64" s="20">
        <v>22.4</v>
      </c>
      <c r="F64" s="20">
        <v>36.5</v>
      </c>
      <c r="G64" s="87">
        <v>56.9</v>
      </c>
    </row>
    <row r="65" spans="1:7" x14ac:dyDescent="0.15">
      <c r="A65" s="5" t="s">
        <v>273</v>
      </c>
      <c r="B65" s="20">
        <v>43.475000000000001</v>
      </c>
      <c r="C65" s="20">
        <v>1.075</v>
      </c>
      <c r="D65" s="20">
        <v>-20.399999999999999</v>
      </c>
      <c r="E65" s="20">
        <v>12.1</v>
      </c>
      <c r="F65" s="20">
        <v>178.48750000000001</v>
      </c>
      <c r="G65" s="87">
        <v>179.51249999999999</v>
      </c>
    </row>
    <row r="66" spans="1:7" x14ac:dyDescent="0.15">
      <c r="A66" s="5" t="s">
        <v>274</v>
      </c>
      <c r="B66" s="20">
        <v>46.875</v>
      </c>
      <c r="C66" s="20">
        <v>8.85</v>
      </c>
      <c r="D66" s="20">
        <v>-8.1999999999999993</v>
      </c>
      <c r="E66" s="20">
        <v>28.524999999999999</v>
      </c>
      <c r="F66" s="20">
        <v>200.45</v>
      </c>
      <c r="G66" s="87">
        <v>207.05</v>
      </c>
    </row>
    <row r="67" spans="1:7" x14ac:dyDescent="0.15">
      <c r="A67" s="5" t="s">
        <v>275</v>
      </c>
      <c r="B67" s="20">
        <v>-23.7</v>
      </c>
      <c r="C67" s="20">
        <v>-12.1</v>
      </c>
      <c r="D67" s="20">
        <v>14.8</v>
      </c>
      <c r="E67" s="20">
        <v>34.6</v>
      </c>
      <c r="F67" s="20">
        <v>-13</v>
      </c>
      <c r="G67" s="87">
        <v>14.6</v>
      </c>
    </row>
    <row r="68" spans="1:7" x14ac:dyDescent="0.15">
      <c r="A68" s="5" t="s">
        <v>276</v>
      </c>
      <c r="B68" s="20">
        <v>121.3</v>
      </c>
      <c r="C68" s="20">
        <v>163.80000000000001</v>
      </c>
      <c r="D68" s="20">
        <v>105.5</v>
      </c>
      <c r="E68" s="20">
        <v>116.1</v>
      </c>
      <c r="F68" s="20">
        <v>147.80000000000001</v>
      </c>
      <c r="G68" s="87">
        <v>101.2</v>
      </c>
    </row>
    <row r="69" spans="1:7" x14ac:dyDescent="0.15">
      <c r="A69" s="5" t="s">
        <v>136</v>
      </c>
      <c r="B69" s="29">
        <v>42775</v>
      </c>
      <c r="C69" s="29">
        <v>43138</v>
      </c>
      <c r="D69" s="29">
        <v>43502</v>
      </c>
      <c r="E69" s="29">
        <v>43502</v>
      </c>
      <c r="F69" s="29">
        <v>43502</v>
      </c>
      <c r="G69" s="90">
        <v>43879</v>
      </c>
    </row>
    <row r="70" spans="1:7" ht="12" x14ac:dyDescent="0.15">
      <c r="A70" s="5" t="s">
        <v>137</v>
      </c>
      <c r="B70" s="23" t="s">
        <v>138</v>
      </c>
      <c r="C70" s="23" t="s">
        <v>138</v>
      </c>
      <c r="D70" s="23" t="s">
        <v>138</v>
      </c>
      <c r="E70" s="23" t="s">
        <v>138</v>
      </c>
      <c r="F70" s="23" t="s">
        <v>141</v>
      </c>
      <c r="G70" s="83" t="s">
        <v>141</v>
      </c>
    </row>
    <row r="71" spans="1:7" ht="12" x14ac:dyDescent="0.15">
      <c r="A71" s="5" t="s">
        <v>142</v>
      </c>
      <c r="B71" s="23" t="s">
        <v>143</v>
      </c>
      <c r="C71" s="23" t="s">
        <v>143</v>
      </c>
      <c r="D71" s="23" t="s">
        <v>143</v>
      </c>
      <c r="E71" s="23" t="s">
        <v>143</v>
      </c>
      <c r="F71" s="23" t="s">
        <v>143</v>
      </c>
      <c r="G71" s="83" t="s">
        <v>143</v>
      </c>
    </row>
    <row r="72" spans="1:7" x14ac:dyDescent="0.15">
      <c r="A72" s="5"/>
      <c r="B72" s="5"/>
      <c r="C72" s="5"/>
      <c r="D72" s="5"/>
      <c r="E72" s="5"/>
      <c r="F72" s="5"/>
      <c r="G72" s="5"/>
    </row>
    <row r="73" spans="1:7" ht="72" x14ac:dyDescent="0.15">
      <c r="A73" s="35" t="s">
        <v>59</v>
      </c>
      <c r="B73" s="18"/>
      <c r="C73" s="18"/>
      <c r="D73" s="18"/>
      <c r="E73" s="18"/>
      <c r="F73" s="18"/>
      <c r="G73" s="18"/>
    </row>
  </sheetData>
  <pageMargins left="0.2" right="0.2" top="0.5" bottom="0.5" header="0.5" footer="0.5"/>
  <pageSetup fitToWidth="0" fitToHeight="0" orientation="landscape" horizontalDpi="0" verticalDpi="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C13C0-CB58-7946-87C9-B1BF0FB51973}">
  <sheetPr>
    <outlinePr summaryBelow="0" summaryRight="0"/>
    <pageSetUpPr autoPageBreaks="0"/>
  </sheetPr>
  <dimension ref="A4:IU44"/>
  <sheetViews>
    <sheetView workbookViewId="0">
      <selection activeCell="D26" sqref="D26"/>
    </sheetView>
  </sheetViews>
  <sheetFormatPr baseColWidth="10" defaultColWidth="10.83203125" defaultRowHeight="11" x14ac:dyDescent="0.15"/>
  <cols>
    <col min="1" max="1" width="47.83203125" style="2" customWidth="1"/>
    <col min="2" max="12" width="20.83203125" style="2" customWidth="1"/>
    <col min="13" max="256" width="8.83203125" style="2" customWidth="1"/>
    <col min="257" max="16384" width="10.83203125" style="2"/>
  </cols>
  <sheetData>
    <row r="4" spans="1:255" ht="17" x14ac:dyDescent="0.2">
      <c r="A4" s="1" t="s">
        <v>404</v>
      </c>
    </row>
    <row r="7" spans="1:255" x14ac:dyDescent="0.15">
      <c r="A7" s="7" t="s">
        <v>391</v>
      </c>
      <c r="B7" s="7"/>
      <c r="C7" s="7"/>
      <c r="D7" s="7"/>
      <c r="E7" s="7"/>
      <c r="F7" s="7"/>
      <c r="G7" s="7"/>
      <c r="H7" s="7"/>
      <c r="I7" s="7"/>
      <c r="J7" s="7"/>
      <c r="K7" s="7"/>
      <c r="L7" s="7"/>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row>
    <row r="8" spans="1:255" x14ac:dyDescent="0.15">
      <c r="A8" s="4" t="s">
        <v>62</v>
      </c>
      <c r="B8" s="111" t="s">
        <v>390</v>
      </c>
    </row>
    <row r="9" spans="1:255" x14ac:dyDescent="0.15">
      <c r="A9" s="4" t="s">
        <v>1</v>
      </c>
      <c r="B9" s="111" t="s">
        <v>389</v>
      </c>
    </row>
    <row r="10" spans="1:255" x14ac:dyDescent="0.15">
      <c r="A10" s="4" t="s">
        <v>388</v>
      </c>
      <c r="B10" s="110">
        <v>43944</v>
      </c>
    </row>
    <row r="11" spans="1:255" x14ac:dyDescent="0.15">
      <c r="A11" s="5"/>
    </row>
    <row r="13" spans="1:255" x14ac:dyDescent="0.15">
      <c r="A13" s="7" t="s">
        <v>387</v>
      </c>
      <c r="B13" s="7"/>
      <c r="C13" s="7"/>
      <c r="D13" s="7"/>
      <c r="E13" s="7"/>
      <c r="F13" s="7"/>
      <c r="G13" s="7"/>
      <c r="H13" s="7"/>
      <c r="I13" s="7"/>
      <c r="J13" s="7"/>
      <c r="K13" s="7"/>
      <c r="L13" s="7"/>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24" x14ac:dyDescent="0.15">
      <c r="A14" s="103" t="s">
        <v>350</v>
      </c>
      <c r="B14" s="104" t="s">
        <v>403</v>
      </c>
      <c r="C14" s="104" t="s">
        <v>402</v>
      </c>
      <c r="D14" s="104" t="s">
        <v>401</v>
      </c>
      <c r="E14" s="104" t="s">
        <v>400</v>
      </c>
      <c r="F14" s="104" t="s">
        <v>399</v>
      </c>
      <c r="G14" s="104" t="s">
        <v>398</v>
      </c>
      <c r="H14" s="104" t="s">
        <v>397</v>
      </c>
      <c r="I14" s="104" t="s">
        <v>396</v>
      </c>
      <c r="J14" s="104" t="s">
        <v>395</v>
      </c>
      <c r="K14" s="104" t="s">
        <v>394</v>
      </c>
      <c r="L14" s="104" t="s">
        <v>393</v>
      </c>
    </row>
    <row r="15" spans="1:255" ht="12" customHeight="1" x14ac:dyDescent="0.15">
      <c r="A15" s="103" t="s">
        <v>386</v>
      </c>
      <c r="B15" s="27">
        <v>0.26600000000000001</v>
      </c>
      <c r="C15" s="27">
        <v>0.188</v>
      </c>
      <c r="D15" s="27">
        <v>0.106</v>
      </c>
      <c r="E15" s="112">
        <v>1.0500000000000001E-2</v>
      </c>
      <c r="F15" s="112">
        <v>-6.4000000000000003E-3</v>
      </c>
      <c r="G15" s="112">
        <v>-1.4999999999999999E-2</v>
      </c>
      <c r="H15" s="112">
        <v>-2.5499999999999998E-2</v>
      </c>
      <c r="I15" s="112">
        <v>-0.86550000000000005</v>
      </c>
      <c r="J15" s="112">
        <v>0.31929999999999997</v>
      </c>
      <c r="K15" s="22">
        <v>2</v>
      </c>
      <c r="L15" s="100">
        <v>1.43</v>
      </c>
    </row>
    <row r="16" spans="1:255" ht="12" customHeight="1" x14ac:dyDescent="0.15">
      <c r="A16" s="103" t="s">
        <v>385</v>
      </c>
      <c r="B16" s="27">
        <v>0.19600000000000001</v>
      </c>
      <c r="C16" s="27">
        <v>0.112</v>
      </c>
      <c r="D16" s="27">
        <v>5.8999999999999997E-2</v>
      </c>
      <c r="E16" s="112">
        <v>2.8400000000000002E-2</v>
      </c>
      <c r="F16" s="112">
        <v>-4.3299999999999998E-2</v>
      </c>
      <c r="G16" s="112">
        <v>-8.3999999999999995E-3</v>
      </c>
      <c r="H16" s="112">
        <v>-8.1900000000000001E-2</v>
      </c>
      <c r="I16" s="112">
        <v>-0.35539999999999999</v>
      </c>
      <c r="J16" s="112">
        <v>0.42949999999999999</v>
      </c>
      <c r="K16" s="22">
        <v>3.7</v>
      </c>
      <c r="L16" s="100">
        <v>0.97</v>
      </c>
    </row>
    <row r="17" spans="1:12" ht="12" customHeight="1" x14ac:dyDescent="0.15">
      <c r="A17" s="103" t="s">
        <v>384</v>
      </c>
      <c r="B17" s="27">
        <v>0.307</v>
      </c>
      <c r="C17" s="27">
        <v>0.124</v>
      </c>
      <c r="D17" s="27">
        <v>6.9000000000000006E-2</v>
      </c>
      <c r="E17" s="112">
        <v>3.9300000000000002E-2</v>
      </c>
      <c r="F17" s="112">
        <v>-4.0000000000000001E-3</v>
      </c>
      <c r="G17" s="112">
        <v>-2.63E-2</v>
      </c>
      <c r="H17" s="112">
        <v>-2.46E-2</v>
      </c>
      <c r="I17" s="112">
        <v>-0.26</v>
      </c>
      <c r="J17" s="112">
        <v>0.47099999999999997</v>
      </c>
      <c r="K17" s="22">
        <v>3.6</v>
      </c>
      <c r="L17" s="100">
        <v>0.85</v>
      </c>
    </row>
    <row r="18" spans="1:12" ht="12" customHeight="1" x14ac:dyDescent="0.15">
      <c r="A18" s="103" t="s">
        <v>383</v>
      </c>
      <c r="B18" s="27">
        <v>0.217</v>
      </c>
      <c r="C18" s="27">
        <v>0.13700000000000001</v>
      </c>
      <c r="D18" s="27">
        <v>0.114</v>
      </c>
      <c r="E18" s="112">
        <v>6.3700000000000007E-2</v>
      </c>
      <c r="F18" s="112">
        <v>0.35980000000000001</v>
      </c>
      <c r="G18" s="112">
        <v>0.3841</v>
      </c>
      <c r="H18" s="112">
        <v>0.43009999999999998</v>
      </c>
      <c r="I18" s="112">
        <v>0.77049999999999996</v>
      </c>
      <c r="J18" s="112">
        <v>0.40139999999999998</v>
      </c>
      <c r="K18" s="22">
        <v>1.3</v>
      </c>
      <c r="L18" s="100">
        <v>0.9</v>
      </c>
    </row>
    <row r="19" spans="1:12" x14ac:dyDescent="0.15">
      <c r="A19" s="106"/>
      <c r="B19" s="106"/>
      <c r="C19" s="106"/>
      <c r="D19" s="106"/>
      <c r="E19" s="106"/>
      <c r="F19" s="106"/>
      <c r="G19" s="106"/>
      <c r="H19" s="106"/>
      <c r="I19" s="106"/>
      <c r="J19" s="106"/>
      <c r="K19" s="106"/>
      <c r="L19" s="106"/>
    </row>
    <row r="20" spans="1:12" x14ac:dyDescent="0.15">
      <c r="A20" s="109"/>
      <c r="B20" s="109"/>
      <c r="C20" s="109"/>
      <c r="D20" s="109"/>
      <c r="E20" s="109"/>
      <c r="F20" s="109"/>
      <c r="G20" s="109"/>
      <c r="H20" s="109"/>
      <c r="I20" s="109"/>
      <c r="J20" s="109"/>
      <c r="K20" s="109"/>
      <c r="L20" s="109"/>
    </row>
    <row r="21" spans="1:12" ht="12" customHeight="1" x14ac:dyDescent="0.15">
      <c r="A21" s="103" t="s">
        <v>382</v>
      </c>
      <c r="B21" s="27">
        <v>0.26900000000000002</v>
      </c>
      <c r="C21" s="27">
        <v>0.23699999999999999</v>
      </c>
      <c r="D21" s="27">
        <v>0.17599999999999999</v>
      </c>
      <c r="E21" s="112">
        <v>0.121</v>
      </c>
      <c r="F21" s="112">
        <v>1.24E-2</v>
      </c>
      <c r="G21" s="112">
        <v>3.3000000000000002E-2</v>
      </c>
      <c r="H21" s="112">
        <v>2.76E-2</v>
      </c>
      <c r="I21" s="112">
        <v>-3.6200000000000003E-2</v>
      </c>
      <c r="J21" s="112">
        <v>0.4945</v>
      </c>
      <c r="K21" s="22">
        <v>2.5</v>
      </c>
      <c r="L21" s="100">
        <v>1.5</v>
      </c>
    </row>
    <row r="22" spans="1:12" x14ac:dyDescent="0.15">
      <c r="A22" s="106"/>
      <c r="B22" s="106"/>
      <c r="C22" s="106"/>
      <c r="D22" s="106"/>
      <c r="E22" s="106"/>
      <c r="F22" s="106"/>
      <c r="G22" s="106"/>
      <c r="H22" s="106"/>
      <c r="I22" s="106"/>
      <c r="J22" s="106"/>
      <c r="K22" s="106"/>
      <c r="L22" s="106"/>
    </row>
    <row r="23" spans="1:12" ht="24" x14ac:dyDescent="0.15">
      <c r="A23" s="103" t="s">
        <v>381</v>
      </c>
      <c r="B23" s="104" t="s">
        <v>403</v>
      </c>
      <c r="C23" s="104" t="s">
        <v>402</v>
      </c>
      <c r="D23" s="104" t="s">
        <v>401</v>
      </c>
      <c r="E23" s="104" t="s">
        <v>400</v>
      </c>
      <c r="F23" s="104" t="s">
        <v>399</v>
      </c>
      <c r="G23" s="104" t="s">
        <v>398</v>
      </c>
      <c r="H23" s="104" t="s">
        <v>397</v>
      </c>
      <c r="I23" s="104" t="s">
        <v>396</v>
      </c>
      <c r="J23" s="104" t="s">
        <v>395</v>
      </c>
      <c r="K23" s="104" t="s">
        <v>394</v>
      </c>
      <c r="L23" s="104" t="s">
        <v>393</v>
      </c>
    </row>
    <row r="24" spans="1:12" ht="12" x14ac:dyDescent="0.15">
      <c r="A24" s="103" t="s">
        <v>368</v>
      </c>
      <c r="B24" s="27">
        <v>0.55000000000000004</v>
      </c>
      <c r="C24" s="27">
        <v>0.437</v>
      </c>
      <c r="D24" s="27">
        <v>0.39200000000000002</v>
      </c>
      <c r="E24" s="112">
        <v>0.17680000000000001</v>
      </c>
      <c r="F24" s="112">
        <v>0.43959999999999999</v>
      </c>
      <c r="G24" s="112">
        <v>0.38379999999999997</v>
      </c>
      <c r="H24" s="112">
        <v>0.61480000000000001</v>
      </c>
      <c r="I24" s="112">
        <v>1.3023</v>
      </c>
      <c r="J24" s="112">
        <v>1.5621</v>
      </c>
      <c r="K24" s="22">
        <v>7.5</v>
      </c>
      <c r="L24" s="100">
        <v>3.06</v>
      </c>
    </row>
    <row r="25" spans="1:12" ht="12" x14ac:dyDescent="0.15">
      <c r="A25" s="103" t="s">
        <v>367</v>
      </c>
      <c r="B25" s="27">
        <v>0.13700000000000001</v>
      </c>
      <c r="C25" s="27">
        <v>6.5000000000000002E-2</v>
      </c>
      <c r="D25" s="27">
        <v>4.3999999999999997E-2</v>
      </c>
      <c r="E25" s="112">
        <v>-4.9599999999999998E-2</v>
      </c>
      <c r="F25" s="112">
        <v>-9.3399999999999997E-2</v>
      </c>
      <c r="G25" s="112">
        <v>-0.2031</v>
      </c>
      <c r="H25" s="112">
        <v>-0.29360000000000003</v>
      </c>
      <c r="I25" s="112">
        <v>-0.30380000000000001</v>
      </c>
      <c r="J25" s="112">
        <v>0.23530000000000001</v>
      </c>
      <c r="K25" s="22">
        <v>1.1000000000000001</v>
      </c>
      <c r="L25" s="100">
        <v>0.54</v>
      </c>
    </row>
    <row r="26" spans="1:12" ht="12" x14ac:dyDescent="0.15">
      <c r="A26" s="103" t="s">
        <v>366</v>
      </c>
      <c r="B26" s="27">
        <v>0.27400000000000002</v>
      </c>
      <c r="C26" s="27">
        <v>0.16900000000000001</v>
      </c>
      <c r="D26" s="27">
        <v>0.13500000000000001</v>
      </c>
      <c r="E26" s="112">
        <v>7.3700000000000002E-2</v>
      </c>
      <c r="F26" s="112">
        <v>0.1191</v>
      </c>
      <c r="G26" s="112">
        <v>0.1147</v>
      </c>
      <c r="H26" s="112">
        <v>0.1192</v>
      </c>
      <c r="I26" s="112">
        <v>0.23760000000000001</v>
      </c>
      <c r="J26" s="112">
        <v>0.63270000000000004</v>
      </c>
      <c r="K26" s="22">
        <v>3.3</v>
      </c>
      <c r="L26" s="100">
        <v>1.52</v>
      </c>
    </row>
    <row r="27" spans="1:12" ht="12" x14ac:dyDescent="0.15">
      <c r="A27" s="103" t="s">
        <v>365</v>
      </c>
      <c r="B27" s="27">
        <v>0.246</v>
      </c>
      <c r="C27" s="27">
        <v>0.129</v>
      </c>
      <c r="D27" s="27">
        <v>0.1</v>
      </c>
      <c r="E27" s="112">
        <v>6.6900000000000001E-2</v>
      </c>
      <c r="F27" s="112">
        <v>0.1066</v>
      </c>
      <c r="G27" s="112">
        <v>0.1104</v>
      </c>
      <c r="H27" s="112">
        <v>8.8400000000000006E-2</v>
      </c>
      <c r="I27" s="112">
        <v>0.15279999999999999</v>
      </c>
      <c r="J27" s="112">
        <v>0.49170000000000003</v>
      </c>
      <c r="K27" s="22">
        <v>2.8</v>
      </c>
      <c r="L27" s="100">
        <v>1.45</v>
      </c>
    </row>
    <row r="28" spans="1:12" x14ac:dyDescent="0.15">
      <c r="A28" s="18"/>
      <c r="B28" s="18"/>
      <c r="C28" s="18"/>
      <c r="D28" s="18"/>
      <c r="E28" s="18"/>
      <c r="F28" s="18"/>
      <c r="G28" s="18"/>
      <c r="H28" s="18"/>
      <c r="I28" s="18"/>
      <c r="J28" s="18"/>
      <c r="K28" s="18"/>
      <c r="L28" s="18"/>
    </row>
    <row r="30" spans="1:12" x14ac:dyDescent="0.15">
      <c r="A30" s="5" t="s">
        <v>364</v>
      </c>
    </row>
    <row r="35" spans="1:3" x14ac:dyDescent="0.15">
      <c r="A35" s="2" t="s">
        <v>363</v>
      </c>
    </row>
    <row r="36" spans="1:3" x14ac:dyDescent="0.15">
      <c r="A36" s="2" t="s">
        <v>362</v>
      </c>
    </row>
    <row r="44" spans="1:3" ht="25" customHeight="1" x14ac:dyDescent="0.15">
      <c r="A44" s="187" t="s">
        <v>361</v>
      </c>
      <c r="B44" s="188"/>
      <c r="C44" s="188"/>
    </row>
  </sheetData>
  <mergeCells count="1">
    <mergeCell ref="A44:C44"/>
  </mergeCells>
  <pageMargins left="0.2" right="0.2" top="0.5" bottom="0.5" header="0.5" footer="0.5"/>
  <pageSetup fitToWidth="0" fitToHeight="0" orientation="landscape"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173F4-326D-A84D-89D6-CF9A85291BD2}">
  <sheetPr>
    <tabColor theme="5"/>
  </sheetPr>
  <dimension ref="B2:R87"/>
  <sheetViews>
    <sheetView showGridLines="0" zoomScale="90" zoomScaleNormal="90" workbookViewId="0">
      <selection activeCell="J91" sqref="J91"/>
    </sheetView>
  </sheetViews>
  <sheetFormatPr baseColWidth="10" defaultColWidth="10.83203125" defaultRowHeight="16" outlineLevelRow="1" x14ac:dyDescent="0.2"/>
  <cols>
    <col min="1" max="1" width="10.83203125" style="113"/>
    <col min="2" max="2" width="16.6640625" style="113" bestFit="1" customWidth="1"/>
    <col min="3" max="8" width="11.6640625" style="113" bestFit="1" customWidth="1"/>
    <col min="9" max="9" width="2" style="113" bestFit="1" customWidth="1"/>
    <col min="10" max="10" width="10.83203125" style="113"/>
    <col min="11" max="11" width="15.33203125" style="113" bestFit="1" customWidth="1"/>
    <col min="12" max="17" width="11" style="113" bestFit="1" customWidth="1"/>
    <col min="18" max="18" width="2" style="113" bestFit="1" customWidth="1"/>
    <col min="19" max="16384" width="10.83203125" style="113"/>
  </cols>
  <sheetData>
    <row r="2" spans="2:18" x14ac:dyDescent="0.2">
      <c r="C2" s="124"/>
      <c r="D2" s="124"/>
      <c r="F2" s="124"/>
      <c r="G2" s="124"/>
    </row>
    <row r="3" spans="2:18" x14ac:dyDescent="0.2">
      <c r="N3" s="116" t="s">
        <v>358</v>
      </c>
    </row>
    <row r="4" spans="2:18" x14ac:dyDescent="0.2">
      <c r="K4" s="126" t="s">
        <v>350</v>
      </c>
      <c r="L4" s="126">
        <v>2014</v>
      </c>
      <c r="M4" s="126">
        <f>L4+1</f>
        <v>2015</v>
      </c>
      <c r="N4" s="126">
        <f>M4+1</f>
        <v>2016</v>
      </c>
      <c r="O4" s="126">
        <f>N4+1</f>
        <v>2017</v>
      </c>
      <c r="P4" s="126">
        <f>O4+1</f>
        <v>2018</v>
      </c>
      <c r="Q4" s="126">
        <f>P4+1</f>
        <v>2019</v>
      </c>
    </row>
    <row r="5" spans="2:18" x14ac:dyDescent="0.2">
      <c r="K5" s="124" t="s">
        <v>347</v>
      </c>
      <c r="L5" s="127">
        <f>'Income Statement (2)'!B58/'Balance Sheet (2)'!B64</f>
        <v>-2.808428759477492E-2</v>
      </c>
      <c r="M5" s="127">
        <f>'Income Statement (2)'!C58/'Balance Sheet (2)'!C64</f>
        <v>0.10330619704269813</v>
      </c>
      <c r="N5" s="127">
        <f>'Income Statement (2)'!D58/'Balance Sheet (2)'!D64</f>
        <v>0.14777815443116332</v>
      </c>
      <c r="O5" s="127">
        <f>'Income Statement (2)'!E58/'Balance Sheet (2)'!E64</f>
        <v>0.11568808201471369</v>
      </c>
      <c r="P5" s="127">
        <f>'Income Statement (2)'!F58/'Balance Sheet (2)'!F64</f>
        <v>0.10946340894569466</v>
      </c>
      <c r="Q5" s="127">
        <f>'Income Statement (2)'!G58/'Balance Sheet (2)'!G64</f>
        <v>8.2342177493138158E-2</v>
      </c>
      <c r="R5" s="113" t="s">
        <v>355</v>
      </c>
    </row>
    <row r="6" spans="2:18" x14ac:dyDescent="0.2">
      <c r="K6" s="124" t="s">
        <v>348</v>
      </c>
      <c r="L6" s="127">
        <f>'Income Statement'!B60/'Balance Sheet'!B66</f>
        <v>1.2187690432663011E-2</v>
      </c>
      <c r="M6" s="127">
        <f>'Income Statement'!C60/'Balance Sheet'!C66</f>
        <v>4.3086066008702115E-2</v>
      </c>
      <c r="N6" s="127">
        <f>'Income Statement'!D60/'Balance Sheet'!D66</f>
        <v>6.398104265402843E-2</v>
      </c>
      <c r="O6" s="127">
        <f>'Income Statement'!E60/'Balance Sheet'!E66</f>
        <v>0.11007365909326694</v>
      </c>
      <c r="P6" s="127">
        <f>'Income Statement'!F60/'Balance Sheet'!F66</f>
        <v>8.1652074609821088E-2</v>
      </c>
      <c r="Q6" s="127">
        <f>'Income Statement'!G60/'Balance Sheet'!G66</f>
        <v>1.2401471361008934E-2</v>
      </c>
    </row>
    <row r="7" spans="2:18" x14ac:dyDescent="0.2">
      <c r="K7" s="124" t="s">
        <v>339</v>
      </c>
      <c r="L7" s="127">
        <f>'Income Statement (3)'!B58/'Balance Sheet (3)'!B58</f>
        <v>7.1965547815072833E-2</v>
      </c>
      <c r="M7" s="127">
        <f>'Income Statement (3)'!C58/'Balance Sheet (3)'!C58</f>
        <v>9.5201579299265163E-2</v>
      </c>
      <c r="N7" s="127">
        <f>'Income Statement (3)'!D58/'Balance Sheet (3)'!D58</f>
        <v>9.7232504985442211E-2</v>
      </c>
      <c r="O7" s="127">
        <f>'Income Statement (3)'!E58/'Balance Sheet (3)'!E58</f>
        <v>8.7831916551666667E-2</v>
      </c>
      <c r="P7" s="127">
        <f>'Income Statement (3)'!F58/'Balance Sheet (3)'!F58</f>
        <v>7.0094518492614166E-2</v>
      </c>
      <c r="Q7" s="127">
        <f>'Income Statement (3)'!G58/'Balance Sheet (3)'!G58</f>
        <v>5.5346154807535672E-2</v>
      </c>
      <c r="R7" s="113" t="s">
        <v>355</v>
      </c>
    </row>
    <row r="8" spans="2:18" ht="5" customHeight="1" x14ac:dyDescent="0.2">
      <c r="K8" s="124"/>
      <c r="L8" s="124"/>
      <c r="M8" s="124"/>
      <c r="N8" s="124"/>
      <c r="O8" s="124"/>
      <c r="P8" s="124"/>
      <c r="Q8" s="124"/>
    </row>
    <row r="9" spans="2:18" x14ac:dyDescent="0.2">
      <c r="K9" s="128" t="s">
        <v>331</v>
      </c>
      <c r="L9" s="129">
        <f>'Income Statement (4)'!B55/'Balance Sheet (4)'!B61</f>
        <v>0.18210279154709105</v>
      </c>
      <c r="M9" s="129">
        <f>'Income Statement (4)'!C55/'Balance Sheet (4)'!C61</f>
        <v>0.20108511359782977</v>
      </c>
      <c r="N9" s="129">
        <f>'Income Statement (4)'!D55/'Balance Sheet (4)'!D61</f>
        <v>0.20065868744477466</v>
      </c>
      <c r="O9" s="129">
        <f>'Income Statement (4)'!E55/'Balance Sheet (4)'!E61</f>
        <v>0.18995384924085346</v>
      </c>
      <c r="P9" s="129">
        <f>'Income Statement (4)'!F55/'Balance Sheet (4)'!F61</f>
        <v>0.20922844175491681</v>
      </c>
      <c r="Q9" s="129">
        <f>'Income Statement (4)'!G55/'Balance Sheet (4)'!G61</f>
        <v>0.21201853260493744</v>
      </c>
    </row>
    <row r="10" spans="2:18" hidden="1" outlineLevel="1" x14ac:dyDescent="0.2"/>
    <row r="11" spans="2:18" hidden="1" outlineLevel="1" x14ac:dyDescent="0.2">
      <c r="B11" s="114" t="s">
        <v>331</v>
      </c>
    </row>
    <row r="12" spans="2:18" hidden="1" outlineLevel="1" x14ac:dyDescent="0.2">
      <c r="B12" s="113" t="s">
        <v>332</v>
      </c>
      <c r="C12" s="130">
        <v>0.21</v>
      </c>
    </row>
    <row r="13" spans="2:18" hidden="1" outlineLevel="1" x14ac:dyDescent="0.2"/>
    <row r="14" spans="2:18" ht="17" hidden="1" outlineLevel="1" thickBot="1" x14ac:dyDescent="0.25">
      <c r="B14" s="131"/>
      <c r="C14" s="132">
        <f t="shared" ref="C14:H14" si="0">L$66</f>
        <v>2014</v>
      </c>
      <c r="D14" s="133">
        <f t="shared" si="0"/>
        <v>2015</v>
      </c>
      <c r="E14" s="133">
        <f t="shared" si="0"/>
        <v>2016</v>
      </c>
      <c r="F14" s="133">
        <f t="shared" si="0"/>
        <v>2017</v>
      </c>
      <c r="G14" s="133">
        <f t="shared" si="0"/>
        <v>2018</v>
      </c>
      <c r="H14" s="133">
        <f t="shared" si="0"/>
        <v>2019</v>
      </c>
    </row>
    <row r="15" spans="2:18" hidden="1" outlineLevel="1" x14ac:dyDescent="0.2">
      <c r="B15" s="134" t="s">
        <v>333</v>
      </c>
      <c r="C15" s="135">
        <f>'Balance Sheet (4)'!B27-'Balance Sheet (4)'!B47+'Balance Sheet (4)'!B44+'Balance Sheet (4)'!B45</f>
        <v>371.1</v>
      </c>
      <c r="D15" s="135">
        <f>'Balance Sheet (4)'!C27-'Balance Sheet (4)'!C47+'Balance Sheet (4)'!C44+'Balance Sheet (4)'!C45</f>
        <v>341.19999999999993</v>
      </c>
      <c r="E15" s="135">
        <f>'Balance Sheet (4)'!D27-'Balance Sheet (4)'!D47+'Balance Sheet (4)'!D44+'Balance Sheet (4)'!D45</f>
        <v>339.40000000000003</v>
      </c>
      <c r="F15" s="135">
        <f>'Balance Sheet (4)'!E27-'Balance Sheet (4)'!E47+'Balance Sheet (4)'!E44+'Balance Sheet (4)'!E45</f>
        <v>398.90000000000003</v>
      </c>
      <c r="G15" s="135">
        <f>'Balance Sheet (4)'!F27-'Balance Sheet (4)'!F47+'Balance Sheet (4)'!F44+'Balance Sheet (4)'!F45</f>
        <v>358.5</v>
      </c>
      <c r="H15" s="135">
        <f>'Balance Sheet (4)'!G27-'Balance Sheet (4)'!G47+'Balance Sheet (4)'!G44+'Balance Sheet (4)'!G45</f>
        <v>404.99999999999994</v>
      </c>
      <c r="I15" s="135"/>
      <c r="R15" s="135"/>
    </row>
    <row r="16" spans="2:18" hidden="1" outlineLevel="1" x14ac:dyDescent="0.2">
      <c r="B16" s="134" t="s">
        <v>334</v>
      </c>
      <c r="C16" s="136">
        <f>'Balance Sheet (4)'!B31</f>
        <v>1238.2</v>
      </c>
      <c r="D16" s="136">
        <f>'Balance Sheet (4)'!C31</f>
        <v>1425.6</v>
      </c>
      <c r="E16" s="136">
        <f>'Balance Sheet (4)'!D31</f>
        <v>1625.6</v>
      </c>
      <c r="F16" s="136">
        <f>'Balance Sheet (4)'!E31</f>
        <v>1866.3</v>
      </c>
      <c r="G16" s="136">
        <f>'Balance Sheet (4)'!F31</f>
        <v>1876.5</v>
      </c>
      <c r="H16" s="136">
        <f>'Balance Sheet (4)'!G31</f>
        <v>2009.3</v>
      </c>
      <c r="I16" s="136"/>
      <c r="R16" s="136"/>
    </row>
    <row r="17" spans="2:18" hidden="1" outlineLevel="1" x14ac:dyDescent="0.2">
      <c r="B17" s="134" t="s">
        <v>335</v>
      </c>
      <c r="C17" s="136">
        <f>'Balance Sheet (4)'!B18</f>
        <v>70.900000000000006</v>
      </c>
      <c r="D17" s="136">
        <f>'Balance Sheet (4)'!C18</f>
        <v>51.8</v>
      </c>
      <c r="E17" s="136">
        <f>'Balance Sheet (4)'!D18</f>
        <v>35.200000000000003</v>
      </c>
      <c r="F17" s="136">
        <f>'Balance Sheet (4)'!E18</f>
        <v>60.1</v>
      </c>
      <c r="G17" s="136">
        <f>'Balance Sheet (4)'!F18</f>
        <v>32.700000000000003</v>
      </c>
      <c r="H17" s="136">
        <f>'Balance Sheet (4)'!G18</f>
        <v>64.400000000000006</v>
      </c>
      <c r="I17" s="136"/>
      <c r="R17" s="136"/>
    </row>
    <row r="18" spans="2:18" hidden="1" outlineLevel="1" x14ac:dyDescent="0.2">
      <c r="B18" s="137" t="s">
        <v>349</v>
      </c>
      <c r="C18" s="138">
        <f t="shared" ref="C18:H18" si="1">SUM(C15:C17)</f>
        <v>1680.2000000000003</v>
      </c>
      <c r="D18" s="138">
        <f t="shared" si="1"/>
        <v>1818.5999999999997</v>
      </c>
      <c r="E18" s="138">
        <f t="shared" si="1"/>
        <v>2000.2</v>
      </c>
      <c r="F18" s="138">
        <f t="shared" si="1"/>
        <v>2325.2999999999997</v>
      </c>
      <c r="G18" s="138">
        <f t="shared" si="1"/>
        <v>2267.6999999999998</v>
      </c>
      <c r="H18" s="138">
        <f t="shared" si="1"/>
        <v>2478.6999999999998</v>
      </c>
    </row>
    <row r="19" spans="2:18" hidden="1" outlineLevel="1" x14ac:dyDescent="0.2"/>
    <row r="20" spans="2:18" hidden="1" outlineLevel="1" x14ac:dyDescent="0.2">
      <c r="B20" s="139" t="s">
        <v>337</v>
      </c>
      <c r="C20" s="135">
        <f>'Income Statement (4)'!B31*(1-ROIC!$C$12)</f>
        <v>246.32200000000003</v>
      </c>
      <c r="D20" s="135">
        <f>'Income Statement (4)'!C31*(1-ROIC!$C$12)</f>
        <v>262.596</v>
      </c>
      <c r="E20" s="135">
        <f>'Income Statement (4)'!D31*(1-ROIC!$C$12)</f>
        <v>284.47900000000004</v>
      </c>
      <c r="F20" s="135">
        <f>'Income Statement (4)'!E31*(1-ROIC!$C$12)</f>
        <v>276.97400000000005</v>
      </c>
      <c r="G20" s="135">
        <f>'Income Statement (4)'!F31*(1-ROIC!$C$12)</f>
        <v>293.56400000000002</v>
      </c>
      <c r="H20" s="135">
        <f>'Income Statement (4)'!G31*(1-ROIC!$C$12)</f>
        <v>335.90800000000002</v>
      </c>
    </row>
    <row r="21" spans="2:18" hidden="1" outlineLevel="1" x14ac:dyDescent="0.2"/>
    <row r="22" spans="2:18" hidden="1" outlineLevel="1" x14ac:dyDescent="0.2"/>
    <row r="23" spans="2:18" hidden="1" outlineLevel="1" x14ac:dyDescent="0.2">
      <c r="B23" s="114" t="s">
        <v>339</v>
      </c>
    </row>
    <row r="24" spans="2:18" hidden="1" outlineLevel="1" x14ac:dyDescent="0.2">
      <c r="B24" s="113" t="s">
        <v>332</v>
      </c>
      <c r="C24" s="130">
        <v>0.25</v>
      </c>
    </row>
    <row r="25" spans="2:18" hidden="1" outlineLevel="1" x14ac:dyDescent="0.2"/>
    <row r="26" spans="2:18" ht="17" hidden="1" outlineLevel="1" thickBot="1" x14ac:dyDescent="0.25">
      <c r="B26" s="131"/>
      <c r="C26" s="132">
        <f t="shared" ref="C26:H26" si="2">L$66</f>
        <v>2014</v>
      </c>
      <c r="D26" s="133">
        <f t="shared" si="2"/>
        <v>2015</v>
      </c>
      <c r="E26" s="133">
        <f t="shared" si="2"/>
        <v>2016</v>
      </c>
      <c r="F26" s="133">
        <f t="shared" si="2"/>
        <v>2017</v>
      </c>
      <c r="G26" s="133">
        <f t="shared" si="2"/>
        <v>2018</v>
      </c>
      <c r="H26" s="133">
        <f t="shared" si="2"/>
        <v>2019</v>
      </c>
    </row>
    <row r="27" spans="2:18" hidden="1" outlineLevel="1" x14ac:dyDescent="0.2">
      <c r="B27" s="134" t="s">
        <v>333</v>
      </c>
      <c r="C27" s="135">
        <f>'Balance Sheet (3)'!B26-'Balance Sheet (3)'!B45+'Balance Sheet (3)'!B41+'Balance Sheet (3)'!B42</f>
        <v>616689</v>
      </c>
      <c r="D27" s="135">
        <f>'Balance Sheet (3)'!C26-'Balance Sheet (3)'!C45+'Balance Sheet (3)'!C41+'Balance Sheet (3)'!C42</f>
        <v>628668</v>
      </c>
      <c r="E27" s="135">
        <f>'Balance Sheet (3)'!D26-'Balance Sheet (3)'!D45+'Balance Sheet (3)'!D41+'Balance Sheet (3)'!D42</f>
        <v>657981</v>
      </c>
      <c r="F27" s="135">
        <f>'Balance Sheet (3)'!E26-'Balance Sheet (3)'!E45+'Balance Sheet (3)'!E41+'Balance Sheet (3)'!E42</f>
        <v>721050</v>
      </c>
      <c r="G27" s="135">
        <f>'Balance Sheet (3)'!F26-'Balance Sheet (3)'!F45+'Balance Sheet (3)'!F41+'Balance Sheet (3)'!F42</f>
        <v>764497</v>
      </c>
      <c r="H27" s="135">
        <f>'Balance Sheet (3)'!G26-'Balance Sheet (3)'!G45+'Balance Sheet (3)'!G41+'Balance Sheet (3)'!G42</f>
        <v>766504</v>
      </c>
    </row>
    <row r="28" spans="2:18" hidden="1" outlineLevel="1" x14ac:dyDescent="0.2">
      <c r="B28" s="134" t="s">
        <v>334</v>
      </c>
      <c r="C28" s="136">
        <f>'Balance Sheet (3)'!B28</f>
        <v>855593</v>
      </c>
      <c r="D28" s="136">
        <f>'Balance Sheet (3)'!C28</f>
        <v>830612</v>
      </c>
      <c r="E28" s="136">
        <f>'Balance Sheet (3)'!D28</f>
        <v>881434</v>
      </c>
      <c r="F28" s="136">
        <f>'Balance Sheet (3)'!E28</f>
        <v>927029</v>
      </c>
      <c r="G28" s="136">
        <f>'Balance Sheet (3)'!F28</f>
        <v>996876</v>
      </c>
      <c r="H28" s="136">
        <f>'Balance Sheet (3)'!G28</f>
        <v>1020436</v>
      </c>
    </row>
    <row r="29" spans="2:18" hidden="1" outlineLevel="1" x14ac:dyDescent="0.2">
      <c r="B29" s="134" t="s">
        <v>335</v>
      </c>
      <c r="C29" s="136">
        <f>'Balance Sheet (3)'!B18</f>
        <v>116193</v>
      </c>
      <c r="D29" s="136">
        <f>'Balance Sheet (3)'!C18</f>
        <v>120168</v>
      </c>
      <c r="E29" s="136">
        <f>'Balance Sheet (3)'!D18</f>
        <v>143111</v>
      </c>
      <c r="F29" s="136">
        <f>'Balance Sheet (3)'!E18</f>
        <v>141101</v>
      </c>
      <c r="G29" s="136">
        <f>'Balance Sheet (3)'!F18</f>
        <v>168507</v>
      </c>
      <c r="H29" s="136">
        <f>'Balance Sheet (3)'!G18</f>
        <v>164833</v>
      </c>
    </row>
    <row r="30" spans="2:18" hidden="1" outlineLevel="1" x14ac:dyDescent="0.2">
      <c r="B30" s="137" t="s">
        <v>349</v>
      </c>
      <c r="C30" s="138">
        <f t="shared" ref="C30:H30" si="3">SUM(C27:C29)</f>
        <v>1588475</v>
      </c>
      <c r="D30" s="138">
        <f t="shared" si="3"/>
        <v>1579448</v>
      </c>
      <c r="E30" s="138">
        <f t="shared" si="3"/>
        <v>1682526</v>
      </c>
      <c r="F30" s="138">
        <f t="shared" si="3"/>
        <v>1789180</v>
      </c>
      <c r="G30" s="138">
        <f t="shared" si="3"/>
        <v>1929880</v>
      </c>
      <c r="H30" s="138">
        <f t="shared" si="3"/>
        <v>1951773</v>
      </c>
    </row>
    <row r="31" spans="2:18" hidden="1" outlineLevel="1" x14ac:dyDescent="0.2"/>
    <row r="32" spans="2:18" hidden="1" outlineLevel="1" x14ac:dyDescent="0.2">
      <c r="B32" s="139" t="s">
        <v>337</v>
      </c>
      <c r="C32" s="135">
        <f>'Income Statement (3)'!B31*(1-ROIC!$C$24)</f>
        <v>92610.75</v>
      </c>
      <c r="D32" s="135">
        <f>'Income Statement (3)'!C31*(1-ROIC!$C$24)</f>
        <v>115860</v>
      </c>
      <c r="E32" s="135">
        <f>'Income Statement (3)'!D31*(1-ROIC!$C$24)</f>
        <v>110169.75</v>
      </c>
      <c r="F32" s="135">
        <f>'Income Statement (3)'!E31*(1-ROIC!$C$24)</f>
        <v>117348</v>
      </c>
      <c r="G32" s="135">
        <f>'Income Statement (3)'!F31*(1-ROIC!$C$24)</f>
        <v>106101.75</v>
      </c>
      <c r="H32" s="135">
        <f>'Income Statement (3)'!G31*(1-ROIC!$C$24)</f>
        <v>100170</v>
      </c>
    </row>
    <row r="33" spans="2:8" hidden="1" outlineLevel="1" x14ac:dyDescent="0.2"/>
    <row r="34" spans="2:8" hidden="1" outlineLevel="1" x14ac:dyDescent="0.2"/>
    <row r="35" spans="2:8" hidden="1" outlineLevel="1" x14ac:dyDescent="0.2">
      <c r="B35" s="114" t="s">
        <v>348</v>
      </c>
    </row>
    <row r="36" spans="2:8" hidden="1" outlineLevel="1" x14ac:dyDescent="0.2">
      <c r="B36" s="113" t="s">
        <v>332</v>
      </c>
      <c r="C36" s="130">
        <v>0.14000000000000001</v>
      </c>
    </row>
    <row r="37" spans="2:8" hidden="1" outlineLevel="1" x14ac:dyDescent="0.2"/>
    <row r="38" spans="2:8" ht="17" hidden="1" outlineLevel="1" thickBot="1" x14ac:dyDescent="0.25">
      <c r="B38" s="131"/>
      <c r="C38" s="132">
        <f t="shared" ref="C38:H38" si="4">L$66</f>
        <v>2014</v>
      </c>
      <c r="D38" s="133">
        <f t="shared" si="4"/>
        <v>2015</v>
      </c>
      <c r="E38" s="133">
        <f t="shared" si="4"/>
        <v>2016</v>
      </c>
      <c r="F38" s="133">
        <f t="shared" si="4"/>
        <v>2017</v>
      </c>
      <c r="G38" s="133">
        <f t="shared" si="4"/>
        <v>2018</v>
      </c>
      <c r="H38" s="133">
        <f t="shared" si="4"/>
        <v>2019</v>
      </c>
    </row>
    <row r="39" spans="2:8" hidden="1" outlineLevel="1" x14ac:dyDescent="0.2">
      <c r="B39" s="134" t="s">
        <v>333</v>
      </c>
      <c r="C39" s="135">
        <f>'Balance Sheet'!B29-'Balance Sheet'!B52+'Balance Sheet'!B47+'Balance Sheet'!B48+'Balance Sheet'!B49</f>
        <v>2190</v>
      </c>
      <c r="D39" s="135">
        <f>'Balance Sheet'!C29-'Balance Sheet'!C52+'Balance Sheet'!C47+'Balance Sheet'!C48+'Balance Sheet'!C49</f>
        <v>3174</v>
      </c>
      <c r="E39" s="135">
        <f>'Balance Sheet'!D29-'Balance Sheet'!D52+'Balance Sheet'!D47+'Balance Sheet'!D48+'Balance Sheet'!D49</f>
        <v>2934</v>
      </c>
      <c r="F39" s="135">
        <f>'Balance Sheet'!E29-'Balance Sheet'!E52+'Balance Sheet'!E47+'Balance Sheet'!E48+'Balance Sheet'!E49</f>
        <v>2973</v>
      </c>
      <c r="G39" s="135">
        <f>'Balance Sheet'!F29-'Balance Sheet'!F52+'Balance Sheet'!F47+'Balance Sheet'!F48+'Balance Sheet'!F49</f>
        <v>3302</v>
      </c>
      <c r="H39" s="135">
        <f>'Balance Sheet'!G29-'Balance Sheet'!G52+'Balance Sheet'!G47+'Balance Sheet'!G48+'Balance Sheet'!G49</f>
        <v>3313</v>
      </c>
    </row>
    <row r="40" spans="2:8" hidden="1" outlineLevel="1" x14ac:dyDescent="0.2">
      <c r="B40" s="134" t="s">
        <v>334</v>
      </c>
      <c r="C40" s="136">
        <f>'Balance Sheet'!B33</f>
        <v>5386</v>
      </c>
      <c r="D40" s="136">
        <f>'Balance Sheet'!C33</f>
        <v>6946</v>
      </c>
      <c r="E40" s="136">
        <f>'Balance Sheet'!D33</f>
        <v>6472</v>
      </c>
      <c r="F40" s="136">
        <f>'Balance Sheet'!E33</f>
        <v>5433</v>
      </c>
      <c r="G40" s="136">
        <f>'Balance Sheet'!F33</f>
        <v>5454</v>
      </c>
      <c r="H40" s="136">
        <f>'Balance Sheet'!G33</f>
        <v>5919</v>
      </c>
    </row>
    <row r="41" spans="2:8" hidden="1" outlineLevel="1" x14ac:dyDescent="0.2">
      <c r="B41" s="134" t="s">
        <v>335</v>
      </c>
      <c r="C41" s="136">
        <f>'Balance Sheet'!B17</f>
        <v>1251</v>
      </c>
      <c r="D41" s="136">
        <f>'Balance Sheet'!C17</f>
        <v>2030</v>
      </c>
      <c r="E41" s="136">
        <f>'Balance Sheet'!D17</f>
        <v>969</v>
      </c>
      <c r="F41" s="136">
        <f>'Balance Sheet'!E17</f>
        <v>992</v>
      </c>
      <c r="G41" s="136">
        <f>'Balance Sheet'!F17</f>
        <v>1103</v>
      </c>
      <c r="H41" s="136">
        <f>'Balance Sheet'!G17</f>
        <v>809</v>
      </c>
    </row>
    <row r="42" spans="2:8" hidden="1" outlineLevel="1" x14ac:dyDescent="0.2">
      <c r="B42" s="137" t="s">
        <v>349</v>
      </c>
      <c r="C42" s="138">
        <f t="shared" ref="C42:H42" si="5">SUM(C39:C41)</f>
        <v>8827</v>
      </c>
      <c r="D42" s="138">
        <f t="shared" si="5"/>
        <v>12150</v>
      </c>
      <c r="E42" s="138">
        <f t="shared" si="5"/>
        <v>10375</v>
      </c>
      <c r="F42" s="138">
        <f t="shared" si="5"/>
        <v>9398</v>
      </c>
      <c r="G42" s="138">
        <f t="shared" si="5"/>
        <v>9859</v>
      </c>
      <c r="H42" s="138">
        <f t="shared" si="5"/>
        <v>10041</v>
      </c>
    </row>
    <row r="43" spans="2:8" hidden="1" outlineLevel="1" x14ac:dyDescent="0.2"/>
    <row r="44" spans="2:8" hidden="1" outlineLevel="1" x14ac:dyDescent="0.2">
      <c r="B44" s="139" t="s">
        <v>337</v>
      </c>
      <c r="C44" s="135">
        <f>'Income Statement'!B31*(1-ROIC!$C$36)</f>
        <v>852.26</v>
      </c>
      <c r="D44" s="135">
        <f>'Income Statement'!C31*(1-ROIC!$C$36)</f>
        <v>774</v>
      </c>
      <c r="E44" s="135">
        <f>'Income Statement'!D31*(1-ROIC!$C$36)</f>
        <v>826.46</v>
      </c>
      <c r="F44" s="135">
        <f>'Income Statement'!E31*(1-ROIC!$C$36)</f>
        <v>1027.7</v>
      </c>
      <c r="G44" s="135">
        <f>'Income Statement'!F31*(1-ROIC!$C$36)</f>
        <v>1047.48</v>
      </c>
      <c r="H44" s="135">
        <f>'Income Statement'!G31*(1-ROIC!$C$36)</f>
        <v>1020.8199999999999</v>
      </c>
    </row>
    <row r="45" spans="2:8" hidden="1" outlineLevel="1" x14ac:dyDescent="0.2"/>
    <row r="46" spans="2:8" hidden="1" outlineLevel="1" x14ac:dyDescent="0.2"/>
    <row r="47" spans="2:8" hidden="1" outlineLevel="1" x14ac:dyDescent="0.2">
      <c r="B47" s="114" t="s">
        <v>347</v>
      </c>
    </row>
    <row r="48" spans="2:8" hidden="1" outlineLevel="1" x14ac:dyDescent="0.2">
      <c r="B48" s="113" t="s">
        <v>332</v>
      </c>
      <c r="C48" s="130">
        <v>0.25</v>
      </c>
    </row>
    <row r="49" spans="2:8" hidden="1" outlineLevel="1" x14ac:dyDescent="0.2"/>
    <row r="50" spans="2:8" ht="17" hidden="1" outlineLevel="1" thickBot="1" x14ac:dyDescent="0.25">
      <c r="B50" s="131"/>
      <c r="C50" s="132">
        <f t="shared" ref="C50:H50" si="6">L$66</f>
        <v>2014</v>
      </c>
      <c r="D50" s="133">
        <f t="shared" si="6"/>
        <v>2015</v>
      </c>
      <c r="E50" s="133">
        <f t="shared" si="6"/>
        <v>2016</v>
      </c>
      <c r="F50" s="133">
        <f t="shared" si="6"/>
        <v>2017</v>
      </c>
      <c r="G50" s="133">
        <f t="shared" si="6"/>
        <v>2018</v>
      </c>
      <c r="H50" s="133">
        <f t="shared" si="6"/>
        <v>2019</v>
      </c>
    </row>
    <row r="51" spans="2:8" hidden="1" outlineLevel="1" x14ac:dyDescent="0.2">
      <c r="B51" s="134" t="s">
        <v>333</v>
      </c>
      <c r="C51" s="135">
        <f>'Balance Sheet (2)'!B29-'Balance Sheet (2)'!B51+'Balance Sheet (2)'!B46+'Balance Sheet (2)'!B47</f>
        <v>262506</v>
      </c>
      <c r="D51" s="135">
        <f>'Balance Sheet (2)'!C29-'Balance Sheet (2)'!C51+'Balance Sheet (2)'!C46+'Balance Sheet (2)'!C47</f>
        <v>285329</v>
      </c>
      <c r="E51" s="135">
        <f>'Balance Sheet (2)'!D29-'Balance Sheet (2)'!D51+'Balance Sheet (2)'!D46+'Balance Sheet (2)'!D47</f>
        <v>296093</v>
      </c>
      <c r="F51" s="135">
        <f>'Balance Sheet (2)'!E29-'Balance Sheet (2)'!E51+'Balance Sheet (2)'!E46+'Balance Sheet (2)'!E47</f>
        <v>313945</v>
      </c>
      <c r="G51" s="135">
        <f>'Balance Sheet (2)'!F29-'Balance Sheet (2)'!F51+'Balance Sheet (2)'!F46+'Balance Sheet (2)'!F47</f>
        <v>350576</v>
      </c>
      <c r="H51" s="135">
        <f>'Balance Sheet (2)'!G29-'Balance Sheet (2)'!G51+'Balance Sheet (2)'!G46+'Balance Sheet (2)'!G47</f>
        <v>375524</v>
      </c>
    </row>
    <row r="52" spans="2:8" hidden="1" outlineLevel="1" x14ac:dyDescent="0.2">
      <c r="B52" s="134" t="s">
        <v>334</v>
      </c>
      <c r="C52" s="136">
        <f>'Balance Sheet (2)'!B33</f>
        <v>208883</v>
      </c>
      <c r="D52" s="136">
        <f>'Balance Sheet (2)'!C33</f>
        <v>203267</v>
      </c>
      <c r="E52" s="136">
        <f>'Balance Sheet (2)'!D33</f>
        <v>241289</v>
      </c>
      <c r="F52" s="136">
        <f>'Balance Sheet (2)'!E33</f>
        <v>240289</v>
      </c>
      <c r="G52" s="136">
        <f>'Balance Sheet (2)'!F33</f>
        <v>267887</v>
      </c>
      <c r="H52" s="136">
        <f>'Balance Sheet (2)'!G33</f>
        <v>289637</v>
      </c>
    </row>
    <row r="53" spans="2:8" hidden="1" outlineLevel="1" x14ac:dyDescent="0.2">
      <c r="B53" s="134" t="s">
        <v>335</v>
      </c>
      <c r="C53" s="136">
        <f>'Balance Sheet (2)'!B17</f>
        <v>45562</v>
      </c>
      <c r="D53" s="136">
        <f>'Balance Sheet (2)'!C17</f>
        <v>71955</v>
      </c>
      <c r="E53" s="136">
        <f>'Balance Sheet (2)'!D17</f>
        <v>97750</v>
      </c>
      <c r="F53" s="136">
        <f>'Balance Sheet (2)'!E17</f>
        <v>96417</v>
      </c>
      <c r="G53" s="136">
        <f>'Balance Sheet (2)'!F17</f>
        <v>100592</v>
      </c>
      <c r="H53" s="136">
        <f>'Balance Sheet (2)'!G17</f>
        <v>117965</v>
      </c>
    </row>
    <row r="54" spans="2:8" hidden="1" outlineLevel="1" x14ac:dyDescent="0.2">
      <c r="B54" s="137" t="s">
        <v>349</v>
      </c>
      <c r="C54" s="138">
        <f t="shared" ref="C54:H54" si="7">SUM(C51:C53)</f>
        <v>516951</v>
      </c>
      <c r="D54" s="138">
        <f t="shared" si="7"/>
        <v>560551</v>
      </c>
      <c r="E54" s="138">
        <f t="shared" si="7"/>
        <v>635132</v>
      </c>
      <c r="F54" s="138">
        <f t="shared" si="7"/>
        <v>650651</v>
      </c>
      <c r="G54" s="138">
        <f t="shared" si="7"/>
        <v>719055</v>
      </c>
      <c r="H54" s="138">
        <f t="shared" si="7"/>
        <v>783126</v>
      </c>
    </row>
    <row r="55" spans="2:8" hidden="1" outlineLevel="1" x14ac:dyDescent="0.2"/>
    <row r="56" spans="2:8" hidden="1" outlineLevel="1" x14ac:dyDescent="0.2">
      <c r="B56" s="139" t="s">
        <v>337</v>
      </c>
      <c r="C56" s="135">
        <f>'Income Statement (2)'!B31*(1-ROIC!$C$48)</f>
        <v>29314.5</v>
      </c>
      <c r="D56" s="135">
        <f>'Income Statement (2)'!C31*(1-ROIC!$C$48)</f>
        <v>50347.5</v>
      </c>
      <c r="E56" s="135">
        <f>'Income Statement (2)'!D31*(1-ROIC!$C$48)</f>
        <v>42384</v>
      </c>
      <c r="F56" s="135">
        <f>'Income Statement (2)'!E31*(1-ROIC!$C$48)</f>
        <v>52366.5</v>
      </c>
      <c r="G56" s="135">
        <f>'Income Statement (2)'!F31*(1-ROIC!$C$48)</f>
        <v>45000</v>
      </c>
      <c r="H56" s="135">
        <f>'Income Statement (2)'!G31*(1-ROIC!$C$48)</f>
        <v>45084.75</v>
      </c>
    </row>
    <row r="57" spans="2:8" hidden="1" outlineLevel="1" x14ac:dyDescent="0.2"/>
    <row r="58" spans="2:8" hidden="1" outlineLevel="1" x14ac:dyDescent="0.2"/>
    <row r="59" spans="2:8" hidden="1" outlineLevel="1" x14ac:dyDescent="0.2"/>
    <row r="60" spans="2:8" hidden="1" outlineLevel="1" x14ac:dyDescent="0.2"/>
    <row r="61" spans="2:8" hidden="1" outlineLevel="1" x14ac:dyDescent="0.2"/>
    <row r="62" spans="2:8" hidden="1" outlineLevel="1" x14ac:dyDescent="0.2"/>
    <row r="63" spans="2:8" ht="5" customHeight="1" collapsed="1" x14ac:dyDescent="0.2"/>
    <row r="65" spans="11:18" x14ac:dyDescent="0.2">
      <c r="N65" s="140" t="s">
        <v>338</v>
      </c>
      <c r="Q65" s="125"/>
    </row>
    <row r="66" spans="11:18" x14ac:dyDescent="0.2">
      <c r="K66" s="126" t="s">
        <v>350</v>
      </c>
      <c r="L66" s="126">
        <v>2014</v>
      </c>
      <c r="M66" s="126">
        <f>L66+1</f>
        <v>2015</v>
      </c>
      <c r="N66" s="126">
        <f>M66+1</f>
        <v>2016</v>
      </c>
      <c r="O66" s="126">
        <f>N66+1</f>
        <v>2017</v>
      </c>
      <c r="P66" s="126">
        <f>O66+1</f>
        <v>2018</v>
      </c>
      <c r="Q66" s="126">
        <f>P66+1</f>
        <v>2019</v>
      </c>
    </row>
    <row r="67" spans="11:18" x14ac:dyDescent="0.2">
      <c r="K67" s="124" t="s">
        <v>347</v>
      </c>
      <c r="L67" s="127">
        <f t="shared" ref="L67:Q67" si="8">C56/C54</f>
        <v>5.6706535048776381E-2</v>
      </c>
      <c r="M67" s="127">
        <f t="shared" si="8"/>
        <v>8.9817875625946619E-2</v>
      </c>
      <c r="N67" s="127">
        <f t="shared" si="8"/>
        <v>6.6732584722545868E-2</v>
      </c>
      <c r="O67" s="127">
        <f t="shared" si="8"/>
        <v>8.0483239094383929E-2</v>
      </c>
      <c r="P67" s="127">
        <f t="shared" si="8"/>
        <v>6.2582139057512989E-2</v>
      </c>
      <c r="Q67" s="127">
        <f t="shared" si="8"/>
        <v>5.7570237739520844E-2</v>
      </c>
      <c r="R67" s="113" t="s">
        <v>355</v>
      </c>
    </row>
    <row r="68" spans="11:18" x14ac:dyDescent="0.2">
      <c r="K68" s="124" t="s">
        <v>348</v>
      </c>
      <c r="L68" s="127">
        <f t="shared" ref="L68:Q68" si="9">C44/C42</f>
        <v>9.6551489747366034E-2</v>
      </c>
      <c r="M68" s="127">
        <f t="shared" si="9"/>
        <v>6.3703703703703707E-2</v>
      </c>
      <c r="N68" s="127">
        <f t="shared" si="9"/>
        <v>7.9658795180722899E-2</v>
      </c>
      <c r="O68" s="127">
        <f t="shared" si="9"/>
        <v>0.10935305384124282</v>
      </c>
      <c r="P68" s="127">
        <f t="shared" si="9"/>
        <v>0.10624606958109342</v>
      </c>
      <c r="Q68" s="127">
        <f t="shared" si="9"/>
        <v>0.10166517279155463</v>
      </c>
    </row>
    <row r="69" spans="11:18" x14ac:dyDescent="0.2">
      <c r="K69" s="124" t="s">
        <v>339</v>
      </c>
      <c r="L69" s="127">
        <f t="shared" ref="L69:Q69" si="10">C32/C30</f>
        <v>5.8301672988243444E-2</v>
      </c>
      <c r="M69" s="127">
        <f t="shared" si="10"/>
        <v>7.3354741656578751E-2</v>
      </c>
      <c r="N69" s="127">
        <f t="shared" si="10"/>
        <v>6.5478780119891167E-2</v>
      </c>
      <c r="O69" s="127">
        <f t="shared" si="10"/>
        <v>6.558758760996658E-2</v>
      </c>
      <c r="P69" s="127">
        <f t="shared" si="10"/>
        <v>5.4978418347254754E-2</v>
      </c>
      <c r="Q69" s="127">
        <f t="shared" si="10"/>
        <v>5.1322566712419936E-2</v>
      </c>
      <c r="R69" s="113" t="s">
        <v>355</v>
      </c>
    </row>
    <row r="70" spans="11:18" x14ac:dyDescent="0.2">
      <c r="K70" s="124"/>
      <c r="L70" s="124"/>
      <c r="M70" s="124"/>
      <c r="N70" s="124"/>
      <c r="O70" s="124"/>
      <c r="P70" s="124"/>
      <c r="Q70" s="124"/>
    </row>
    <row r="71" spans="11:18" x14ac:dyDescent="0.2">
      <c r="K71" s="128" t="s">
        <v>331</v>
      </c>
      <c r="L71" s="129">
        <f t="shared" ref="L71:Q71" si="11">C20/C18</f>
        <v>0.14660278538269253</v>
      </c>
      <c r="M71" s="129">
        <f t="shared" si="11"/>
        <v>0.14439458924447379</v>
      </c>
      <c r="N71" s="129">
        <f t="shared" si="11"/>
        <v>0.1422252774722528</v>
      </c>
      <c r="O71" s="129">
        <f t="shared" si="11"/>
        <v>0.11911323270115687</v>
      </c>
      <c r="P71" s="129">
        <f t="shared" si="11"/>
        <v>0.12945451338360456</v>
      </c>
      <c r="Q71" s="129">
        <f t="shared" si="11"/>
        <v>0.13551781175616251</v>
      </c>
    </row>
    <row r="72" spans="11:18" ht="12.75" customHeight="1" x14ac:dyDescent="0.2"/>
    <row r="73" spans="11:18" x14ac:dyDescent="0.2">
      <c r="N73" s="140" t="s">
        <v>422</v>
      </c>
    </row>
    <row r="74" spans="11:18" x14ac:dyDescent="0.2">
      <c r="K74" s="126" t="s">
        <v>350</v>
      </c>
      <c r="L74" s="126">
        <v>2014</v>
      </c>
      <c r="M74" s="126">
        <f>L74+1</f>
        <v>2015</v>
      </c>
      <c r="N74" s="126">
        <f>M74+1</f>
        <v>2016</v>
      </c>
      <c r="O74" s="126">
        <f>N74+1</f>
        <v>2017</v>
      </c>
      <c r="P74" s="126">
        <f>O74+1</f>
        <v>2018</v>
      </c>
      <c r="Q74" s="126">
        <f>P74+1</f>
        <v>2019</v>
      </c>
    </row>
    <row r="75" spans="11:18" x14ac:dyDescent="0.2">
      <c r="K75" s="124" t="s">
        <v>347</v>
      </c>
      <c r="L75" s="127"/>
      <c r="M75" s="127">
        <f>'Key Stats (2)'!C23/AVERAGE('Balance Sheet (2)'!B68:C68)</f>
        <v>0.3430930930930931</v>
      </c>
      <c r="N75" s="127">
        <f>'Key Stats (2)'!D23/AVERAGE('Balance Sheet (2)'!C68:D68)</f>
        <v>0.28771313640730067</v>
      </c>
      <c r="O75" s="127">
        <f>'Key Stats (2)'!E23/AVERAGE('Balance Sheet (2)'!D68:E68)</f>
        <v>0.30386165357345379</v>
      </c>
      <c r="P75" s="127">
        <f>'Key Stats (2)'!F23/AVERAGE('Balance Sheet (2)'!E68:F68)</f>
        <v>0.25746935472866622</v>
      </c>
      <c r="Q75" s="127">
        <f>'Key Stats (2)'!G23/AVERAGE('Balance Sheet (2)'!F68:G68)</f>
        <v>0.24757042380063041</v>
      </c>
      <c r="R75" s="113" t="s">
        <v>355</v>
      </c>
    </row>
    <row r="76" spans="11:18" x14ac:dyDescent="0.2">
      <c r="K76" s="124" t="s">
        <v>348</v>
      </c>
      <c r="L76" s="127"/>
      <c r="M76" s="127">
        <f>'Income Statement'!C85/AVERAGE('Balance Sheet'!B70:C70)</f>
        <v>0.20321050711419189</v>
      </c>
      <c r="N76" s="127">
        <f>'Income Statement'!D85/AVERAGE('Balance Sheet'!C70:D70)</f>
        <v>0.19282511210762332</v>
      </c>
      <c r="O76" s="127">
        <f>'Income Statement'!E85/AVERAGE('Balance Sheet'!D70:E70)</f>
        <v>0.2180840267911508</v>
      </c>
      <c r="P76" s="127">
        <f>'Income Statement'!F85/AVERAGE('Balance Sheet'!E70:F70)</f>
        <v>0.20994258232320753</v>
      </c>
      <c r="Q76" s="127">
        <f>'Income Statement'!G85/AVERAGE('Balance Sheet'!F70:G70)</f>
        <v>0.20809876543209876</v>
      </c>
    </row>
    <row r="77" spans="11:18" x14ac:dyDescent="0.2">
      <c r="K77" s="124" t="s">
        <v>339</v>
      </c>
      <c r="L77" s="127"/>
      <c r="M77" s="127">
        <f>'Key Stats (3)'!C23/AVERAGE('Balance Sheet (3)'!B62:C62)</f>
        <v>0.24190446158127643</v>
      </c>
      <c r="N77" s="127">
        <f>'Key Stats (3)'!D23/AVERAGE('Balance Sheet (3)'!C62:D62)</f>
        <v>0.23005762122456277</v>
      </c>
      <c r="O77" s="127">
        <f>'Key Stats (3)'!E23/AVERAGE('Balance Sheet (3)'!D62:E62)</f>
        <v>0.23014730118218144</v>
      </c>
      <c r="P77" s="127">
        <f>'Key Stats (3)'!F23/AVERAGE('Balance Sheet (3)'!E62:F62)</f>
        <v>0.21381862188078546</v>
      </c>
      <c r="Q77" s="127">
        <f>'Key Stats (3)'!G23/AVERAGE('Balance Sheet (3)'!F62:G62)</f>
        <v>0.2062259927407214</v>
      </c>
      <c r="R77" s="113" t="s">
        <v>355</v>
      </c>
    </row>
    <row r="78" spans="11:18" x14ac:dyDescent="0.2">
      <c r="K78" s="124"/>
      <c r="L78" s="124"/>
      <c r="M78" s="124"/>
      <c r="N78" s="124"/>
      <c r="O78" s="124"/>
      <c r="P78" s="124"/>
      <c r="Q78" s="124"/>
    </row>
    <row r="79" spans="11:18" x14ac:dyDescent="0.2">
      <c r="K79" s="128" t="s">
        <v>331</v>
      </c>
      <c r="L79" s="129"/>
      <c r="M79" s="129">
        <f>'Income Statement (4)'!C78/AVERAGE('Balance Sheet (4)'!B63:C63)</f>
        <v>0.35097660442154971</v>
      </c>
      <c r="N79" s="129">
        <f>'Income Statement (4)'!D78/AVERAGE('Balance Sheet (4)'!C63:D63)</f>
        <v>0.37401526087853165</v>
      </c>
      <c r="O79" s="129">
        <f>'Income Statement (4)'!E78/AVERAGE('Balance Sheet (4)'!D63:E63)</f>
        <v>0.33218978102189783</v>
      </c>
      <c r="P79" s="129">
        <f>'Income Statement (4)'!F78/AVERAGE('Balance Sheet (4)'!E63:F63)</f>
        <v>0.35121223953711261</v>
      </c>
      <c r="Q79" s="129">
        <f>'Income Statement (4)'!G78/AVERAGE('Balance Sheet (4)'!F63:G63)</f>
        <v>0.40959502908131934</v>
      </c>
    </row>
    <row r="80" spans="11:18" ht="5" customHeight="1" x14ac:dyDescent="0.2"/>
    <row r="81" spans="11:12" x14ac:dyDescent="0.2">
      <c r="K81" s="141" t="s">
        <v>407</v>
      </c>
    </row>
    <row r="82" spans="11:12" x14ac:dyDescent="0.2">
      <c r="K82" s="141" t="s">
        <v>408</v>
      </c>
    </row>
    <row r="85" spans="11:12" x14ac:dyDescent="0.2">
      <c r="K85" s="113" t="s">
        <v>348</v>
      </c>
      <c r="L85" s="186">
        <f>('Cash Flow'!F29+'Cash Flow'!F31)/'Income Statement'!F85</f>
        <v>0.48106591865357645</v>
      </c>
    </row>
    <row r="86" spans="11:12" x14ac:dyDescent="0.2">
      <c r="K86" s="113" t="s">
        <v>423</v>
      </c>
      <c r="L86" s="186">
        <f>('Cash Flow (2)'!F31+'Cash Flow (2)'!F33)/'Key Stats (2)'!F23</f>
        <v>0.23523723628790064</v>
      </c>
    </row>
    <row r="87" spans="11:12" x14ac:dyDescent="0.2">
      <c r="K87" s="113" t="s">
        <v>339</v>
      </c>
      <c r="L87" s="186">
        <f>('Cash Flow (3)'!F30+'Cash Flow (3)'!F32)/'Income Statement (3)'!E83</f>
        <v>3.9939650154703916E-2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E0926-32BB-5F48-9E80-7EAFC859DCB9}">
  <dimension ref="A1"/>
  <sheetViews>
    <sheetView workbookViewId="0"/>
  </sheetViews>
  <sheetFormatPr baseColWidth="10" defaultColWidth="11"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695EF-692F-224F-BF85-1F00A4590609}">
  <sheetPr>
    <outlinePr summaryBelow="0" summaryRight="0"/>
    <pageSetUpPr autoPageBreaks="0"/>
  </sheetPr>
  <dimension ref="A5:IU114"/>
  <sheetViews>
    <sheetView topLeftCell="A57" zoomScale="125" workbookViewId="0">
      <selection activeCell="G90" sqref="G90"/>
    </sheetView>
  </sheetViews>
  <sheetFormatPr baseColWidth="10" defaultColWidth="11" defaultRowHeight="11" x14ac:dyDescent="0.15"/>
  <cols>
    <col min="1" max="1" width="45.83203125" style="2" customWidth="1"/>
    <col min="2" max="7" width="14.83203125" style="2" customWidth="1"/>
    <col min="8" max="256" width="8.83203125" style="2" customWidth="1"/>
    <col min="257" max="257" width="45.83203125" style="2" customWidth="1"/>
    <col min="258" max="263" width="14.83203125" style="2" customWidth="1"/>
    <col min="264" max="512" width="8.83203125" style="2" customWidth="1"/>
    <col min="513" max="513" width="45.83203125" style="2" customWidth="1"/>
    <col min="514" max="519" width="14.83203125" style="2" customWidth="1"/>
    <col min="520" max="768" width="8.83203125" style="2" customWidth="1"/>
    <col min="769" max="769" width="45.83203125" style="2" customWidth="1"/>
    <col min="770" max="775" width="14.83203125" style="2" customWidth="1"/>
    <col min="776" max="1024" width="8.83203125" style="2" customWidth="1"/>
    <col min="1025" max="1025" width="45.83203125" style="2" customWidth="1"/>
    <col min="1026" max="1031" width="14.83203125" style="2" customWidth="1"/>
    <col min="1032" max="1280" width="8.83203125" style="2" customWidth="1"/>
    <col min="1281" max="1281" width="45.83203125" style="2" customWidth="1"/>
    <col min="1282" max="1287" width="14.83203125" style="2" customWidth="1"/>
    <col min="1288" max="1536" width="8.83203125" style="2" customWidth="1"/>
    <col min="1537" max="1537" width="45.83203125" style="2" customWidth="1"/>
    <col min="1538" max="1543" width="14.83203125" style="2" customWidth="1"/>
    <col min="1544" max="1792" width="8.83203125" style="2" customWidth="1"/>
    <col min="1793" max="1793" width="45.83203125" style="2" customWidth="1"/>
    <col min="1794" max="1799" width="14.83203125" style="2" customWidth="1"/>
    <col min="1800" max="2048" width="8.83203125" style="2" customWidth="1"/>
    <col min="2049" max="2049" width="45.83203125" style="2" customWidth="1"/>
    <col min="2050" max="2055" width="14.83203125" style="2" customWidth="1"/>
    <col min="2056" max="2304" width="8.83203125" style="2" customWidth="1"/>
    <col min="2305" max="2305" width="45.83203125" style="2" customWidth="1"/>
    <col min="2306" max="2311" width="14.83203125" style="2" customWidth="1"/>
    <col min="2312" max="2560" width="8.83203125" style="2" customWidth="1"/>
    <col min="2561" max="2561" width="45.83203125" style="2" customWidth="1"/>
    <col min="2562" max="2567" width="14.83203125" style="2" customWidth="1"/>
    <col min="2568" max="2816" width="8.83203125" style="2" customWidth="1"/>
    <col min="2817" max="2817" width="45.83203125" style="2" customWidth="1"/>
    <col min="2818" max="2823" width="14.83203125" style="2" customWidth="1"/>
    <col min="2824" max="3072" width="8.83203125" style="2" customWidth="1"/>
    <col min="3073" max="3073" width="45.83203125" style="2" customWidth="1"/>
    <col min="3074" max="3079" width="14.83203125" style="2" customWidth="1"/>
    <col min="3080" max="3328" width="8.83203125" style="2" customWidth="1"/>
    <col min="3329" max="3329" width="45.83203125" style="2" customWidth="1"/>
    <col min="3330" max="3335" width="14.83203125" style="2" customWidth="1"/>
    <col min="3336" max="3584" width="8.83203125" style="2" customWidth="1"/>
    <col min="3585" max="3585" width="45.83203125" style="2" customWidth="1"/>
    <col min="3586" max="3591" width="14.83203125" style="2" customWidth="1"/>
    <col min="3592" max="3840" width="8.83203125" style="2" customWidth="1"/>
    <col min="3841" max="3841" width="45.83203125" style="2" customWidth="1"/>
    <col min="3842" max="3847" width="14.83203125" style="2" customWidth="1"/>
    <col min="3848" max="4096" width="8.83203125" style="2" customWidth="1"/>
    <col min="4097" max="4097" width="45.83203125" style="2" customWidth="1"/>
    <col min="4098" max="4103" width="14.83203125" style="2" customWidth="1"/>
    <col min="4104" max="4352" width="8.83203125" style="2" customWidth="1"/>
    <col min="4353" max="4353" width="45.83203125" style="2" customWidth="1"/>
    <col min="4354" max="4359" width="14.83203125" style="2" customWidth="1"/>
    <col min="4360" max="4608" width="8.83203125" style="2" customWidth="1"/>
    <col min="4609" max="4609" width="45.83203125" style="2" customWidth="1"/>
    <col min="4610" max="4615" width="14.83203125" style="2" customWidth="1"/>
    <col min="4616" max="4864" width="8.83203125" style="2" customWidth="1"/>
    <col min="4865" max="4865" width="45.83203125" style="2" customWidth="1"/>
    <col min="4866" max="4871" width="14.83203125" style="2" customWidth="1"/>
    <col min="4872" max="5120" width="8.83203125" style="2" customWidth="1"/>
    <col min="5121" max="5121" width="45.83203125" style="2" customWidth="1"/>
    <col min="5122" max="5127" width="14.83203125" style="2" customWidth="1"/>
    <col min="5128" max="5376" width="8.83203125" style="2" customWidth="1"/>
    <col min="5377" max="5377" width="45.83203125" style="2" customWidth="1"/>
    <col min="5378" max="5383" width="14.83203125" style="2" customWidth="1"/>
    <col min="5384" max="5632" width="8.83203125" style="2" customWidth="1"/>
    <col min="5633" max="5633" width="45.83203125" style="2" customWidth="1"/>
    <col min="5634" max="5639" width="14.83203125" style="2" customWidth="1"/>
    <col min="5640" max="5888" width="8.83203125" style="2" customWidth="1"/>
    <col min="5889" max="5889" width="45.83203125" style="2" customWidth="1"/>
    <col min="5890" max="5895" width="14.83203125" style="2" customWidth="1"/>
    <col min="5896" max="6144" width="8.83203125" style="2" customWidth="1"/>
    <col min="6145" max="6145" width="45.83203125" style="2" customWidth="1"/>
    <col min="6146" max="6151" width="14.83203125" style="2" customWidth="1"/>
    <col min="6152" max="6400" width="8.83203125" style="2" customWidth="1"/>
    <col min="6401" max="6401" width="45.83203125" style="2" customWidth="1"/>
    <col min="6402" max="6407" width="14.83203125" style="2" customWidth="1"/>
    <col min="6408" max="6656" width="8.83203125" style="2" customWidth="1"/>
    <col min="6657" max="6657" width="45.83203125" style="2" customWidth="1"/>
    <col min="6658" max="6663" width="14.83203125" style="2" customWidth="1"/>
    <col min="6664" max="6912" width="8.83203125" style="2" customWidth="1"/>
    <col min="6913" max="6913" width="45.83203125" style="2" customWidth="1"/>
    <col min="6914" max="6919" width="14.83203125" style="2" customWidth="1"/>
    <col min="6920" max="7168" width="8.83203125" style="2" customWidth="1"/>
    <col min="7169" max="7169" width="45.83203125" style="2" customWidth="1"/>
    <col min="7170" max="7175" width="14.83203125" style="2" customWidth="1"/>
    <col min="7176" max="7424" width="8.83203125" style="2" customWidth="1"/>
    <col min="7425" max="7425" width="45.83203125" style="2" customWidth="1"/>
    <col min="7426" max="7431" width="14.83203125" style="2" customWidth="1"/>
    <col min="7432" max="7680" width="8.83203125" style="2" customWidth="1"/>
    <col min="7681" max="7681" width="45.83203125" style="2" customWidth="1"/>
    <col min="7682" max="7687" width="14.83203125" style="2" customWidth="1"/>
    <col min="7688" max="7936" width="8.83203125" style="2" customWidth="1"/>
    <col min="7937" max="7937" width="45.83203125" style="2" customWidth="1"/>
    <col min="7938" max="7943" width="14.83203125" style="2" customWidth="1"/>
    <col min="7944" max="8192" width="8.83203125" style="2" customWidth="1"/>
    <col min="8193" max="8193" width="45.83203125" style="2" customWidth="1"/>
    <col min="8194" max="8199" width="14.83203125" style="2" customWidth="1"/>
    <col min="8200" max="8448" width="8.83203125" style="2" customWidth="1"/>
    <col min="8449" max="8449" width="45.83203125" style="2" customWidth="1"/>
    <col min="8450" max="8455" width="14.83203125" style="2" customWidth="1"/>
    <col min="8456" max="8704" width="8.83203125" style="2" customWidth="1"/>
    <col min="8705" max="8705" width="45.83203125" style="2" customWidth="1"/>
    <col min="8706" max="8711" width="14.83203125" style="2" customWidth="1"/>
    <col min="8712" max="8960" width="8.83203125" style="2" customWidth="1"/>
    <col min="8961" max="8961" width="45.83203125" style="2" customWidth="1"/>
    <col min="8962" max="8967" width="14.83203125" style="2" customWidth="1"/>
    <col min="8968" max="9216" width="8.83203125" style="2" customWidth="1"/>
    <col min="9217" max="9217" width="45.83203125" style="2" customWidth="1"/>
    <col min="9218" max="9223" width="14.83203125" style="2" customWidth="1"/>
    <col min="9224" max="9472" width="8.83203125" style="2" customWidth="1"/>
    <col min="9473" max="9473" width="45.83203125" style="2" customWidth="1"/>
    <col min="9474" max="9479" width="14.83203125" style="2" customWidth="1"/>
    <col min="9480" max="9728" width="8.83203125" style="2" customWidth="1"/>
    <col min="9729" max="9729" width="45.83203125" style="2" customWidth="1"/>
    <col min="9730" max="9735" width="14.83203125" style="2" customWidth="1"/>
    <col min="9736" max="9984" width="8.83203125" style="2" customWidth="1"/>
    <col min="9985" max="9985" width="45.83203125" style="2" customWidth="1"/>
    <col min="9986" max="9991" width="14.83203125" style="2" customWidth="1"/>
    <col min="9992" max="10240" width="8.83203125" style="2" customWidth="1"/>
    <col min="10241" max="10241" width="45.83203125" style="2" customWidth="1"/>
    <col min="10242" max="10247" width="14.83203125" style="2" customWidth="1"/>
    <col min="10248" max="10496" width="8.83203125" style="2" customWidth="1"/>
    <col min="10497" max="10497" width="45.83203125" style="2" customWidth="1"/>
    <col min="10498" max="10503" width="14.83203125" style="2" customWidth="1"/>
    <col min="10504" max="10752" width="8.83203125" style="2" customWidth="1"/>
    <col min="10753" max="10753" width="45.83203125" style="2" customWidth="1"/>
    <col min="10754" max="10759" width="14.83203125" style="2" customWidth="1"/>
    <col min="10760" max="11008" width="8.83203125" style="2" customWidth="1"/>
    <col min="11009" max="11009" width="45.83203125" style="2" customWidth="1"/>
    <col min="11010" max="11015" width="14.83203125" style="2" customWidth="1"/>
    <col min="11016" max="11264" width="8.83203125" style="2" customWidth="1"/>
    <col min="11265" max="11265" width="45.83203125" style="2" customWidth="1"/>
    <col min="11266" max="11271" width="14.83203125" style="2" customWidth="1"/>
    <col min="11272" max="11520" width="8.83203125" style="2" customWidth="1"/>
    <col min="11521" max="11521" width="45.83203125" style="2" customWidth="1"/>
    <col min="11522" max="11527" width="14.83203125" style="2" customWidth="1"/>
    <col min="11528" max="11776" width="8.83203125" style="2" customWidth="1"/>
    <col min="11777" max="11777" width="45.83203125" style="2" customWidth="1"/>
    <col min="11778" max="11783" width="14.83203125" style="2" customWidth="1"/>
    <col min="11784" max="12032" width="8.83203125" style="2" customWidth="1"/>
    <col min="12033" max="12033" width="45.83203125" style="2" customWidth="1"/>
    <col min="12034" max="12039" width="14.83203125" style="2" customWidth="1"/>
    <col min="12040" max="12288" width="8.83203125" style="2" customWidth="1"/>
    <col min="12289" max="12289" width="45.83203125" style="2" customWidth="1"/>
    <col min="12290" max="12295" width="14.83203125" style="2" customWidth="1"/>
    <col min="12296" max="12544" width="8.83203125" style="2" customWidth="1"/>
    <col min="12545" max="12545" width="45.83203125" style="2" customWidth="1"/>
    <col min="12546" max="12551" width="14.83203125" style="2" customWidth="1"/>
    <col min="12552" max="12800" width="8.83203125" style="2" customWidth="1"/>
    <col min="12801" max="12801" width="45.83203125" style="2" customWidth="1"/>
    <col min="12802" max="12807" width="14.83203125" style="2" customWidth="1"/>
    <col min="12808" max="13056" width="8.83203125" style="2" customWidth="1"/>
    <col min="13057" max="13057" width="45.83203125" style="2" customWidth="1"/>
    <col min="13058" max="13063" width="14.83203125" style="2" customWidth="1"/>
    <col min="13064" max="13312" width="8.83203125" style="2" customWidth="1"/>
    <col min="13313" max="13313" width="45.83203125" style="2" customWidth="1"/>
    <col min="13314" max="13319" width="14.83203125" style="2" customWidth="1"/>
    <col min="13320" max="13568" width="8.83203125" style="2" customWidth="1"/>
    <col min="13569" max="13569" width="45.83203125" style="2" customWidth="1"/>
    <col min="13570" max="13575" width="14.83203125" style="2" customWidth="1"/>
    <col min="13576" max="13824" width="8.83203125" style="2" customWidth="1"/>
    <col min="13825" max="13825" width="45.83203125" style="2" customWidth="1"/>
    <col min="13826" max="13831" width="14.83203125" style="2" customWidth="1"/>
    <col min="13832" max="14080" width="8.83203125" style="2" customWidth="1"/>
    <col min="14081" max="14081" width="45.83203125" style="2" customWidth="1"/>
    <col min="14082" max="14087" width="14.83203125" style="2" customWidth="1"/>
    <col min="14088" max="14336" width="8.83203125" style="2" customWidth="1"/>
    <col min="14337" max="14337" width="45.83203125" style="2" customWidth="1"/>
    <col min="14338" max="14343" width="14.83203125" style="2" customWidth="1"/>
    <col min="14344" max="14592" width="8.83203125" style="2" customWidth="1"/>
    <col min="14593" max="14593" width="45.83203125" style="2" customWidth="1"/>
    <col min="14594" max="14599" width="14.83203125" style="2" customWidth="1"/>
    <col min="14600" max="14848" width="8.83203125" style="2" customWidth="1"/>
    <col min="14849" max="14849" width="45.83203125" style="2" customWidth="1"/>
    <col min="14850" max="14855" width="14.83203125" style="2" customWidth="1"/>
    <col min="14856" max="15104" width="8.83203125" style="2" customWidth="1"/>
    <col min="15105" max="15105" width="45.83203125" style="2" customWidth="1"/>
    <col min="15106" max="15111" width="14.83203125" style="2" customWidth="1"/>
    <col min="15112" max="15360" width="8.83203125" style="2" customWidth="1"/>
    <col min="15361" max="15361" width="45.83203125" style="2" customWidth="1"/>
    <col min="15362" max="15367" width="14.83203125" style="2" customWidth="1"/>
    <col min="15368" max="15616" width="8.83203125" style="2" customWidth="1"/>
    <col min="15617" max="15617" width="45.83203125" style="2" customWidth="1"/>
    <col min="15618" max="15623" width="14.83203125" style="2" customWidth="1"/>
    <col min="15624" max="15872" width="8.83203125" style="2" customWidth="1"/>
    <col min="15873" max="15873" width="45.83203125" style="2" customWidth="1"/>
    <col min="15874" max="15879" width="14.83203125" style="2" customWidth="1"/>
    <col min="15880" max="16128" width="8.83203125" style="2" customWidth="1"/>
    <col min="16129" max="16129" width="45.83203125" style="2" customWidth="1"/>
    <col min="16130" max="16135" width="14.83203125" style="2" customWidth="1"/>
    <col min="16136" max="16384" width="8.83203125" style="2" customWidth="1"/>
  </cols>
  <sheetData>
    <row r="5" spans="1:255" ht="17" x14ac:dyDescent="0.2">
      <c r="A5" s="1" t="s">
        <v>60</v>
      </c>
    </row>
    <row r="7" spans="1:255" ht="12" x14ac:dyDescent="0.15">
      <c r="A7" s="3" t="s">
        <v>61</v>
      </c>
      <c r="B7" s="4" t="s">
        <v>62</v>
      </c>
      <c r="C7" s="2" t="s">
        <v>63</v>
      </c>
      <c r="D7" s="5" t="s">
        <v>3</v>
      </c>
      <c r="E7" s="4" t="s">
        <v>64</v>
      </c>
      <c r="F7" s="2" t="s">
        <v>65</v>
      </c>
    </row>
    <row r="8" spans="1:255" x14ac:dyDescent="0.15">
      <c r="A8" s="5"/>
      <c r="B8" s="4" t="s">
        <v>66</v>
      </c>
      <c r="C8" s="2" t="s">
        <v>67</v>
      </c>
      <c r="D8" s="5" t="s">
        <v>3</v>
      </c>
      <c r="E8" s="4" t="s">
        <v>6</v>
      </c>
      <c r="F8" s="2" t="s">
        <v>7</v>
      </c>
    </row>
    <row r="9" spans="1:255" x14ac:dyDescent="0.15">
      <c r="A9" s="5"/>
      <c r="B9" s="4" t="s">
        <v>1</v>
      </c>
      <c r="C9" s="2" t="s">
        <v>68</v>
      </c>
      <c r="D9" s="5" t="s">
        <v>3</v>
      </c>
      <c r="E9" s="4" t="s">
        <v>4</v>
      </c>
      <c r="F9" s="2" t="s">
        <v>5</v>
      </c>
    </row>
    <row r="10" spans="1:255" x14ac:dyDescent="0.15">
      <c r="A10" s="5"/>
      <c r="B10" s="4" t="s">
        <v>8</v>
      </c>
      <c r="C10" s="2" t="s">
        <v>9</v>
      </c>
      <c r="D10" s="5" t="s">
        <v>3</v>
      </c>
      <c r="E10" s="4" t="s">
        <v>10</v>
      </c>
      <c r="F10" s="6" t="s">
        <v>11</v>
      </c>
    </row>
    <row r="13" spans="1:255" x14ac:dyDescent="0.15">
      <c r="A13" s="7" t="s">
        <v>69</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6" x14ac:dyDescent="0.15">
      <c r="A14" s="9" t="s">
        <v>15</v>
      </c>
      <c r="B14" s="10" t="s">
        <v>70</v>
      </c>
      <c r="C14" s="10" t="s">
        <v>71</v>
      </c>
      <c r="D14" s="10" t="s">
        <v>72</v>
      </c>
      <c r="E14" s="10" t="s">
        <v>73</v>
      </c>
      <c r="F14" s="10" t="s">
        <v>74</v>
      </c>
      <c r="G14" s="10" t="s">
        <v>352</v>
      </c>
    </row>
    <row r="15" spans="1:255" ht="12" x14ac:dyDescent="0.15">
      <c r="A15" s="11" t="s">
        <v>21</v>
      </c>
      <c r="B15" s="12" t="s">
        <v>22</v>
      </c>
      <c r="C15" s="12" t="s">
        <v>22</v>
      </c>
      <c r="D15" s="12" t="s">
        <v>22</v>
      </c>
      <c r="E15" s="12" t="s">
        <v>22</v>
      </c>
      <c r="F15" s="12" t="s">
        <v>22</v>
      </c>
      <c r="G15" s="12" t="s">
        <v>22</v>
      </c>
    </row>
    <row r="16" spans="1:255" x14ac:dyDescent="0.15">
      <c r="A16" s="13" t="s">
        <v>76</v>
      </c>
      <c r="B16" s="5"/>
      <c r="C16" s="5"/>
      <c r="D16" s="5"/>
      <c r="E16" s="5"/>
      <c r="F16" s="5"/>
      <c r="G16" s="5"/>
    </row>
    <row r="17" spans="1:7" x14ac:dyDescent="0.15">
      <c r="A17" s="5" t="s">
        <v>77</v>
      </c>
      <c r="B17" s="20">
        <v>10213</v>
      </c>
      <c r="C17" s="20">
        <v>9615</v>
      </c>
      <c r="D17" s="20">
        <v>9568</v>
      </c>
      <c r="E17" s="20">
        <v>10125</v>
      </c>
      <c r="F17" s="20">
        <v>10257</v>
      </c>
      <c r="G17" s="87">
        <v>10244</v>
      </c>
    </row>
    <row r="18" spans="1:7" x14ac:dyDescent="0.15">
      <c r="A18" s="5" t="s">
        <v>78</v>
      </c>
      <c r="B18" s="20">
        <v>416</v>
      </c>
      <c r="C18" s="20">
        <v>468</v>
      </c>
      <c r="D18" s="20">
        <v>476</v>
      </c>
      <c r="E18" s="20">
        <v>859</v>
      </c>
      <c r="F18" s="20">
        <v>1042</v>
      </c>
      <c r="G18" s="87">
        <v>983</v>
      </c>
    </row>
    <row r="19" spans="1:7" x14ac:dyDescent="0.15">
      <c r="A19" s="13" t="s">
        <v>79</v>
      </c>
      <c r="B19" s="25">
        <v>10629</v>
      </c>
      <c r="C19" s="25">
        <v>10083</v>
      </c>
      <c r="D19" s="25">
        <v>10044</v>
      </c>
      <c r="E19" s="25">
        <v>10984</v>
      </c>
      <c r="F19" s="25">
        <v>11299</v>
      </c>
      <c r="G19" s="94">
        <v>11227</v>
      </c>
    </row>
    <row r="20" spans="1:7" x14ac:dyDescent="0.15">
      <c r="A20" s="5"/>
      <c r="B20" s="5"/>
      <c r="C20" s="5"/>
      <c r="D20" s="5"/>
      <c r="E20" s="5"/>
      <c r="F20" s="5"/>
      <c r="G20" s="82"/>
    </row>
    <row r="21" spans="1:7" x14ac:dyDescent="0.15">
      <c r="A21" s="5" t="s">
        <v>80</v>
      </c>
      <c r="B21" s="20">
        <v>8070</v>
      </c>
      <c r="C21" s="20">
        <v>7517</v>
      </c>
      <c r="D21" s="20">
        <v>7213</v>
      </c>
      <c r="E21" s="20">
        <v>7898</v>
      </c>
      <c r="F21" s="20">
        <v>8264</v>
      </c>
      <c r="G21" s="87">
        <v>8244</v>
      </c>
    </row>
    <row r="22" spans="1:7" x14ac:dyDescent="0.15">
      <c r="A22" s="13" t="s">
        <v>81</v>
      </c>
      <c r="B22" s="25">
        <v>2559</v>
      </c>
      <c r="C22" s="25">
        <v>2566</v>
      </c>
      <c r="D22" s="25">
        <v>2831</v>
      </c>
      <c r="E22" s="25">
        <v>3086</v>
      </c>
      <c r="F22" s="25">
        <v>3035</v>
      </c>
      <c r="G22" s="94">
        <v>2983</v>
      </c>
    </row>
    <row r="23" spans="1:7" x14ac:dyDescent="0.15">
      <c r="A23" s="5"/>
      <c r="B23" s="5"/>
      <c r="C23" s="5"/>
      <c r="D23" s="5"/>
      <c r="E23" s="5"/>
      <c r="F23" s="5"/>
      <c r="G23" s="82"/>
    </row>
    <row r="24" spans="1:7" x14ac:dyDescent="0.15">
      <c r="A24" s="5" t="s">
        <v>82</v>
      </c>
      <c r="B24" s="20">
        <v>1225</v>
      </c>
      <c r="C24" s="20">
        <v>1296</v>
      </c>
      <c r="D24" s="20">
        <v>1363</v>
      </c>
      <c r="E24" s="20">
        <v>1437</v>
      </c>
      <c r="F24" s="20">
        <v>1379</v>
      </c>
      <c r="G24" s="87">
        <v>1331</v>
      </c>
    </row>
    <row r="25" spans="1:7" x14ac:dyDescent="0.15">
      <c r="A25" s="5" t="s">
        <v>83</v>
      </c>
      <c r="B25" s="20">
        <v>247</v>
      </c>
      <c r="C25" s="20">
        <v>271</v>
      </c>
      <c r="D25" s="20">
        <v>284</v>
      </c>
      <c r="E25" s="20">
        <v>290</v>
      </c>
      <c r="F25" s="20">
        <v>297</v>
      </c>
      <c r="G25" s="87">
        <v>323</v>
      </c>
    </row>
    <row r="26" spans="1:7" ht="12" x14ac:dyDescent="0.15">
      <c r="A26" s="5" t="s">
        <v>84</v>
      </c>
      <c r="B26" s="20" t="s">
        <v>40</v>
      </c>
      <c r="C26" s="20" t="s">
        <v>40</v>
      </c>
      <c r="D26" s="20" t="s">
        <v>40</v>
      </c>
      <c r="E26" s="20" t="s">
        <v>40</v>
      </c>
      <c r="F26" s="20" t="s">
        <v>40</v>
      </c>
      <c r="G26" s="87" t="s">
        <v>40</v>
      </c>
    </row>
    <row r="27" spans="1:7" x14ac:dyDescent="0.15">
      <c r="A27" s="5" t="s">
        <v>85</v>
      </c>
      <c r="B27" s="20">
        <v>96</v>
      </c>
      <c r="C27" s="20">
        <v>99</v>
      </c>
      <c r="D27" s="20">
        <v>223</v>
      </c>
      <c r="E27" s="20">
        <v>164</v>
      </c>
      <c r="F27" s="20">
        <v>141</v>
      </c>
      <c r="G27" s="87">
        <v>142</v>
      </c>
    </row>
    <row r="28" spans="1:7" x14ac:dyDescent="0.15">
      <c r="A28" s="5"/>
      <c r="B28" s="5"/>
      <c r="C28" s="5"/>
      <c r="D28" s="5"/>
      <c r="E28" s="5"/>
      <c r="F28" s="5"/>
      <c r="G28" s="82"/>
    </row>
    <row r="29" spans="1:7" x14ac:dyDescent="0.15">
      <c r="A29" s="13" t="s">
        <v>86</v>
      </c>
      <c r="B29" s="25">
        <v>1568</v>
      </c>
      <c r="C29" s="25">
        <v>1666</v>
      </c>
      <c r="D29" s="25">
        <v>1870</v>
      </c>
      <c r="E29" s="25">
        <v>1891</v>
      </c>
      <c r="F29" s="25">
        <v>1817</v>
      </c>
      <c r="G29" s="94">
        <v>1796</v>
      </c>
    </row>
    <row r="30" spans="1:7" x14ac:dyDescent="0.15">
      <c r="A30" s="5"/>
      <c r="B30" s="5"/>
      <c r="C30" s="5"/>
      <c r="D30" s="5"/>
      <c r="E30" s="5"/>
      <c r="F30" s="5"/>
      <c r="G30" s="82"/>
    </row>
    <row r="31" spans="1:7" x14ac:dyDescent="0.15">
      <c r="A31" s="13" t="s">
        <v>87</v>
      </c>
      <c r="B31" s="14">
        <v>991</v>
      </c>
      <c r="C31" s="14">
        <v>900</v>
      </c>
      <c r="D31" s="14">
        <v>961</v>
      </c>
      <c r="E31" s="14">
        <v>1195</v>
      </c>
      <c r="F31" s="14">
        <v>1218</v>
      </c>
      <c r="G31" s="86">
        <v>1187</v>
      </c>
    </row>
    <row r="32" spans="1:7" x14ac:dyDescent="0.15">
      <c r="A32" s="5"/>
      <c r="B32" s="5"/>
      <c r="C32" s="5"/>
      <c r="D32" s="5"/>
      <c r="E32" s="5"/>
      <c r="F32" s="5"/>
      <c r="G32" s="82"/>
    </row>
    <row r="33" spans="1:7" x14ac:dyDescent="0.15">
      <c r="A33" s="5" t="s">
        <v>88</v>
      </c>
      <c r="B33" s="20">
        <v>-151</v>
      </c>
      <c r="C33" s="20">
        <v>-108</v>
      </c>
      <c r="D33" s="20">
        <v>-235</v>
      </c>
      <c r="E33" s="20">
        <v>-192</v>
      </c>
      <c r="F33" s="20">
        <v>-126</v>
      </c>
      <c r="G33" s="87">
        <v>-128</v>
      </c>
    </row>
    <row r="34" spans="1:7" x14ac:dyDescent="0.15">
      <c r="A34" s="5" t="s">
        <v>89</v>
      </c>
      <c r="B34" s="20">
        <v>36</v>
      </c>
      <c r="C34" s="20">
        <v>9</v>
      </c>
      <c r="D34" s="20">
        <v>13</v>
      </c>
      <c r="E34" s="20">
        <v>15</v>
      </c>
      <c r="F34" s="20">
        <v>13</v>
      </c>
      <c r="G34" s="87">
        <v>15</v>
      </c>
    </row>
    <row r="35" spans="1:7" x14ac:dyDescent="0.15">
      <c r="A35" s="13" t="s">
        <v>90</v>
      </c>
      <c r="B35" s="25">
        <v>-115</v>
      </c>
      <c r="C35" s="25">
        <v>-99</v>
      </c>
      <c r="D35" s="25">
        <v>-222</v>
      </c>
      <c r="E35" s="25">
        <v>-177</v>
      </c>
      <c r="F35" s="25">
        <v>-113</v>
      </c>
      <c r="G35" s="94">
        <v>-113</v>
      </c>
    </row>
    <row r="36" spans="1:7" x14ac:dyDescent="0.15">
      <c r="A36" s="5"/>
      <c r="B36" s="5"/>
      <c r="C36" s="5"/>
      <c r="D36" s="5"/>
      <c r="E36" s="5"/>
      <c r="F36" s="5"/>
      <c r="G36" s="82"/>
    </row>
    <row r="37" spans="1:7" x14ac:dyDescent="0.15">
      <c r="A37" s="5" t="s">
        <v>91</v>
      </c>
      <c r="B37" s="20">
        <v>-34</v>
      </c>
      <c r="C37" s="20">
        <v>21</v>
      </c>
      <c r="D37" s="20">
        <v>85</v>
      </c>
      <c r="E37" s="20">
        <v>44</v>
      </c>
      <c r="F37" s="20">
        <v>44</v>
      </c>
      <c r="G37" s="87">
        <v>95</v>
      </c>
    </row>
    <row r="38" spans="1:7" x14ac:dyDescent="0.15">
      <c r="A38" s="5" t="s">
        <v>92</v>
      </c>
      <c r="B38" s="20">
        <v>-6</v>
      </c>
      <c r="C38" s="20">
        <v>-24</v>
      </c>
      <c r="D38" s="20">
        <v>0</v>
      </c>
      <c r="E38" s="20">
        <v>-15</v>
      </c>
      <c r="F38" s="20">
        <v>-6</v>
      </c>
      <c r="G38" s="87">
        <v>-9</v>
      </c>
    </row>
    <row r="39" spans="1:7" x14ac:dyDescent="0.15">
      <c r="A39" s="5" t="s">
        <v>93</v>
      </c>
      <c r="B39" s="20">
        <v>-125</v>
      </c>
      <c r="C39" s="20">
        <v>-102</v>
      </c>
      <c r="D39" s="20">
        <v>-115</v>
      </c>
      <c r="E39" s="20">
        <v>-100</v>
      </c>
      <c r="F39" s="20">
        <v>-80</v>
      </c>
      <c r="G39" s="87">
        <v>-115</v>
      </c>
    </row>
    <row r="40" spans="1:7" x14ac:dyDescent="0.15">
      <c r="A40" s="13" t="s">
        <v>94</v>
      </c>
      <c r="B40" s="25">
        <v>711</v>
      </c>
      <c r="C40" s="25">
        <v>696</v>
      </c>
      <c r="D40" s="25">
        <v>709</v>
      </c>
      <c r="E40" s="25">
        <v>947</v>
      </c>
      <c r="F40" s="25">
        <v>1063</v>
      </c>
      <c r="G40" s="94">
        <v>1045</v>
      </c>
    </row>
    <row r="41" spans="1:7" x14ac:dyDescent="0.15">
      <c r="A41" s="5"/>
      <c r="B41" s="5"/>
      <c r="C41" s="5"/>
      <c r="D41" s="5"/>
      <c r="E41" s="5"/>
      <c r="F41" s="5"/>
      <c r="G41" s="82"/>
    </row>
    <row r="42" spans="1:7" ht="12" x14ac:dyDescent="0.15">
      <c r="A42" s="5" t="s">
        <v>95</v>
      </c>
      <c r="B42" s="20">
        <v>-38</v>
      </c>
      <c r="C42" s="20">
        <v>-57</v>
      </c>
      <c r="D42" s="20" t="s">
        <v>40</v>
      </c>
      <c r="E42" s="20">
        <v>-52</v>
      </c>
      <c r="F42" s="20">
        <v>-188</v>
      </c>
      <c r="G42" s="87">
        <v>-50</v>
      </c>
    </row>
    <row r="43" spans="1:7" ht="12" x14ac:dyDescent="0.15">
      <c r="A43" s="5" t="s">
        <v>96</v>
      </c>
      <c r="B43" s="20">
        <v>-15</v>
      </c>
      <c r="C43" s="20">
        <v>-130</v>
      </c>
      <c r="D43" s="20">
        <v>-25</v>
      </c>
      <c r="E43" s="20" t="s">
        <v>40</v>
      </c>
      <c r="F43" s="20" t="s">
        <v>40</v>
      </c>
      <c r="G43" s="87">
        <v>-5</v>
      </c>
    </row>
    <row r="44" spans="1:7" ht="12" x14ac:dyDescent="0.15">
      <c r="A44" s="5" t="s">
        <v>97</v>
      </c>
      <c r="B44" s="20" t="s">
        <v>40</v>
      </c>
      <c r="C44" s="20" t="s">
        <v>40</v>
      </c>
      <c r="D44" s="20" t="s">
        <v>40</v>
      </c>
      <c r="E44" s="20" t="s">
        <v>40</v>
      </c>
      <c r="F44" s="20" t="s">
        <v>40</v>
      </c>
      <c r="G44" s="87">
        <v>-758</v>
      </c>
    </row>
    <row r="45" spans="1:7" ht="12" x14ac:dyDescent="0.15">
      <c r="A45" s="5" t="s">
        <v>98</v>
      </c>
      <c r="B45" s="20">
        <v>-1</v>
      </c>
      <c r="C45" s="20">
        <v>-8</v>
      </c>
      <c r="D45" s="20">
        <v>5</v>
      </c>
      <c r="E45" s="20" t="s">
        <v>40</v>
      </c>
      <c r="F45" s="20" t="s">
        <v>40</v>
      </c>
      <c r="G45" s="87">
        <v>4</v>
      </c>
    </row>
    <row r="46" spans="1:7" x14ac:dyDescent="0.15">
      <c r="A46" s="5" t="s">
        <v>99</v>
      </c>
      <c r="B46" s="20">
        <v>8</v>
      </c>
      <c r="C46" s="20">
        <v>20</v>
      </c>
      <c r="D46" s="20">
        <v>21</v>
      </c>
      <c r="E46" s="20">
        <v>19</v>
      </c>
      <c r="F46" s="20">
        <v>22</v>
      </c>
      <c r="G46" s="87">
        <v>11</v>
      </c>
    </row>
    <row r="47" spans="1:7" x14ac:dyDescent="0.15">
      <c r="A47" s="5" t="s">
        <v>100</v>
      </c>
      <c r="B47" s="20">
        <v>-50</v>
      </c>
      <c r="C47" s="20">
        <v>-48</v>
      </c>
      <c r="D47" s="20">
        <v>-143</v>
      </c>
      <c r="E47" s="20">
        <v>-91</v>
      </c>
      <c r="F47" s="20">
        <v>-17</v>
      </c>
      <c r="G47" s="87">
        <v>-93</v>
      </c>
    </row>
    <row r="48" spans="1:7" ht="12" x14ac:dyDescent="0.15">
      <c r="A48" s="5" t="s">
        <v>101</v>
      </c>
      <c r="B48" s="20">
        <v>-29</v>
      </c>
      <c r="C48" s="20">
        <v>8</v>
      </c>
      <c r="D48" s="20">
        <v>-12</v>
      </c>
      <c r="E48" s="20">
        <v>-16</v>
      </c>
      <c r="F48" s="20">
        <v>-25</v>
      </c>
      <c r="G48" s="87" t="s">
        <v>40</v>
      </c>
    </row>
    <row r="49" spans="1:7" x14ac:dyDescent="0.15">
      <c r="A49" s="5" t="s">
        <v>102</v>
      </c>
      <c r="B49" s="20">
        <v>-243</v>
      </c>
      <c r="C49" s="20">
        <v>-9</v>
      </c>
      <c r="D49" s="20">
        <v>-31</v>
      </c>
      <c r="E49" s="20">
        <v>-128</v>
      </c>
      <c r="F49" s="20">
        <v>-64</v>
      </c>
      <c r="G49" s="87">
        <v>-81</v>
      </c>
    </row>
    <row r="50" spans="1:7" x14ac:dyDescent="0.15">
      <c r="A50" s="13" t="s">
        <v>103</v>
      </c>
      <c r="B50" s="25">
        <v>343</v>
      </c>
      <c r="C50" s="25">
        <v>472</v>
      </c>
      <c r="D50" s="25">
        <v>524</v>
      </c>
      <c r="E50" s="25">
        <v>679</v>
      </c>
      <c r="F50" s="25">
        <v>791</v>
      </c>
      <c r="G50" s="94">
        <v>73</v>
      </c>
    </row>
    <row r="51" spans="1:7" x14ac:dyDescent="0.15">
      <c r="A51" s="5"/>
      <c r="B51" s="5"/>
      <c r="C51" s="5"/>
      <c r="D51" s="5"/>
      <c r="E51" s="5"/>
      <c r="F51" s="5"/>
      <c r="G51" s="82"/>
    </row>
    <row r="52" spans="1:7" x14ac:dyDescent="0.15">
      <c r="A52" s="5" t="s">
        <v>104</v>
      </c>
      <c r="B52" s="20">
        <v>84</v>
      </c>
      <c r="C52" s="20">
        <v>69</v>
      </c>
      <c r="D52" s="20">
        <v>-68</v>
      </c>
      <c r="E52" s="20">
        <v>-197</v>
      </c>
      <c r="F52" s="20">
        <v>95</v>
      </c>
      <c r="G52" s="87">
        <v>153</v>
      </c>
    </row>
    <row r="53" spans="1:7" x14ac:dyDescent="0.15">
      <c r="A53" s="13" t="s">
        <v>105</v>
      </c>
      <c r="B53" s="25">
        <v>259</v>
      </c>
      <c r="C53" s="25">
        <v>403</v>
      </c>
      <c r="D53" s="25">
        <v>592</v>
      </c>
      <c r="E53" s="25">
        <v>876</v>
      </c>
      <c r="F53" s="25">
        <v>696</v>
      </c>
      <c r="G53" s="94">
        <v>-80</v>
      </c>
    </row>
    <row r="54" spans="1:7" x14ac:dyDescent="0.15">
      <c r="A54" s="5"/>
      <c r="B54" s="5"/>
      <c r="C54" s="5"/>
      <c r="D54" s="5"/>
      <c r="E54" s="5"/>
      <c r="F54" s="5"/>
      <c r="G54" s="82"/>
    </row>
    <row r="55" spans="1:7" x14ac:dyDescent="0.15">
      <c r="A55" s="5" t="s">
        <v>106</v>
      </c>
      <c r="B55" s="20">
        <v>-246</v>
      </c>
      <c r="C55" s="20">
        <v>51</v>
      </c>
      <c r="D55" s="20">
        <v>82</v>
      </c>
      <c r="E55" s="20">
        <v>241</v>
      </c>
      <c r="F55" s="20">
        <v>201</v>
      </c>
      <c r="G55" s="87">
        <v>236</v>
      </c>
    </row>
    <row r="56" spans="1:7" ht="12" x14ac:dyDescent="0.15">
      <c r="A56" s="5" t="s">
        <v>107</v>
      </c>
      <c r="B56" s="20" t="s">
        <v>40</v>
      </c>
      <c r="C56" s="20" t="s">
        <v>40</v>
      </c>
      <c r="D56" s="20" t="s">
        <v>40</v>
      </c>
      <c r="E56" s="20" t="s">
        <v>40</v>
      </c>
      <c r="F56" s="20" t="s">
        <v>40</v>
      </c>
      <c r="G56" s="87" t="s">
        <v>40</v>
      </c>
    </row>
    <row r="57" spans="1:7" x14ac:dyDescent="0.15">
      <c r="A57" s="13" t="s">
        <v>108</v>
      </c>
      <c r="B57" s="25">
        <v>13</v>
      </c>
      <c r="C57" s="25">
        <v>454</v>
      </c>
      <c r="D57" s="25">
        <v>674</v>
      </c>
      <c r="E57" s="25">
        <v>1117</v>
      </c>
      <c r="F57" s="25">
        <v>897</v>
      </c>
      <c r="G57" s="94">
        <v>156</v>
      </c>
    </row>
    <row r="58" spans="1:7" x14ac:dyDescent="0.15">
      <c r="A58" s="5"/>
      <c r="B58" s="5"/>
      <c r="C58" s="5"/>
      <c r="D58" s="5"/>
      <c r="E58" s="5"/>
      <c r="F58" s="5"/>
      <c r="G58" s="82"/>
    </row>
    <row r="59" spans="1:7" x14ac:dyDescent="0.15">
      <c r="A59" s="5" t="s">
        <v>109</v>
      </c>
      <c r="B59" s="20">
        <v>67</v>
      </c>
      <c r="C59" s="20">
        <v>-48</v>
      </c>
      <c r="D59" s="20">
        <v>-53</v>
      </c>
      <c r="E59" s="20">
        <v>-56</v>
      </c>
      <c r="F59" s="20">
        <v>-39</v>
      </c>
      <c r="G59" s="87">
        <v>-38</v>
      </c>
    </row>
    <row r="60" spans="1:7" x14ac:dyDescent="0.15">
      <c r="A60" s="13" t="s">
        <v>110</v>
      </c>
      <c r="B60" s="26">
        <v>80</v>
      </c>
      <c r="C60" s="26">
        <v>406</v>
      </c>
      <c r="D60" s="26">
        <v>621</v>
      </c>
      <c r="E60" s="26">
        <v>1061</v>
      </c>
      <c r="F60" s="26">
        <v>858</v>
      </c>
      <c r="G60" s="93">
        <v>118</v>
      </c>
    </row>
    <row r="61" spans="1:7" x14ac:dyDescent="0.15">
      <c r="A61" s="5"/>
      <c r="B61" s="5"/>
      <c r="C61" s="5"/>
      <c r="D61" s="5"/>
      <c r="E61" s="5"/>
      <c r="F61" s="5"/>
      <c r="G61" s="5"/>
    </row>
    <row r="62" spans="1:7" ht="12" x14ac:dyDescent="0.15">
      <c r="A62" s="5" t="s">
        <v>111</v>
      </c>
      <c r="B62" s="20" t="s">
        <v>40</v>
      </c>
      <c r="C62" s="20" t="s">
        <v>40</v>
      </c>
      <c r="D62" s="20" t="s">
        <v>40</v>
      </c>
      <c r="E62" s="20" t="s">
        <v>40</v>
      </c>
      <c r="F62" s="20" t="s">
        <v>40</v>
      </c>
      <c r="G62" s="87" t="s">
        <v>40</v>
      </c>
    </row>
    <row r="63" spans="1:7" x14ac:dyDescent="0.15">
      <c r="A63" s="5"/>
      <c r="B63" s="5"/>
      <c r="C63" s="5"/>
      <c r="D63" s="5"/>
      <c r="E63" s="5"/>
      <c r="F63" s="5"/>
      <c r="G63" s="82"/>
    </row>
    <row r="64" spans="1:7" x14ac:dyDescent="0.15">
      <c r="A64" s="13" t="s">
        <v>112</v>
      </c>
      <c r="B64" s="14">
        <v>80</v>
      </c>
      <c r="C64" s="14">
        <v>406</v>
      </c>
      <c r="D64" s="14">
        <v>621</v>
      </c>
      <c r="E64" s="14">
        <v>1061</v>
      </c>
      <c r="F64" s="14">
        <v>858</v>
      </c>
      <c r="G64" s="86">
        <v>118</v>
      </c>
    </row>
    <row r="65" spans="1:7" x14ac:dyDescent="0.15">
      <c r="A65" s="13" t="s">
        <v>113</v>
      </c>
      <c r="B65" s="14">
        <v>326</v>
      </c>
      <c r="C65" s="14">
        <v>355</v>
      </c>
      <c r="D65" s="14">
        <v>539</v>
      </c>
      <c r="E65" s="14">
        <v>820</v>
      </c>
      <c r="F65" s="14">
        <v>657</v>
      </c>
      <c r="G65" s="86">
        <v>-118</v>
      </c>
    </row>
    <row r="66" spans="1:7" x14ac:dyDescent="0.15">
      <c r="A66" s="5"/>
      <c r="B66" s="5"/>
      <c r="C66" s="5"/>
      <c r="D66" s="5"/>
      <c r="E66" s="5"/>
      <c r="F66" s="5"/>
      <c r="G66" s="82"/>
    </row>
    <row r="67" spans="1:7" x14ac:dyDescent="0.15">
      <c r="A67" s="13" t="s">
        <v>114</v>
      </c>
      <c r="B67" s="5"/>
      <c r="C67" s="5"/>
      <c r="D67" s="5"/>
      <c r="E67" s="5"/>
      <c r="F67" s="5"/>
      <c r="G67" s="82"/>
    </row>
    <row r="68" spans="1:7" x14ac:dyDescent="0.15">
      <c r="A68" s="5" t="s">
        <v>115</v>
      </c>
      <c r="B68" s="19">
        <v>0.96121400000000001</v>
      </c>
      <c r="C68" s="19">
        <v>4.8484550000000004</v>
      </c>
      <c r="D68" s="19">
        <v>6.011965</v>
      </c>
      <c r="E68" s="19">
        <v>10.265886999999999</v>
      </c>
      <c r="F68" s="19">
        <v>8.3077539999999992</v>
      </c>
      <c r="G68" s="88">
        <v>1.1436649999999999</v>
      </c>
    </row>
    <row r="69" spans="1:7" x14ac:dyDescent="0.15">
      <c r="A69" s="5" t="s">
        <v>116</v>
      </c>
      <c r="B69" s="19">
        <v>3.9169510000000001</v>
      </c>
      <c r="C69" s="19">
        <v>4.2394129999999999</v>
      </c>
      <c r="D69" s="19">
        <v>5.2181150000000001</v>
      </c>
      <c r="E69" s="19">
        <v>7.93405</v>
      </c>
      <c r="F69" s="19">
        <v>6.3615320000000004</v>
      </c>
      <c r="G69" s="88">
        <v>-1.1399999999999999</v>
      </c>
    </row>
    <row r="70" spans="1:7" x14ac:dyDescent="0.15">
      <c r="A70" s="5" t="s">
        <v>117</v>
      </c>
      <c r="B70" s="20">
        <v>83.227999999999994</v>
      </c>
      <c r="C70" s="20">
        <v>83.738</v>
      </c>
      <c r="D70" s="20">
        <v>103.294</v>
      </c>
      <c r="E70" s="20">
        <v>103.352</v>
      </c>
      <c r="F70" s="20">
        <v>103.277</v>
      </c>
      <c r="G70" s="87">
        <v>103.17700000000001</v>
      </c>
    </row>
    <row r="71" spans="1:7" x14ac:dyDescent="0.15">
      <c r="A71" s="5"/>
      <c r="B71" s="5"/>
      <c r="C71" s="5"/>
      <c r="D71" s="5"/>
      <c r="E71" s="5"/>
      <c r="F71" s="5"/>
      <c r="G71" s="82"/>
    </row>
    <row r="72" spans="1:7" x14ac:dyDescent="0.15">
      <c r="A72" s="5" t="s">
        <v>118</v>
      </c>
      <c r="B72" s="19">
        <v>0.96</v>
      </c>
      <c r="C72" s="19">
        <v>4.8099999999999996</v>
      </c>
      <c r="D72" s="19">
        <v>5.99</v>
      </c>
      <c r="E72" s="19">
        <v>10.235436999999999</v>
      </c>
      <c r="F72" s="19">
        <v>8.2776289999999992</v>
      </c>
      <c r="G72" s="88">
        <v>1.1436649999999999</v>
      </c>
    </row>
    <row r="73" spans="1:7" x14ac:dyDescent="0.15">
      <c r="A73" s="5" t="s">
        <v>119</v>
      </c>
      <c r="B73" s="19">
        <v>3.8924110000000001</v>
      </c>
      <c r="C73" s="19">
        <v>4.2050390000000002</v>
      </c>
      <c r="D73" s="19">
        <v>5.1985619999999999</v>
      </c>
      <c r="E73" s="19">
        <v>7.92</v>
      </c>
      <c r="F73" s="19">
        <v>6.34</v>
      </c>
      <c r="G73" s="88">
        <v>-1.1399999999999999</v>
      </c>
    </row>
    <row r="74" spans="1:7" x14ac:dyDescent="0.15">
      <c r="A74" s="5" t="s">
        <v>120</v>
      </c>
      <c r="B74" s="20">
        <v>83.89</v>
      </c>
      <c r="C74" s="20">
        <v>84.302999999999997</v>
      </c>
      <c r="D74" s="20">
        <v>103.60899999999999</v>
      </c>
      <c r="E74" s="20">
        <v>104.084</v>
      </c>
      <c r="F74" s="20">
        <v>103.735</v>
      </c>
      <c r="G74" s="87">
        <v>103.40300000000001</v>
      </c>
    </row>
    <row r="75" spans="1:7" x14ac:dyDescent="0.15">
      <c r="A75" s="5"/>
      <c r="B75" s="5"/>
      <c r="C75" s="5"/>
      <c r="D75" s="5"/>
      <c r="E75" s="5"/>
      <c r="F75" s="5"/>
      <c r="G75" s="82"/>
    </row>
    <row r="76" spans="1:7" x14ac:dyDescent="0.15">
      <c r="A76" s="5" t="s">
        <v>121</v>
      </c>
      <c r="B76" s="19">
        <v>6.144266</v>
      </c>
      <c r="C76" s="19">
        <v>4.6215570000000001</v>
      </c>
      <c r="D76" s="19">
        <v>3.77684</v>
      </c>
      <c r="E76" s="19">
        <v>5.1849499999999997</v>
      </c>
      <c r="F76" s="19">
        <v>6.0553169999999996</v>
      </c>
      <c r="G76" s="88">
        <v>5.9618419999999999</v>
      </c>
    </row>
    <row r="77" spans="1:7" x14ac:dyDescent="0.15">
      <c r="A77" s="5" t="s">
        <v>122</v>
      </c>
      <c r="B77" s="19">
        <v>6.0957800000000004</v>
      </c>
      <c r="C77" s="19">
        <v>4.5905829999999996</v>
      </c>
      <c r="D77" s="19">
        <v>3.765358</v>
      </c>
      <c r="E77" s="19">
        <v>5.148485</v>
      </c>
      <c r="F77" s="19">
        <v>6.0285820000000001</v>
      </c>
      <c r="G77" s="88">
        <v>5.9488110000000001</v>
      </c>
    </row>
    <row r="78" spans="1:7" x14ac:dyDescent="0.15">
      <c r="A78" s="5"/>
      <c r="B78" s="5"/>
      <c r="C78" s="5"/>
      <c r="D78" s="5"/>
      <c r="E78" s="5"/>
      <c r="F78" s="5"/>
      <c r="G78" s="82"/>
    </row>
    <row r="79" spans="1:7" x14ac:dyDescent="0.15">
      <c r="A79" s="5" t="s">
        <v>123</v>
      </c>
      <c r="B79" s="19">
        <v>3.2</v>
      </c>
      <c r="C79" s="19">
        <v>3.3</v>
      </c>
      <c r="D79" s="19">
        <v>3.45</v>
      </c>
      <c r="E79" s="19">
        <v>3.6</v>
      </c>
      <c r="F79" s="19">
        <v>3.75</v>
      </c>
      <c r="G79" s="88">
        <v>3.75</v>
      </c>
    </row>
    <row r="80" spans="1:7" x14ac:dyDescent="0.15">
      <c r="A80" s="5" t="s">
        <v>124</v>
      </c>
      <c r="B80" s="27">
        <v>3.8250000000000002</v>
      </c>
      <c r="C80" s="27">
        <v>0.93596000000000001</v>
      </c>
      <c r="D80" s="27">
        <v>0.75684300000000004</v>
      </c>
      <c r="E80" s="27">
        <v>0.47785100000000003</v>
      </c>
      <c r="F80" s="27">
        <v>0.56293700000000002</v>
      </c>
      <c r="G80" s="91">
        <v>4.2542369999999998</v>
      </c>
    </row>
    <row r="81" spans="1:7" x14ac:dyDescent="0.15">
      <c r="A81" s="5"/>
      <c r="B81" s="5"/>
      <c r="C81" s="5"/>
      <c r="D81" s="5"/>
      <c r="E81" s="5"/>
      <c r="F81" s="5"/>
      <c r="G81" s="82"/>
    </row>
    <row r="82" spans="1:7" x14ac:dyDescent="0.15">
      <c r="A82" s="5" t="s">
        <v>125</v>
      </c>
      <c r="B82" s="28">
        <v>0.1</v>
      </c>
      <c r="C82" s="28">
        <v>0.1</v>
      </c>
      <c r="D82" s="28">
        <v>0.1</v>
      </c>
      <c r="E82" s="28">
        <v>0.1</v>
      </c>
      <c r="F82" s="28">
        <v>0.1</v>
      </c>
      <c r="G82" s="92">
        <v>0.1</v>
      </c>
    </row>
    <row r="83" spans="1:7" x14ac:dyDescent="0.15">
      <c r="A83" s="5"/>
      <c r="B83" s="5"/>
      <c r="C83" s="5"/>
      <c r="D83" s="5"/>
      <c r="E83" s="5"/>
      <c r="F83" s="5"/>
      <c r="G83" s="82"/>
    </row>
    <row r="84" spans="1:7" x14ac:dyDescent="0.15">
      <c r="A84" s="13" t="s">
        <v>126</v>
      </c>
      <c r="B84" s="5"/>
      <c r="C84" s="5"/>
      <c r="D84" s="5"/>
      <c r="E84" s="5"/>
      <c r="F84" s="5"/>
      <c r="G84" s="82"/>
    </row>
    <row r="85" spans="1:7" x14ac:dyDescent="0.15">
      <c r="A85" s="5" t="s">
        <v>27</v>
      </c>
      <c r="B85" s="20">
        <v>1742</v>
      </c>
      <c r="C85" s="20">
        <v>1671</v>
      </c>
      <c r="D85" s="20">
        <v>1892</v>
      </c>
      <c r="E85" s="20">
        <v>2149</v>
      </c>
      <c r="F85" s="20">
        <v>2139</v>
      </c>
      <c r="G85" s="87">
        <v>2107</v>
      </c>
    </row>
    <row r="86" spans="1:7" x14ac:dyDescent="0.15">
      <c r="A86" s="5" t="s">
        <v>127</v>
      </c>
      <c r="B86" s="20">
        <v>1101</v>
      </c>
      <c r="C86" s="20">
        <v>998</v>
      </c>
      <c r="D86" s="20">
        <v>1175</v>
      </c>
      <c r="E86" s="20">
        <v>1401</v>
      </c>
      <c r="F86" s="20">
        <v>1415</v>
      </c>
      <c r="G86" s="87">
        <v>1369</v>
      </c>
    </row>
    <row r="87" spans="1:7" x14ac:dyDescent="0.15">
      <c r="A87" s="5" t="s">
        <v>28</v>
      </c>
      <c r="B87" s="20">
        <v>991</v>
      </c>
      <c r="C87" s="20">
        <v>900</v>
      </c>
      <c r="D87" s="20">
        <v>961</v>
      </c>
      <c r="E87" s="20">
        <v>1195</v>
      </c>
      <c r="F87" s="20">
        <v>1218</v>
      </c>
      <c r="G87" s="87">
        <v>1187</v>
      </c>
    </row>
    <row r="88" spans="1:7" ht="12" x14ac:dyDescent="0.15">
      <c r="A88" s="5" t="s">
        <v>128</v>
      </c>
      <c r="B88" s="20">
        <v>1828</v>
      </c>
      <c r="C88" s="20">
        <v>1752</v>
      </c>
      <c r="D88" s="20">
        <v>1999</v>
      </c>
      <c r="E88" s="20">
        <v>2243</v>
      </c>
      <c r="F88" s="20">
        <v>2240</v>
      </c>
      <c r="G88" s="87" t="s">
        <v>129</v>
      </c>
    </row>
    <row r="89" spans="1:7" x14ac:dyDescent="0.15">
      <c r="A89" s="5" t="s">
        <v>130</v>
      </c>
      <c r="B89" s="20">
        <v>10629</v>
      </c>
      <c r="C89" s="20">
        <v>10083</v>
      </c>
      <c r="D89" s="20">
        <v>10045</v>
      </c>
      <c r="E89" s="20">
        <v>10984</v>
      </c>
      <c r="F89" s="20">
        <v>11299</v>
      </c>
      <c r="G89" s="87">
        <v>11227</v>
      </c>
    </row>
    <row r="90" spans="1:7" ht="12" x14ac:dyDescent="0.15">
      <c r="A90" s="5" t="s">
        <v>131</v>
      </c>
      <c r="B90" s="27">
        <v>0.244897</v>
      </c>
      <c r="C90" s="27">
        <v>0.14618600000000001</v>
      </c>
      <c r="D90" s="27" t="s">
        <v>58</v>
      </c>
      <c r="E90" s="27" t="s">
        <v>58</v>
      </c>
      <c r="F90" s="27">
        <v>0.120101</v>
      </c>
      <c r="G90" s="91">
        <v>2.0958899999999998</v>
      </c>
    </row>
    <row r="91" spans="1:7" x14ac:dyDescent="0.15">
      <c r="A91" s="5" t="s">
        <v>132</v>
      </c>
      <c r="B91" s="20">
        <v>270</v>
      </c>
      <c r="C91" s="20">
        <v>66</v>
      </c>
      <c r="D91" s="20">
        <v>190</v>
      </c>
      <c r="E91" s="20">
        <v>191</v>
      </c>
      <c r="F91" s="20">
        <v>124</v>
      </c>
      <c r="G91" s="87">
        <v>143</v>
      </c>
    </row>
    <row r="92" spans="1:7" x14ac:dyDescent="0.15">
      <c r="A92" s="5" t="s">
        <v>133</v>
      </c>
      <c r="B92" s="20">
        <v>-186</v>
      </c>
      <c r="C92" s="20">
        <v>4</v>
      </c>
      <c r="D92" s="20">
        <v>-258</v>
      </c>
      <c r="E92" s="20">
        <v>-389</v>
      </c>
      <c r="F92" s="20">
        <v>-30</v>
      </c>
      <c r="G92" s="87">
        <v>11</v>
      </c>
    </row>
    <row r="93" spans="1:7" x14ac:dyDescent="0.15">
      <c r="A93" s="5"/>
      <c r="B93" s="5"/>
      <c r="C93" s="5"/>
      <c r="D93" s="5"/>
      <c r="E93" s="5"/>
      <c r="F93" s="5"/>
      <c r="G93" s="82"/>
    </row>
    <row r="94" spans="1:7" x14ac:dyDescent="0.15">
      <c r="A94" s="5" t="s">
        <v>134</v>
      </c>
      <c r="B94" s="20">
        <v>511.375</v>
      </c>
      <c r="C94" s="20">
        <v>387</v>
      </c>
      <c r="D94" s="20">
        <v>390.125</v>
      </c>
      <c r="E94" s="20">
        <v>535.875</v>
      </c>
      <c r="F94" s="20">
        <v>625.375</v>
      </c>
      <c r="G94" s="87">
        <v>615.125</v>
      </c>
    </row>
    <row r="95" spans="1:7" x14ac:dyDescent="0.15">
      <c r="A95" s="5" t="s">
        <v>135</v>
      </c>
      <c r="B95" s="20">
        <v>105</v>
      </c>
      <c r="C95" s="20">
        <v>45</v>
      </c>
      <c r="D95" s="20">
        <v>86</v>
      </c>
      <c r="E95" s="20">
        <v>42</v>
      </c>
      <c r="F95" s="20">
        <v>35</v>
      </c>
      <c r="G95" s="87">
        <v>23</v>
      </c>
    </row>
    <row r="96" spans="1:7" x14ac:dyDescent="0.15">
      <c r="A96" s="5" t="s">
        <v>136</v>
      </c>
      <c r="B96" s="29">
        <v>42460</v>
      </c>
      <c r="C96" s="29">
        <v>42829</v>
      </c>
      <c r="D96" s="29">
        <v>43194</v>
      </c>
      <c r="E96" s="29">
        <v>43558</v>
      </c>
      <c r="F96" s="29">
        <v>43558</v>
      </c>
      <c r="G96" s="87">
        <v>69</v>
      </c>
    </row>
    <row r="97" spans="1:7" ht="12" x14ac:dyDescent="0.15">
      <c r="A97" s="5" t="s">
        <v>137</v>
      </c>
      <c r="B97" s="23" t="s">
        <v>138</v>
      </c>
      <c r="C97" s="23" t="s">
        <v>139</v>
      </c>
      <c r="D97" s="23" t="s">
        <v>139</v>
      </c>
      <c r="E97" s="23" t="s">
        <v>140</v>
      </c>
      <c r="F97" s="23" t="s">
        <v>141</v>
      </c>
      <c r="G97" s="90">
        <v>43921</v>
      </c>
    </row>
    <row r="98" spans="1:7" ht="12" x14ac:dyDescent="0.15">
      <c r="A98" s="5" t="s">
        <v>142</v>
      </c>
      <c r="B98" s="23" t="s">
        <v>143</v>
      </c>
      <c r="C98" s="23" t="s">
        <v>143</v>
      </c>
      <c r="D98" s="23" t="s">
        <v>143</v>
      </c>
      <c r="E98" s="23" t="s">
        <v>143</v>
      </c>
      <c r="F98" s="23" t="s">
        <v>143</v>
      </c>
      <c r="G98" s="83" t="s">
        <v>141</v>
      </c>
    </row>
    <row r="99" spans="1:7" ht="12" x14ac:dyDescent="0.15">
      <c r="A99" s="5"/>
      <c r="B99" s="5"/>
      <c r="C99" s="5"/>
      <c r="D99" s="5"/>
      <c r="E99" s="5"/>
      <c r="F99" s="5"/>
      <c r="G99" s="83" t="s">
        <v>143</v>
      </c>
    </row>
    <row r="100" spans="1:7" x14ac:dyDescent="0.15">
      <c r="A100" s="13" t="s">
        <v>145</v>
      </c>
      <c r="B100" s="5"/>
      <c r="C100" s="5"/>
      <c r="D100" s="5"/>
      <c r="E100" s="5"/>
      <c r="F100" s="5"/>
      <c r="G100" s="82"/>
    </row>
    <row r="101" spans="1:7" ht="12" x14ac:dyDescent="0.15">
      <c r="A101" s="5" t="s">
        <v>146</v>
      </c>
      <c r="B101" s="20" t="s">
        <v>129</v>
      </c>
      <c r="C101" s="20" t="s">
        <v>129</v>
      </c>
      <c r="D101" s="20" t="s">
        <v>129</v>
      </c>
      <c r="E101" s="20">
        <v>400</v>
      </c>
      <c r="F101" s="20">
        <v>373</v>
      </c>
      <c r="G101" s="87">
        <v>381</v>
      </c>
    </row>
    <row r="102" spans="1:7" ht="12" x14ac:dyDescent="0.15">
      <c r="A102" s="5" t="s">
        <v>147</v>
      </c>
      <c r="B102" s="20" t="s">
        <v>129</v>
      </c>
      <c r="C102" s="20" t="s">
        <v>129</v>
      </c>
      <c r="D102" s="20" t="s">
        <v>129</v>
      </c>
      <c r="E102" s="20">
        <v>1037</v>
      </c>
      <c r="F102" s="20">
        <v>1006</v>
      </c>
      <c r="G102" s="87">
        <v>950</v>
      </c>
    </row>
    <row r="103" spans="1:7" x14ac:dyDescent="0.15">
      <c r="A103" s="5" t="s">
        <v>148</v>
      </c>
      <c r="B103" s="20">
        <v>247</v>
      </c>
      <c r="C103" s="20">
        <v>271</v>
      </c>
      <c r="D103" s="20">
        <v>284</v>
      </c>
      <c r="E103" s="20">
        <v>290</v>
      </c>
      <c r="F103" s="20">
        <v>297</v>
      </c>
      <c r="G103" s="87">
        <v>323</v>
      </c>
    </row>
    <row r="104" spans="1:7" ht="12" x14ac:dyDescent="0.15">
      <c r="A104" s="5" t="s">
        <v>149</v>
      </c>
      <c r="B104" s="20">
        <v>86</v>
      </c>
      <c r="C104" s="20">
        <v>81</v>
      </c>
      <c r="D104" s="20">
        <v>107</v>
      </c>
      <c r="E104" s="20">
        <v>94</v>
      </c>
      <c r="F104" s="20">
        <v>101</v>
      </c>
      <c r="G104" s="87" t="s">
        <v>129</v>
      </c>
    </row>
    <row r="105" spans="1:7" ht="12" x14ac:dyDescent="0.15">
      <c r="A105" s="5" t="s">
        <v>150</v>
      </c>
      <c r="B105" s="20">
        <v>35.079056000000001</v>
      </c>
      <c r="C105" s="20">
        <v>15.798888</v>
      </c>
      <c r="D105" s="20">
        <v>33.681032000000002</v>
      </c>
      <c r="E105" s="20">
        <v>29.920576000000001</v>
      </c>
      <c r="F105" s="20">
        <v>25.337264000000001</v>
      </c>
      <c r="G105" s="87" t="s">
        <v>40</v>
      </c>
    </row>
    <row r="106" spans="1:7" ht="12" x14ac:dyDescent="0.15">
      <c r="A106" s="5" t="s">
        <v>151</v>
      </c>
      <c r="B106" s="20">
        <v>50.920943999999999</v>
      </c>
      <c r="C106" s="20">
        <v>65.201111999999995</v>
      </c>
      <c r="D106" s="20">
        <v>73.318967999999998</v>
      </c>
      <c r="E106" s="20">
        <v>64.079424000000003</v>
      </c>
      <c r="F106" s="20">
        <v>75.662735999999995</v>
      </c>
      <c r="G106" s="87" t="s">
        <v>40</v>
      </c>
    </row>
    <row r="107" spans="1:7" x14ac:dyDescent="0.15">
      <c r="A107" s="5"/>
      <c r="B107" s="5"/>
      <c r="C107" s="5"/>
      <c r="D107" s="5"/>
      <c r="E107" s="5"/>
      <c r="F107" s="5"/>
      <c r="G107" s="82"/>
    </row>
    <row r="108" spans="1:7" ht="12" x14ac:dyDescent="0.15">
      <c r="A108" s="5" t="s">
        <v>152</v>
      </c>
      <c r="B108" s="20" t="s">
        <v>40</v>
      </c>
      <c r="C108" s="20" t="s">
        <v>40</v>
      </c>
      <c r="D108" s="20" t="s">
        <v>40</v>
      </c>
      <c r="E108" s="20" t="s">
        <v>40</v>
      </c>
      <c r="F108" s="20">
        <v>9</v>
      </c>
      <c r="G108" s="87">
        <v>11</v>
      </c>
    </row>
    <row r="109" spans="1:7" x14ac:dyDescent="0.15">
      <c r="A109" s="5" t="s">
        <v>153</v>
      </c>
      <c r="B109" s="20">
        <v>19</v>
      </c>
      <c r="C109" s="20">
        <v>18</v>
      </c>
      <c r="D109" s="20">
        <v>32</v>
      </c>
      <c r="E109" s="20">
        <v>21</v>
      </c>
      <c r="F109" s="20">
        <v>15</v>
      </c>
      <c r="G109" s="87">
        <v>17</v>
      </c>
    </row>
    <row r="110" spans="1:7" x14ac:dyDescent="0.15">
      <c r="A110" s="13" t="s">
        <v>154</v>
      </c>
      <c r="B110" s="14">
        <v>19</v>
      </c>
      <c r="C110" s="14">
        <v>18</v>
      </c>
      <c r="D110" s="14">
        <v>32</v>
      </c>
      <c r="E110" s="14">
        <v>21</v>
      </c>
      <c r="F110" s="14">
        <v>24</v>
      </c>
      <c r="G110" s="86">
        <v>28</v>
      </c>
    </row>
    <row r="111" spans="1:7" x14ac:dyDescent="0.15">
      <c r="A111" s="5"/>
      <c r="B111" s="5"/>
      <c r="C111" s="5"/>
      <c r="D111" s="5"/>
      <c r="E111" s="5"/>
      <c r="F111" s="5"/>
    </row>
    <row r="112" spans="1:7" x14ac:dyDescent="0.15">
      <c r="A112" s="30" t="s">
        <v>155</v>
      </c>
      <c r="B112" s="18"/>
      <c r="C112" s="18"/>
      <c r="D112" s="18"/>
      <c r="E112" s="18"/>
      <c r="F112" s="18"/>
      <c r="G112" s="18"/>
    </row>
    <row r="113" spans="1:1" x14ac:dyDescent="0.15">
      <c r="A113" s="2" t="s">
        <v>156</v>
      </c>
    </row>
    <row r="114" spans="1:1" x14ac:dyDescent="0.15">
      <c r="A114" s="24" t="s">
        <v>59</v>
      </c>
    </row>
  </sheetData>
  <pageMargins left="0.2" right="0.2" top="0.5" bottom="0.5" header="0.5" footer="0.5"/>
  <pageSetup fitToWidth="0" fitToHeight="0" orientation="landscape" horizontalDpi="0" verticalDpi="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39DC5-61FC-DC46-8414-2D34B71EB918}">
  <sheetPr>
    <outlinePr summaryBelow="0" summaryRight="0"/>
    <pageSetUpPr autoPageBreaks="0"/>
  </sheetPr>
  <dimension ref="A5:IU102"/>
  <sheetViews>
    <sheetView topLeftCell="A103" workbookViewId="0">
      <selection activeCell="G70" sqref="G70"/>
    </sheetView>
  </sheetViews>
  <sheetFormatPr baseColWidth="10" defaultColWidth="11" defaultRowHeight="11" x14ac:dyDescent="0.15"/>
  <cols>
    <col min="1" max="1" width="45.83203125" style="2" customWidth="1"/>
    <col min="2" max="7" width="14.83203125" style="2" customWidth="1"/>
    <col min="8" max="256" width="8.83203125" style="2" customWidth="1"/>
    <col min="257" max="257" width="45.83203125" style="2" customWidth="1"/>
    <col min="258" max="263" width="14.83203125" style="2" customWidth="1"/>
    <col min="264" max="512" width="8.83203125" style="2" customWidth="1"/>
    <col min="513" max="513" width="45.83203125" style="2" customWidth="1"/>
    <col min="514" max="519" width="14.83203125" style="2" customWidth="1"/>
    <col min="520" max="768" width="8.83203125" style="2" customWidth="1"/>
    <col min="769" max="769" width="45.83203125" style="2" customWidth="1"/>
    <col min="770" max="775" width="14.83203125" style="2" customWidth="1"/>
    <col min="776" max="1024" width="8.83203125" style="2" customWidth="1"/>
    <col min="1025" max="1025" width="45.83203125" style="2" customWidth="1"/>
    <col min="1026" max="1031" width="14.83203125" style="2" customWidth="1"/>
    <col min="1032" max="1280" width="8.83203125" style="2" customWidth="1"/>
    <col min="1281" max="1281" width="45.83203125" style="2" customWidth="1"/>
    <col min="1282" max="1287" width="14.83203125" style="2" customWidth="1"/>
    <col min="1288" max="1536" width="8.83203125" style="2" customWidth="1"/>
    <col min="1537" max="1537" width="45.83203125" style="2" customWidth="1"/>
    <col min="1538" max="1543" width="14.83203125" style="2" customWidth="1"/>
    <col min="1544" max="1792" width="8.83203125" style="2" customWidth="1"/>
    <col min="1793" max="1793" width="45.83203125" style="2" customWidth="1"/>
    <col min="1794" max="1799" width="14.83203125" style="2" customWidth="1"/>
    <col min="1800" max="2048" width="8.83203125" style="2" customWidth="1"/>
    <col min="2049" max="2049" width="45.83203125" style="2" customWidth="1"/>
    <col min="2050" max="2055" width="14.83203125" style="2" customWidth="1"/>
    <col min="2056" max="2304" width="8.83203125" style="2" customWidth="1"/>
    <col min="2305" max="2305" width="45.83203125" style="2" customWidth="1"/>
    <col min="2306" max="2311" width="14.83203125" style="2" customWidth="1"/>
    <col min="2312" max="2560" width="8.83203125" style="2" customWidth="1"/>
    <col min="2561" max="2561" width="45.83203125" style="2" customWidth="1"/>
    <col min="2562" max="2567" width="14.83203125" style="2" customWidth="1"/>
    <col min="2568" max="2816" width="8.83203125" style="2" customWidth="1"/>
    <col min="2817" max="2817" width="45.83203125" style="2" customWidth="1"/>
    <col min="2818" max="2823" width="14.83203125" style="2" customWidth="1"/>
    <col min="2824" max="3072" width="8.83203125" style="2" customWidth="1"/>
    <col min="3073" max="3073" width="45.83203125" style="2" customWidth="1"/>
    <col min="3074" max="3079" width="14.83203125" style="2" customWidth="1"/>
    <col min="3080" max="3328" width="8.83203125" style="2" customWidth="1"/>
    <col min="3329" max="3329" width="45.83203125" style="2" customWidth="1"/>
    <col min="3330" max="3335" width="14.83203125" style="2" customWidth="1"/>
    <col min="3336" max="3584" width="8.83203125" style="2" customWidth="1"/>
    <col min="3585" max="3585" width="45.83203125" style="2" customWidth="1"/>
    <col min="3586" max="3591" width="14.83203125" style="2" customWidth="1"/>
    <col min="3592" max="3840" width="8.83203125" style="2" customWidth="1"/>
    <col min="3841" max="3841" width="45.83203125" style="2" customWidth="1"/>
    <col min="3842" max="3847" width="14.83203125" style="2" customWidth="1"/>
    <col min="3848" max="4096" width="8.83203125" style="2" customWidth="1"/>
    <col min="4097" max="4097" width="45.83203125" style="2" customWidth="1"/>
    <col min="4098" max="4103" width="14.83203125" style="2" customWidth="1"/>
    <col min="4104" max="4352" width="8.83203125" style="2" customWidth="1"/>
    <col min="4353" max="4353" width="45.83203125" style="2" customWidth="1"/>
    <col min="4354" max="4359" width="14.83203125" style="2" customWidth="1"/>
    <col min="4360" max="4608" width="8.83203125" style="2" customWidth="1"/>
    <col min="4609" max="4609" width="45.83203125" style="2" customWidth="1"/>
    <col min="4610" max="4615" width="14.83203125" style="2" customWidth="1"/>
    <col min="4616" max="4864" width="8.83203125" style="2" customWidth="1"/>
    <col min="4865" max="4865" width="45.83203125" style="2" customWidth="1"/>
    <col min="4866" max="4871" width="14.83203125" style="2" customWidth="1"/>
    <col min="4872" max="5120" width="8.83203125" style="2" customWidth="1"/>
    <col min="5121" max="5121" width="45.83203125" style="2" customWidth="1"/>
    <col min="5122" max="5127" width="14.83203125" style="2" customWidth="1"/>
    <col min="5128" max="5376" width="8.83203125" style="2" customWidth="1"/>
    <col min="5377" max="5377" width="45.83203125" style="2" customWidth="1"/>
    <col min="5378" max="5383" width="14.83203125" style="2" customWidth="1"/>
    <col min="5384" max="5632" width="8.83203125" style="2" customWidth="1"/>
    <col min="5633" max="5633" width="45.83203125" style="2" customWidth="1"/>
    <col min="5634" max="5639" width="14.83203125" style="2" customWidth="1"/>
    <col min="5640" max="5888" width="8.83203125" style="2" customWidth="1"/>
    <col min="5889" max="5889" width="45.83203125" style="2" customWidth="1"/>
    <col min="5890" max="5895" width="14.83203125" style="2" customWidth="1"/>
    <col min="5896" max="6144" width="8.83203125" style="2" customWidth="1"/>
    <col min="6145" max="6145" width="45.83203125" style="2" customWidth="1"/>
    <col min="6146" max="6151" width="14.83203125" style="2" customWidth="1"/>
    <col min="6152" max="6400" width="8.83203125" style="2" customWidth="1"/>
    <col min="6401" max="6401" width="45.83203125" style="2" customWidth="1"/>
    <col min="6402" max="6407" width="14.83203125" style="2" customWidth="1"/>
    <col min="6408" max="6656" width="8.83203125" style="2" customWidth="1"/>
    <col min="6657" max="6657" width="45.83203125" style="2" customWidth="1"/>
    <col min="6658" max="6663" width="14.83203125" style="2" customWidth="1"/>
    <col min="6664" max="6912" width="8.83203125" style="2" customWidth="1"/>
    <col min="6913" max="6913" width="45.83203125" style="2" customWidth="1"/>
    <col min="6914" max="6919" width="14.83203125" style="2" customWidth="1"/>
    <col min="6920" max="7168" width="8.83203125" style="2" customWidth="1"/>
    <col min="7169" max="7169" width="45.83203125" style="2" customWidth="1"/>
    <col min="7170" max="7175" width="14.83203125" style="2" customWidth="1"/>
    <col min="7176" max="7424" width="8.83203125" style="2" customWidth="1"/>
    <col min="7425" max="7425" width="45.83203125" style="2" customWidth="1"/>
    <col min="7426" max="7431" width="14.83203125" style="2" customWidth="1"/>
    <col min="7432" max="7680" width="8.83203125" style="2" customWidth="1"/>
    <col min="7681" max="7681" width="45.83203125" style="2" customWidth="1"/>
    <col min="7682" max="7687" width="14.83203125" style="2" customWidth="1"/>
    <col min="7688" max="7936" width="8.83203125" style="2" customWidth="1"/>
    <col min="7937" max="7937" width="45.83203125" style="2" customWidth="1"/>
    <col min="7938" max="7943" width="14.83203125" style="2" customWidth="1"/>
    <col min="7944" max="8192" width="8.83203125" style="2" customWidth="1"/>
    <col min="8193" max="8193" width="45.83203125" style="2" customWidth="1"/>
    <col min="8194" max="8199" width="14.83203125" style="2" customWidth="1"/>
    <col min="8200" max="8448" width="8.83203125" style="2" customWidth="1"/>
    <col min="8449" max="8449" width="45.83203125" style="2" customWidth="1"/>
    <col min="8450" max="8455" width="14.83203125" style="2" customWidth="1"/>
    <col min="8456" max="8704" width="8.83203125" style="2" customWidth="1"/>
    <col min="8705" max="8705" width="45.83203125" style="2" customWidth="1"/>
    <col min="8706" max="8711" width="14.83203125" style="2" customWidth="1"/>
    <col min="8712" max="8960" width="8.83203125" style="2" customWidth="1"/>
    <col min="8961" max="8961" width="45.83203125" style="2" customWidth="1"/>
    <col min="8962" max="8967" width="14.83203125" style="2" customWidth="1"/>
    <col min="8968" max="9216" width="8.83203125" style="2" customWidth="1"/>
    <col min="9217" max="9217" width="45.83203125" style="2" customWidth="1"/>
    <col min="9218" max="9223" width="14.83203125" style="2" customWidth="1"/>
    <col min="9224" max="9472" width="8.83203125" style="2" customWidth="1"/>
    <col min="9473" max="9473" width="45.83203125" style="2" customWidth="1"/>
    <col min="9474" max="9479" width="14.83203125" style="2" customWidth="1"/>
    <col min="9480" max="9728" width="8.83203125" style="2" customWidth="1"/>
    <col min="9729" max="9729" width="45.83203125" style="2" customWidth="1"/>
    <col min="9730" max="9735" width="14.83203125" style="2" customWidth="1"/>
    <col min="9736" max="9984" width="8.83203125" style="2" customWidth="1"/>
    <col min="9985" max="9985" width="45.83203125" style="2" customWidth="1"/>
    <col min="9986" max="9991" width="14.83203125" style="2" customWidth="1"/>
    <col min="9992" max="10240" width="8.83203125" style="2" customWidth="1"/>
    <col min="10241" max="10241" width="45.83203125" style="2" customWidth="1"/>
    <col min="10242" max="10247" width="14.83203125" style="2" customWidth="1"/>
    <col min="10248" max="10496" width="8.83203125" style="2" customWidth="1"/>
    <col min="10497" max="10497" width="45.83203125" style="2" customWidth="1"/>
    <col min="10498" max="10503" width="14.83203125" style="2" customWidth="1"/>
    <col min="10504" max="10752" width="8.83203125" style="2" customWidth="1"/>
    <col min="10753" max="10753" width="45.83203125" style="2" customWidth="1"/>
    <col min="10754" max="10759" width="14.83203125" style="2" customWidth="1"/>
    <col min="10760" max="11008" width="8.83203125" style="2" customWidth="1"/>
    <col min="11009" max="11009" width="45.83203125" style="2" customWidth="1"/>
    <col min="11010" max="11015" width="14.83203125" style="2" customWidth="1"/>
    <col min="11016" max="11264" width="8.83203125" style="2" customWidth="1"/>
    <col min="11265" max="11265" width="45.83203125" style="2" customWidth="1"/>
    <col min="11266" max="11271" width="14.83203125" style="2" customWidth="1"/>
    <col min="11272" max="11520" width="8.83203125" style="2" customWidth="1"/>
    <col min="11521" max="11521" width="45.83203125" style="2" customWidth="1"/>
    <col min="11522" max="11527" width="14.83203125" style="2" customWidth="1"/>
    <col min="11528" max="11776" width="8.83203125" style="2" customWidth="1"/>
    <col min="11777" max="11777" width="45.83203125" style="2" customWidth="1"/>
    <col min="11778" max="11783" width="14.83203125" style="2" customWidth="1"/>
    <col min="11784" max="12032" width="8.83203125" style="2" customWidth="1"/>
    <col min="12033" max="12033" width="45.83203125" style="2" customWidth="1"/>
    <col min="12034" max="12039" width="14.83203125" style="2" customWidth="1"/>
    <col min="12040" max="12288" width="8.83203125" style="2" customWidth="1"/>
    <col min="12289" max="12289" width="45.83203125" style="2" customWidth="1"/>
    <col min="12290" max="12295" width="14.83203125" style="2" customWidth="1"/>
    <col min="12296" max="12544" width="8.83203125" style="2" customWidth="1"/>
    <col min="12545" max="12545" width="45.83203125" style="2" customWidth="1"/>
    <col min="12546" max="12551" width="14.83203125" style="2" customWidth="1"/>
    <col min="12552" max="12800" width="8.83203125" style="2" customWidth="1"/>
    <col min="12801" max="12801" width="45.83203125" style="2" customWidth="1"/>
    <col min="12802" max="12807" width="14.83203125" style="2" customWidth="1"/>
    <col min="12808" max="13056" width="8.83203125" style="2" customWidth="1"/>
    <col min="13057" max="13057" width="45.83203125" style="2" customWidth="1"/>
    <col min="13058" max="13063" width="14.83203125" style="2" customWidth="1"/>
    <col min="13064" max="13312" width="8.83203125" style="2" customWidth="1"/>
    <col min="13313" max="13313" width="45.83203125" style="2" customWidth="1"/>
    <col min="13314" max="13319" width="14.83203125" style="2" customWidth="1"/>
    <col min="13320" max="13568" width="8.83203125" style="2" customWidth="1"/>
    <col min="13569" max="13569" width="45.83203125" style="2" customWidth="1"/>
    <col min="13570" max="13575" width="14.83203125" style="2" customWidth="1"/>
    <col min="13576" max="13824" width="8.83203125" style="2" customWidth="1"/>
    <col min="13825" max="13825" width="45.83203125" style="2" customWidth="1"/>
    <col min="13826" max="13831" width="14.83203125" style="2" customWidth="1"/>
    <col min="13832" max="14080" width="8.83203125" style="2" customWidth="1"/>
    <col min="14081" max="14081" width="45.83203125" style="2" customWidth="1"/>
    <col min="14082" max="14087" width="14.83203125" style="2" customWidth="1"/>
    <col min="14088" max="14336" width="8.83203125" style="2" customWidth="1"/>
    <col min="14337" max="14337" width="45.83203125" style="2" customWidth="1"/>
    <col min="14338" max="14343" width="14.83203125" style="2" customWidth="1"/>
    <col min="14344" max="14592" width="8.83203125" style="2" customWidth="1"/>
    <col min="14593" max="14593" width="45.83203125" style="2" customWidth="1"/>
    <col min="14594" max="14599" width="14.83203125" style="2" customWidth="1"/>
    <col min="14600" max="14848" width="8.83203125" style="2" customWidth="1"/>
    <col min="14849" max="14849" width="45.83203125" style="2" customWidth="1"/>
    <col min="14850" max="14855" width="14.83203125" style="2" customWidth="1"/>
    <col min="14856" max="15104" width="8.83203125" style="2" customWidth="1"/>
    <col min="15105" max="15105" width="45.83203125" style="2" customWidth="1"/>
    <col min="15106" max="15111" width="14.83203125" style="2" customWidth="1"/>
    <col min="15112" max="15360" width="8.83203125" style="2" customWidth="1"/>
    <col min="15361" max="15361" width="45.83203125" style="2" customWidth="1"/>
    <col min="15362" max="15367" width="14.83203125" style="2" customWidth="1"/>
    <col min="15368" max="15616" width="8.83203125" style="2" customWidth="1"/>
    <col min="15617" max="15617" width="45.83203125" style="2" customWidth="1"/>
    <col min="15618" max="15623" width="14.83203125" style="2" customWidth="1"/>
    <col min="15624" max="15872" width="8.83203125" style="2" customWidth="1"/>
    <col min="15873" max="15873" width="45.83203125" style="2" customWidth="1"/>
    <col min="15874" max="15879" width="14.83203125" style="2" customWidth="1"/>
    <col min="15880" max="16128" width="8.83203125" style="2" customWidth="1"/>
    <col min="16129" max="16129" width="45.83203125" style="2" customWidth="1"/>
    <col min="16130" max="16135" width="14.83203125" style="2" customWidth="1"/>
    <col min="16136" max="16384" width="8.83203125" style="2" customWidth="1"/>
  </cols>
  <sheetData>
    <row r="5" spans="1:255" ht="17" x14ac:dyDescent="0.2">
      <c r="A5" s="1" t="s">
        <v>157</v>
      </c>
    </row>
    <row r="7" spans="1:255" ht="12" x14ac:dyDescent="0.15">
      <c r="A7" s="3" t="s">
        <v>61</v>
      </c>
      <c r="B7" s="4" t="s">
        <v>62</v>
      </c>
      <c r="C7" s="2" t="s">
        <v>63</v>
      </c>
      <c r="D7" s="5" t="s">
        <v>3</v>
      </c>
      <c r="E7" s="4" t="s">
        <v>64</v>
      </c>
      <c r="F7" s="2" t="s">
        <v>65</v>
      </c>
    </row>
    <row r="8" spans="1:255" x14ac:dyDescent="0.15">
      <c r="A8" s="5"/>
      <c r="B8" s="4" t="s">
        <v>66</v>
      </c>
      <c r="C8" s="2" t="s">
        <v>67</v>
      </c>
      <c r="D8" s="5" t="s">
        <v>3</v>
      </c>
      <c r="E8" s="4" t="s">
        <v>6</v>
      </c>
      <c r="F8" s="2" t="s">
        <v>7</v>
      </c>
    </row>
    <row r="9" spans="1:255" x14ac:dyDescent="0.15">
      <c r="A9" s="5"/>
      <c r="B9" s="4" t="s">
        <v>1</v>
      </c>
      <c r="C9" s="2" t="s">
        <v>68</v>
      </c>
      <c r="D9" s="5" t="s">
        <v>3</v>
      </c>
      <c r="E9" s="4" t="s">
        <v>4</v>
      </c>
      <c r="F9" s="2" t="s">
        <v>5</v>
      </c>
    </row>
    <row r="10" spans="1:255" x14ac:dyDescent="0.15">
      <c r="A10" s="5"/>
      <c r="B10" s="4" t="s">
        <v>8</v>
      </c>
      <c r="C10" s="2" t="s">
        <v>9</v>
      </c>
      <c r="D10" s="5" t="s">
        <v>3</v>
      </c>
      <c r="E10" s="4" t="s">
        <v>10</v>
      </c>
      <c r="F10" s="6" t="s">
        <v>11</v>
      </c>
    </row>
    <row r="13" spans="1:255" x14ac:dyDescent="0.15">
      <c r="A13" s="7" t="s">
        <v>158</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24" x14ac:dyDescent="0.15">
      <c r="A14" s="9" t="s">
        <v>159</v>
      </c>
      <c r="B14" s="31">
        <v>42004</v>
      </c>
      <c r="C14" s="31">
        <v>42369</v>
      </c>
      <c r="D14" s="31">
        <v>42735</v>
      </c>
      <c r="E14" s="31">
        <v>43100</v>
      </c>
      <c r="F14" s="31">
        <v>43465</v>
      </c>
      <c r="G14" s="31">
        <v>43830</v>
      </c>
    </row>
    <row r="15" spans="1:255" ht="12" x14ac:dyDescent="0.15">
      <c r="A15" s="11" t="s">
        <v>21</v>
      </c>
      <c r="B15" s="12" t="s">
        <v>22</v>
      </c>
      <c r="C15" s="12" t="s">
        <v>22</v>
      </c>
      <c r="D15" s="12" t="s">
        <v>22</v>
      </c>
      <c r="E15" s="12" t="s">
        <v>22</v>
      </c>
      <c r="F15" s="12" t="s">
        <v>22</v>
      </c>
      <c r="G15" s="12" t="s">
        <v>22</v>
      </c>
    </row>
    <row r="16" spans="1:255" x14ac:dyDescent="0.15">
      <c r="A16" s="13" t="s">
        <v>160</v>
      </c>
      <c r="B16" s="5"/>
      <c r="C16" s="5"/>
      <c r="D16" s="5"/>
      <c r="E16" s="5"/>
      <c r="F16" s="5"/>
      <c r="G16" s="5"/>
    </row>
    <row r="17" spans="1:7" x14ac:dyDescent="0.15">
      <c r="A17" s="5" t="s">
        <v>161</v>
      </c>
      <c r="B17" s="20">
        <v>1251</v>
      </c>
      <c r="C17" s="20">
        <v>2030</v>
      </c>
      <c r="D17" s="20">
        <v>969</v>
      </c>
      <c r="E17" s="20">
        <v>992</v>
      </c>
      <c r="F17" s="20">
        <v>1103</v>
      </c>
      <c r="G17" s="87">
        <v>809</v>
      </c>
    </row>
    <row r="18" spans="1:7" x14ac:dyDescent="0.15">
      <c r="A18" s="5" t="s">
        <v>162</v>
      </c>
      <c r="B18" s="20">
        <v>361</v>
      </c>
      <c r="C18" s="20">
        <v>152</v>
      </c>
      <c r="D18" s="20">
        <v>277</v>
      </c>
      <c r="E18" s="20">
        <v>238</v>
      </c>
      <c r="F18" s="20">
        <v>262</v>
      </c>
      <c r="G18" s="87">
        <v>283</v>
      </c>
    </row>
    <row r="19" spans="1:7" x14ac:dyDescent="0.15">
      <c r="A19" s="13" t="s">
        <v>163</v>
      </c>
      <c r="B19" s="25">
        <v>1612</v>
      </c>
      <c r="C19" s="25">
        <v>2182</v>
      </c>
      <c r="D19" s="25">
        <v>1246</v>
      </c>
      <c r="E19" s="25">
        <v>1230</v>
      </c>
      <c r="F19" s="25">
        <v>1365</v>
      </c>
      <c r="G19" s="94">
        <v>1092</v>
      </c>
    </row>
    <row r="20" spans="1:7" x14ac:dyDescent="0.15">
      <c r="A20" s="5"/>
      <c r="B20" s="5"/>
      <c r="C20" s="5"/>
      <c r="D20" s="5"/>
      <c r="E20" s="5"/>
      <c r="F20" s="5"/>
      <c r="G20" s="82"/>
    </row>
    <row r="21" spans="1:7" x14ac:dyDescent="0.15">
      <c r="A21" s="5" t="s">
        <v>164</v>
      </c>
      <c r="B21" s="20">
        <v>1418</v>
      </c>
      <c r="C21" s="20">
        <v>1615</v>
      </c>
      <c r="D21" s="20">
        <v>1621</v>
      </c>
      <c r="E21" s="20">
        <v>1462</v>
      </c>
      <c r="F21" s="20">
        <v>1434</v>
      </c>
      <c r="G21" s="87">
        <v>1414</v>
      </c>
    </row>
    <row r="22" spans="1:7" x14ac:dyDescent="0.15">
      <c r="A22" s="5" t="s">
        <v>165</v>
      </c>
      <c r="B22" s="20">
        <v>452</v>
      </c>
      <c r="C22" s="20">
        <v>624</v>
      </c>
      <c r="D22" s="20">
        <v>604</v>
      </c>
      <c r="E22" s="20">
        <v>468</v>
      </c>
      <c r="F22" s="20">
        <v>529</v>
      </c>
      <c r="G22" s="87">
        <v>470</v>
      </c>
    </row>
    <row r="23" spans="1:7" ht="12" x14ac:dyDescent="0.15">
      <c r="A23" s="5" t="s">
        <v>166</v>
      </c>
      <c r="B23" s="20" t="s">
        <v>40</v>
      </c>
      <c r="C23" s="20">
        <v>25</v>
      </c>
      <c r="D23" s="20">
        <v>9</v>
      </c>
      <c r="E23" s="20">
        <v>13</v>
      </c>
      <c r="F23" s="20">
        <v>14</v>
      </c>
      <c r="G23" s="87">
        <v>24</v>
      </c>
    </row>
    <row r="24" spans="1:7" x14ac:dyDescent="0.15">
      <c r="A24" s="13" t="s">
        <v>167</v>
      </c>
      <c r="B24" s="25">
        <v>1870</v>
      </c>
      <c r="C24" s="25">
        <v>2264</v>
      </c>
      <c r="D24" s="25">
        <v>2234</v>
      </c>
      <c r="E24" s="25">
        <v>1943</v>
      </c>
      <c r="F24" s="25">
        <v>1977</v>
      </c>
      <c r="G24" s="94">
        <v>1908</v>
      </c>
    </row>
    <row r="25" spans="1:7" x14ac:dyDescent="0.15">
      <c r="A25" s="5"/>
      <c r="B25" s="5"/>
      <c r="C25" s="5"/>
      <c r="D25" s="5"/>
      <c r="E25" s="5"/>
      <c r="F25" s="5"/>
      <c r="G25" s="82"/>
    </row>
    <row r="26" spans="1:7" x14ac:dyDescent="0.15">
      <c r="A26" s="5" t="s">
        <v>168</v>
      </c>
      <c r="B26" s="20">
        <v>1420</v>
      </c>
      <c r="C26" s="20">
        <v>1867</v>
      </c>
      <c r="D26" s="20">
        <v>1672</v>
      </c>
      <c r="E26" s="20">
        <v>1504</v>
      </c>
      <c r="F26" s="20">
        <v>1685</v>
      </c>
      <c r="G26" s="87">
        <v>1587</v>
      </c>
    </row>
    <row r="27" spans="1:7" x14ac:dyDescent="0.15">
      <c r="A27" s="5" t="s">
        <v>169</v>
      </c>
      <c r="B27" s="20">
        <v>18</v>
      </c>
      <c r="C27" s="20">
        <v>22</v>
      </c>
      <c r="D27" s="20">
        <v>24</v>
      </c>
      <c r="E27" s="20">
        <v>24</v>
      </c>
      <c r="F27" s="20">
        <v>30</v>
      </c>
      <c r="G27" s="87">
        <v>30</v>
      </c>
    </row>
    <row r="28" spans="1:7" x14ac:dyDescent="0.15">
      <c r="A28" s="5" t="s">
        <v>170</v>
      </c>
      <c r="B28" s="20">
        <v>1445</v>
      </c>
      <c r="C28" s="20">
        <v>278</v>
      </c>
      <c r="D28" s="20">
        <v>1421</v>
      </c>
      <c r="E28" s="20">
        <v>1356</v>
      </c>
      <c r="F28" s="20">
        <v>1517</v>
      </c>
      <c r="G28" s="87">
        <v>1655</v>
      </c>
    </row>
    <row r="29" spans="1:7" x14ac:dyDescent="0.15">
      <c r="A29" s="13" t="s">
        <v>171</v>
      </c>
      <c r="B29" s="25">
        <v>6365</v>
      </c>
      <c r="C29" s="25">
        <v>6613</v>
      </c>
      <c r="D29" s="25">
        <v>6597</v>
      </c>
      <c r="E29" s="25">
        <v>6057</v>
      </c>
      <c r="F29" s="25">
        <v>6574</v>
      </c>
      <c r="G29" s="94">
        <v>6272</v>
      </c>
    </row>
    <row r="30" spans="1:7" x14ac:dyDescent="0.15">
      <c r="A30" s="5"/>
      <c r="B30" s="5"/>
      <c r="C30" s="5"/>
      <c r="D30" s="5"/>
      <c r="E30" s="5"/>
      <c r="F30" s="5"/>
      <c r="G30" s="82"/>
    </row>
    <row r="31" spans="1:7" x14ac:dyDescent="0.15">
      <c r="A31" s="5" t="s">
        <v>172</v>
      </c>
      <c r="B31" s="20">
        <v>14725</v>
      </c>
      <c r="C31" s="20">
        <v>16778</v>
      </c>
      <c r="D31" s="20">
        <v>15492</v>
      </c>
      <c r="E31" s="20">
        <v>13170</v>
      </c>
      <c r="F31" s="20">
        <v>13519</v>
      </c>
      <c r="G31" s="87">
        <v>14627</v>
      </c>
    </row>
    <row r="32" spans="1:7" x14ac:dyDescent="0.15">
      <c r="A32" s="5" t="s">
        <v>173</v>
      </c>
      <c r="B32" s="20">
        <v>-9339</v>
      </c>
      <c r="C32" s="20">
        <v>-9832</v>
      </c>
      <c r="D32" s="20">
        <v>-9020</v>
      </c>
      <c r="E32" s="20">
        <v>-7737</v>
      </c>
      <c r="F32" s="20">
        <v>-8065</v>
      </c>
      <c r="G32" s="87">
        <v>-8708</v>
      </c>
    </row>
    <row r="33" spans="1:8" x14ac:dyDescent="0.15">
      <c r="A33" s="13" t="s">
        <v>174</v>
      </c>
      <c r="B33" s="25">
        <v>5386</v>
      </c>
      <c r="C33" s="25">
        <v>6946</v>
      </c>
      <c r="D33" s="25">
        <v>6472</v>
      </c>
      <c r="E33" s="25">
        <v>5433</v>
      </c>
      <c r="F33" s="25">
        <v>5454</v>
      </c>
      <c r="G33" s="94">
        <v>5919</v>
      </c>
    </row>
    <row r="34" spans="1:8" x14ac:dyDescent="0.15">
      <c r="A34" s="5"/>
      <c r="B34" s="5"/>
      <c r="C34" s="5"/>
      <c r="D34" s="5"/>
      <c r="E34" s="5"/>
      <c r="F34" s="5"/>
      <c r="G34" s="82"/>
    </row>
    <row r="35" spans="1:8" x14ac:dyDescent="0.15">
      <c r="A35" s="5" t="s">
        <v>175</v>
      </c>
      <c r="B35" s="20">
        <v>544</v>
      </c>
      <c r="C35" s="20">
        <v>524</v>
      </c>
      <c r="D35" s="20">
        <v>596</v>
      </c>
      <c r="E35" s="20">
        <v>557</v>
      </c>
      <c r="F35" s="20">
        <v>533</v>
      </c>
      <c r="G35" s="87">
        <v>649</v>
      </c>
    </row>
    <row r="36" spans="1:8" x14ac:dyDescent="0.15">
      <c r="A36" s="5" t="s">
        <v>176</v>
      </c>
      <c r="B36" s="20">
        <v>3151</v>
      </c>
      <c r="C36" s="20">
        <v>5840</v>
      </c>
      <c r="D36" s="20">
        <v>5679</v>
      </c>
      <c r="E36" s="20">
        <v>5042</v>
      </c>
      <c r="F36" s="20">
        <v>5173</v>
      </c>
      <c r="G36" s="87">
        <v>4468</v>
      </c>
    </row>
    <row r="37" spans="1:8" x14ac:dyDescent="0.15">
      <c r="A37" s="5" t="s">
        <v>177</v>
      </c>
      <c r="B37" s="20">
        <v>1377</v>
      </c>
      <c r="C37" s="20">
        <v>3726</v>
      </c>
      <c r="D37" s="20">
        <v>3392</v>
      </c>
      <c r="E37" s="20">
        <v>2729</v>
      </c>
      <c r="F37" s="20">
        <v>2594</v>
      </c>
      <c r="G37" s="87">
        <v>2350</v>
      </c>
    </row>
    <row r="38" spans="1:8" x14ac:dyDescent="0.15">
      <c r="A38" s="5" t="s">
        <v>178</v>
      </c>
      <c r="B38" s="20">
        <v>194</v>
      </c>
      <c r="C38" s="20">
        <v>427</v>
      </c>
      <c r="D38" s="20">
        <v>312</v>
      </c>
      <c r="E38" s="20">
        <v>346</v>
      </c>
      <c r="F38" s="20">
        <v>282</v>
      </c>
      <c r="G38" s="87">
        <v>289</v>
      </c>
    </row>
    <row r="39" spans="1:8" x14ac:dyDescent="0.15">
      <c r="A39" s="5" t="s">
        <v>179</v>
      </c>
      <c r="B39" s="20">
        <v>710</v>
      </c>
      <c r="C39" s="20">
        <v>1059</v>
      </c>
      <c r="D39" s="20">
        <v>890</v>
      </c>
      <c r="E39" s="20">
        <v>1076</v>
      </c>
      <c r="F39" s="20">
        <v>1123</v>
      </c>
      <c r="G39" s="87">
        <v>1069</v>
      </c>
    </row>
    <row r="40" spans="1:8" x14ac:dyDescent="0.15">
      <c r="A40" s="5" t="s">
        <v>180</v>
      </c>
      <c r="B40" s="20">
        <v>166</v>
      </c>
      <c r="C40" s="20">
        <v>193</v>
      </c>
      <c r="D40" s="20">
        <v>208</v>
      </c>
      <c r="E40" s="20">
        <v>211</v>
      </c>
      <c r="F40" s="20">
        <v>267</v>
      </c>
      <c r="G40" s="87">
        <v>292</v>
      </c>
    </row>
    <row r="41" spans="1:8" ht="12" x14ac:dyDescent="0.15">
      <c r="A41" s="5" t="s">
        <v>181</v>
      </c>
      <c r="B41" s="20">
        <v>1</v>
      </c>
      <c r="C41" s="20">
        <v>1</v>
      </c>
      <c r="D41" s="20">
        <v>-1</v>
      </c>
      <c r="E41" s="20" t="s">
        <v>40</v>
      </c>
      <c r="F41" s="20" t="s">
        <v>40</v>
      </c>
      <c r="G41" s="87">
        <v>-1</v>
      </c>
    </row>
    <row r="42" spans="1:8" x14ac:dyDescent="0.15">
      <c r="A42" s="13" t="s">
        <v>182</v>
      </c>
      <c r="B42" s="26">
        <v>17894</v>
      </c>
      <c r="C42" s="26">
        <v>25329</v>
      </c>
      <c r="D42" s="26">
        <v>24145</v>
      </c>
      <c r="E42" s="26">
        <v>21451</v>
      </c>
      <c r="F42" s="26">
        <v>22000</v>
      </c>
      <c r="G42" s="93">
        <v>21307</v>
      </c>
    </row>
    <row r="43" spans="1:8" x14ac:dyDescent="0.15">
      <c r="A43" s="5"/>
      <c r="B43" s="5"/>
      <c r="C43" s="5"/>
      <c r="D43" s="5"/>
      <c r="E43" s="5"/>
      <c r="F43" s="5"/>
      <c r="G43" s="82"/>
    </row>
    <row r="44" spans="1:8" x14ac:dyDescent="0.15">
      <c r="A44" s="13" t="s">
        <v>183</v>
      </c>
      <c r="B44" s="5"/>
      <c r="C44" s="5"/>
      <c r="D44" s="5"/>
      <c r="E44" s="5"/>
      <c r="F44" s="5"/>
      <c r="G44" s="82"/>
    </row>
    <row r="45" spans="1:8" x14ac:dyDescent="0.15">
      <c r="A45" s="5" t="s">
        <v>184</v>
      </c>
      <c r="B45" s="20">
        <v>1461</v>
      </c>
      <c r="C45" s="20">
        <v>1559</v>
      </c>
      <c r="D45" s="20">
        <v>1547</v>
      </c>
      <c r="E45" s="20">
        <v>1330</v>
      </c>
      <c r="F45" s="20">
        <v>1439</v>
      </c>
      <c r="G45" s="87">
        <v>1277</v>
      </c>
      <c r="H45" s="82"/>
    </row>
    <row r="46" spans="1:8" x14ac:dyDescent="0.15">
      <c r="A46" s="5" t="s">
        <v>185</v>
      </c>
      <c r="B46" s="20">
        <v>505</v>
      </c>
      <c r="C46" s="20">
        <v>556</v>
      </c>
      <c r="D46" s="20">
        <v>608</v>
      </c>
      <c r="E46" s="20">
        <v>565</v>
      </c>
      <c r="F46" s="20">
        <v>641</v>
      </c>
      <c r="G46" s="87">
        <v>560</v>
      </c>
      <c r="H46" s="82"/>
    </row>
    <row r="47" spans="1:8" x14ac:dyDescent="0.15">
      <c r="A47" s="5" t="s">
        <v>186</v>
      </c>
      <c r="B47" s="20">
        <v>348</v>
      </c>
      <c r="C47" s="20">
        <v>0</v>
      </c>
      <c r="D47" s="20">
        <v>0</v>
      </c>
      <c r="E47" s="20">
        <v>0</v>
      </c>
      <c r="F47" s="20">
        <v>0</v>
      </c>
      <c r="H47" s="82"/>
    </row>
    <row r="48" spans="1:8" x14ac:dyDescent="0.15">
      <c r="A48" s="5" t="s">
        <v>187</v>
      </c>
      <c r="B48" s="20">
        <v>506</v>
      </c>
      <c r="C48" s="20">
        <v>890</v>
      </c>
      <c r="D48" s="20">
        <v>1336</v>
      </c>
      <c r="E48" s="20">
        <v>1042</v>
      </c>
      <c r="F48" s="20">
        <v>629</v>
      </c>
      <c r="G48" s="87">
        <v>1030</v>
      </c>
      <c r="H48" s="82"/>
    </row>
    <row r="49" spans="1:8" x14ac:dyDescent="0.15">
      <c r="A49" s="5" t="s">
        <v>188</v>
      </c>
      <c r="B49" s="20">
        <v>0</v>
      </c>
      <c r="C49" s="20">
        <v>2</v>
      </c>
      <c r="D49" s="20">
        <v>2</v>
      </c>
      <c r="E49" s="20">
        <v>2</v>
      </c>
      <c r="F49" s="20">
        <v>1</v>
      </c>
      <c r="G49" s="87">
        <v>102</v>
      </c>
      <c r="H49" s="82"/>
    </row>
    <row r="50" spans="1:8" x14ac:dyDescent="0.15">
      <c r="A50" s="5" t="s">
        <v>189</v>
      </c>
      <c r="B50" s="20">
        <v>355</v>
      </c>
      <c r="C50" s="20">
        <v>130</v>
      </c>
      <c r="D50" s="20">
        <v>197</v>
      </c>
      <c r="E50" s="20">
        <v>129</v>
      </c>
      <c r="F50" s="20">
        <v>114</v>
      </c>
      <c r="G50" s="87">
        <v>102</v>
      </c>
      <c r="H50" s="82"/>
    </row>
    <row r="51" spans="1:8" x14ac:dyDescent="0.15">
      <c r="A51" s="5" t="s">
        <v>190</v>
      </c>
      <c r="B51" s="20">
        <v>1854</v>
      </c>
      <c r="C51" s="20">
        <v>1194</v>
      </c>
      <c r="D51" s="20">
        <v>1311</v>
      </c>
      <c r="E51" s="20">
        <v>1060</v>
      </c>
      <c r="F51" s="20">
        <v>1078</v>
      </c>
      <c r="G51" s="87">
        <v>1020</v>
      </c>
      <c r="H51" s="84"/>
    </row>
    <row r="52" spans="1:8" x14ac:dyDescent="0.15">
      <c r="A52" s="13" t="s">
        <v>191</v>
      </c>
      <c r="B52" s="25">
        <v>5029</v>
      </c>
      <c r="C52" s="25">
        <v>4331</v>
      </c>
      <c r="D52" s="25">
        <v>5001</v>
      </c>
      <c r="E52" s="25">
        <v>4128</v>
      </c>
      <c r="F52" s="25">
        <v>3902</v>
      </c>
      <c r="G52" s="94">
        <v>4091</v>
      </c>
    </row>
    <row r="53" spans="1:8" x14ac:dyDescent="0.15">
      <c r="A53" s="5"/>
      <c r="B53" s="5"/>
      <c r="C53" s="5"/>
      <c r="D53" s="5"/>
      <c r="E53" s="5"/>
      <c r="F53" s="5"/>
      <c r="G53" s="82"/>
    </row>
    <row r="54" spans="1:8" x14ac:dyDescent="0.15">
      <c r="A54" s="5" t="s">
        <v>192</v>
      </c>
      <c r="B54" s="20">
        <v>1483</v>
      </c>
      <c r="C54" s="20">
        <v>5577</v>
      </c>
      <c r="D54" s="20">
        <v>4037</v>
      </c>
      <c r="E54" s="20">
        <v>3138</v>
      </c>
      <c r="F54" s="20">
        <v>3145</v>
      </c>
      <c r="G54" s="87">
        <v>3014</v>
      </c>
    </row>
    <row r="55" spans="1:8" x14ac:dyDescent="0.15">
      <c r="A55" s="5" t="s">
        <v>193</v>
      </c>
      <c r="B55" s="20">
        <v>2</v>
      </c>
      <c r="C55" s="20">
        <v>51</v>
      </c>
      <c r="D55" s="20">
        <v>50</v>
      </c>
      <c r="E55" s="20">
        <v>44</v>
      </c>
      <c r="F55" s="20">
        <v>35</v>
      </c>
      <c r="G55" s="87">
        <v>368</v>
      </c>
    </row>
    <row r="56" spans="1:8" x14ac:dyDescent="0.15">
      <c r="A56" s="5" t="s">
        <v>194</v>
      </c>
      <c r="B56" s="20">
        <v>3166</v>
      </c>
      <c r="C56" s="20">
        <v>3133</v>
      </c>
      <c r="D56" s="20">
        <v>3118</v>
      </c>
      <c r="E56" s="20">
        <v>2816</v>
      </c>
      <c r="F56" s="20">
        <v>2672</v>
      </c>
      <c r="G56" s="87">
        <v>2694</v>
      </c>
    </row>
    <row r="57" spans="1:8" x14ac:dyDescent="0.15">
      <c r="A57" s="5" t="s">
        <v>195</v>
      </c>
      <c r="B57" s="20">
        <v>378</v>
      </c>
      <c r="C57" s="20">
        <v>1456</v>
      </c>
      <c r="D57" s="20">
        <v>909</v>
      </c>
      <c r="E57" s="20">
        <v>600</v>
      </c>
      <c r="F57" s="20">
        <v>618</v>
      </c>
      <c r="G57" s="87">
        <v>531</v>
      </c>
    </row>
    <row r="58" spans="1:8" x14ac:dyDescent="0.15">
      <c r="A58" s="5" t="s">
        <v>196</v>
      </c>
      <c r="B58" s="20">
        <v>1058</v>
      </c>
      <c r="C58" s="20">
        <v>1113</v>
      </c>
      <c r="D58" s="20">
        <v>1074</v>
      </c>
      <c r="E58" s="20">
        <v>973</v>
      </c>
      <c r="F58" s="20">
        <v>1003</v>
      </c>
      <c r="G58" s="87">
        <v>984</v>
      </c>
    </row>
    <row r="59" spans="1:8" x14ac:dyDescent="0.15">
      <c r="A59" s="13" t="s">
        <v>197</v>
      </c>
      <c r="B59" s="25">
        <v>11116</v>
      </c>
      <c r="C59" s="25">
        <v>15661</v>
      </c>
      <c r="D59" s="25">
        <v>14189</v>
      </c>
      <c r="E59" s="25">
        <v>11699</v>
      </c>
      <c r="F59" s="25">
        <v>11375</v>
      </c>
      <c r="G59" s="94">
        <v>11682</v>
      </c>
    </row>
    <row r="60" spans="1:8" x14ac:dyDescent="0.15">
      <c r="A60" s="5"/>
      <c r="B60" s="5"/>
      <c r="C60" s="5"/>
      <c r="D60" s="5"/>
      <c r="E60" s="5"/>
      <c r="F60" s="5"/>
      <c r="G60" s="82"/>
    </row>
    <row r="61" spans="1:8" x14ac:dyDescent="0.15">
      <c r="A61" s="5" t="s">
        <v>198</v>
      </c>
      <c r="B61" s="20">
        <v>1271</v>
      </c>
      <c r="C61" s="20">
        <v>1588</v>
      </c>
      <c r="D61" s="20">
        <v>1588</v>
      </c>
      <c r="E61" s="20">
        <v>1588</v>
      </c>
      <c r="F61" s="20">
        <v>1588</v>
      </c>
      <c r="G61" s="87">
        <v>1588</v>
      </c>
    </row>
    <row r="62" spans="1:8" x14ac:dyDescent="0.15">
      <c r="A62" s="5" t="s">
        <v>199</v>
      </c>
      <c r="B62" s="20">
        <v>18</v>
      </c>
      <c r="C62" s="20">
        <v>1170</v>
      </c>
      <c r="D62" s="20">
        <v>1170</v>
      </c>
      <c r="E62" s="20">
        <v>1170</v>
      </c>
      <c r="F62" s="20">
        <v>1170</v>
      </c>
      <c r="G62" s="87">
        <v>1170</v>
      </c>
    </row>
    <row r="63" spans="1:8" x14ac:dyDescent="0.15">
      <c r="A63" s="5" t="s">
        <v>200</v>
      </c>
      <c r="B63" s="20">
        <v>5753</v>
      </c>
      <c r="C63" s="20">
        <v>5720</v>
      </c>
      <c r="D63" s="20">
        <v>5899</v>
      </c>
      <c r="E63" s="20">
        <v>6454</v>
      </c>
      <c r="F63" s="20">
        <v>6834</v>
      </c>
      <c r="G63" s="87">
        <v>6462</v>
      </c>
    </row>
    <row r="64" spans="1:8" x14ac:dyDescent="0.15">
      <c r="A64" s="5" t="s">
        <v>201</v>
      </c>
      <c r="B64" s="20">
        <v>-171</v>
      </c>
      <c r="C64" s="20">
        <v>-230</v>
      </c>
      <c r="D64" s="20">
        <v>-274</v>
      </c>
      <c r="E64" s="20">
        <v>-281</v>
      </c>
      <c r="F64" s="20">
        <v>-299</v>
      </c>
      <c r="G64" s="87">
        <v>-274</v>
      </c>
    </row>
    <row r="65" spans="1:7" x14ac:dyDescent="0.15">
      <c r="A65" s="5" t="s">
        <v>202</v>
      </c>
      <c r="B65" s="20">
        <v>-307</v>
      </c>
      <c r="C65" s="20">
        <v>1175</v>
      </c>
      <c r="D65" s="20">
        <v>1323</v>
      </c>
      <c r="E65" s="20">
        <v>708</v>
      </c>
      <c r="F65" s="20">
        <v>1215</v>
      </c>
      <c r="G65" s="87">
        <v>569</v>
      </c>
    </row>
    <row r="66" spans="1:7" x14ac:dyDescent="0.15">
      <c r="A66" s="13" t="s">
        <v>203</v>
      </c>
      <c r="B66" s="25">
        <v>6564</v>
      </c>
      <c r="C66" s="25">
        <v>9423</v>
      </c>
      <c r="D66" s="25">
        <v>9706</v>
      </c>
      <c r="E66" s="25">
        <v>9639</v>
      </c>
      <c r="F66" s="25">
        <v>10508</v>
      </c>
      <c r="G66" s="94">
        <v>9515</v>
      </c>
    </row>
    <row r="67" spans="1:7" x14ac:dyDescent="0.15">
      <c r="A67" s="5"/>
      <c r="B67" s="5"/>
      <c r="C67" s="5"/>
      <c r="D67" s="5"/>
      <c r="E67" s="5"/>
      <c r="F67" s="5"/>
      <c r="G67" s="82"/>
    </row>
    <row r="68" spans="1:7" x14ac:dyDescent="0.15">
      <c r="A68" s="5" t="s">
        <v>204</v>
      </c>
      <c r="B68" s="20">
        <v>214</v>
      </c>
      <c r="C68" s="20">
        <v>245</v>
      </c>
      <c r="D68" s="20">
        <v>250</v>
      </c>
      <c r="E68" s="20">
        <v>113</v>
      </c>
      <c r="F68" s="20">
        <v>117</v>
      </c>
      <c r="G68" s="87">
        <v>110</v>
      </c>
    </row>
    <row r="69" spans="1:7" x14ac:dyDescent="0.15">
      <c r="A69" s="5"/>
      <c r="B69" s="5"/>
      <c r="C69" s="5"/>
      <c r="D69" s="5"/>
      <c r="E69" s="5"/>
      <c r="F69" s="5"/>
      <c r="G69" s="82"/>
    </row>
    <row r="70" spans="1:7" x14ac:dyDescent="0.15">
      <c r="A70" s="13" t="s">
        <v>205</v>
      </c>
      <c r="B70" s="32">
        <v>6778</v>
      </c>
      <c r="C70" s="32">
        <v>9668</v>
      </c>
      <c r="D70" s="32">
        <v>9956</v>
      </c>
      <c r="E70" s="32">
        <v>9752</v>
      </c>
      <c r="F70" s="32">
        <v>10625</v>
      </c>
      <c r="G70" s="97">
        <v>9625</v>
      </c>
    </row>
    <row r="71" spans="1:7" x14ac:dyDescent="0.15">
      <c r="A71" s="5"/>
      <c r="B71" s="5"/>
      <c r="C71" s="5"/>
      <c r="D71" s="5"/>
      <c r="E71" s="5"/>
      <c r="F71" s="5"/>
      <c r="G71" s="82"/>
    </row>
    <row r="72" spans="1:7" x14ac:dyDescent="0.15">
      <c r="A72" s="13" t="s">
        <v>206</v>
      </c>
      <c r="B72" s="33">
        <v>17894</v>
      </c>
      <c r="C72" s="33">
        <v>25329</v>
      </c>
      <c r="D72" s="33">
        <v>24145</v>
      </c>
      <c r="E72" s="33">
        <v>21451</v>
      </c>
      <c r="F72" s="33">
        <v>22000</v>
      </c>
      <c r="G72" s="96">
        <v>21307</v>
      </c>
    </row>
    <row r="73" spans="1:7" x14ac:dyDescent="0.15">
      <c r="A73" s="5"/>
      <c r="B73" s="5"/>
      <c r="C73" s="5"/>
      <c r="D73" s="5"/>
      <c r="E73" s="5"/>
      <c r="F73" s="5"/>
      <c r="G73" s="82"/>
    </row>
    <row r="74" spans="1:7" x14ac:dyDescent="0.15">
      <c r="A74" s="13" t="s">
        <v>126</v>
      </c>
      <c r="B74" s="5"/>
      <c r="C74" s="5"/>
      <c r="D74" s="5"/>
      <c r="E74" s="5"/>
      <c r="F74" s="5"/>
      <c r="G74" s="82"/>
    </row>
    <row r="75" spans="1:7" x14ac:dyDescent="0.15">
      <c r="A75" s="5" t="s">
        <v>207</v>
      </c>
      <c r="B75" s="20">
        <v>82.981999999999999</v>
      </c>
      <c r="C75" s="20">
        <v>103.770511</v>
      </c>
      <c r="D75" s="20">
        <v>103.22499999999999</v>
      </c>
      <c r="E75" s="20">
        <v>103.51900000000001</v>
      </c>
      <c r="F75" s="20">
        <v>103.153655</v>
      </c>
      <c r="G75" s="87">
        <v>103.41065</v>
      </c>
    </row>
    <row r="76" spans="1:7" x14ac:dyDescent="0.15">
      <c r="A76" s="5" t="s">
        <v>208</v>
      </c>
      <c r="B76" s="20">
        <v>82.981999999999999</v>
      </c>
      <c r="C76" s="20">
        <v>103.770511</v>
      </c>
      <c r="D76" s="20">
        <v>103.22499999999999</v>
      </c>
      <c r="E76" s="20">
        <v>103.51900000000001</v>
      </c>
      <c r="F76" s="20">
        <v>103.153655</v>
      </c>
      <c r="G76" s="87">
        <v>103.41065</v>
      </c>
    </row>
    <row r="77" spans="1:7" x14ac:dyDescent="0.15">
      <c r="A77" s="5" t="s">
        <v>209</v>
      </c>
      <c r="B77" s="19">
        <v>79.101490999999996</v>
      </c>
      <c r="C77" s="19">
        <v>90.806144000000003</v>
      </c>
      <c r="D77" s="19">
        <v>94.027608999999998</v>
      </c>
      <c r="E77" s="19">
        <v>93.113341000000005</v>
      </c>
      <c r="F77" s="19">
        <v>101.867452</v>
      </c>
      <c r="G77" s="88">
        <v>92.011798999999996</v>
      </c>
    </row>
    <row r="78" spans="1:7" x14ac:dyDescent="0.15">
      <c r="A78" s="5" t="s">
        <v>210</v>
      </c>
      <c r="B78" s="20">
        <v>2036</v>
      </c>
      <c r="C78" s="20">
        <v>-143</v>
      </c>
      <c r="D78" s="20">
        <v>635</v>
      </c>
      <c r="E78" s="20">
        <v>1868</v>
      </c>
      <c r="F78" s="20">
        <v>2741</v>
      </c>
      <c r="G78" s="87">
        <v>2697</v>
      </c>
    </row>
    <row r="79" spans="1:7" x14ac:dyDescent="0.15">
      <c r="A79" s="5" t="s">
        <v>211</v>
      </c>
      <c r="B79" s="19">
        <v>24.535440999999999</v>
      </c>
      <c r="C79" s="19">
        <v>-1.38</v>
      </c>
      <c r="D79" s="19">
        <v>6.1516099999999998</v>
      </c>
      <c r="E79" s="19">
        <v>18.044996000000001</v>
      </c>
      <c r="F79" s="19">
        <v>26.572009999999999</v>
      </c>
      <c r="G79" s="88">
        <v>26.080484999999999</v>
      </c>
    </row>
    <row r="80" spans="1:7" x14ac:dyDescent="0.15">
      <c r="A80" s="5" t="s">
        <v>212</v>
      </c>
      <c r="B80" s="20">
        <v>2339</v>
      </c>
      <c r="C80" s="20">
        <v>6520</v>
      </c>
      <c r="D80" s="20">
        <v>5425</v>
      </c>
      <c r="E80" s="20">
        <v>4226</v>
      </c>
      <c r="F80" s="20">
        <v>3810</v>
      </c>
      <c r="G80" s="87">
        <v>4514</v>
      </c>
    </row>
    <row r="81" spans="1:7" x14ac:dyDescent="0.15">
      <c r="A81" s="5" t="s">
        <v>213</v>
      </c>
      <c r="B81" s="20">
        <v>727</v>
      </c>
      <c r="C81" s="20">
        <v>4338</v>
      </c>
      <c r="D81" s="20">
        <v>4179</v>
      </c>
      <c r="E81" s="20">
        <v>2996</v>
      </c>
      <c r="F81" s="20">
        <v>2445</v>
      </c>
      <c r="G81" s="87">
        <v>3422</v>
      </c>
    </row>
    <row r="82" spans="1:7" x14ac:dyDescent="0.15">
      <c r="A82" s="5" t="s">
        <v>214</v>
      </c>
      <c r="B82" s="20">
        <v>3001</v>
      </c>
      <c r="C82" s="20">
        <v>2931</v>
      </c>
      <c r="D82" s="20">
        <v>2928</v>
      </c>
      <c r="E82" s="20">
        <v>2616</v>
      </c>
      <c r="F82" s="20">
        <v>2480</v>
      </c>
      <c r="G82" s="87">
        <v>2471</v>
      </c>
    </row>
    <row r="83" spans="1:7" ht="12" x14ac:dyDescent="0.15">
      <c r="A83" s="5" t="s">
        <v>215</v>
      </c>
      <c r="B83" s="20">
        <v>688</v>
      </c>
      <c r="C83" s="20">
        <v>648</v>
      </c>
      <c r="D83" s="20">
        <v>856</v>
      </c>
      <c r="E83" s="20">
        <v>752</v>
      </c>
      <c r="F83" s="20">
        <v>808</v>
      </c>
      <c r="G83" s="87" t="s">
        <v>129</v>
      </c>
    </row>
    <row r="84" spans="1:7" x14ac:dyDescent="0.15">
      <c r="A84" s="5" t="s">
        <v>216</v>
      </c>
      <c r="B84" s="20">
        <v>214</v>
      </c>
      <c r="C84" s="20">
        <v>245</v>
      </c>
      <c r="D84" s="20">
        <v>250</v>
      </c>
      <c r="E84" s="20">
        <v>113</v>
      </c>
      <c r="F84" s="20">
        <v>117</v>
      </c>
      <c r="G84" s="87">
        <v>110</v>
      </c>
    </row>
    <row r="85" spans="1:7" x14ac:dyDescent="0.15">
      <c r="A85" s="5" t="s">
        <v>217</v>
      </c>
      <c r="B85" s="20">
        <v>380</v>
      </c>
      <c r="C85" s="20">
        <v>398</v>
      </c>
      <c r="D85" s="20">
        <v>497</v>
      </c>
      <c r="E85" s="20">
        <v>466</v>
      </c>
      <c r="F85" s="20">
        <v>441</v>
      </c>
      <c r="G85" s="87">
        <v>555</v>
      </c>
    </row>
    <row r="86" spans="1:7" ht="12" x14ac:dyDescent="0.15">
      <c r="A86" s="5" t="s">
        <v>218</v>
      </c>
      <c r="B86" s="23" t="s">
        <v>129</v>
      </c>
      <c r="C86" s="23" t="s">
        <v>129</v>
      </c>
      <c r="D86" s="23" t="s">
        <v>129</v>
      </c>
      <c r="E86" s="23" t="s">
        <v>129</v>
      </c>
      <c r="F86" s="23" t="s">
        <v>129</v>
      </c>
      <c r="G86" s="83" t="s">
        <v>129</v>
      </c>
    </row>
    <row r="87" spans="1:7" x14ac:dyDescent="0.15">
      <c r="A87" s="5" t="s">
        <v>219</v>
      </c>
      <c r="B87" s="20">
        <v>591</v>
      </c>
      <c r="C87" s="20">
        <v>702</v>
      </c>
      <c r="D87" s="20">
        <v>649</v>
      </c>
      <c r="E87" s="20">
        <v>568</v>
      </c>
      <c r="F87" s="20">
        <v>654</v>
      </c>
      <c r="G87" s="87">
        <v>672</v>
      </c>
    </row>
    <row r="88" spans="1:7" x14ac:dyDescent="0.15">
      <c r="A88" s="5" t="s">
        <v>220</v>
      </c>
      <c r="B88" s="20">
        <v>45</v>
      </c>
      <c r="C88" s="20">
        <v>63</v>
      </c>
      <c r="D88" s="20">
        <v>45</v>
      </c>
      <c r="E88" s="20">
        <v>24</v>
      </c>
      <c r="F88" s="20">
        <v>22</v>
      </c>
      <c r="G88" s="87">
        <v>22</v>
      </c>
    </row>
    <row r="89" spans="1:7" x14ac:dyDescent="0.15">
      <c r="A89" s="5" t="s">
        <v>221</v>
      </c>
      <c r="B89" s="20">
        <v>854</v>
      </c>
      <c r="C89" s="20">
        <v>1173</v>
      </c>
      <c r="D89" s="20">
        <v>1051</v>
      </c>
      <c r="E89" s="20">
        <v>975</v>
      </c>
      <c r="F89" s="20">
        <v>1083</v>
      </c>
      <c r="G89" s="87">
        <v>973</v>
      </c>
    </row>
    <row r="90" spans="1:7" x14ac:dyDescent="0.15">
      <c r="A90" s="5" t="s">
        <v>222</v>
      </c>
      <c r="B90" s="20">
        <v>2863</v>
      </c>
      <c r="C90" s="20">
        <v>3332</v>
      </c>
      <c r="D90" s="20">
        <v>3237</v>
      </c>
      <c r="E90" s="20">
        <v>2844</v>
      </c>
      <c r="F90" s="20">
        <v>2889</v>
      </c>
      <c r="G90" s="87">
        <v>3013</v>
      </c>
    </row>
    <row r="91" spans="1:7" x14ac:dyDescent="0.15">
      <c r="A91" s="5" t="s">
        <v>223</v>
      </c>
      <c r="B91" s="20">
        <v>10522</v>
      </c>
      <c r="C91" s="20">
        <v>11718</v>
      </c>
      <c r="D91" s="20">
        <v>10930</v>
      </c>
      <c r="E91" s="20">
        <v>9361</v>
      </c>
      <c r="F91" s="20">
        <v>9571</v>
      </c>
      <c r="G91" s="87">
        <v>9940</v>
      </c>
    </row>
    <row r="92" spans="1:7" x14ac:dyDescent="0.15">
      <c r="A92" s="5" t="s">
        <v>224</v>
      </c>
      <c r="B92" s="20">
        <v>916</v>
      </c>
      <c r="C92" s="20">
        <v>1248</v>
      </c>
      <c r="D92" s="20">
        <v>916</v>
      </c>
      <c r="E92" s="20">
        <v>585</v>
      </c>
      <c r="F92" s="20">
        <v>654</v>
      </c>
      <c r="G92" s="87">
        <v>678</v>
      </c>
    </row>
    <row r="93" spans="1:7" x14ac:dyDescent="0.15">
      <c r="A93" s="5" t="s">
        <v>225</v>
      </c>
      <c r="B93" s="34">
        <v>26033</v>
      </c>
      <c r="C93" s="34">
        <v>25540</v>
      </c>
      <c r="D93" s="34">
        <v>27000</v>
      </c>
      <c r="E93" s="34">
        <v>24459</v>
      </c>
      <c r="F93" s="34">
        <v>23893</v>
      </c>
      <c r="G93" s="95">
        <v>24155</v>
      </c>
    </row>
    <row r="94" spans="1:7" ht="12" x14ac:dyDescent="0.15">
      <c r="A94" s="5" t="s">
        <v>226</v>
      </c>
      <c r="B94" s="34" t="s">
        <v>129</v>
      </c>
      <c r="C94" s="34" t="s">
        <v>129</v>
      </c>
      <c r="D94" s="34" t="s">
        <v>129</v>
      </c>
      <c r="E94" s="34" t="s">
        <v>129</v>
      </c>
      <c r="F94" s="34">
        <v>608</v>
      </c>
      <c r="G94" s="95" t="s">
        <v>129</v>
      </c>
    </row>
    <row r="95" spans="1:7" ht="12" x14ac:dyDescent="0.15">
      <c r="A95" s="5" t="s">
        <v>227</v>
      </c>
      <c r="B95" s="20" t="s">
        <v>129</v>
      </c>
      <c r="C95" s="20" t="s">
        <v>129</v>
      </c>
      <c r="D95" s="20" t="s">
        <v>129</v>
      </c>
      <c r="E95" s="20">
        <v>49</v>
      </c>
      <c r="F95" s="20">
        <v>52</v>
      </c>
      <c r="G95" s="87">
        <v>46</v>
      </c>
    </row>
    <row r="96" spans="1:7" x14ac:dyDescent="0.15">
      <c r="A96" s="5" t="s">
        <v>136</v>
      </c>
      <c r="B96" s="29">
        <v>42460</v>
      </c>
      <c r="C96" s="29">
        <v>42829</v>
      </c>
      <c r="D96" s="29">
        <v>43194</v>
      </c>
      <c r="E96" s="29">
        <v>43558</v>
      </c>
      <c r="F96" s="29">
        <v>43558</v>
      </c>
      <c r="G96" s="90">
        <v>43921</v>
      </c>
    </row>
    <row r="97" spans="1:7" ht="12" x14ac:dyDescent="0.15">
      <c r="A97" s="5" t="s">
        <v>137</v>
      </c>
      <c r="B97" s="23" t="s">
        <v>138</v>
      </c>
      <c r="C97" s="23" t="s">
        <v>138</v>
      </c>
      <c r="D97" s="23" t="s">
        <v>138</v>
      </c>
      <c r="E97" s="23" t="s">
        <v>138</v>
      </c>
      <c r="F97" s="23" t="s">
        <v>141</v>
      </c>
      <c r="G97" s="83" t="s">
        <v>141</v>
      </c>
    </row>
    <row r="98" spans="1:7" ht="12" x14ac:dyDescent="0.15">
      <c r="A98" s="5" t="s">
        <v>142</v>
      </c>
      <c r="B98" s="23" t="s">
        <v>143</v>
      </c>
      <c r="C98" s="23" t="s">
        <v>143</v>
      </c>
      <c r="D98" s="23" t="s">
        <v>143</v>
      </c>
      <c r="E98" s="23" t="s">
        <v>143</v>
      </c>
      <c r="F98" s="23" t="s">
        <v>143</v>
      </c>
      <c r="G98" s="83" t="s">
        <v>143</v>
      </c>
    </row>
    <row r="99" spans="1:7" ht="12" x14ac:dyDescent="0.15">
      <c r="A99" s="5"/>
      <c r="B99" s="5"/>
      <c r="C99" s="5"/>
      <c r="D99" s="5"/>
      <c r="E99" s="5"/>
      <c r="F99" s="5"/>
      <c r="G99" s="23" t="s">
        <v>143</v>
      </c>
    </row>
    <row r="100" spans="1:7" x14ac:dyDescent="0.15">
      <c r="A100" s="18"/>
      <c r="B100" s="18"/>
      <c r="C100" s="18"/>
      <c r="D100" s="18"/>
      <c r="E100" s="18"/>
      <c r="F100" s="18"/>
      <c r="G100" s="18"/>
    </row>
    <row r="101" spans="1:7" x14ac:dyDescent="0.15">
      <c r="A101" s="2" t="s">
        <v>228</v>
      </c>
    </row>
    <row r="102" spans="1:7" x14ac:dyDescent="0.15">
      <c r="A102" s="24" t="s">
        <v>59</v>
      </c>
    </row>
  </sheetData>
  <pageMargins left="0.2" right="0.2" top="0.5" bottom="0.5" header="0.5" footer="0.5"/>
  <pageSetup fitToWidth="0" fitToHeight="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3F2A5-E813-4540-992B-7340243531D7}">
  <sheetPr>
    <outlinePr summaryBelow="0" summaryRight="0"/>
    <pageSetUpPr autoPageBreaks="0"/>
  </sheetPr>
  <dimension ref="A5:IU75"/>
  <sheetViews>
    <sheetView topLeftCell="A3" workbookViewId="0">
      <selection activeCell="G15" sqref="G15"/>
    </sheetView>
  </sheetViews>
  <sheetFormatPr baseColWidth="10" defaultColWidth="11" defaultRowHeight="11" x14ac:dyDescent="0.15"/>
  <cols>
    <col min="1" max="1" width="45.83203125" style="2" customWidth="1"/>
    <col min="2" max="7" width="14.83203125" style="2" customWidth="1"/>
    <col min="8" max="256" width="8.83203125" style="2" customWidth="1"/>
    <col min="257" max="257" width="45.83203125" style="2" customWidth="1"/>
    <col min="258" max="263" width="14.83203125" style="2" customWidth="1"/>
    <col min="264" max="512" width="8.83203125" style="2" customWidth="1"/>
    <col min="513" max="513" width="45.83203125" style="2" customWidth="1"/>
    <col min="514" max="519" width="14.83203125" style="2" customWidth="1"/>
    <col min="520" max="768" width="8.83203125" style="2" customWidth="1"/>
    <col min="769" max="769" width="45.83203125" style="2" customWidth="1"/>
    <col min="770" max="775" width="14.83203125" style="2" customWidth="1"/>
    <col min="776" max="1024" width="8.83203125" style="2" customWidth="1"/>
    <col min="1025" max="1025" width="45.83203125" style="2" customWidth="1"/>
    <col min="1026" max="1031" width="14.83203125" style="2" customWidth="1"/>
    <col min="1032" max="1280" width="8.83203125" style="2" customWidth="1"/>
    <col min="1281" max="1281" width="45.83203125" style="2" customWidth="1"/>
    <col min="1282" max="1287" width="14.83203125" style="2" customWidth="1"/>
    <col min="1288" max="1536" width="8.83203125" style="2" customWidth="1"/>
    <col min="1537" max="1537" width="45.83203125" style="2" customWidth="1"/>
    <col min="1538" max="1543" width="14.83203125" style="2" customWidth="1"/>
    <col min="1544" max="1792" width="8.83203125" style="2" customWidth="1"/>
    <col min="1793" max="1793" width="45.83203125" style="2" customWidth="1"/>
    <col min="1794" max="1799" width="14.83203125" style="2" customWidth="1"/>
    <col min="1800" max="2048" width="8.83203125" style="2" customWidth="1"/>
    <col min="2049" max="2049" width="45.83203125" style="2" customWidth="1"/>
    <col min="2050" max="2055" width="14.83203125" style="2" customWidth="1"/>
    <col min="2056" max="2304" width="8.83203125" style="2" customWidth="1"/>
    <col min="2305" max="2305" width="45.83203125" style="2" customWidth="1"/>
    <col min="2306" max="2311" width="14.83203125" style="2" customWidth="1"/>
    <col min="2312" max="2560" width="8.83203125" style="2" customWidth="1"/>
    <col min="2561" max="2561" width="45.83203125" style="2" customWidth="1"/>
    <col min="2562" max="2567" width="14.83203125" style="2" customWidth="1"/>
    <col min="2568" max="2816" width="8.83203125" style="2" customWidth="1"/>
    <col min="2817" max="2817" width="45.83203125" style="2" customWidth="1"/>
    <col min="2818" max="2823" width="14.83203125" style="2" customWidth="1"/>
    <col min="2824" max="3072" width="8.83203125" style="2" customWidth="1"/>
    <col min="3073" max="3073" width="45.83203125" style="2" customWidth="1"/>
    <col min="3074" max="3079" width="14.83203125" style="2" customWidth="1"/>
    <col min="3080" max="3328" width="8.83203125" style="2" customWidth="1"/>
    <col min="3329" max="3329" width="45.83203125" style="2" customWidth="1"/>
    <col min="3330" max="3335" width="14.83203125" style="2" customWidth="1"/>
    <col min="3336" max="3584" width="8.83203125" style="2" customWidth="1"/>
    <col min="3585" max="3585" width="45.83203125" style="2" customWidth="1"/>
    <col min="3586" max="3591" width="14.83203125" style="2" customWidth="1"/>
    <col min="3592" max="3840" width="8.83203125" style="2" customWidth="1"/>
    <col min="3841" max="3841" width="45.83203125" style="2" customWidth="1"/>
    <col min="3842" max="3847" width="14.83203125" style="2" customWidth="1"/>
    <col min="3848" max="4096" width="8.83203125" style="2" customWidth="1"/>
    <col min="4097" max="4097" width="45.83203125" style="2" customWidth="1"/>
    <col min="4098" max="4103" width="14.83203125" style="2" customWidth="1"/>
    <col min="4104" max="4352" width="8.83203125" style="2" customWidth="1"/>
    <col min="4353" max="4353" width="45.83203125" style="2" customWidth="1"/>
    <col min="4354" max="4359" width="14.83203125" style="2" customWidth="1"/>
    <col min="4360" max="4608" width="8.83203125" style="2" customWidth="1"/>
    <col min="4609" max="4609" width="45.83203125" style="2" customWidth="1"/>
    <col min="4610" max="4615" width="14.83203125" style="2" customWidth="1"/>
    <col min="4616" max="4864" width="8.83203125" style="2" customWidth="1"/>
    <col min="4865" max="4865" width="45.83203125" style="2" customWidth="1"/>
    <col min="4866" max="4871" width="14.83203125" style="2" customWidth="1"/>
    <col min="4872" max="5120" width="8.83203125" style="2" customWidth="1"/>
    <col min="5121" max="5121" width="45.83203125" style="2" customWidth="1"/>
    <col min="5122" max="5127" width="14.83203125" style="2" customWidth="1"/>
    <col min="5128" max="5376" width="8.83203125" style="2" customWidth="1"/>
    <col min="5377" max="5377" width="45.83203125" style="2" customWidth="1"/>
    <col min="5378" max="5383" width="14.83203125" style="2" customWidth="1"/>
    <col min="5384" max="5632" width="8.83203125" style="2" customWidth="1"/>
    <col min="5633" max="5633" width="45.83203125" style="2" customWidth="1"/>
    <col min="5634" max="5639" width="14.83203125" style="2" customWidth="1"/>
    <col min="5640" max="5888" width="8.83203125" style="2" customWidth="1"/>
    <col min="5889" max="5889" width="45.83203125" style="2" customWidth="1"/>
    <col min="5890" max="5895" width="14.83203125" style="2" customWidth="1"/>
    <col min="5896" max="6144" width="8.83203125" style="2" customWidth="1"/>
    <col min="6145" max="6145" width="45.83203125" style="2" customWidth="1"/>
    <col min="6146" max="6151" width="14.83203125" style="2" customWidth="1"/>
    <col min="6152" max="6400" width="8.83203125" style="2" customWidth="1"/>
    <col min="6401" max="6401" width="45.83203125" style="2" customWidth="1"/>
    <col min="6402" max="6407" width="14.83203125" style="2" customWidth="1"/>
    <col min="6408" max="6656" width="8.83203125" style="2" customWidth="1"/>
    <col min="6657" max="6657" width="45.83203125" style="2" customWidth="1"/>
    <col min="6658" max="6663" width="14.83203125" style="2" customWidth="1"/>
    <col min="6664" max="6912" width="8.83203125" style="2" customWidth="1"/>
    <col min="6913" max="6913" width="45.83203125" style="2" customWidth="1"/>
    <col min="6914" max="6919" width="14.83203125" style="2" customWidth="1"/>
    <col min="6920" max="7168" width="8.83203125" style="2" customWidth="1"/>
    <col min="7169" max="7169" width="45.83203125" style="2" customWidth="1"/>
    <col min="7170" max="7175" width="14.83203125" style="2" customWidth="1"/>
    <col min="7176" max="7424" width="8.83203125" style="2" customWidth="1"/>
    <col min="7425" max="7425" width="45.83203125" style="2" customWidth="1"/>
    <col min="7426" max="7431" width="14.83203125" style="2" customWidth="1"/>
    <col min="7432" max="7680" width="8.83203125" style="2" customWidth="1"/>
    <col min="7681" max="7681" width="45.83203125" style="2" customWidth="1"/>
    <col min="7682" max="7687" width="14.83203125" style="2" customWidth="1"/>
    <col min="7688" max="7936" width="8.83203125" style="2" customWidth="1"/>
    <col min="7937" max="7937" width="45.83203125" style="2" customWidth="1"/>
    <col min="7938" max="7943" width="14.83203125" style="2" customWidth="1"/>
    <col min="7944" max="8192" width="8.83203125" style="2" customWidth="1"/>
    <col min="8193" max="8193" width="45.83203125" style="2" customWidth="1"/>
    <col min="8194" max="8199" width="14.83203125" style="2" customWidth="1"/>
    <col min="8200" max="8448" width="8.83203125" style="2" customWidth="1"/>
    <col min="8449" max="8449" width="45.83203125" style="2" customWidth="1"/>
    <col min="8450" max="8455" width="14.83203125" style="2" customWidth="1"/>
    <col min="8456" max="8704" width="8.83203125" style="2" customWidth="1"/>
    <col min="8705" max="8705" width="45.83203125" style="2" customWidth="1"/>
    <col min="8706" max="8711" width="14.83203125" style="2" customWidth="1"/>
    <col min="8712" max="8960" width="8.83203125" style="2" customWidth="1"/>
    <col min="8961" max="8961" width="45.83203125" style="2" customWidth="1"/>
    <col min="8962" max="8967" width="14.83203125" style="2" customWidth="1"/>
    <col min="8968" max="9216" width="8.83203125" style="2" customWidth="1"/>
    <col min="9217" max="9217" width="45.83203125" style="2" customWidth="1"/>
    <col min="9218" max="9223" width="14.83203125" style="2" customWidth="1"/>
    <col min="9224" max="9472" width="8.83203125" style="2" customWidth="1"/>
    <col min="9473" max="9473" width="45.83203125" style="2" customWidth="1"/>
    <col min="9474" max="9479" width="14.83203125" style="2" customWidth="1"/>
    <col min="9480" max="9728" width="8.83203125" style="2" customWidth="1"/>
    <col min="9729" max="9729" width="45.83203125" style="2" customWidth="1"/>
    <col min="9730" max="9735" width="14.83203125" style="2" customWidth="1"/>
    <col min="9736" max="9984" width="8.83203125" style="2" customWidth="1"/>
    <col min="9985" max="9985" width="45.83203125" style="2" customWidth="1"/>
    <col min="9986" max="9991" width="14.83203125" style="2" customWidth="1"/>
    <col min="9992" max="10240" width="8.83203125" style="2" customWidth="1"/>
    <col min="10241" max="10241" width="45.83203125" style="2" customWidth="1"/>
    <col min="10242" max="10247" width="14.83203125" style="2" customWidth="1"/>
    <col min="10248" max="10496" width="8.83203125" style="2" customWidth="1"/>
    <col min="10497" max="10497" width="45.83203125" style="2" customWidth="1"/>
    <col min="10498" max="10503" width="14.83203125" style="2" customWidth="1"/>
    <col min="10504" max="10752" width="8.83203125" style="2" customWidth="1"/>
    <col min="10753" max="10753" width="45.83203125" style="2" customWidth="1"/>
    <col min="10754" max="10759" width="14.83203125" style="2" customWidth="1"/>
    <col min="10760" max="11008" width="8.83203125" style="2" customWidth="1"/>
    <col min="11009" max="11009" width="45.83203125" style="2" customWidth="1"/>
    <col min="11010" max="11015" width="14.83203125" style="2" customWidth="1"/>
    <col min="11016" max="11264" width="8.83203125" style="2" customWidth="1"/>
    <col min="11265" max="11265" width="45.83203125" style="2" customWidth="1"/>
    <col min="11266" max="11271" width="14.83203125" style="2" customWidth="1"/>
    <col min="11272" max="11520" width="8.83203125" style="2" customWidth="1"/>
    <col min="11521" max="11521" width="45.83203125" style="2" customWidth="1"/>
    <col min="11522" max="11527" width="14.83203125" style="2" customWidth="1"/>
    <col min="11528" max="11776" width="8.83203125" style="2" customWidth="1"/>
    <col min="11777" max="11777" width="45.83203125" style="2" customWidth="1"/>
    <col min="11778" max="11783" width="14.83203125" style="2" customWidth="1"/>
    <col min="11784" max="12032" width="8.83203125" style="2" customWidth="1"/>
    <col min="12033" max="12033" width="45.83203125" style="2" customWidth="1"/>
    <col min="12034" max="12039" width="14.83203125" style="2" customWidth="1"/>
    <col min="12040" max="12288" width="8.83203125" style="2" customWidth="1"/>
    <col min="12289" max="12289" width="45.83203125" style="2" customWidth="1"/>
    <col min="12290" max="12295" width="14.83203125" style="2" customWidth="1"/>
    <col min="12296" max="12544" width="8.83203125" style="2" customWidth="1"/>
    <col min="12545" max="12545" width="45.83203125" style="2" customWidth="1"/>
    <col min="12546" max="12551" width="14.83203125" style="2" customWidth="1"/>
    <col min="12552" max="12800" width="8.83203125" style="2" customWidth="1"/>
    <col min="12801" max="12801" width="45.83203125" style="2" customWidth="1"/>
    <col min="12802" max="12807" width="14.83203125" style="2" customWidth="1"/>
    <col min="12808" max="13056" width="8.83203125" style="2" customWidth="1"/>
    <col min="13057" max="13057" width="45.83203125" style="2" customWidth="1"/>
    <col min="13058" max="13063" width="14.83203125" style="2" customWidth="1"/>
    <col min="13064" max="13312" width="8.83203125" style="2" customWidth="1"/>
    <col min="13313" max="13313" width="45.83203125" style="2" customWidth="1"/>
    <col min="13314" max="13319" width="14.83203125" style="2" customWidth="1"/>
    <col min="13320" max="13568" width="8.83203125" style="2" customWidth="1"/>
    <col min="13569" max="13569" width="45.83203125" style="2" customWidth="1"/>
    <col min="13570" max="13575" width="14.83203125" style="2" customWidth="1"/>
    <col min="13576" max="13824" width="8.83203125" style="2" customWidth="1"/>
    <col min="13825" max="13825" width="45.83203125" style="2" customWidth="1"/>
    <col min="13826" max="13831" width="14.83203125" style="2" customWidth="1"/>
    <col min="13832" max="14080" width="8.83203125" style="2" customWidth="1"/>
    <col min="14081" max="14081" width="45.83203125" style="2" customWidth="1"/>
    <col min="14082" max="14087" width="14.83203125" style="2" customWidth="1"/>
    <col min="14088" max="14336" width="8.83203125" style="2" customWidth="1"/>
    <col min="14337" max="14337" width="45.83203125" style="2" customWidth="1"/>
    <col min="14338" max="14343" width="14.83203125" style="2" customWidth="1"/>
    <col min="14344" max="14592" width="8.83203125" style="2" customWidth="1"/>
    <col min="14593" max="14593" width="45.83203125" style="2" customWidth="1"/>
    <col min="14594" max="14599" width="14.83203125" style="2" customWidth="1"/>
    <col min="14600" max="14848" width="8.83203125" style="2" customWidth="1"/>
    <col min="14849" max="14849" width="45.83203125" style="2" customWidth="1"/>
    <col min="14850" max="14855" width="14.83203125" style="2" customWidth="1"/>
    <col min="14856" max="15104" width="8.83203125" style="2" customWidth="1"/>
    <col min="15105" max="15105" width="45.83203125" style="2" customWidth="1"/>
    <col min="15106" max="15111" width="14.83203125" style="2" customWidth="1"/>
    <col min="15112" max="15360" width="8.83203125" style="2" customWidth="1"/>
    <col min="15361" max="15361" width="45.83203125" style="2" customWidth="1"/>
    <col min="15362" max="15367" width="14.83203125" style="2" customWidth="1"/>
    <col min="15368" max="15616" width="8.83203125" style="2" customWidth="1"/>
    <col min="15617" max="15617" width="45.83203125" style="2" customWidth="1"/>
    <col min="15618" max="15623" width="14.83203125" style="2" customWidth="1"/>
    <col min="15624" max="15872" width="8.83203125" style="2" customWidth="1"/>
    <col min="15873" max="15873" width="45.83203125" style="2" customWidth="1"/>
    <col min="15874" max="15879" width="14.83203125" style="2" customWidth="1"/>
    <col min="15880" max="16128" width="8.83203125" style="2" customWidth="1"/>
    <col min="16129" max="16129" width="45.83203125" style="2" customWidth="1"/>
    <col min="16130" max="16135" width="14.83203125" style="2" customWidth="1"/>
    <col min="16136" max="16384" width="8.83203125" style="2" customWidth="1"/>
  </cols>
  <sheetData>
    <row r="5" spans="1:255" ht="17" x14ac:dyDescent="0.2">
      <c r="A5" s="1" t="s">
        <v>229</v>
      </c>
    </row>
    <row r="7" spans="1:255" ht="12" x14ac:dyDescent="0.15">
      <c r="A7" s="3" t="s">
        <v>61</v>
      </c>
      <c r="B7" s="4" t="s">
        <v>62</v>
      </c>
      <c r="C7" s="2" t="s">
        <v>63</v>
      </c>
      <c r="D7" s="5" t="s">
        <v>3</v>
      </c>
      <c r="E7" s="4" t="s">
        <v>64</v>
      </c>
      <c r="F7" s="2" t="s">
        <v>65</v>
      </c>
    </row>
    <row r="8" spans="1:255" x14ac:dyDescent="0.15">
      <c r="A8" s="5"/>
      <c r="B8" s="4" t="s">
        <v>66</v>
      </c>
      <c r="C8" s="2" t="s">
        <v>67</v>
      </c>
      <c r="D8" s="5" t="s">
        <v>3</v>
      </c>
      <c r="E8" s="4" t="s">
        <v>6</v>
      </c>
      <c r="F8" s="2" t="s">
        <v>7</v>
      </c>
    </row>
    <row r="9" spans="1:255" x14ac:dyDescent="0.15">
      <c r="A9" s="5"/>
      <c r="B9" s="4" t="s">
        <v>1</v>
      </c>
      <c r="C9" s="2" t="s">
        <v>68</v>
      </c>
      <c r="D9" s="5" t="s">
        <v>3</v>
      </c>
      <c r="E9" s="4" t="s">
        <v>4</v>
      </c>
      <c r="F9" s="2" t="s">
        <v>5</v>
      </c>
    </row>
    <row r="10" spans="1:255" x14ac:dyDescent="0.15">
      <c r="A10" s="5"/>
      <c r="B10" s="4" t="s">
        <v>8</v>
      </c>
      <c r="C10" s="2" t="s">
        <v>9</v>
      </c>
      <c r="D10" s="5" t="s">
        <v>3</v>
      </c>
      <c r="E10" s="4" t="s">
        <v>10</v>
      </c>
      <c r="F10" s="6" t="s">
        <v>11</v>
      </c>
    </row>
    <row r="13" spans="1:255" x14ac:dyDescent="0.15">
      <c r="A13" s="7" t="s">
        <v>230</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row>
    <row r="14" spans="1:255" ht="36" x14ac:dyDescent="0.15">
      <c r="A14" s="9" t="s">
        <v>15</v>
      </c>
      <c r="B14" s="10" t="s">
        <v>231</v>
      </c>
      <c r="C14" s="10" t="s">
        <v>232</v>
      </c>
      <c r="D14" s="10" t="s">
        <v>233</v>
      </c>
      <c r="E14" s="10" t="s">
        <v>234</v>
      </c>
      <c r="F14" s="10" t="s">
        <v>74</v>
      </c>
      <c r="G14" s="10" t="s">
        <v>352</v>
      </c>
    </row>
    <row r="15" spans="1:255" ht="12" x14ac:dyDescent="0.15">
      <c r="A15" s="11" t="s">
        <v>21</v>
      </c>
      <c r="B15" s="12" t="s">
        <v>22</v>
      </c>
      <c r="C15" s="12" t="s">
        <v>22</v>
      </c>
      <c r="D15" s="12" t="s">
        <v>22</v>
      </c>
      <c r="E15" s="12" t="s">
        <v>22</v>
      </c>
      <c r="F15" s="12" t="s">
        <v>22</v>
      </c>
      <c r="G15" s="12" t="s">
        <v>22</v>
      </c>
    </row>
    <row r="16" spans="1:255" x14ac:dyDescent="0.15">
      <c r="A16" s="13" t="s">
        <v>76</v>
      </c>
      <c r="B16" s="5"/>
      <c r="C16" s="5"/>
      <c r="D16" s="5"/>
      <c r="E16" s="5"/>
      <c r="F16" s="5"/>
      <c r="G16" s="5"/>
    </row>
    <row r="17" spans="1:7" x14ac:dyDescent="0.15">
      <c r="A17" s="13" t="s">
        <v>30</v>
      </c>
      <c r="B17" s="14">
        <v>80</v>
      </c>
      <c r="C17" s="14">
        <v>406</v>
      </c>
      <c r="D17" s="14">
        <v>621</v>
      </c>
      <c r="E17" s="14">
        <v>1061</v>
      </c>
      <c r="F17" s="14">
        <v>858</v>
      </c>
      <c r="G17" s="86">
        <v>118</v>
      </c>
    </row>
    <row r="18" spans="1:7" x14ac:dyDescent="0.15">
      <c r="A18" s="5" t="s">
        <v>84</v>
      </c>
      <c r="B18" s="20">
        <v>641</v>
      </c>
      <c r="C18" s="20">
        <v>673</v>
      </c>
      <c r="D18" s="20">
        <v>717</v>
      </c>
      <c r="E18" s="20">
        <v>748</v>
      </c>
      <c r="F18" s="20">
        <v>724</v>
      </c>
      <c r="G18" s="87">
        <v>851</v>
      </c>
    </row>
    <row r="19" spans="1:7" x14ac:dyDescent="0.15">
      <c r="A19" s="5" t="s">
        <v>235</v>
      </c>
      <c r="B19" s="20">
        <v>110</v>
      </c>
      <c r="C19" s="20">
        <v>98</v>
      </c>
      <c r="D19" s="20">
        <v>214</v>
      </c>
      <c r="E19" s="20">
        <v>206</v>
      </c>
      <c r="F19" s="20">
        <v>197</v>
      </c>
      <c r="G19" s="87">
        <v>182</v>
      </c>
    </row>
    <row r="20" spans="1:7" x14ac:dyDescent="0.15">
      <c r="A20" s="13" t="s">
        <v>236</v>
      </c>
      <c r="B20" s="25">
        <v>751</v>
      </c>
      <c r="C20" s="25">
        <v>771</v>
      </c>
      <c r="D20" s="25">
        <v>931</v>
      </c>
      <c r="E20" s="25">
        <v>954</v>
      </c>
      <c r="F20" s="25">
        <v>921</v>
      </c>
      <c r="G20" s="94">
        <v>1033</v>
      </c>
    </row>
    <row r="21" spans="1:7" x14ac:dyDescent="0.15">
      <c r="A21" s="5"/>
      <c r="B21" s="5"/>
      <c r="C21" s="5"/>
      <c r="D21" s="5"/>
      <c r="E21" s="5"/>
      <c r="F21" s="5"/>
      <c r="G21" s="82"/>
    </row>
    <row r="22" spans="1:7" ht="12" x14ac:dyDescent="0.15">
      <c r="A22" s="5" t="s">
        <v>237</v>
      </c>
      <c r="B22" s="20" t="s">
        <v>40</v>
      </c>
      <c r="C22" s="20" t="s">
        <v>40</v>
      </c>
      <c r="D22" s="20" t="s">
        <v>40</v>
      </c>
      <c r="E22" s="20">
        <v>-30</v>
      </c>
      <c r="F22" s="20">
        <v>-15</v>
      </c>
      <c r="G22" s="87" t="s">
        <v>40</v>
      </c>
    </row>
    <row r="23" spans="1:7" ht="12" x14ac:dyDescent="0.15">
      <c r="A23" s="5" t="s">
        <v>238</v>
      </c>
      <c r="B23" s="20" t="s">
        <v>40</v>
      </c>
      <c r="C23" s="20" t="s">
        <v>40</v>
      </c>
      <c r="D23" s="20">
        <v>-49</v>
      </c>
      <c r="E23" s="20" t="s">
        <v>40</v>
      </c>
      <c r="F23" s="20" t="s">
        <v>40</v>
      </c>
      <c r="G23" s="87" t="s">
        <v>40</v>
      </c>
    </row>
    <row r="24" spans="1:7" x14ac:dyDescent="0.15">
      <c r="A24" s="5" t="s">
        <v>239</v>
      </c>
      <c r="B24" s="20">
        <v>152</v>
      </c>
      <c r="C24" s="20">
        <v>48</v>
      </c>
      <c r="D24" s="20">
        <v>143</v>
      </c>
      <c r="E24" s="20">
        <v>100</v>
      </c>
      <c r="F24" s="20">
        <v>200</v>
      </c>
      <c r="G24" s="87">
        <v>873</v>
      </c>
    </row>
    <row r="25" spans="1:7" x14ac:dyDescent="0.15">
      <c r="A25" s="5" t="s">
        <v>240</v>
      </c>
      <c r="B25" s="20">
        <v>34</v>
      </c>
      <c r="C25" s="20">
        <v>-21</v>
      </c>
      <c r="D25" s="20">
        <v>-86</v>
      </c>
      <c r="E25" s="20">
        <v>-44</v>
      </c>
      <c r="F25" s="20">
        <v>-44</v>
      </c>
      <c r="G25" s="87">
        <v>-95</v>
      </c>
    </row>
    <row r="26" spans="1:7" x14ac:dyDescent="0.15">
      <c r="A26" s="5" t="s">
        <v>241</v>
      </c>
      <c r="B26" s="20">
        <v>875</v>
      </c>
      <c r="C26" s="20">
        <v>107</v>
      </c>
      <c r="D26" s="20">
        <v>111</v>
      </c>
      <c r="E26" s="20">
        <v>-484</v>
      </c>
      <c r="F26" s="20">
        <v>231</v>
      </c>
      <c r="G26" s="87">
        <v>45</v>
      </c>
    </row>
    <row r="27" spans="1:7" x14ac:dyDescent="0.15">
      <c r="A27" s="5" t="s">
        <v>242</v>
      </c>
      <c r="B27" s="20">
        <v>-163</v>
      </c>
      <c r="C27" s="20">
        <v>307</v>
      </c>
      <c r="D27" s="20">
        <v>339</v>
      </c>
      <c r="E27" s="20">
        <v>607</v>
      </c>
      <c r="F27" s="20">
        <v>73</v>
      </c>
      <c r="G27" s="87">
        <v>262</v>
      </c>
    </row>
    <row r="28" spans="1:7" x14ac:dyDescent="0.15">
      <c r="A28" s="5" t="s">
        <v>243</v>
      </c>
      <c r="B28" s="20">
        <v>-108</v>
      </c>
      <c r="C28" s="20">
        <v>-329</v>
      </c>
      <c r="D28" s="20">
        <v>-222</v>
      </c>
      <c r="E28" s="20">
        <v>-574</v>
      </c>
      <c r="F28" s="20">
        <v>-504</v>
      </c>
      <c r="G28" s="87">
        <v>-421</v>
      </c>
    </row>
    <row r="29" spans="1:7" x14ac:dyDescent="0.15">
      <c r="A29" s="13" t="s">
        <v>244</v>
      </c>
      <c r="B29" s="25">
        <v>1621</v>
      </c>
      <c r="C29" s="25">
        <v>1289</v>
      </c>
      <c r="D29" s="25">
        <v>1788</v>
      </c>
      <c r="E29" s="25">
        <v>1590</v>
      </c>
      <c r="F29" s="25">
        <v>1720</v>
      </c>
      <c r="G29" s="94">
        <v>1815</v>
      </c>
    </row>
    <row r="30" spans="1:7" x14ac:dyDescent="0.15">
      <c r="A30" s="5"/>
      <c r="B30" s="5"/>
      <c r="C30" s="5"/>
      <c r="D30" s="5"/>
      <c r="E30" s="5"/>
      <c r="F30" s="5"/>
      <c r="G30" s="82"/>
    </row>
    <row r="31" spans="1:7" x14ac:dyDescent="0.15">
      <c r="A31" s="5" t="s">
        <v>245</v>
      </c>
      <c r="B31" s="20">
        <v>-923</v>
      </c>
      <c r="C31" s="20">
        <v>-952</v>
      </c>
      <c r="D31" s="20">
        <v>-883</v>
      </c>
      <c r="E31" s="20">
        <v>-707</v>
      </c>
      <c r="F31" s="20">
        <v>-691</v>
      </c>
      <c r="G31" s="87">
        <v>-751</v>
      </c>
    </row>
    <row r="32" spans="1:7" x14ac:dyDescent="0.15">
      <c r="A32" s="5" t="s">
        <v>246</v>
      </c>
      <c r="B32" s="20">
        <v>21</v>
      </c>
      <c r="C32" s="20">
        <v>26</v>
      </c>
      <c r="D32" s="20">
        <v>41</v>
      </c>
      <c r="E32" s="20">
        <v>63</v>
      </c>
      <c r="F32" s="20">
        <v>33</v>
      </c>
      <c r="G32" s="87">
        <v>18</v>
      </c>
    </row>
    <row r="33" spans="1:7" x14ac:dyDescent="0.15">
      <c r="A33" s="5" t="s">
        <v>247</v>
      </c>
      <c r="B33" s="20">
        <v>-304</v>
      </c>
      <c r="C33" s="20">
        <v>-4835</v>
      </c>
      <c r="D33" s="20">
        <v>-23</v>
      </c>
      <c r="E33" s="20">
        <v>-44</v>
      </c>
      <c r="F33" s="20">
        <v>-12</v>
      </c>
      <c r="G33" s="87">
        <v>-6</v>
      </c>
    </row>
    <row r="34" spans="1:7" x14ac:dyDescent="0.15">
      <c r="A34" s="5" t="s">
        <v>248</v>
      </c>
      <c r="B34" s="20">
        <v>732</v>
      </c>
      <c r="C34" s="20">
        <v>70</v>
      </c>
      <c r="D34" s="20">
        <v>-13</v>
      </c>
      <c r="E34" s="20">
        <v>157</v>
      </c>
      <c r="F34" s="20">
        <v>46</v>
      </c>
      <c r="G34" s="87">
        <v>-15</v>
      </c>
    </row>
    <row r="35" spans="1:7" ht="12" x14ac:dyDescent="0.15">
      <c r="A35" s="5" t="s">
        <v>249</v>
      </c>
      <c r="B35" s="20" t="s">
        <v>40</v>
      </c>
      <c r="C35" s="20">
        <v>5</v>
      </c>
      <c r="D35" s="20">
        <v>35</v>
      </c>
      <c r="E35" s="20">
        <v>12</v>
      </c>
      <c r="F35" s="20">
        <v>9</v>
      </c>
      <c r="G35" s="87" t="s">
        <v>40</v>
      </c>
    </row>
    <row r="36" spans="1:7" x14ac:dyDescent="0.15">
      <c r="A36" s="5" t="s">
        <v>250</v>
      </c>
      <c r="B36" s="20">
        <v>-64</v>
      </c>
      <c r="C36" s="20">
        <v>-85</v>
      </c>
      <c r="D36" s="20">
        <v>-98</v>
      </c>
      <c r="E36" s="20">
        <v>-115</v>
      </c>
      <c r="F36" s="20">
        <v>-142</v>
      </c>
      <c r="G36" s="87">
        <v>-106</v>
      </c>
    </row>
    <row r="37" spans="1:7" x14ac:dyDescent="0.15">
      <c r="A37" s="5" t="s">
        <v>251</v>
      </c>
      <c r="B37" s="20">
        <v>-118</v>
      </c>
      <c r="C37" s="20">
        <v>-24</v>
      </c>
      <c r="D37" s="20">
        <v>2</v>
      </c>
      <c r="E37" s="20">
        <v>-12</v>
      </c>
      <c r="F37" s="20">
        <v>-4</v>
      </c>
      <c r="G37" s="87">
        <v>-17</v>
      </c>
    </row>
    <row r="38" spans="1:7" ht="12" x14ac:dyDescent="0.15">
      <c r="A38" s="5" t="s">
        <v>252</v>
      </c>
      <c r="B38" s="20" t="s">
        <v>40</v>
      </c>
      <c r="C38" s="20" t="s">
        <v>40</v>
      </c>
      <c r="D38" s="20" t="s">
        <v>40</v>
      </c>
      <c r="E38" s="20" t="s">
        <v>40</v>
      </c>
      <c r="F38" s="20" t="s">
        <v>40</v>
      </c>
      <c r="G38" s="87" t="s">
        <v>40</v>
      </c>
    </row>
    <row r="39" spans="1:7" x14ac:dyDescent="0.15">
      <c r="A39" s="5" t="s">
        <v>253</v>
      </c>
      <c r="B39" s="20">
        <v>6</v>
      </c>
      <c r="C39" s="20">
        <v>-219</v>
      </c>
      <c r="D39" s="20">
        <v>132</v>
      </c>
      <c r="E39" s="20">
        <v>730</v>
      </c>
      <c r="F39" s="20">
        <v>-23</v>
      </c>
      <c r="G39" s="87">
        <v>-3</v>
      </c>
    </row>
    <row r="40" spans="1:7" x14ac:dyDescent="0.15">
      <c r="A40" s="13" t="s">
        <v>254</v>
      </c>
      <c r="B40" s="25">
        <v>-650</v>
      </c>
      <c r="C40" s="25">
        <v>-6014</v>
      </c>
      <c r="D40" s="25">
        <v>-807</v>
      </c>
      <c r="E40" s="25">
        <v>84</v>
      </c>
      <c r="F40" s="25">
        <v>-784</v>
      </c>
      <c r="G40" s="94">
        <v>-880</v>
      </c>
    </row>
    <row r="41" spans="1:7" x14ac:dyDescent="0.15">
      <c r="A41" s="5"/>
      <c r="B41" s="5"/>
      <c r="C41" s="5"/>
      <c r="D41" s="5"/>
      <c r="E41" s="5"/>
      <c r="F41" s="5"/>
      <c r="G41" s="82"/>
    </row>
    <row r="42" spans="1:7" ht="12" x14ac:dyDescent="0.15">
      <c r="A42" s="5" t="s">
        <v>255</v>
      </c>
      <c r="B42" s="20" t="s">
        <v>40</v>
      </c>
      <c r="C42" s="20" t="s">
        <v>40</v>
      </c>
      <c r="D42" s="20" t="s">
        <v>40</v>
      </c>
      <c r="E42" s="20" t="s">
        <v>40</v>
      </c>
      <c r="F42" s="20">
        <v>2428</v>
      </c>
      <c r="G42" s="87">
        <v>2399</v>
      </c>
    </row>
    <row r="43" spans="1:7" x14ac:dyDescent="0.15">
      <c r="A43" s="5" t="s">
        <v>256</v>
      </c>
      <c r="B43" s="20">
        <v>151</v>
      </c>
      <c r="C43" s="20">
        <v>4628</v>
      </c>
      <c r="D43" s="20">
        <v>1133</v>
      </c>
      <c r="E43" s="20">
        <v>1692</v>
      </c>
      <c r="F43" s="20">
        <v>16</v>
      </c>
      <c r="G43" s="87">
        <v>645</v>
      </c>
    </row>
    <row r="44" spans="1:7" x14ac:dyDescent="0.15">
      <c r="A44" s="13" t="s">
        <v>257</v>
      </c>
      <c r="B44" s="25">
        <v>151</v>
      </c>
      <c r="C44" s="25">
        <v>4628</v>
      </c>
      <c r="D44" s="25">
        <v>1133</v>
      </c>
      <c r="E44" s="25">
        <v>1692</v>
      </c>
      <c r="F44" s="25">
        <v>2444</v>
      </c>
      <c r="G44" s="94">
        <v>3044</v>
      </c>
    </row>
    <row r="45" spans="1:7" ht="12" x14ac:dyDescent="0.15">
      <c r="A45" s="5" t="s">
        <v>258</v>
      </c>
      <c r="B45" s="20" t="s">
        <v>40</v>
      </c>
      <c r="C45" s="20" t="s">
        <v>40</v>
      </c>
      <c r="D45" s="20" t="s">
        <v>40</v>
      </c>
      <c r="E45" s="20" t="s">
        <v>40</v>
      </c>
      <c r="F45" s="20" t="s">
        <v>40</v>
      </c>
      <c r="G45" s="87">
        <v>-2054</v>
      </c>
    </row>
    <row r="46" spans="1:7" x14ac:dyDescent="0.15">
      <c r="A46" s="5" t="s">
        <v>259</v>
      </c>
      <c r="B46" s="20">
        <v>-1365</v>
      </c>
      <c r="C46" s="20">
        <v>-1219</v>
      </c>
      <c r="D46" s="20">
        <v>-2300</v>
      </c>
      <c r="E46" s="20">
        <v>-2584</v>
      </c>
      <c r="F46" s="20">
        <v>-2993</v>
      </c>
      <c r="G46" s="87">
        <v>-832</v>
      </c>
    </row>
    <row r="47" spans="1:7" x14ac:dyDescent="0.15">
      <c r="A47" s="13" t="s">
        <v>260</v>
      </c>
      <c r="B47" s="25">
        <v>-1365</v>
      </c>
      <c r="C47" s="25">
        <v>-1219</v>
      </c>
      <c r="D47" s="25">
        <v>-2300</v>
      </c>
      <c r="E47" s="25">
        <v>-2584</v>
      </c>
      <c r="F47" s="25">
        <v>-2993</v>
      </c>
      <c r="G47" s="94">
        <v>-2886</v>
      </c>
    </row>
    <row r="48" spans="1:7" x14ac:dyDescent="0.15">
      <c r="A48" s="5"/>
      <c r="B48" s="5"/>
      <c r="C48" s="5"/>
      <c r="D48" s="5"/>
      <c r="E48" s="5"/>
      <c r="F48" s="5"/>
      <c r="G48" s="82"/>
    </row>
    <row r="49" spans="1:7" ht="12" x14ac:dyDescent="0.15">
      <c r="A49" s="5" t="s">
        <v>261</v>
      </c>
      <c r="B49" s="20" t="s">
        <v>40</v>
      </c>
      <c r="C49" s="20">
        <v>2468</v>
      </c>
      <c r="D49" s="20" t="s">
        <v>40</v>
      </c>
      <c r="E49" s="20" t="s">
        <v>40</v>
      </c>
      <c r="F49" s="20">
        <v>298</v>
      </c>
      <c r="G49" s="87">
        <v>23</v>
      </c>
    </row>
    <row r="50" spans="1:7" x14ac:dyDescent="0.15">
      <c r="A50" s="5" t="s">
        <v>262</v>
      </c>
      <c r="B50" s="20">
        <v>-41</v>
      </c>
      <c r="C50" s="20">
        <v>-59</v>
      </c>
      <c r="D50" s="20">
        <v>-55</v>
      </c>
      <c r="E50" s="20">
        <v>-14</v>
      </c>
      <c r="F50" s="20">
        <v>-22</v>
      </c>
      <c r="G50" s="87">
        <v>-701</v>
      </c>
    </row>
    <row r="51" spans="1:7" x14ac:dyDescent="0.15">
      <c r="A51" s="5"/>
      <c r="B51" s="5"/>
      <c r="C51" s="5"/>
      <c r="D51" s="5"/>
      <c r="E51" s="5"/>
      <c r="F51" s="5"/>
      <c r="G51" s="82"/>
    </row>
    <row r="52" spans="1:7" x14ac:dyDescent="0.15">
      <c r="A52" s="5" t="s">
        <v>263</v>
      </c>
      <c r="B52" s="20">
        <v>-306</v>
      </c>
      <c r="C52" s="20">
        <v>-380</v>
      </c>
      <c r="D52" s="20">
        <v>-470</v>
      </c>
      <c r="E52" s="20">
        <v>-507</v>
      </c>
      <c r="F52" s="20">
        <v>-483</v>
      </c>
      <c r="G52" s="87">
        <v>-502</v>
      </c>
    </row>
    <row r="53" spans="1:7" x14ac:dyDescent="0.15">
      <c r="A53" s="13" t="s">
        <v>264</v>
      </c>
      <c r="B53" s="25">
        <v>-306</v>
      </c>
      <c r="C53" s="25">
        <v>-380</v>
      </c>
      <c r="D53" s="25">
        <v>-470</v>
      </c>
      <c r="E53" s="25">
        <v>-507</v>
      </c>
      <c r="F53" s="25">
        <v>-483</v>
      </c>
      <c r="G53" s="94">
        <v>-502</v>
      </c>
    </row>
    <row r="54" spans="1:7" x14ac:dyDescent="0.15">
      <c r="A54" s="5"/>
      <c r="B54" s="5"/>
      <c r="C54" s="5"/>
      <c r="D54" s="5"/>
      <c r="E54" s="5"/>
      <c r="F54" s="5"/>
      <c r="G54" s="82"/>
    </row>
    <row r="55" spans="1:7" ht="12" x14ac:dyDescent="0.15">
      <c r="A55" s="5" t="s">
        <v>265</v>
      </c>
      <c r="B55" s="20" t="s">
        <v>40</v>
      </c>
      <c r="C55" s="20" t="s">
        <v>40</v>
      </c>
      <c r="D55" s="20" t="s">
        <v>40</v>
      </c>
      <c r="E55" s="20" t="s">
        <v>40</v>
      </c>
      <c r="F55" s="20" t="s">
        <v>40</v>
      </c>
      <c r="G55" s="87" t="s">
        <v>40</v>
      </c>
    </row>
    <row r="56" spans="1:7" x14ac:dyDescent="0.15">
      <c r="A56" s="5" t="s">
        <v>266</v>
      </c>
      <c r="B56" s="20">
        <v>-129</v>
      </c>
      <c r="C56" s="20">
        <v>37</v>
      </c>
      <c r="D56" s="20">
        <v>-259</v>
      </c>
      <c r="E56" s="20">
        <v>-271</v>
      </c>
      <c r="F56" s="20">
        <v>-55</v>
      </c>
      <c r="G56" s="87">
        <v>-208</v>
      </c>
    </row>
    <row r="57" spans="1:7" x14ac:dyDescent="0.15">
      <c r="A57" s="13" t="s">
        <v>267</v>
      </c>
      <c r="B57" s="25">
        <v>-1690</v>
      </c>
      <c r="C57" s="25">
        <v>5475</v>
      </c>
      <c r="D57" s="25">
        <v>-1951</v>
      </c>
      <c r="E57" s="25">
        <v>-1684</v>
      </c>
      <c r="F57" s="25">
        <v>-811</v>
      </c>
      <c r="G57" s="94">
        <v>-1230</v>
      </c>
    </row>
    <row r="58" spans="1:7" x14ac:dyDescent="0.15">
      <c r="A58" s="5"/>
      <c r="B58" s="5"/>
      <c r="C58" s="5"/>
      <c r="D58" s="5"/>
      <c r="E58" s="5"/>
      <c r="F58" s="5"/>
      <c r="G58" s="82"/>
    </row>
    <row r="59" spans="1:7" x14ac:dyDescent="0.15">
      <c r="A59" s="5" t="s">
        <v>268</v>
      </c>
      <c r="B59" s="20">
        <v>21</v>
      </c>
      <c r="C59" s="20">
        <v>13</v>
      </c>
      <c r="D59" s="20">
        <v>-12</v>
      </c>
      <c r="E59" s="20">
        <v>-52</v>
      </c>
      <c r="F59" s="20">
        <v>-14</v>
      </c>
      <c r="G59" s="87">
        <v>1</v>
      </c>
    </row>
    <row r="60" spans="1:7" ht="12" x14ac:dyDescent="0.15">
      <c r="A60" s="5" t="s">
        <v>269</v>
      </c>
      <c r="B60" s="20">
        <v>1</v>
      </c>
      <c r="C60" s="20" t="s">
        <v>40</v>
      </c>
      <c r="D60" s="20">
        <v>-1</v>
      </c>
      <c r="E60" s="20" t="s">
        <v>40</v>
      </c>
      <c r="F60" s="20">
        <v>1</v>
      </c>
      <c r="G60" s="87" t="s">
        <v>40</v>
      </c>
    </row>
    <row r="61" spans="1:7" x14ac:dyDescent="0.15">
      <c r="A61" s="13" t="s">
        <v>270</v>
      </c>
      <c r="B61" s="26">
        <v>-697</v>
      </c>
      <c r="C61" s="26">
        <v>763</v>
      </c>
      <c r="D61" s="26">
        <v>-983</v>
      </c>
      <c r="E61" s="26">
        <v>-62</v>
      </c>
      <c r="F61" s="26">
        <v>112</v>
      </c>
      <c r="G61" s="93">
        <v>-294</v>
      </c>
    </row>
    <row r="62" spans="1:7" x14ac:dyDescent="0.15">
      <c r="A62" s="5"/>
      <c r="B62" s="5"/>
      <c r="C62" s="5"/>
      <c r="D62" s="5"/>
      <c r="E62" s="5"/>
      <c r="F62" s="5"/>
      <c r="G62" s="82"/>
    </row>
    <row r="63" spans="1:7" x14ac:dyDescent="0.15">
      <c r="A63" s="13" t="s">
        <v>126</v>
      </c>
      <c r="B63" s="5"/>
      <c r="C63" s="5"/>
      <c r="D63" s="5"/>
      <c r="E63" s="5"/>
      <c r="F63" s="5"/>
      <c r="G63" s="82"/>
    </row>
    <row r="64" spans="1:7" ht="12" x14ac:dyDescent="0.15">
      <c r="A64" s="5" t="s">
        <v>271</v>
      </c>
      <c r="B64" s="20">
        <v>234</v>
      </c>
      <c r="C64" s="20">
        <v>156</v>
      </c>
      <c r="D64" s="20">
        <v>216</v>
      </c>
      <c r="E64" s="20">
        <v>255</v>
      </c>
      <c r="F64" s="20">
        <v>114</v>
      </c>
      <c r="G64" s="87" t="s">
        <v>129</v>
      </c>
    </row>
    <row r="65" spans="1:7" x14ac:dyDescent="0.15">
      <c r="A65" s="5" t="s">
        <v>272</v>
      </c>
      <c r="B65" s="20">
        <v>204</v>
      </c>
      <c r="C65" s="20">
        <v>440</v>
      </c>
      <c r="D65" s="20">
        <v>161</v>
      </c>
      <c r="E65" s="20">
        <v>199</v>
      </c>
      <c r="F65" s="20">
        <v>211</v>
      </c>
      <c r="G65" s="87">
        <v>263</v>
      </c>
    </row>
    <row r="66" spans="1:7" x14ac:dyDescent="0.15">
      <c r="A66" s="5" t="s">
        <v>273</v>
      </c>
      <c r="B66" s="20">
        <v>1172</v>
      </c>
      <c r="C66" s="20">
        <v>-167</v>
      </c>
      <c r="D66" s="20">
        <v>-260.3</v>
      </c>
      <c r="E66" s="20">
        <v>724.875</v>
      </c>
      <c r="F66" s="20">
        <v>600.5</v>
      </c>
      <c r="G66" s="87">
        <v>581.875</v>
      </c>
    </row>
    <row r="67" spans="1:7" x14ac:dyDescent="0.15">
      <c r="A67" s="5" t="s">
        <v>274</v>
      </c>
      <c r="B67" s="20">
        <v>1266.375</v>
      </c>
      <c r="C67" s="20">
        <v>-99.5</v>
      </c>
      <c r="D67" s="20">
        <v>-113.4</v>
      </c>
      <c r="E67" s="20">
        <v>844.875</v>
      </c>
      <c r="F67" s="20">
        <v>679.25</v>
      </c>
      <c r="G67" s="87">
        <v>661.875</v>
      </c>
    </row>
    <row r="68" spans="1:7" x14ac:dyDescent="0.15">
      <c r="A68" s="5" t="s">
        <v>275</v>
      </c>
      <c r="B68" s="20">
        <v>-864</v>
      </c>
      <c r="C68" s="20">
        <v>414</v>
      </c>
      <c r="D68" s="20">
        <v>696</v>
      </c>
      <c r="E68" s="20">
        <v>55</v>
      </c>
      <c r="F68" s="20">
        <v>194</v>
      </c>
      <c r="G68" s="87">
        <v>284</v>
      </c>
    </row>
    <row r="69" spans="1:7" x14ac:dyDescent="0.15">
      <c r="A69" s="5" t="s">
        <v>276</v>
      </c>
      <c r="B69" s="20">
        <v>-1214</v>
      </c>
      <c r="C69" s="20">
        <v>3409</v>
      </c>
      <c r="D69" s="20">
        <v>-1167</v>
      </c>
      <c r="E69" s="20">
        <v>-892</v>
      </c>
      <c r="F69" s="20">
        <v>-549</v>
      </c>
      <c r="G69" s="87">
        <v>158</v>
      </c>
    </row>
    <row r="70" spans="1:7" ht="12" x14ac:dyDescent="0.15">
      <c r="A70" s="5" t="s">
        <v>277</v>
      </c>
      <c r="B70" s="20" t="s">
        <v>40</v>
      </c>
      <c r="C70" s="20" t="s">
        <v>40</v>
      </c>
      <c r="D70" s="20">
        <v>157</v>
      </c>
      <c r="E70" s="20">
        <v>734</v>
      </c>
      <c r="F70" s="20">
        <v>-20</v>
      </c>
      <c r="G70" s="87">
        <v>-16</v>
      </c>
    </row>
    <row r="71" spans="1:7" x14ac:dyDescent="0.15">
      <c r="A71" s="5" t="s">
        <v>136</v>
      </c>
      <c r="B71" s="29">
        <v>42460</v>
      </c>
      <c r="C71" s="29">
        <v>42829</v>
      </c>
      <c r="D71" s="29">
        <v>43194</v>
      </c>
      <c r="E71" s="29">
        <v>43558</v>
      </c>
      <c r="F71" s="29">
        <v>43558</v>
      </c>
      <c r="G71" s="90">
        <v>43921</v>
      </c>
    </row>
    <row r="72" spans="1:7" ht="12" x14ac:dyDescent="0.15">
      <c r="A72" s="5" t="s">
        <v>137</v>
      </c>
      <c r="B72" s="23" t="s">
        <v>139</v>
      </c>
      <c r="C72" s="23" t="s">
        <v>278</v>
      </c>
      <c r="D72" s="23" t="s">
        <v>278</v>
      </c>
      <c r="E72" s="23" t="s">
        <v>278</v>
      </c>
      <c r="F72" s="23" t="s">
        <v>141</v>
      </c>
      <c r="G72" s="83" t="s">
        <v>141</v>
      </c>
    </row>
    <row r="73" spans="1:7" ht="12" x14ac:dyDescent="0.15">
      <c r="A73" s="5" t="s">
        <v>142</v>
      </c>
      <c r="B73" s="23" t="s">
        <v>143</v>
      </c>
      <c r="C73" s="23" t="s">
        <v>143</v>
      </c>
      <c r="D73" s="23" t="s">
        <v>143</v>
      </c>
      <c r="E73" s="23" t="s">
        <v>143</v>
      </c>
      <c r="F73" s="23" t="s">
        <v>143</v>
      </c>
      <c r="G73" s="83" t="s">
        <v>143</v>
      </c>
    </row>
    <row r="74" spans="1:7" x14ac:dyDescent="0.15">
      <c r="A74" s="5"/>
      <c r="B74" s="5"/>
      <c r="C74" s="5"/>
      <c r="D74" s="5"/>
      <c r="E74" s="5"/>
      <c r="F74" s="5"/>
      <c r="G74" s="5"/>
    </row>
    <row r="75" spans="1:7" ht="72" x14ac:dyDescent="0.15">
      <c r="A75" s="35" t="s">
        <v>59</v>
      </c>
      <c r="B75" s="18"/>
      <c r="C75" s="18"/>
      <c r="D75" s="18"/>
      <c r="E75" s="18"/>
      <c r="F75" s="18"/>
      <c r="G75" s="18"/>
    </row>
  </sheetData>
  <pageMargins left="0.2" right="0.2" top="0.5" bottom="0.5" header="0.5" footer="0.5"/>
  <pageSetup fitToWidth="0" fitToHeight="0" orientation="landscape" horizontalDpi="0" verticalDpi="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8AC9-0AA6-734D-95A6-2BE3855F4EAB}">
  <dimension ref="A1"/>
  <sheetViews>
    <sheetView workbookViewId="0"/>
  </sheetViews>
  <sheetFormatPr baseColWidth="10" defaultColWidth="11"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17</vt:i4>
      </vt:variant>
    </vt:vector>
  </HeadingPairs>
  <TitlesOfParts>
    <vt:vector size="40" baseType="lpstr">
      <vt:lpstr>RV Comp</vt:lpstr>
      <vt:lpstr>Financial Data</vt:lpstr>
      <vt:lpstr>Operating Statistics</vt:lpstr>
      <vt:lpstr>ROIC</vt:lpstr>
      <vt:lpstr>Solvay &gt;&gt;</vt:lpstr>
      <vt:lpstr>Income Statement</vt:lpstr>
      <vt:lpstr>Balance Sheet</vt:lpstr>
      <vt:lpstr>Cash Flow</vt:lpstr>
      <vt:lpstr>Teijin&gt;&gt;</vt:lpstr>
      <vt:lpstr>Key Stats (2)</vt:lpstr>
      <vt:lpstr>Income Statement (2)</vt:lpstr>
      <vt:lpstr>Balance Sheet (2)</vt:lpstr>
      <vt:lpstr>Cash Flow (2)</vt:lpstr>
      <vt:lpstr>Toray &gt;&gt;</vt:lpstr>
      <vt:lpstr>Key Stats (3)</vt:lpstr>
      <vt:lpstr>Income Statement (3)</vt:lpstr>
      <vt:lpstr>Balance Sheet (3)</vt:lpstr>
      <vt:lpstr>Cash Flow (3)</vt:lpstr>
      <vt:lpstr>Hexcel &gt;&gt;</vt:lpstr>
      <vt:lpstr>Key Stats</vt:lpstr>
      <vt:lpstr>Income Statement (4)</vt:lpstr>
      <vt:lpstr>Balance Sheet (4)</vt:lpstr>
      <vt:lpstr>Cash Flow (4)</vt:lpstr>
      <vt:lpstr>'Balance Sheet'!Print_Titles</vt:lpstr>
      <vt:lpstr>'Balance Sheet (2)'!Print_Titles</vt:lpstr>
      <vt:lpstr>'Balance Sheet (3)'!Print_Titles</vt:lpstr>
      <vt:lpstr>'Balance Sheet (4)'!Print_Titles</vt:lpstr>
      <vt:lpstr>'Cash Flow'!Print_Titles</vt:lpstr>
      <vt:lpstr>'Cash Flow (2)'!Print_Titles</vt:lpstr>
      <vt:lpstr>'Cash Flow (3)'!Print_Titles</vt:lpstr>
      <vt:lpstr>'Cash Flow (4)'!Print_Titles</vt:lpstr>
      <vt:lpstr>'Financial Data'!Print_Titles</vt:lpstr>
      <vt:lpstr>'Income Statement'!Print_Titles</vt:lpstr>
      <vt:lpstr>'Income Statement (2)'!Print_Titles</vt:lpstr>
      <vt:lpstr>'Income Statement (3)'!Print_Titles</vt:lpstr>
      <vt:lpstr>'Income Statement (4)'!Print_Titles</vt:lpstr>
      <vt:lpstr>'Key Stats'!Print_Titles</vt:lpstr>
      <vt:lpstr>'Key Stats (2)'!Print_Titles</vt:lpstr>
      <vt:lpstr>'Key Stats (3)'!Print_Titles</vt:lpstr>
      <vt:lpstr>'Operating Statistics'!Print_Titles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2019-12-29T23:52:30Z</dcterms:created>
  <dcterms:modified xsi:type="dcterms:W3CDTF">2020-05-15T23:45:03Z</dcterms:modified>
</cp:coreProperties>
</file>