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ixipu/Dropbox/The Epsilon Group/Project Beehive - HXL/Excel/Model/"/>
    </mc:Choice>
  </mc:AlternateContent>
  <xr:revisionPtr revIDLastSave="0" documentId="13_ncr:1_{E07E4650-80E8-2B4A-B50C-4A8C85E855E3}" xr6:coauthVersionLast="45" xr6:coauthVersionMax="45" xr10:uidLastSave="{00000000-0000-0000-0000-000000000000}"/>
  <bookViews>
    <workbookView xWindow="0" yWindow="460" windowWidth="25600" windowHeight="15540" activeTab="6" xr2:uid="{A9ACCAE5-6B83-43FA-8CF9-8245090D6316}"/>
  </bookViews>
  <sheets>
    <sheet name="Strawman" sheetId="1" r:id="rId1"/>
    <sheet name="Financials &gt;&gt;" sheetId="2" r:id="rId2"/>
    <sheet name="Key Stats" sheetId="4" r:id="rId3"/>
    <sheet name="Income Statement" sheetId="5" r:id="rId4"/>
    <sheet name="Balance Sheet" sheetId="6" r:id="rId5"/>
    <sheet name="Cash Flow" sheetId="7" r:id="rId6"/>
    <sheet name="COMP" sheetId="3" r:id="rId7"/>
    <sheet name="Toray Financials &gt;&gt;" sheetId="8" r:id="rId8"/>
    <sheet name="Key Stats (2)" sheetId="9" r:id="rId9"/>
    <sheet name="Income Statement (2)" sheetId="10" r:id="rId10"/>
    <sheet name="Balance Sheet (2)" sheetId="11" r:id="rId11"/>
    <sheet name="Cash Flow (2)" sheetId="12" r:id="rId12"/>
  </sheets>
  <definedNames>
    <definedName name="_xlnm.Print_Titles" localSheetId="4">'Balance Sheet'!$1:$3</definedName>
    <definedName name="_xlnm.Print_Titles" localSheetId="10">'Balance Sheet (2)'!$1:$3</definedName>
    <definedName name="_xlnm.Print_Titles" localSheetId="5">'Cash Flow'!$1:$3</definedName>
    <definedName name="_xlnm.Print_Titles" localSheetId="11">'Cash Flow (2)'!$1:$3</definedName>
    <definedName name="_xlnm.Print_Titles" localSheetId="3">'Income Statement'!$1:$3</definedName>
    <definedName name="_xlnm.Print_Titles" localSheetId="9">'Income Statement (2)'!$1:$3</definedName>
    <definedName name="_xlnm.Print_Titles" localSheetId="2">'Key Stats'!$1:$3</definedName>
    <definedName name="_xlnm.Print_Titles" localSheetId="8">'Key Stats (2)'!$1:$3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9" i="6" l="1"/>
  <c r="N59" i="6"/>
  <c r="O59" i="6"/>
  <c r="P59" i="6"/>
  <c r="Q59" i="6"/>
  <c r="L59" i="6"/>
  <c r="M53" i="6"/>
  <c r="N53" i="6"/>
  <c r="O53" i="6"/>
  <c r="P53" i="6"/>
  <c r="P56" i="6" s="1"/>
  <c r="P61" i="6" s="1"/>
  <c r="Q53" i="6"/>
  <c r="M54" i="6"/>
  <c r="N54" i="6"/>
  <c r="O54" i="6"/>
  <c r="O56" i="6" s="1"/>
  <c r="O61" i="6" s="1"/>
  <c r="P54" i="6"/>
  <c r="Q54" i="6"/>
  <c r="M55" i="6"/>
  <c r="N55" i="6"/>
  <c r="N56" i="6" s="1"/>
  <c r="N61" i="6" s="1"/>
  <c r="O55" i="6"/>
  <c r="P55" i="6"/>
  <c r="Q55" i="6"/>
  <c r="Q56" i="6"/>
  <c r="Q61" i="6" s="1"/>
  <c r="M56" i="6"/>
  <c r="M61" i="6" s="1"/>
  <c r="L55" i="6"/>
  <c r="L54" i="6"/>
  <c r="L53" i="6"/>
  <c r="L56" i="6" s="1"/>
  <c r="L61" i="6" s="1"/>
  <c r="M52" i="6"/>
  <c r="N52" i="6" s="1"/>
  <c r="O52" i="6" s="1"/>
  <c r="P52" i="6" s="1"/>
  <c r="Q52" i="6" s="1"/>
  <c r="C52" i="10"/>
  <c r="D52" i="10"/>
  <c r="E52" i="10"/>
  <c r="F52" i="10"/>
  <c r="G52" i="10"/>
  <c r="B52" i="10"/>
  <c r="M45" i="6"/>
  <c r="N45" i="6"/>
  <c r="O45" i="6"/>
  <c r="P45" i="6"/>
  <c r="Q45" i="6"/>
  <c r="L45" i="6"/>
  <c r="M39" i="6"/>
  <c r="N39" i="6"/>
  <c r="O39" i="6"/>
  <c r="P39" i="6"/>
  <c r="Q39" i="6"/>
  <c r="M40" i="6"/>
  <c r="M42" i="6" s="1"/>
  <c r="M47" i="6" s="1"/>
  <c r="N40" i="6"/>
  <c r="O40" i="6"/>
  <c r="P40" i="6"/>
  <c r="Q40" i="6"/>
  <c r="Q42" i="6" s="1"/>
  <c r="M41" i="6"/>
  <c r="N41" i="6"/>
  <c r="O41" i="6"/>
  <c r="P41" i="6"/>
  <c r="Q41" i="6"/>
  <c r="L41" i="6"/>
  <c r="L40" i="6"/>
  <c r="L39" i="6"/>
  <c r="L42" i="6" s="1"/>
  <c r="N38" i="6"/>
  <c r="O38" i="6" s="1"/>
  <c r="P38" i="6" s="1"/>
  <c r="Q38" i="6" s="1"/>
  <c r="M38" i="6"/>
  <c r="D57" i="4"/>
  <c r="D56" i="4"/>
  <c r="D58" i="4" s="1"/>
  <c r="D55" i="4"/>
  <c r="D54" i="4"/>
  <c r="D53" i="4"/>
  <c r="F38" i="1"/>
  <c r="G38" i="1"/>
  <c r="E38" i="1"/>
  <c r="O42" i="6" l="1"/>
  <c r="P42" i="6"/>
  <c r="N42" i="6"/>
  <c r="N47" i="6" s="1"/>
  <c r="O47" i="6"/>
  <c r="L47" i="6"/>
  <c r="Q47" i="6"/>
  <c r="P47" i="6"/>
  <c r="O37" i="1"/>
  <c r="F52" i="1" l="1"/>
  <c r="G52" i="1"/>
  <c r="E52" i="1"/>
  <c r="AK37" i="1"/>
  <c r="AJ37" i="1"/>
  <c r="AI37" i="1"/>
  <c r="AH37" i="1"/>
  <c r="AG37" i="1"/>
  <c r="AE37" i="1"/>
  <c r="AK30" i="1"/>
  <c r="AJ30" i="1"/>
  <c r="AI30" i="1"/>
  <c r="AH30" i="1"/>
  <c r="AG30" i="1"/>
  <c r="AE30" i="1"/>
  <c r="AK23" i="1"/>
  <c r="L35" i="1" s="1"/>
  <c r="AJ23" i="1"/>
  <c r="K35" i="1" s="1"/>
  <c r="AI23" i="1"/>
  <c r="J35" i="1" s="1"/>
  <c r="AH23" i="1"/>
  <c r="I35" i="1" s="1"/>
  <c r="AG23" i="1"/>
  <c r="H35" i="1" s="1"/>
  <c r="AE23" i="1"/>
  <c r="AI10" i="1"/>
  <c r="AI9" i="1"/>
  <c r="AI7" i="1"/>
  <c r="F49" i="1"/>
  <c r="G49" i="1"/>
  <c r="E49" i="1"/>
  <c r="F43" i="1"/>
  <c r="G43" i="1"/>
  <c r="E43" i="1"/>
  <c r="E46" i="1" s="1"/>
  <c r="F34" i="1"/>
  <c r="G34" i="1"/>
  <c r="G39" i="1" s="1"/>
  <c r="E34" i="1"/>
  <c r="E39" i="1" s="1"/>
  <c r="H32" i="1"/>
  <c r="AG29" i="1" s="1"/>
  <c r="F11" i="3"/>
  <c r="F9" i="3"/>
  <c r="F13" i="3"/>
  <c r="F10" i="3"/>
  <c r="F53" i="1" l="1"/>
  <c r="F50" i="1"/>
  <c r="E50" i="1"/>
  <c r="E47" i="1"/>
  <c r="G50" i="1"/>
  <c r="H50" i="1" s="1"/>
  <c r="I50" i="1" s="1"/>
  <c r="J50" i="1" s="1"/>
  <c r="K50" i="1" s="1"/>
  <c r="L50" i="1" s="1"/>
  <c r="G44" i="1"/>
  <c r="G46" i="1"/>
  <c r="F44" i="1"/>
  <c r="F46" i="1"/>
  <c r="F47" i="1" s="1"/>
  <c r="H34" i="1"/>
  <c r="I34" i="1" s="1"/>
  <c r="J34" i="1" s="1"/>
  <c r="K34" i="1" s="1"/>
  <c r="L34" i="1" s="1"/>
  <c r="F39" i="1"/>
  <c r="AG22" i="1"/>
  <c r="G53" i="1"/>
  <c r="H53" i="1" s="1"/>
  <c r="I53" i="1" s="1"/>
  <c r="J53" i="1" s="1"/>
  <c r="K53" i="1" s="1"/>
  <c r="L53" i="1" s="1"/>
  <c r="J39" i="1"/>
  <c r="K39" i="1"/>
  <c r="L39" i="1"/>
  <c r="I39" i="1"/>
  <c r="H39" i="1"/>
  <c r="E53" i="1"/>
  <c r="G35" i="1"/>
  <c r="E44" i="1"/>
  <c r="I32" i="1"/>
  <c r="AH36" i="1" s="1"/>
  <c r="S32" i="1"/>
  <c r="F35" i="1"/>
  <c r="AG36" i="1"/>
  <c r="F41" i="1"/>
  <c r="G41" i="1"/>
  <c r="G32" i="1"/>
  <c r="F32" i="1" s="1"/>
  <c r="E32" i="1" s="1"/>
  <c r="AH22" i="1" l="1"/>
  <c r="AH29" i="1"/>
  <c r="J32" i="1"/>
  <c r="AI36" i="1" s="1"/>
  <c r="G47" i="1"/>
  <c r="T32" i="1"/>
  <c r="H38" i="1"/>
  <c r="H43" i="1"/>
  <c r="H52" i="1"/>
  <c r="S35" i="1" s="1"/>
  <c r="I38" i="1"/>
  <c r="H49" i="1"/>
  <c r="S34" i="1" s="1"/>
  <c r="U32" i="1"/>
  <c r="K32" i="1" l="1"/>
  <c r="V32" i="1" s="1"/>
  <c r="AI22" i="1"/>
  <c r="AI29" i="1"/>
  <c r="H46" i="1"/>
  <c r="H47" i="1" s="1"/>
  <c r="I49" i="1"/>
  <c r="T34" i="1" s="1"/>
  <c r="I43" i="1"/>
  <c r="I46" i="1" s="1"/>
  <c r="I47" i="1" s="1"/>
  <c r="J38" i="1"/>
  <c r="S33" i="1"/>
  <c r="S39" i="1" s="1"/>
  <c r="I52" i="1"/>
  <c r="T35" i="1" s="1"/>
  <c r="L32" i="1"/>
  <c r="AJ36" i="1"/>
  <c r="AJ29" i="1"/>
  <c r="H41" i="1"/>
  <c r="AJ22" i="1" l="1"/>
  <c r="K38" i="1"/>
  <c r="J49" i="1"/>
  <c r="U34" i="1" s="1"/>
  <c r="J43" i="1"/>
  <c r="J46" i="1" s="1"/>
  <c r="J47" i="1" s="1"/>
  <c r="J52" i="1"/>
  <c r="U35" i="1" s="1"/>
  <c r="T33" i="1"/>
  <c r="T39" i="1" s="1"/>
  <c r="W32" i="1"/>
  <c r="AK36" i="1"/>
  <c r="AK29" i="1"/>
  <c r="AK22" i="1"/>
  <c r="I41" i="1"/>
  <c r="L38" i="1"/>
  <c r="K52" i="1" l="1"/>
  <c r="V35" i="1" s="1"/>
  <c r="K49" i="1"/>
  <c r="V34" i="1" s="1"/>
  <c r="K43" i="1"/>
  <c r="K46" i="1" s="1"/>
  <c r="K47" i="1" s="1"/>
  <c r="J41" i="1"/>
  <c r="U33" i="1"/>
  <c r="U39" i="1" s="1"/>
  <c r="L52" i="1"/>
  <c r="L49" i="1"/>
  <c r="W34" i="1" s="1"/>
  <c r="L43" i="1"/>
  <c r="L46" i="1" s="1"/>
  <c r="L47" i="1" s="1"/>
  <c r="W35" i="1" l="1"/>
  <c r="K41" i="1"/>
  <c r="V33" i="1"/>
  <c r="V39" i="1" s="1"/>
  <c r="W33" i="1"/>
  <c r="W39" i="1" l="1"/>
  <c r="L41" i="1"/>
</calcChain>
</file>

<file path=xl/sharedStrings.xml><?xml version="1.0" encoding="utf-8"?>
<sst xmlns="http://schemas.openxmlformats.org/spreadsheetml/2006/main" count="1229" uniqueCount="365">
  <si>
    <t>Hexcel Corporation (NYSE:HXL)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</si>
  <si>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</si>
  <si>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</si>
  <si>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</si>
  <si>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</si>
  <si>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</si>
  <si>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</si>
  <si>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</si>
  <si>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</si>
  <si>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</si>
  <si>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</si>
  <si>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</si>
  <si>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</si>
  <si>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</si>
  <si>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</si>
  <si>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</si>
  <si>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</si>
  <si>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Dec-31-2014A</t>
  </si>
  <si>
    <t>12 months
Dec-31-2015A</t>
  </si>
  <si>
    <t>12 months
Dec-31-2016A</t>
  </si>
  <si>
    <t>12 months
Dec-31-2017A</t>
  </si>
  <si>
    <t>12 months
Dec-31-2018A</t>
  </si>
  <si>
    <t>LTM²
12 months
Sep-30-2019A</t>
  </si>
  <si>
    <t>Currency</t>
  </si>
  <si>
    <t>USD</t>
  </si>
  <si>
    <t>Total Revenue</t>
  </si>
  <si>
    <t xml:space="preserve">  Growth Over Prior Year</t>
  </si>
  <si>
    <t>Gross Profit</t>
  </si>
  <si>
    <t xml:space="preserve">  Margin %</t>
  </si>
  <si>
    <t>EBITDA</t>
  </si>
  <si>
    <t>EBIT</t>
  </si>
  <si>
    <t>Earnings from Cont. Ops.</t>
  </si>
  <si>
    <t>Net Income</t>
  </si>
  <si>
    <t>Diluted EPS Excl. Extra Items³</t>
  </si>
  <si>
    <t xml:space="preserve"> </t>
  </si>
  <si>
    <t>Exchange Rate</t>
  </si>
  <si>
    <t>Conversion Method</t>
  </si>
  <si>
    <t>H</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</si>
  <si>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</si>
  <si>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</si>
  <si>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Growth Rates are calculated in originally reported currency only and will not reflect any currency conversion selected above.</t>
  </si>
  <si>
    <t>Current Capitalization (Millions of USD)</t>
  </si>
  <si>
    <t>Share Price</t>
  </si>
  <si>
    <t>Shares Out.</t>
  </si>
  <si>
    <t>Market Capitalization</t>
  </si>
  <si>
    <t>- Cash &amp; Short Term Investments</t>
  </si>
  <si>
    <t>+ Total Debt</t>
  </si>
  <si>
    <t>+ Pref. Equity</t>
  </si>
  <si>
    <t>-</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</si>
  <si>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</si>
  <si>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</si>
  <si>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</si>
  <si>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</si>
  <si>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</si>
  <si>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</si>
  <si>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</si>
  <si>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</si>
  <si>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</si>
  <si>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</si>
  <si>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Sep-30-2019A</t>
  </si>
  <si>
    <t>TEV/Total Revenue</t>
  </si>
  <si>
    <t>TEV/EBITDA</t>
  </si>
  <si>
    <t>TEV/EBIT</t>
  </si>
  <si>
    <t>P/Diluted EPS Before Extra</t>
  </si>
  <si>
    <t>P/BV</t>
  </si>
  <si>
    <t>Price/Tang BV</t>
  </si>
  <si>
    <t xml:space="preserve">
               </t>
  </si>
  <si>
    <t>Hexcel Corporation (NYSE:HXL) &gt; Financials &gt; Income Statement</t>
  </si>
  <si>
    <t>In Millions of the reported currency, except per share items.</t>
  </si>
  <si>
    <t>Template:</t>
  </si>
  <si>
    <t>Standard</t>
  </si>
  <si>
    <t>Restatement:</t>
  </si>
  <si>
    <t>Latest Filings</t>
  </si>
  <si>
    <t>Period Type:</t>
  </si>
  <si>
    <t>Annual</t>
  </si>
  <si>
    <t>Reported Currency</t>
  </si>
  <si>
    <t>Income Statement</t>
  </si>
  <si>
    <t>12 months
Dec-31-2014</t>
  </si>
  <si>
    <t>12 months
Dec-31-2015</t>
  </si>
  <si>
    <t>12 months
Dec-31-2016</t>
  </si>
  <si>
    <t>12 months
Dec-31-2017</t>
  </si>
  <si>
    <t>12 months
Dec-31-2018</t>
  </si>
  <si>
    <t>LTM
12 months
Sep-30-2019</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</si>
  <si>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</si>
  <si>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</si>
  <si>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</si>
  <si>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</si>
  <si>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</si>
  <si>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</si>
  <si>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</si>
  <si>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</si>
  <si>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</si>
  <si>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</si>
  <si>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</si>
  <si>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</si>
  <si>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</si>
  <si>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</si>
  <si>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</si>
  <si>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Other Non-Operating Inc. (Exp.)</t>
  </si>
  <si>
    <t xml:space="preserve">  EBT Excl. Unusual Items</t>
  </si>
  <si>
    <t>Restructuring Charges</t>
  </si>
  <si>
    <t>Impairment of Goodwill</t>
  </si>
  <si>
    <t>Insurance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</si>
  <si>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</si>
  <si>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</si>
  <si>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</si>
  <si>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</si>
  <si>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</si>
  <si>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</si>
  <si>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</si>
  <si>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</si>
  <si>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</si>
  <si>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</si>
  <si>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</si>
  <si>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</si>
  <si>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</si>
  <si>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</si>
  <si>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</si>
  <si>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</si>
  <si>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</si>
  <si>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</si>
  <si>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</si>
  <si>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</si>
  <si>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</si>
  <si>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</si>
  <si>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NA</t>
  </si>
  <si>
    <t>Payout Ratio %</t>
  </si>
  <si>
    <t>Supplemental Items</t>
  </si>
  <si>
    <t>EBITA</t>
  </si>
  <si>
    <t>EBITDAR</t>
  </si>
  <si>
    <t>Effective Tax Rate %</t>
  </si>
  <si>
    <t>Current Domestic Taxes</t>
  </si>
  <si>
    <t>Current Foreign Taxes</t>
  </si>
  <si>
    <t>Total Current Taxes</t>
  </si>
  <si>
    <t>Deferred Domestic Taxes</t>
  </si>
  <si>
    <t>Deferred Foreign Taxes</t>
  </si>
  <si>
    <t>Total Deferred Taxes</t>
  </si>
  <si>
    <t>Normalized Net Income</t>
  </si>
  <si>
    <t>Interest Capitalized</t>
  </si>
  <si>
    <t>Non-Cash Pension Expense</t>
  </si>
  <si>
    <t>Filing Date</t>
  </si>
  <si>
    <t>Restatement Type</t>
  </si>
  <si>
    <t>NC</t>
  </si>
  <si>
    <t>O</t>
  </si>
  <si>
    <t>Calculation Type</t>
  </si>
  <si>
    <t>REP</t>
  </si>
  <si>
    <t>LTM</t>
  </si>
  <si>
    <t>Supplemental Operating Expense Items</t>
  </si>
  <si>
    <t>R&amp;D Exp.</t>
  </si>
  <si>
    <t>Net Rental Exp.</t>
  </si>
  <si>
    <t>Imputed Oper. Lease Interest Exp.</t>
  </si>
  <si>
    <t>Imputed Oper. Lease Depreciation</t>
  </si>
  <si>
    <t>Stock-Based Comp., Unallocated</t>
  </si>
  <si>
    <t xml:space="preserve">  Stock-Based Comp., Total</t>
  </si>
  <si>
    <t>Note: For multiple class companies, per share items are primary class equivalent, and for foreign companies listed as primary ADRs, per share items are ADR-equivalent.</t>
  </si>
  <si>
    <t>Hexcel Corporation (NYSE:HXL) &gt; Financials &gt; Balance Sheet</t>
  </si>
  <si>
    <t>Balance Sheet</t>
  </si>
  <si>
    <t xml:space="preserve">Balance Sheet as of:
</t>
  </si>
  <si>
    <t>ASSETS</t>
  </si>
  <si>
    <t>Cash And Equivalents</t>
  </si>
  <si>
    <t xml:space="preserve">  Total Cash &amp; ST Investments</t>
  </si>
  <si>
    <t>Accounts Receivable</t>
  </si>
  <si>
    <t xml:space="preserve">  Total Receivables</t>
  </si>
  <si>
    <t>Inventory</t>
  </si>
  <si>
    <t>Prepaid Exp.</t>
  </si>
  <si>
    <t>Deferred Tax Assets, Curr.</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</si>
  <si>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</si>
  <si>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</si>
  <si>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</si>
  <si>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</si>
  <si>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</si>
  <si>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</si>
  <si>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</si>
  <si>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</si>
  <si>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</si>
  <si>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</si>
  <si>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Total Assets</t>
  </si>
  <si>
    <t>LIABILITIES</t>
  </si>
  <si>
    <t>Accounts Payable</t>
  </si>
  <si>
    <t>Accrued Exp.</t>
  </si>
  <si>
    <t>Short-term Borrowings</t>
  </si>
  <si>
    <t>Curr. Port. of LT Debt</t>
  </si>
  <si>
    <t>Curr. Port. of Cap. Leases</t>
  </si>
  <si>
    <t>Other Current Liabilities</t>
  </si>
  <si>
    <t xml:space="preserve">  Total Current Liabilities</t>
  </si>
  <si>
    <t>Long-Term Debt</t>
  </si>
  <si>
    <t>Capital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</si>
  <si>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</si>
  <si>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</si>
  <si>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</si>
  <si>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</si>
  <si>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</si>
  <si>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</si>
  <si>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</si>
  <si>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</si>
  <si>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</si>
  <si>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</si>
  <si>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</si>
  <si>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</si>
  <si>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</si>
  <si>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</si>
  <si>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</si>
  <si>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</si>
  <si>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</si>
  <si>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</si>
  <si>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</si>
  <si>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</si>
  <si>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</si>
  <si>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Equity Method Investments</t>
  </si>
  <si>
    <t>Inventory Method</t>
  </si>
  <si>
    <t>FIFO</t>
  </si>
  <si>
    <t>Avg Cost</t>
  </si>
  <si>
    <t>Raw Materials Inventory</t>
  </si>
  <si>
    <t>Work in Progress Inventory</t>
  </si>
  <si>
    <t>Finished Goods Inventory</t>
  </si>
  <si>
    <t>Land</t>
  </si>
  <si>
    <t>Buildings</t>
  </si>
  <si>
    <t>Machinery</t>
  </si>
  <si>
    <t>Construction in Progress</t>
  </si>
  <si>
    <t>Full Time Employees</t>
  </si>
  <si>
    <t>Assets under Cap. Lease, Gross</t>
  </si>
  <si>
    <t>Accum. Allowance for Doubtful Accts</t>
  </si>
  <si>
    <t>RUP</t>
  </si>
  <si>
    <t>Note: For multiple class companies, total share counts are primary class equivalent, and for foreign companies listed as primary ADRs, total share counts are ADR-equivalent.</t>
  </si>
  <si>
    <t>Hexcel Corporation (NYSE:HXL) &gt; Financials &gt; Cash Flow</t>
  </si>
  <si>
    <t>Cash Flow</t>
  </si>
  <si>
    <t>Amort. of Goodwill and Intangibles</t>
  </si>
  <si>
    <t>Depreciation &amp; Amort., Total</t>
  </si>
  <si>
    <t>Other Amortization</t>
  </si>
  <si>
    <t>Asset Writedown &amp; Restructuring Costs</t>
  </si>
  <si>
    <t>(Income) Loss on Equity Invest.</t>
  </si>
  <si>
    <t>Stock-Based Compensation</t>
  </si>
  <si>
    <t>Tax Benefit from Stock Options</t>
  </si>
  <si>
    <t>Other Operating Activities</t>
  </si>
  <si>
    <t>Change in Acc. Receivable</t>
  </si>
  <si>
    <t>Change In Inventories</t>
  </si>
  <si>
    <t>Change in Acc. Payable</t>
  </si>
  <si>
    <t>Change in Other Net Operating Assets</t>
  </si>
  <si>
    <t xml:space="preserve">  Cash from Ops.</t>
  </si>
  <si>
    <t>Capital Expenditure</t>
  </si>
  <si>
    <t>Cash Acquisitions</t>
  </si>
  <si>
    <t>Divestitures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</si>
  <si>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</si>
  <si>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</si>
  <si>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</si>
  <si>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</si>
  <si>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</si>
  <si>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</si>
  <si>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</si>
  <si>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</si>
  <si>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</si>
  <si>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</si>
  <si>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</si>
  <si>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</si>
  <si>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</si>
  <si>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</si>
  <si>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</si>
  <si>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</si>
  <si>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</si>
  <si>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</si>
  <si>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</si>
  <si>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</si>
  <si>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</si>
  <si>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</si>
  <si>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</si>
  <si>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</si>
  <si>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</si>
  <si>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Company Name</t>
  </si>
  <si>
    <t>Teijin Limited</t>
  </si>
  <si>
    <t>Solvay SA</t>
  </si>
  <si>
    <t>Toray Indstries Inc</t>
  </si>
  <si>
    <t>Hexcel</t>
  </si>
  <si>
    <t>TEV</t>
  </si>
  <si>
    <t>LTM EBITDA</t>
  </si>
  <si>
    <t xml:space="preserve">LTM Gross Margin % </t>
  </si>
  <si>
    <t xml:space="preserve">LTM EBITDA Margin % </t>
  </si>
  <si>
    <t xml:space="preserve">LTM EBIT Margin % </t>
  </si>
  <si>
    <t xml:space="preserve">LTM Net Income Margin % </t>
  </si>
  <si>
    <t xml:space="preserve">LTM Total Revenues, 1 Yr Growth % </t>
  </si>
  <si>
    <t xml:space="preserve">LTM EBITDA, 1 Yr Growth % </t>
  </si>
  <si>
    <t xml:space="preserve">LTM EBIT, 1 Yr Growth % </t>
  </si>
  <si>
    <t xml:space="preserve">LTM Net Income, 1 Yr Growth % </t>
  </si>
  <si>
    <t>LTM Total Debt/Capital %</t>
  </si>
  <si>
    <t xml:space="preserve">LTM Total Debt/EBITDA </t>
  </si>
  <si>
    <t>5 Year Beta</t>
  </si>
  <si>
    <t>Source: CapitalIQ</t>
  </si>
  <si>
    <t>Operating Assumptions</t>
  </si>
  <si>
    <t>Entry Year</t>
  </si>
  <si>
    <t>Projected Period</t>
  </si>
  <si>
    <t>Historicals</t>
  </si>
  <si>
    <t>Net Revenue</t>
  </si>
  <si>
    <t>% Growth</t>
  </si>
  <si>
    <t>% Margin</t>
  </si>
  <si>
    <t>D&amp;A</t>
  </si>
  <si>
    <t>CapEx</t>
  </si>
  <si>
    <t>z</t>
  </si>
  <si>
    <t>Calendarization and Timing</t>
  </si>
  <si>
    <t>Last FY End</t>
  </si>
  <si>
    <t>LTM End Date</t>
  </si>
  <si>
    <t>Current Date</t>
  </si>
  <si>
    <t>Expected Closing Date</t>
  </si>
  <si>
    <t>Month from Last FYE to LTM End</t>
  </si>
  <si>
    <t>Month from Closing to Next FYE</t>
  </si>
  <si>
    <t>OpCase</t>
  </si>
  <si>
    <t>Mgmt. Case</t>
  </si>
  <si>
    <t>P50 Case</t>
  </si>
  <si>
    <t>Lender Case</t>
  </si>
  <si>
    <t>Downside Case</t>
  </si>
  <si>
    <t>SG&amp;A Margin</t>
  </si>
  <si>
    <t>NWC</t>
  </si>
  <si>
    <t>($ in millions)</t>
  </si>
  <si>
    <t>Free Cash Flow Schedule</t>
  </si>
  <si>
    <t>(-) CapEx</t>
  </si>
  <si>
    <t>(-) Increase in NWC</t>
  </si>
  <si>
    <t>(-) Cash Interest Expense</t>
  </si>
  <si>
    <t>FCF for Optional Payments</t>
  </si>
  <si>
    <t>(-) Schedule Payment</t>
  </si>
  <si>
    <t>FinCase</t>
  </si>
  <si>
    <t>Tax Rate</t>
  </si>
  <si>
    <t>EBITDA Margin</t>
  </si>
  <si>
    <t>% Incremental Growth</t>
  </si>
  <si>
    <t>PPE</t>
  </si>
  <si>
    <t>Invested Caital</t>
  </si>
  <si>
    <t>ROIC</t>
  </si>
  <si>
    <t>NOPAT</t>
  </si>
  <si>
    <t>Cash</t>
  </si>
  <si>
    <t>Toray Industries, Inc. (TSE:3402) &gt; Financials &gt; Key Stats</t>
  </si>
  <si>
    <t>Today's Spot Rate</t>
  </si>
  <si>
    <t>Key Stats</t>
  </si>
  <si>
    <t>12 months
Mar-31-2015A</t>
  </si>
  <si>
    <t>12 months
Mar-31-2016A</t>
  </si>
  <si>
    <t>12 months
Mar-31-2017A</t>
  </si>
  <si>
    <t>12 months
Mar-31-2018A</t>
  </si>
  <si>
    <t>12 months
Mar-31-2019A</t>
  </si>
  <si>
    <t>JPY</t>
  </si>
  <si>
    <t>Data Source</t>
  </si>
  <si>
    <t>S&amp;P CIQ</t>
  </si>
  <si>
    <t>TK</t>
  </si>
  <si>
    <t>Current Capitalization (Millions of JPY)</t>
  </si>
  <si>
    <t>Toray Industries, Inc. (TSE:3402) &gt; Financials &gt; Income Statement</t>
  </si>
  <si>
    <t>12 months
Mar-31-2015</t>
  </si>
  <si>
    <t>12 months
Mar-31-2016</t>
  </si>
  <si>
    <t>12 months
Mar-31-2017</t>
  </si>
  <si>
    <t>12 months
Mar-31-2018</t>
  </si>
  <si>
    <t>12 months
Mar-31-2019</t>
  </si>
  <si>
    <t>Currency Exchange Gains (Loss)</t>
  </si>
  <si>
    <t>Gain (Loss) On Sale Of Invest.</t>
  </si>
  <si>
    <t>Gain (Loss) On Sale Of Assets</t>
  </si>
  <si>
    <t>Asset Writedown</t>
  </si>
  <si>
    <t>Legal Settlements</t>
  </si>
  <si>
    <t>Shares per Depository Receipt</t>
  </si>
  <si>
    <t>Selling and Marketing Exp.</t>
  </si>
  <si>
    <t>Toray Industries, Inc. (TSE:3402) &gt; Financials &gt; Balance Sheet</t>
  </si>
  <si>
    <t>Loans Receivable Long-Term</t>
  </si>
  <si>
    <t>Curr. Income Taxes Payable</t>
  </si>
  <si>
    <t>Minority Interest</t>
  </si>
  <si>
    <t>Total Minority Interest</t>
  </si>
  <si>
    <t>Toray Industries, Inc. (TSE:3402) &gt; Financials &gt; Cash Flow</t>
  </si>
  <si>
    <t>(Gain) Loss From Sale Of Assets</t>
  </si>
  <si>
    <t>(Gain) Loss On Sale Of Invest.</t>
  </si>
  <si>
    <t>Sale of Property, Plant, and Equipment</t>
  </si>
  <si>
    <t>Sale (Purchase) of Intangible assets</t>
  </si>
  <si>
    <t>Common and/or Pref. Dividends Paid</t>
  </si>
  <si>
    <t>Misc. Cash Flow Adj.</t>
  </si>
  <si>
    <t>Toray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</si>
</sst>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_);_(* \(#,##0.0\)_)\ ;_(* 0_)"/>
    <numFmt numFmtId="165" formatCode="_(#,##0.0%_);_(\(#,##0.0%\)_);_(#,##0.0%_)"/>
    <numFmt numFmtId="166" formatCode="_(* #,##0.0#_);_(* \(#,##0.0#\)_)\ ;_(* 0_)"/>
    <numFmt numFmtId="167" formatCode="_(&quot;$&quot;#,##0.0#_);_(\(&quot;$&quot;#,##0.0#\)_);_(&quot;$&quot;&quot; - &quot;_)"/>
    <numFmt numFmtId="168" formatCode="#,##0.0\x"/>
    <numFmt numFmtId="169" formatCode="mmm\-dd\-yyyy"/>
    <numFmt numFmtId="170" formatCode="_(* #,##0_);_(* \(#,##0\)_)\ ;_(* 0_)"/>
    <numFmt numFmtId="171" formatCode="0.0\x"/>
    <numFmt numFmtId="172" formatCode="_(* #,##0_);_(* \(#,##0\);_(* &quot;-&quot;??_);_(@_)"/>
    <numFmt numFmtId="173" formatCode="_(#,##0.00%_);_(\(#,##0.00%\)_);_(#,##0.00%_)"/>
    <numFmt numFmtId="174" formatCode="_(\ #,##0.0#_);_(\(\ #,##0.0#\)_);_(\ &quot; - &quot;_)"/>
    <numFmt numFmtId="175" formatCode="0.0%"/>
    <numFmt numFmtId="176" formatCode="&quot;$&quot;#,##0"/>
    <numFmt numFmtId="177" formatCode="_(* #,##0.0##_);_(* \(#,##0.0##\)_)\ ;_(* 0_)"/>
  </numFmts>
  <fonts count="38" x14ac:knownFonts="1">
    <font>
      <sz val="9"/>
      <color theme="1"/>
      <name val="Garamond"/>
      <family val="2"/>
    </font>
    <font>
      <sz val="9"/>
      <color theme="1"/>
      <name val="Garamond"/>
      <family val="2"/>
    </font>
    <font>
      <sz val="10"/>
      <name val="Arial"/>
      <family val="2"/>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
      <b/>
      <sz val="9"/>
      <color theme="1"/>
      <name val="Garamond"/>
      <family val="1"/>
    </font>
    <font>
      <sz val="8"/>
      <color indexed="8"/>
      <name val="Arial"/>
      <family val="2"/>
    </font>
    <font>
      <sz val="9"/>
      <color indexed="8"/>
      <name val="Garamond"/>
      <family val="1"/>
    </font>
    <font>
      <b/>
      <sz val="9"/>
      <color indexed="8"/>
      <name val="Garamond"/>
      <family val="1"/>
    </font>
    <font>
      <i/>
      <sz val="9"/>
      <color theme="1"/>
      <name val="Garamond"/>
      <family val="1"/>
    </font>
    <font>
      <sz val="9"/>
      <color rgb="FF0000FF"/>
      <name val="Garamond"/>
      <family val="2"/>
    </font>
    <font>
      <u val="singleAccounting"/>
      <sz val="9"/>
      <color theme="1"/>
      <name val="Garamond"/>
      <family val="2"/>
    </font>
    <font>
      <i/>
      <sz val="9"/>
      <color rgb="FF0000FF"/>
      <name val="Garamond"/>
      <family val="1"/>
    </font>
    <font>
      <i/>
      <u/>
      <sz val="9"/>
      <color theme="1"/>
      <name val="Garamond"/>
      <family val="1"/>
    </font>
    <font>
      <b/>
      <sz val="9"/>
      <color rgb="FF00B050"/>
      <name val="Garamond"/>
      <family val="1"/>
    </font>
    <font>
      <sz val="8"/>
      <name val="Arial"/>
      <family val="2"/>
    </font>
    <font>
      <b/>
      <sz val="8"/>
      <name val="Arial"/>
      <family val="2"/>
    </font>
    <font>
      <i/>
      <sz val="8"/>
      <name val="Arial"/>
      <family val="2"/>
    </font>
    <font>
      <b/>
      <i/>
      <sz val="8"/>
      <name val="Arial"/>
      <family val="2"/>
    </font>
    <font>
      <sz val="10"/>
      <name val="Arial"/>
      <family val="2"/>
    </font>
    <font>
      <b/>
      <sz val="13"/>
      <color indexed="8"/>
      <name val="Verdana"/>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s>
  <fills count="6">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theme="4" tint="0.79998168889431442"/>
        <bgColor indexed="64"/>
      </patternFill>
    </fill>
    <fill>
      <patternFill patternType="solid">
        <fgColor theme="0" tint="-0.249977111117893"/>
        <bgColor indexed="64"/>
      </patternFill>
    </fill>
  </fills>
  <borders count="7">
    <border>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applyAlignment="0"/>
    <xf numFmtId="0" fontId="29" fillId="0" borderId="0"/>
    <xf numFmtId="0" fontId="32" fillId="0" borderId="0" applyAlignment="0"/>
  </cellStyleXfs>
  <cellXfs count="143">
    <xf numFmtId="0" fontId="0" fillId="0" borderId="0" xfId="0"/>
    <xf numFmtId="0" fontId="3" fillId="0" borderId="0" xfId="3" applyNumberFormat="1" applyFont="1" applyAlignment="1"/>
    <xf numFmtId="0" fontId="4" fillId="0" borderId="0" xfId="3" applyFont="1"/>
    <xf numFmtId="0" fontId="5" fillId="0" borderId="0" xfId="3" applyFont="1" applyAlignment="1">
      <alignment wrapText="1"/>
    </xf>
    <xf numFmtId="0" fontId="6" fillId="0" borderId="0" xfId="3" applyFont="1"/>
    <xf numFmtId="0" fontId="7" fillId="0" borderId="0" xfId="3" applyNumberFormat="1" applyFont="1" applyAlignment="1">
      <alignment horizontal="left" vertical="top"/>
    </xf>
    <xf numFmtId="49" fontId="4" fillId="0" borderId="0" xfId="3" applyNumberFormat="1" applyFont="1"/>
    <xf numFmtId="0" fontId="8" fillId="2" borderId="0" xfId="3" applyFont="1" applyFill="1" applyAlignment="1"/>
    <xf numFmtId="0" fontId="9" fillId="0" borderId="0" xfId="4" applyFont="1" applyAlignment="1"/>
    <xf numFmtId="0" fontId="10" fillId="3" borderId="0" xfId="3" applyFont="1" applyFill="1" applyAlignment="1">
      <alignment wrapText="1"/>
    </xf>
    <xf numFmtId="0" fontId="10" fillId="3" borderId="0" xfId="3" applyFont="1" applyFill="1" applyAlignment="1">
      <alignment horizontal="right" wrapText="1"/>
    </xf>
    <xf numFmtId="0" fontId="11" fillId="3" borderId="0" xfId="3" applyFont="1" applyFill="1" applyAlignment="1">
      <alignment wrapText="1"/>
    </xf>
    <xf numFmtId="0" fontId="11" fillId="3" borderId="0" xfId="3" applyFont="1" applyFill="1" applyAlignment="1">
      <alignment horizontal="right" wrapText="1"/>
    </xf>
    <xf numFmtId="0" fontId="10" fillId="0" borderId="0" xfId="3" applyFont="1" applyAlignment="1">
      <alignment horizontal="left" vertical="top"/>
    </xf>
    <xf numFmtId="0" fontId="7" fillId="0" borderId="0" xfId="3" applyFont="1" applyAlignment="1">
      <alignment horizontal="left" vertical="top"/>
    </xf>
    <xf numFmtId="164" fontId="10" fillId="0" borderId="0" xfId="3" applyNumberFormat="1" applyFont="1" applyAlignment="1">
      <alignment horizontal="right" vertical="top" wrapText="1"/>
    </xf>
    <xf numFmtId="0" fontId="12" fillId="0" borderId="0" xfId="3" applyFont="1" applyAlignment="1">
      <alignment horizontal="left" vertical="top"/>
    </xf>
    <xf numFmtId="165" fontId="12" fillId="0" borderId="0" xfId="3" applyNumberFormat="1" applyFont="1" applyAlignment="1">
      <alignment horizontal="right" vertical="top" wrapText="1"/>
    </xf>
    <xf numFmtId="166" fontId="10" fillId="0" borderId="0" xfId="3" applyNumberFormat="1" applyFont="1" applyAlignment="1">
      <alignment horizontal="right" vertical="top" wrapText="1"/>
    </xf>
    <xf numFmtId="49" fontId="7" fillId="0" borderId="0" xfId="3" applyNumberFormat="1" applyFont="1" applyAlignment="1">
      <alignment horizontal="right" vertical="top" wrapText="1"/>
    </xf>
    <xf numFmtId="164" fontId="7" fillId="0" borderId="0" xfId="3" applyNumberFormat="1" applyFont="1" applyAlignment="1">
      <alignment horizontal="right" vertical="top" wrapText="1"/>
    </xf>
    <xf numFmtId="0" fontId="4" fillId="0" borderId="0" xfId="3" applyFont="1" applyAlignment="1">
      <alignment vertical="top" wrapText="1"/>
    </xf>
    <xf numFmtId="167" fontId="7" fillId="0" borderId="0" xfId="3" applyNumberFormat="1" applyFont="1" applyAlignment="1">
      <alignment horizontal="right" vertical="top" wrapText="1"/>
    </xf>
    <xf numFmtId="0" fontId="4" fillId="0" borderId="0" xfId="3" applyFont="1" applyAlignment="1">
      <alignment horizontal="center" vertical="top" wrapText="1"/>
    </xf>
    <xf numFmtId="168" fontId="7" fillId="0" borderId="0" xfId="3" applyNumberFormat="1" applyFont="1" applyAlignment="1">
      <alignment horizontal="right" vertical="top" wrapText="1"/>
    </xf>
    <xf numFmtId="0" fontId="7" fillId="0" borderId="0" xfId="3" applyNumberFormat="1" applyFont="1" applyAlignment="1">
      <alignment horizontal="center" vertical="center"/>
    </xf>
    <xf numFmtId="164" fontId="10" fillId="0" borderId="1" xfId="3" applyNumberFormat="1" applyFont="1" applyBorder="1" applyAlignment="1">
      <alignment horizontal="right" vertical="top" wrapText="1"/>
    </xf>
    <xf numFmtId="164" fontId="13" fillId="0" borderId="1" xfId="3" applyNumberFormat="1" applyFont="1" applyBorder="1" applyAlignment="1">
      <alignment horizontal="right" vertical="top" wrapText="1"/>
    </xf>
    <xf numFmtId="166" fontId="7" fillId="0" borderId="0" xfId="3" applyNumberFormat="1" applyFont="1" applyAlignment="1">
      <alignment horizontal="right" vertical="top" wrapText="1"/>
    </xf>
    <xf numFmtId="165" fontId="7" fillId="0" borderId="0" xfId="3" applyNumberFormat="1" applyFont="1" applyAlignment="1">
      <alignment horizontal="right" vertical="top" wrapText="1"/>
    </xf>
    <xf numFmtId="169" fontId="7" fillId="0" borderId="0" xfId="3" applyNumberFormat="1" applyFont="1" applyAlignment="1">
      <alignment horizontal="right" vertical="top" wrapText="1"/>
    </xf>
    <xf numFmtId="0" fontId="4" fillId="0" borderId="0" xfId="3" applyFont="1" applyAlignment="1"/>
    <xf numFmtId="169" fontId="10" fillId="3" borderId="0" xfId="3" applyNumberFormat="1" applyFont="1" applyFill="1" applyAlignment="1">
      <alignment horizontal="right" wrapText="1"/>
    </xf>
    <xf numFmtId="164" fontId="14" fillId="0" borderId="0" xfId="3" applyNumberFormat="1" applyFont="1" applyAlignment="1">
      <alignment horizontal="right" vertical="top" wrapText="1"/>
    </xf>
    <xf numFmtId="164" fontId="13" fillId="0" borderId="0" xfId="3" applyNumberFormat="1" applyFont="1" applyAlignment="1">
      <alignment horizontal="right" vertical="top" wrapText="1"/>
    </xf>
    <xf numFmtId="170" fontId="7" fillId="0" borderId="0" xfId="3" applyNumberFormat="1" applyFont="1" applyAlignment="1">
      <alignment horizontal="right" vertical="top" wrapText="1"/>
    </xf>
    <xf numFmtId="0" fontId="7" fillId="0" borderId="0" xfId="3" applyNumberFormat="1" applyFont="1" applyAlignment="1">
      <alignment horizontal="center" vertical="center" wrapText="1"/>
    </xf>
    <xf numFmtId="0" fontId="15" fillId="0" borderId="0" xfId="0" applyFont="1"/>
    <xf numFmtId="171" fontId="0" fillId="0" borderId="0" xfId="0" applyNumberFormat="1"/>
    <xf numFmtId="172" fontId="0" fillId="0" borderId="0" xfId="1" applyNumberFormat="1" applyFont="1"/>
    <xf numFmtId="165" fontId="17" fillId="0" borderId="0" xfId="0" applyNumberFormat="1" applyFont="1" applyAlignment="1">
      <alignment horizontal="right" vertical="top" wrapText="1"/>
    </xf>
    <xf numFmtId="173" fontId="17" fillId="0" borderId="0" xfId="0" applyNumberFormat="1" applyFont="1" applyAlignment="1">
      <alignment horizontal="right" vertical="top" wrapText="1"/>
    </xf>
    <xf numFmtId="168" fontId="17" fillId="0" borderId="0" xfId="0" applyNumberFormat="1" applyFont="1" applyAlignment="1">
      <alignment horizontal="right" vertical="top" wrapText="1"/>
    </xf>
    <xf numFmtId="174" fontId="17" fillId="0" borderId="0" xfId="0" applyNumberFormat="1" applyFont="1" applyAlignment="1">
      <alignment horizontal="right" vertical="top" wrapText="1"/>
    </xf>
    <xf numFmtId="165" fontId="17" fillId="0" borderId="0" xfId="0" applyNumberFormat="1" applyFont="1" applyAlignment="1">
      <alignment horizontal="right" vertical="top"/>
    </xf>
    <xf numFmtId="0" fontId="0" fillId="0" borderId="0" xfId="0" applyAlignment="1">
      <alignment wrapText="1"/>
    </xf>
    <xf numFmtId="0" fontId="15" fillId="0" borderId="0" xfId="0" applyFont="1" applyBorder="1"/>
    <xf numFmtId="0" fontId="0" fillId="0" borderId="0" xfId="0" applyBorder="1"/>
    <xf numFmtId="0" fontId="15" fillId="0" borderId="0" xfId="0" applyFont="1" applyBorder="1" applyAlignment="1">
      <alignment wrapText="1"/>
    </xf>
    <xf numFmtId="0" fontId="0" fillId="4" borderId="0" xfId="0" applyFill="1"/>
    <xf numFmtId="172" fontId="0" fillId="4" borderId="0" xfId="1" applyNumberFormat="1" applyFont="1" applyFill="1"/>
    <xf numFmtId="171" fontId="0" fillId="4" borderId="0" xfId="0" applyNumberFormat="1" applyFill="1"/>
    <xf numFmtId="165" fontId="17" fillId="4" borderId="0" xfId="0" applyNumberFormat="1" applyFont="1" applyFill="1" applyAlignment="1">
      <alignment horizontal="right" vertical="top"/>
    </xf>
    <xf numFmtId="165" fontId="17" fillId="4" borderId="0" xfId="0" applyNumberFormat="1" applyFont="1" applyFill="1" applyAlignment="1">
      <alignment horizontal="right" vertical="top" wrapText="1"/>
    </xf>
    <xf numFmtId="173" fontId="17" fillId="4" borderId="0" xfId="0" applyNumberFormat="1" applyFont="1" applyFill="1" applyAlignment="1">
      <alignment horizontal="right" vertical="top" wrapText="1"/>
    </xf>
    <xf numFmtId="168" fontId="17" fillId="4" borderId="0" xfId="0" applyNumberFormat="1" applyFont="1" applyFill="1" applyAlignment="1">
      <alignment horizontal="right" vertical="top" wrapText="1"/>
    </xf>
    <xf numFmtId="174" fontId="17" fillId="4" borderId="0" xfId="0" applyNumberFormat="1" applyFont="1" applyFill="1" applyAlignment="1">
      <alignment horizontal="right" vertical="top" wrapText="1"/>
    </xf>
    <xf numFmtId="0" fontId="15" fillId="0" borderId="2" xfId="0" applyFont="1" applyBorder="1" applyAlignment="1">
      <alignment horizontal="right" wrapText="1"/>
    </xf>
    <xf numFmtId="171" fontId="15" fillId="0" borderId="0" xfId="0" applyNumberFormat="1" applyFont="1"/>
    <xf numFmtId="165" fontId="18" fillId="0" borderId="0" xfId="0" applyNumberFormat="1" applyFont="1" applyAlignment="1">
      <alignment horizontal="right" vertical="top"/>
    </xf>
    <xf numFmtId="165" fontId="18" fillId="0" borderId="0" xfId="0" applyNumberFormat="1" applyFont="1" applyAlignment="1">
      <alignment horizontal="right" vertical="top" wrapText="1"/>
    </xf>
    <xf numFmtId="173" fontId="18" fillId="0" borderId="0" xfId="0" applyNumberFormat="1" applyFont="1" applyAlignment="1">
      <alignment horizontal="right" vertical="top" wrapText="1"/>
    </xf>
    <xf numFmtId="168" fontId="18" fillId="0" borderId="0" xfId="0" applyNumberFormat="1" applyFont="1" applyAlignment="1">
      <alignment horizontal="right" vertical="top" wrapText="1"/>
    </xf>
    <xf numFmtId="174" fontId="18" fillId="0" borderId="0" xfId="0" applyNumberFormat="1" applyFont="1" applyAlignment="1">
      <alignment horizontal="right" vertical="top" wrapText="1"/>
    </xf>
    <xf numFmtId="0" fontId="19" fillId="0" borderId="0" xfId="0" applyFont="1"/>
    <xf numFmtId="0" fontId="15" fillId="0" borderId="3" xfId="0" applyFont="1" applyBorder="1"/>
    <xf numFmtId="0" fontId="0" fillId="0" borderId="3" xfId="0" applyBorder="1"/>
    <xf numFmtId="0" fontId="20" fillId="0" borderId="0" xfId="0" applyFont="1"/>
    <xf numFmtId="0" fontId="21" fillId="0" borderId="0" xfId="0" applyFont="1" applyAlignment="1">
      <alignment horizontal="centerContinuous"/>
    </xf>
    <xf numFmtId="175" fontId="19" fillId="0" borderId="0" xfId="2" applyNumberFormat="1" applyFont="1"/>
    <xf numFmtId="0" fontId="15" fillId="0" borderId="3" xfId="0" applyFont="1" applyBorder="1" applyAlignment="1">
      <alignment horizontal="center"/>
    </xf>
    <xf numFmtId="176" fontId="15" fillId="0" borderId="0" xfId="0" applyNumberFormat="1" applyFont="1"/>
    <xf numFmtId="176" fontId="0" fillId="0" borderId="0" xfId="0" applyNumberFormat="1"/>
    <xf numFmtId="172" fontId="15" fillId="0" borderId="0" xfId="1" applyNumberFormat="1" applyFont="1"/>
    <xf numFmtId="175" fontId="22" fillId="0" borderId="0" xfId="0" applyNumberFormat="1" applyFont="1"/>
    <xf numFmtId="14" fontId="20" fillId="0" borderId="0" xfId="0" applyNumberFormat="1" applyFont="1"/>
    <xf numFmtId="0" fontId="23" fillId="0" borderId="0" xfId="0" applyFont="1"/>
    <xf numFmtId="0" fontId="20" fillId="0" borderId="2" xfId="0" applyFont="1" applyBorder="1"/>
    <xf numFmtId="0" fontId="0" fillId="5" borderId="0" xfId="0" applyFill="1"/>
    <xf numFmtId="9" fontId="22" fillId="0" borderId="0" xfId="2" applyFont="1"/>
    <xf numFmtId="9" fontId="19" fillId="5" borderId="0" xfId="2" applyFont="1" applyFill="1"/>
    <xf numFmtId="175" fontId="19" fillId="0" borderId="0" xfId="0" applyNumberFormat="1" applyFont="1"/>
    <xf numFmtId="0" fontId="0" fillId="0" borderId="0" xfId="0" applyAlignment="1">
      <alignment horizontal="left" indent="1"/>
    </xf>
    <xf numFmtId="9" fontId="22" fillId="0" borderId="0" xfId="0" applyNumberFormat="1" applyFont="1"/>
    <xf numFmtId="0" fontId="15" fillId="0" borderId="4" xfId="0" applyFont="1" applyBorder="1"/>
    <xf numFmtId="9" fontId="15" fillId="0" borderId="5" xfId="2" applyFont="1" applyBorder="1" applyAlignment="1">
      <alignment horizontal="left"/>
    </xf>
    <xf numFmtId="9" fontId="0" fillId="0" borderId="5" xfId="2" applyFont="1" applyBorder="1"/>
    <xf numFmtId="172" fontId="0" fillId="0" borderId="0" xfId="0" applyNumberFormat="1"/>
    <xf numFmtId="176" fontId="15" fillId="0" borderId="5" xfId="2" applyNumberFormat="1" applyFont="1" applyBorder="1"/>
    <xf numFmtId="176" fontId="24" fillId="0" borderId="0" xfId="0" applyNumberFormat="1" applyFont="1"/>
    <xf numFmtId="172" fontId="24" fillId="0" borderId="0" xfId="1" applyNumberFormat="1" applyFont="1"/>
    <xf numFmtId="0" fontId="24" fillId="0" borderId="0" xfId="0" applyFont="1"/>
    <xf numFmtId="9" fontId="4" fillId="0" borderId="0" xfId="3" applyNumberFormat="1" applyFont="1"/>
    <xf numFmtId="43" fontId="4" fillId="0" borderId="0" xfId="3" applyNumberFormat="1" applyFont="1"/>
    <xf numFmtId="164" fontId="4" fillId="0" borderId="0" xfId="3" applyNumberFormat="1" applyFont="1"/>
    <xf numFmtId="0" fontId="25" fillId="0" borderId="0" xfId="3" applyFont="1"/>
    <xf numFmtId="9" fontId="4" fillId="0" borderId="0" xfId="2" applyFont="1"/>
    <xf numFmtId="0" fontId="26" fillId="0" borderId="0" xfId="3" applyFont="1"/>
    <xf numFmtId="175" fontId="28" fillId="0" borderId="0" xfId="2" applyNumberFormat="1" applyFont="1"/>
    <xf numFmtId="176" fontId="4" fillId="0" borderId="0" xfId="3" applyNumberFormat="1" applyFont="1"/>
    <xf numFmtId="0" fontId="4" fillId="0" borderId="3" xfId="3" applyFont="1" applyBorder="1"/>
    <xf numFmtId="176" fontId="26" fillId="0" borderId="5" xfId="3" applyNumberFormat="1" applyFont="1" applyBorder="1"/>
    <xf numFmtId="172" fontId="4" fillId="0" borderId="0" xfId="1" applyNumberFormat="1" applyFont="1"/>
    <xf numFmtId="0" fontId="26" fillId="0" borderId="3" xfId="3" applyFont="1" applyBorder="1" applyAlignment="1">
      <alignment horizontal="right"/>
    </xf>
    <xf numFmtId="0" fontId="30" fillId="0" borderId="0" xfId="5" applyNumberFormat="1" applyFont="1" applyAlignment="1"/>
    <xf numFmtId="0" fontId="25" fillId="0" borderId="0" xfId="5" applyFont="1"/>
    <xf numFmtId="0" fontId="27" fillId="0" borderId="0" xfId="5" applyFont="1" applyAlignment="1">
      <alignment wrapText="1"/>
    </xf>
    <xf numFmtId="0" fontId="26" fillId="0" borderId="0" xfId="5" applyFont="1"/>
    <xf numFmtId="0" fontId="16" fillId="0" borderId="0" xfId="5" applyNumberFormat="1" applyFont="1" applyAlignment="1">
      <alignment horizontal="left" vertical="top"/>
    </xf>
    <xf numFmtId="49" fontId="25" fillId="0" borderId="0" xfId="5" applyNumberFormat="1" applyFont="1"/>
    <xf numFmtId="0" fontId="16" fillId="0" borderId="0" xfId="5" applyNumberFormat="1" applyFont="1" applyAlignment="1">
      <alignment horizontal="left" vertical="center"/>
    </xf>
    <xf numFmtId="0" fontId="31" fillId="2" borderId="0" xfId="5" applyFont="1" applyFill="1" applyAlignment="1"/>
    <xf numFmtId="0" fontId="32" fillId="0" borderId="0" xfId="6" applyFont="1" applyAlignment="1"/>
    <xf numFmtId="0" fontId="33" fillId="3" borderId="0" xfId="5" applyFont="1" applyFill="1" applyAlignment="1">
      <alignment wrapText="1"/>
    </xf>
    <xf numFmtId="0" fontId="33" fillId="3" borderId="0" xfId="5" applyFont="1" applyFill="1" applyAlignment="1">
      <alignment horizontal="right" wrapText="1"/>
    </xf>
    <xf numFmtId="0" fontId="34" fillId="3" borderId="0" xfId="5" applyFont="1" applyFill="1" applyAlignment="1">
      <alignment wrapText="1"/>
    </xf>
    <xf numFmtId="0" fontId="34" fillId="3" borderId="0" xfId="5" applyFont="1" applyFill="1" applyAlignment="1">
      <alignment horizontal="right" wrapText="1"/>
    </xf>
    <xf numFmtId="0" fontId="33" fillId="0" borderId="0" xfId="5" applyFont="1" applyAlignment="1">
      <alignment horizontal="left" vertical="top"/>
    </xf>
    <xf numFmtId="0" fontId="16" fillId="0" borderId="0" xfId="5" applyFont="1" applyAlignment="1">
      <alignment horizontal="left" vertical="top"/>
    </xf>
    <xf numFmtId="164" fontId="33" fillId="0" borderId="0" xfId="5" applyNumberFormat="1" applyFont="1" applyAlignment="1">
      <alignment horizontal="right" vertical="top" wrapText="1"/>
    </xf>
    <xf numFmtId="0" fontId="35" fillId="0" borderId="0" xfId="5" applyFont="1" applyAlignment="1">
      <alignment horizontal="left" vertical="top"/>
    </xf>
    <xf numFmtId="165" fontId="35" fillId="0" borderId="0" xfId="5" applyNumberFormat="1" applyFont="1" applyAlignment="1">
      <alignment horizontal="right" vertical="top" wrapText="1"/>
    </xf>
    <xf numFmtId="166" fontId="33" fillId="0" borderId="0" xfId="5" applyNumberFormat="1" applyFont="1" applyAlignment="1">
      <alignment horizontal="right" vertical="top" wrapText="1"/>
    </xf>
    <xf numFmtId="49" fontId="16" fillId="0" borderId="0" xfId="5" applyNumberFormat="1" applyFont="1" applyAlignment="1">
      <alignment horizontal="right" vertical="top" wrapText="1"/>
    </xf>
    <xf numFmtId="0" fontId="25" fillId="0" borderId="0" xfId="5" applyFont="1" applyAlignment="1">
      <alignment vertical="top" wrapText="1"/>
    </xf>
    <xf numFmtId="166" fontId="16" fillId="0" borderId="0" xfId="5" applyNumberFormat="1" applyFont="1" applyAlignment="1">
      <alignment horizontal="right" vertical="top" wrapText="1"/>
    </xf>
    <xf numFmtId="164" fontId="16" fillId="0" borderId="0" xfId="5" applyNumberFormat="1" applyFont="1" applyAlignment="1">
      <alignment horizontal="right" vertical="top" wrapText="1"/>
    </xf>
    <xf numFmtId="0" fontId="25" fillId="0" borderId="0" xfId="5" applyFont="1" applyAlignment="1">
      <alignment horizontal="center" vertical="top" wrapText="1"/>
    </xf>
    <xf numFmtId="168" fontId="16" fillId="0" borderId="0" xfId="5" applyNumberFormat="1" applyFont="1" applyAlignment="1">
      <alignment horizontal="right" vertical="top" wrapText="1"/>
    </xf>
    <xf numFmtId="0" fontId="16" fillId="0" borderId="0" xfId="5" applyNumberFormat="1" applyFont="1" applyAlignment="1">
      <alignment horizontal="center" vertical="center"/>
    </xf>
    <xf numFmtId="164" fontId="33" fillId="0" borderId="1" xfId="5" applyNumberFormat="1" applyFont="1" applyBorder="1" applyAlignment="1">
      <alignment horizontal="right" vertical="top" wrapText="1"/>
    </xf>
    <xf numFmtId="164" fontId="36" fillId="0" borderId="1" xfId="5" applyNumberFormat="1" applyFont="1" applyBorder="1" applyAlignment="1">
      <alignment horizontal="right" vertical="top" wrapText="1"/>
    </xf>
    <xf numFmtId="165" fontId="16" fillId="0" borderId="0" xfId="5" applyNumberFormat="1" applyFont="1" applyAlignment="1">
      <alignment horizontal="right" vertical="top" wrapText="1"/>
    </xf>
    <xf numFmtId="177" fontId="16" fillId="0" borderId="0" xfId="5" applyNumberFormat="1" applyFont="1" applyAlignment="1">
      <alignment horizontal="right" vertical="top" wrapText="1"/>
    </xf>
    <xf numFmtId="169" fontId="16" fillId="0" borderId="0" xfId="5" applyNumberFormat="1" applyFont="1" applyAlignment="1">
      <alignment horizontal="right" vertical="top" wrapText="1"/>
    </xf>
    <xf numFmtId="0" fontId="25" fillId="0" borderId="0" xfId="5" applyFont="1" applyAlignment="1"/>
    <xf numFmtId="169" fontId="33" fillId="3" borderId="0" xfId="5" applyNumberFormat="1" applyFont="1" applyFill="1" applyAlignment="1">
      <alignment horizontal="right" wrapText="1"/>
    </xf>
    <xf numFmtId="164" fontId="37" fillId="0" borderId="0" xfId="5" applyNumberFormat="1" applyFont="1" applyAlignment="1">
      <alignment horizontal="right" vertical="top" wrapText="1"/>
    </xf>
    <xf numFmtId="164" fontId="36" fillId="0" borderId="0" xfId="5" applyNumberFormat="1" applyFont="1" applyAlignment="1">
      <alignment horizontal="right" vertical="top" wrapText="1"/>
    </xf>
    <xf numFmtId="170" fontId="16" fillId="0" borderId="0" xfId="5" applyNumberFormat="1" applyFont="1" applyAlignment="1">
      <alignment horizontal="right" vertical="top" wrapText="1"/>
    </xf>
    <xf numFmtId="0" fontId="16" fillId="0" borderId="0" xfId="5" applyNumberFormat="1" applyFont="1" applyAlignment="1">
      <alignment horizontal="center" vertical="center" wrapText="1"/>
    </xf>
    <xf numFmtId="0" fontId="15" fillId="0" borderId="6" xfId="0" applyFont="1" applyBorder="1" applyAlignment="1">
      <alignment horizontal="right" wrapText="1"/>
    </xf>
    <xf numFmtId="0" fontId="15" fillId="0" borderId="0" xfId="0" applyFont="1" applyBorder="1" applyAlignment="1">
      <alignment horizontal="right" wrapText="1"/>
    </xf>
  </cellXfs>
  <cellStyles count="7">
    <cellStyle name="Comma" xfId="1" builtinId="3"/>
    <cellStyle name="Invisible" xfId="4" xr:uid="{38990833-037C-4C26-AC8D-A0511A8A8D20}"/>
    <cellStyle name="Invisible 2" xfId="6" xr:uid="{E4B75421-C493-4E96-BFF6-7B4E41810F2F}"/>
    <cellStyle name="Normal" xfId="0" builtinId="0"/>
    <cellStyle name="Normal 2" xfId="3" xr:uid="{BA094A42-1B7E-4F28-A76B-EED89F054E4C}"/>
    <cellStyle name="Normal 3" xfId="5" xr:uid="{6A96A023-4007-4928-B1CE-229EB755D4F6}"/>
    <cellStyle name="Per 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A59C9AA8-5BE7-4BD8-8DB7-195F554E2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66</xdr:row>
      <xdr:rowOff>0</xdr:rowOff>
    </xdr:from>
    <xdr:to>
      <xdr:col>3</xdr:col>
      <xdr:colOff>581025</xdr:colOff>
      <xdr:row>66</xdr:row>
      <xdr:rowOff>1905000</xdr:rowOff>
    </xdr:to>
    <xdr:pic>
      <xdr:nvPicPr>
        <xdr:cNvPr id="3" name="Picture 3">
          <a:extLst>
            <a:ext uri="{FF2B5EF4-FFF2-40B4-BE49-F238E27FC236}">
              <a16:creationId xmlns:a16="http://schemas.microsoft.com/office/drawing/2014/main" id="{97D5C332-2F83-487C-B961-9DE43D3744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62990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51FB379F-EC74-45EA-8C4D-10FAECF8D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AAD78F0-5A66-4495-A3D3-785E9AAF6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9C98037-0F2D-4B00-B962-B8708BD98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0FE8EEDA-1D3D-45B6-B895-8AE611A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64</xdr:row>
      <xdr:rowOff>0</xdr:rowOff>
    </xdr:from>
    <xdr:to>
      <xdr:col>3</xdr:col>
      <xdr:colOff>581025</xdr:colOff>
      <xdr:row>64</xdr:row>
      <xdr:rowOff>1905000</xdr:rowOff>
    </xdr:to>
    <xdr:pic>
      <xdr:nvPicPr>
        <xdr:cNvPr id="3" name="Picture 3">
          <a:extLst>
            <a:ext uri="{FF2B5EF4-FFF2-40B4-BE49-F238E27FC236}">
              <a16:creationId xmlns:a16="http://schemas.microsoft.com/office/drawing/2014/main" id="{D819AF63-DC9B-4C1C-83EF-062F2B0F4C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34415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60711907-AB24-4DDE-A840-0240B5CF9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386EA3A8-6393-4C88-BBB7-99B0B5185A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E5428217-156E-4796-AA17-524037305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9215-4DE1-470B-BF3F-4725D78D93AF}">
  <dimension ref="A4:XFD57"/>
  <sheetViews>
    <sheetView showGridLines="0" zoomScale="75" workbookViewId="0">
      <selection activeCell="S28" sqref="S28"/>
    </sheetView>
  </sheetViews>
  <sheetFormatPr baseColWidth="10" defaultColWidth="8.75" defaultRowHeight="12" x14ac:dyDescent="0.15"/>
  <cols>
    <col min="5" max="6" width="9.25" customWidth="1"/>
    <col min="35" max="35" width="11.75" customWidth="1"/>
  </cols>
  <sheetData>
    <row r="4" spans="2:35" ht="13" thickBot="1" x14ac:dyDescent="0.2">
      <c r="B4" t="s">
        <v>287</v>
      </c>
      <c r="D4" s="67">
        <v>2020</v>
      </c>
      <c r="AE4" s="65" t="s">
        <v>296</v>
      </c>
      <c r="AF4" s="66"/>
      <c r="AG4" s="66"/>
      <c r="AH4" s="66"/>
      <c r="AI4" s="66"/>
    </row>
    <row r="5" spans="2:35" ht="13" thickTop="1" x14ac:dyDescent="0.15">
      <c r="AE5" t="s">
        <v>297</v>
      </c>
      <c r="AI5" s="75">
        <v>43465</v>
      </c>
    </row>
    <row r="6" spans="2:35" x14ac:dyDescent="0.15">
      <c r="AE6" t="s">
        <v>298</v>
      </c>
      <c r="AI6" s="75">
        <v>43738</v>
      </c>
    </row>
    <row r="7" spans="2:35" x14ac:dyDescent="0.15">
      <c r="B7" t="s">
        <v>303</v>
      </c>
      <c r="D7" s="77">
        <v>1</v>
      </c>
      <c r="AE7" t="s">
        <v>299</v>
      </c>
      <c r="AI7" s="75">
        <f ca="1">NOW()</f>
        <v>43828.804257175929</v>
      </c>
    </row>
    <row r="8" spans="2:35" x14ac:dyDescent="0.15">
      <c r="B8" t="s">
        <v>317</v>
      </c>
      <c r="D8" s="77">
        <v>1</v>
      </c>
      <c r="AE8" t="s">
        <v>300</v>
      </c>
      <c r="AI8" s="75">
        <v>44012</v>
      </c>
    </row>
    <row r="9" spans="2:35" x14ac:dyDescent="0.15">
      <c r="B9" t="s">
        <v>318</v>
      </c>
      <c r="D9" s="83">
        <v>0.21</v>
      </c>
      <c r="AE9" t="s">
        <v>301</v>
      </c>
      <c r="AI9">
        <f>ROUND(MONTH(AI6)-MONTH(AI5)+12*(YEAR(AI6)-YEAR(AI5)),0)</f>
        <v>9</v>
      </c>
    </row>
    <row r="10" spans="2:35" x14ac:dyDescent="0.15">
      <c r="AE10" t="s">
        <v>302</v>
      </c>
      <c r="AI10">
        <f>ROUND(MONTH(AI5)-MONTH(AI8),0)</f>
        <v>6</v>
      </c>
    </row>
    <row r="20" spans="2:37" x14ac:dyDescent="0.15">
      <c r="AE20" t="s">
        <v>303</v>
      </c>
    </row>
    <row r="22" spans="2:37" x14ac:dyDescent="0.15">
      <c r="AE22" s="76" t="s">
        <v>83</v>
      </c>
      <c r="AG22">
        <f>H$32</f>
        <v>2020</v>
      </c>
      <c r="AH22">
        <f>I$32</f>
        <v>2021</v>
      </c>
      <c r="AI22">
        <f>J$32</f>
        <v>2022</v>
      </c>
      <c r="AJ22">
        <f>K$32</f>
        <v>2023</v>
      </c>
      <c r="AK22">
        <f>L$32</f>
        <v>2024</v>
      </c>
    </row>
    <row r="23" spans="2:37" x14ac:dyDescent="0.15">
      <c r="AE23" s="78" t="str">
        <f ca="1">OFFSET(AE23,$D$7,0)</f>
        <v>Mgmt. Case</v>
      </c>
      <c r="AF23" s="78"/>
      <c r="AG23" s="80">
        <f ca="1">OFFSET(AG23,$D$7,0)</f>
        <v>0.1</v>
      </c>
      <c r="AH23" s="80">
        <f ca="1">OFFSET(AH23,$D$7,0)</f>
        <v>0.1</v>
      </c>
      <c r="AI23" s="80">
        <f ca="1">OFFSET(AI23,$D$7,0)</f>
        <v>0.1</v>
      </c>
      <c r="AJ23" s="80">
        <f ca="1">OFFSET(AJ23,$D$7,0)</f>
        <v>0.1</v>
      </c>
      <c r="AK23" s="80">
        <f ca="1">OFFSET(AK23,$D$7,0)</f>
        <v>0.1</v>
      </c>
    </row>
    <row r="24" spans="2:37" x14ac:dyDescent="0.15">
      <c r="AE24" t="s">
        <v>304</v>
      </c>
      <c r="AG24" s="79">
        <v>0.1</v>
      </c>
      <c r="AH24" s="79">
        <v>0.1</v>
      </c>
      <c r="AI24" s="79">
        <v>0.1</v>
      </c>
      <c r="AJ24" s="79">
        <v>0.1</v>
      </c>
      <c r="AK24" s="79">
        <v>0.1</v>
      </c>
    </row>
    <row r="25" spans="2:37" x14ac:dyDescent="0.15">
      <c r="AE25" t="s">
        <v>305</v>
      </c>
      <c r="AG25" s="79"/>
      <c r="AH25" s="79"/>
      <c r="AI25" s="79"/>
      <c r="AJ25" s="79"/>
      <c r="AK25" s="79"/>
    </row>
    <row r="26" spans="2:37" x14ac:dyDescent="0.15">
      <c r="AE26" t="s">
        <v>306</v>
      </c>
      <c r="AG26" s="79"/>
      <c r="AH26" s="79"/>
      <c r="AI26" s="79"/>
      <c r="AJ26" s="79"/>
      <c r="AK26" s="79"/>
    </row>
    <row r="27" spans="2:37" x14ac:dyDescent="0.15">
      <c r="AE27" t="s">
        <v>307</v>
      </c>
      <c r="AG27" s="79"/>
      <c r="AH27" s="79"/>
      <c r="AI27" s="79"/>
      <c r="AJ27" s="79"/>
      <c r="AK27" s="79"/>
    </row>
    <row r="29" spans="2:37" x14ac:dyDescent="0.15">
      <c r="AE29" s="76" t="s">
        <v>319</v>
      </c>
      <c r="AG29">
        <f>H$32</f>
        <v>2020</v>
      </c>
      <c r="AH29">
        <f>I$32</f>
        <v>2021</v>
      </c>
      <c r="AI29">
        <f>J$32</f>
        <v>2022</v>
      </c>
      <c r="AJ29">
        <f>K$32</f>
        <v>2023</v>
      </c>
      <c r="AK29">
        <f>L$32</f>
        <v>2024</v>
      </c>
    </row>
    <row r="30" spans="2:37" x14ac:dyDescent="0.15">
      <c r="AE30" s="78" t="str">
        <f ca="1">OFFSET(AE30,$D$7,0)</f>
        <v>Mgmt. Case</v>
      </c>
      <c r="AF30" s="78"/>
      <c r="AG30" s="80">
        <f ca="1">OFFSET(AG30,$D$7,0)</f>
        <v>0.24</v>
      </c>
      <c r="AH30" s="80">
        <f ca="1">OFFSET(AH30,$D$7,0)</f>
        <v>0.24</v>
      </c>
      <c r="AI30" s="80">
        <f ca="1">OFFSET(AI30,$D$7,0)</f>
        <v>0.24</v>
      </c>
      <c r="AJ30" s="80">
        <f ca="1">OFFSET(AJ30,$D$7,0)</f>
        <v>0.24</v>
      </c>
      <c r="AK30" s="80">
        <f ca="1">OFFSET(AK30,$D$7,0)</f>
        <v>0.24</v>
      </c>
    </row>
    <row r="31" spans="2:37" ht="15" x14ac:dyDescent="0.3">
      <c r="B31" s="64" t="s">
        <v>310</v>
      </c>
      <c r="E31" s="68" t="s">
        <v>289</v>
      </c>
      <c r="F31" s="68"/>
      <c r="G31" s="68" t="s">
        <v>146</v>
      </c>
      <c r="H31" s="68" t="s">
        <v>288</v>
      </c>
      <c r="I31" s="68"/>
      <c r="J31" s="68"/>
      <c r="K31" s="68"/>
      <c r="L31" s="68"/>
      <c r="AE31" t="s">
        <v>304</v>
      </c>
      <c r="AG31" s="79">
        <v>0.24</v>
      </c>
      <c r="AH31" s="79">
        <v>0.24</v>
      </c>
      <c r="AI31" s="79">
        <v>0.24</v>
      </c>
      <c r="AJ31" s="79">
        <v>0.24</v>
      </c>
      <c r="AK31" s="79">
        <v>0.24</v>
      </c>
    </row>
    <row r="32" spans="2:37" ht="13" thickBot="1" x14ac:dyDescent="0.2">
      <c r="B32" s="65" t="s">
        <v>286</v>
      </c>
      <c r="C32" s="66"/>
      <c r="D32" s="66"/>
      <c r="E32" s="70">
        <f>F32-1</f>
        <v>2017</v>
      </c>
      <c r="F32" s="70">
        <f>G32-1</f>
        <v>2018</v>
      </c>
      <c r="G32" s="70">
        <f>H32-1</f>
        <v>2019</v>
      </c>
      <c r="H32" s="70">
        <f>D4</f>
        <v>2020</v>
      </c>
      <c r="I32" s="70">
        <f>H32+1</f>
        <v>2021</v>
      </c>
      <c r="J32" s="70">
        <f t="shared" ref="J32:L32" si="0">I32+1</f>
        <v>2022</v>
      </c>
      <c r="K32" s="70">
        <f t="shared" si="0"/>
        <v>2023</v>
      </c>
      <c r="L32" s="70">
        <f t="shared" si="0"/>
        <v>2024</v>
      </c>
      <c r="O32" s="84" t="s">
        <v>311</v>
      </c>
      <c r="P32" s="84"/>
      <c r="Q32" s="84"/>
      <c r="R32" s="84"/>
      <c r="S32" s="84">
        <f>H$32</f>
        <v>2020</v>
      </c>
      <c r="T32" s="84">
        <f>I$32</f>
        <v>2021</v>
      </c>
      <c r="U32" s="84">
        <f>J$32</f>
        <v>2022</v>
      </c>
      <c r="V32" s="84">
        <f>K$32</f>
        <v>2023</v>
      </c>
      <c r="W32" s="84">
        <f>L$32</f>
        <v>2024</v>
      </c>
      <c r="AE32" t="s">
        <v>305</v>
      </c>
      <c r="AG32" s="79"/>
      <c r="AH32" s="79"/>
      <c r="AI32" s="79"/>
      <c r="AJ32" s="79"/>
      <c r="AK32" s="79"/>
    </row>
    <row r="33" spans="2:37 16384:16384" ht="13" thickTop="1" x14ac:dyDescent="0.15">
      <c r="O33" t="s">
        <v>29</v>
      </c>
      <c r="S33" s="72">
        <f ca="1">H38</f>
        <v>621.03360000000009</v>
      </c>
      <c r="T33" s="72">
        <f ca="1">I38</f>
        <v>683.13696000000004</v>
      </c>
      <c r="U33" s="72">
        <f ca="1">J38</f>
        <v>751.45065600000009</v>
      </c>
      <c r="V33" s="72">
        <f ca="1">K38</f>
        <v>826.59572160000027</v>
      </c>
      <c r="W33" s="72">
        <f ca="1">L38</f>
        <v>909.25529376000031</v>
      </c>
      <c r="AE33" t="s">
        <v>306</v>
      </c>
      <c r="AG33" s="79"/>
      <c r="AH33" s="79"/>
      <c r="AI33" s="79"/>
      <c r="AJ33" s="79"/>
      <c r="AK33" s="79"/>
      <c r="XFD33" t="s">
        <v>295</v>
      </c>
    </row>
    <row r="34" spans="2:37 16384:16384" x14ac:dyDescent="0.15">
      <c r="B34" s="37" t="s">
        <v>290</v>
      </c>
      <c r="C34" s="37"/>
      <c r="D34" s="37"/>
      <c r="E34" s="89">
        <f>'Key Stats'!E16</f>
        <v>1973.3</v>
      </c>
      <c r="F34" s="89">
        <f>'Key Stats'!F16</f>
        <v>2189.1</v>
      </c>
      <c r="G34" s="89">
        <f>'Key Stats'!G16</f>
        <v>2352.4</v>
      </c>
      <c r="H34" s="71">
        <f ca="1">G34*(1+H35+H36)</f>
        <v>2587.6400000000003</v>
      </c>
      <c r="I34" s="71">
        <f t="shared" ref="I34:L34" ca="1" si="1">H34*(1+I35+I36)</f>
        <v>2846.4040000000005</v>
      </c>
      <c r="J34" s="71">
        <f t="shared" ca="1" si="1"/>
        <v>3131.0444000000007</v>
      </c>
      <c r="K34" s="71">
        <f t="shared" ca="1" si="1"/>
        <v>3444.1488400000012</v>
      </c>
      <c r="L34" s="71">
        <f t="shared" ca="1" si="1"/>
        <v>3788.5637240000015</v>
      </c>
      <c r="O34" s="82" t="s">
        <v>312</v>
      </c>
      <c r="S34" s="39">
        <f ca="1">-H49</f>
        <v>-216.26000000000002</v>
      </c>
      <c r="T34" s="39">
        <f ca="1">-I49</f>
        <v>-237.88600000000002</v>
      </c>
      <c r="U34" s="39">
        <f ca="1">-J49</f>
        <v>-261.67460000000005</v>
      </c>
      <c r="V34" s="39">
        <f ca="1">-K49</f>
        <v>-287.84206000000006</v>
      </c>
      <c r="W34" s="39">
        <f ca="1">-L49</f>
        <v>-316.6262660000001</v>
      </c>
      <c r="AE34" t="s">
        <v>307</v>
      </c>
      <c r="AG34" s="79"/>
      <c r="AH34" s="79"/>
      <c r="AI34" s="79"/>
      <c r="AJ34" s="79"/>
      <c r="AK34" s="79"/>
    </row>
    <row r="35" spans="2:37 16384:16384" x14ac:dyDescent="0.15">
      <c r="B35" s="64" t="s">
        <v>291</v>
      </c>
      <c r="F35" s="69">
        <f>F34/E34-1</f>
        <v>0.10935995540465204</v>
      </c>
      <c r="G35" s="69">
        <f>G34/F34-1</f>
        <v>7.4596866292083508E-2</v>
      </c>
      <c r="H35" s="81">
        <f ca="1">AG23</f>
        <v>0.1</v>
      </c>
      <c r="I35" s="81">
        <f ca="1">AH23</f>
        <v>0.1</v>
      </c>
      <c r="J35" s="81">
        <f ca="1">AI23</f>
        <v>0.1</v>
      </c>
      <c r="K35" s="81">
        <f ca="1">AJ23</f>
        <v>0.1</v>
      </c>
      <c r="L35" s="81">
        <f ca="1">AK23</f>
        <v>0.1</v>
      </c>
      <c r="O35" s="82" t="s">
        <v>313</v>
      </c>
      <c r="S35" s="39">
        <f ca="1">G52-H52</f>
        <v>-42.460000000000036</v>
      </c>
      <c r="T35" s="39">
        <f ca="1">H52-I52</f>
        <v>-46.706000000000017</v>
      </c>
      <c r="U35" s="39">
        <f ca="1">I52-J52</f>
        <v>-51.376600000000053</v>
      </c>
      <c r="V35" s="39">
        <f ca="1">J52-K52</f>
        <v>-56.514260000000036</v>
      </c>
      <c r="W35" s="39">
        <f ca="1">K52-L52</f>
        <v>-62.165686000000051</v>
      </c>
    </row>
    <row r="36" spans="2:37 16384:16384" x14ac:dyDescent="0.15">
      <c r="B36" s="64" t="s">
        <v>320</v>
      </c>
      <c r="O36" s="82" t="s">
        <v>314</v>
      </c>
      <c r="AE36" s="76" t="s">
        <v>308</v>
      </c>
      <c r="AG36">
        <f>H$32</f>
        <v>2020</v>
      </c>
      <c r="AH36">
        <f>I$32</f>
        <v>2021</v>
      </c>
      <c r="AI36">
        <f>J$32</f>
        <v>2022</v>
      </c>
      <c r="AJ36">
        <f>K$32</f>
        <v>2023</v>
      </c>
      <c r="AK36">
        <f>L$32</f>
        <v>2024</v>
      </c>
    </row>
    <row r="37" spans="2:37 16384:16384" x14ac:dyDescent="0.15">
      <c r="O37" s="82" t="str">
        <f>"(-) Cash Taxes @ "&amp;TEXT($D$9, "0.0%")</f>
        <v>(-) Cash Taxes @ 21.0%</v>
      </c>
      <c r="AE37" s="78" t="str">
        <f ca="1">OFFSET(AE37,$D$7,0)</f>
        <v>Mgmt. Case</v>
      </c>
      <c r="AF37" s="78"/>
      <c r="AG37" s="80">
        <f ca="1">OFFSET(AG37,$D$7,0)</f>
        <v>6.6000000000000003E-2</v>
      </c>
      <c r="AH37" s="80">
        <f ca="1">OFFSET(AH37,$D$7,0)</f>
        <v>6.6000000000000003E-2</v>
      </c>
      <c r="AI37" s="80">
        <f ca="1">OFFSET(AI37,$D$7,0)</f>
        <v>6.6000000000000003E-2</v>
      </c>
      <c r="AJ37" s="80">
        <f ca="1">OFFSET(AJ37,$D$7,0)</f>
        <v>6.6000000000000003E-2</v>
      </c>
      <c r="AK37" s="80">
        <f ca="1">OFFSET(AK37,$D$7,0)</f>
        <v>6.6000000000000003E-2</v>
      </c>
    </row>
    <row r="38" spans="2:37 16384:16384" x14ac:dyDescent="0.15">
      <c r="B38" s="37" t="s">
        <v>29</v>
      </c>
      <c r="C38" s="37"/>
      <c r="D38" s="37"/>
      <c r="E38" s="90">
        <f>'Key Stats'!E22</f>
        <v>455.1</v>
      </c>
      <c r="F38" s="90">
        <f>'Key Stats'!F22</f>
        <v>494.7</v>
      </c>
      <c r="G38" s="90">
        <f>'Key Stats'!G22</f>
        <v>563.4</v>
      </c>
      <c r="H38" s="73">
        <f ca="1">H$34*(H39+H40)</f>
        <v>621.03360000000009</v>
      </c>
      <c r="I38" s="73">
        <f ca="1">I$34*(I39+I40)</f>
        <v>683.13696000000004</v>
      </c>
      <c r="J38" s="73">
        <f ca="1">J$34*(J39+J40)</f>
        <v>751.45065600000009</v>
      </c>
      <c r="K38" s="73">
        <f ca="1">K$34*(K39+K40)</f>
        <v>826.59572160000027</v>
      </c>
      <c r="L38" s="73">
        <f ca="1">L$34*(L39+L40)</f>
        <v>909.25529376000031</v>
      </c>
      <c r="O38" s="82" t="s">
        <v>316</v>
      </c>
      <c r="AE38" t="s">
        <v>304</v>
      </c>
      <c r="AG38" s="79">
        <v>6.6000000000000003E-2</v>
      </c>
      <c r="AH38" s="79">
        <v>6.6000000000000003E-2</v>
      </c>
      <c r="AI38" s="79">
        <v>6.6000000000000003E-2</v>
      </c>
      <c r="AJ38" s="79">
        <v>6.6000000000000003E-2</v>
      </c>
      <c r="AK38" s="79">
        <v>6.6000000000000003E-2</v>
      </c>
    </row>
    <row r="39" spans="2:37 16384:16384" x14ac:dyDescent="0.15">
      <c r="B39" s="64" t="s">
        <v>292</v>
      </c>
      <c r="E39" s="69">
        <f>E38/E$34</f>
        <v>0.23062889575837431</v>
      </c>
      <c r="F39" s="69">
        <f>F38/F$34</f>
        <v>0.2259832808003289</v>
      </c>
      <c r="G39" s="69">
        <f>G38/G$34</f>
        <v>0.23950008501955447</v>
      </c>
      <c r="H39" s="69">
        <f ca="1">AG30</f>
        <v>0.24</v>
      </c>
      <c r="I39" s="69">
        <f ca="1">AH30</f>
        <v>0.24</v>
      </c>
      <c r="J39" s="69">
        <f ca="1">AI30</f>
        <v>0.24</v>
      </c>
      <c r="K39" s="69">
        <f ca="1">AJ30</f>
        <v>0.24</v>
      </c>
      <c r="L39" s="69">
        <f ca="1">AK30</f>
        <v>0.24</v>
      </c>
      <c r="O39" s="85" t="s">
        <v>315</v>
      </c>
      <c r="P39" s="86"/>
      <c r="Q39" s="86"/>
      <c r="R39" s="86"/>
      <c r="S39" s="88">
        <f ca="1">SUM(S33:S38)</f>
        <v>362.31360000000006</v>
      </c>
      <c r="T39" s="88">
        <f t="shared" ref="T39:W39" ca="1" si="2">SUM(T33:T38)</f>
        <v>398.54496</v>
      </c>
      <c r="U39" s="88">
        <f t="shared" ca="1" si="2"/>
        <v>438.39945599999999</v>
      </c>
      <c r="V39" s="88">
        <f t="shared" ca="1" si="2"/>
        <v>482.23940160000018</v>
      </c>
      <c r="W39" s="88">
        <f t="shared" ca="1" si="2"/>
        <v>530.46334176000016</v>
      </c>
      <c r="AE39" t="s">
        <v>305</v>
      </c>
      <c r="AG39" s="79"/>
      <c r="AH39" s="79"/>
      <c r="AI39" s="79"/>
      <c r="AJ39" s="79"/>
      <c r="AK39" s="79"/>
    </row>
    <row r="40" spans="2:37 16384:16384" x14ac:dyDescent="0.15">
      <c r="B40" s="64" t="s">
        <v>320</v>
      </c>
      <c r="AE40" t="s">
        <v>306</v>
      </c>
      <c r="AG40" s="79"/>
      <c r="AH40" s="79"/>
      <c r="AI40" s="79"/>
      <c r="AJ40" s="79"/>
      <c r="AK40" s="79"/>
    </row>
    <row r="41" spans="2:37 16384:16384" x14ac:dyDescent="0.15">
      <c r="B41" s="64" t="s">
        <v>291</v>
      </c>
      <c r="F41" s="69">
        <f t="shared" ref="F41:L41" si="3">F38/E38-1</f>
        <v>8.7013843111404032E-2</v>
      </c>
      <c r="G41" s="69">
        <f t="shared" si="3"/>
        <v>0.13887204366282591</v>
      </c>
      <c r="H41" s="69">
        <f t="shared" ca="1" si="3"/>
        <v>0.10229605963791277</v>
      </c>
      <c r="I41" s="69">
        <f t="shared" ca="1" si="3"/>
        <v>9.9999999999999867E-2</v>
      </c>
      <c r="J41" s="69">
        <f t="shared" ca="1" si="3"/>
        <v>0.10000000000000009</v>
      </c>
      <c r="K41" s="69">
        <f t="shared" ca="1" si="3"/>
        <v>0.10000000000000031</v>
      </c>
      <c r="L41" s="69">
        <f t="shared" ca="1" si="3"/>
        <v>0.10000000000000009</v>
      </c>
      <c r="AE41" t="s">
        <v>307</v>
      </c>
      <c r="AG41" s="79"/>
      <c r="AH41" s="79"/>
      <c r="AI41" s="79"/>
      <c r="AJ41" s="79"/>
      <c r="AK41" s="79"/>
    </row>
    <row r="43" spans="2:37 16384:16384" x14ac:dyDescent="0.15">
      <c r="B43" s="37" t="s">
        <v>293</v>
      </c>
      <c r="C43" s="37"/>
      <c r="D43" s="37"/>
      <c r="E43" s="90">
        <f>'Cash Flow'!E18+'Cash Flow'!E19</f>
        <v>104.5</v>
      </c>
      <c r="F43" s="90">
        <f>'Cash Flow'!F18+'Cash Flow'!F19</f>
        <v>123.10000000000001</v>
      </c>
      <c r="G43" s="90">
        <f>'Cash Flow'!G18+'Cash Flow'!G19</f>
        <v>139.4</v>
      </c>
      <c r="H43" s="73">
        <f ca="1">H$34*H44</f>
        <v>144.90784000000002</v>
      </c>
      <c r="I43" s="73">
        <f ca="1">I$34*I44</f>
        <v>159.39862400000004</v>
      </c>
      <c r="J43" s="73">
        <f ca="1">J$34*J44</f>
        <v>175.33848640000005</v>
      </c>
      <c r="K43" s="73">
        <f ca="1">K$34*K44</f>
        <v>192.87233504000008</v>
      </c>
      <c r="L43" s="73">
        <f ca="1">L$34*L44</f>
        <v>212.15956854400008</v>
      </c>
    </row>
    <row r="44" spans="2:37 16384:16384" x14ac:dyDescent="0.15">
      <c r="B44" s="64" t="s">
        <v>292</v>
      </c>
      <c r="E44" s="69">
        <f>E43/E$34</f>
        <v>5.2956975624588253E-2</v>
      </c>
      <c r="F44" s="69">
        <f>F43/F$34</f>
        <v>5.6233155177927006E-2</v>
      </c>
      <c r="G44" s="69">
        <f>G43/G$34</f>
        <v>5.92586294847815E-2</v>
      </c>
      <c r="H44" s="74">
        <v>5.6000000000000001E-2</v>
      </c>
      <c r="I44" s="74">
        <v>5.6000000000000001E-2</v>
      </c>
      <c r="J44" s="74">
        <v>5.6000000000000001E-2</v>
      </c>
      <c r="K44" s="74">
        <v>5.6000000000000001E-2</v>
      </c>
      <c r="L44" s="74">
        <v>5.6000000000000001E-2</v>
      </c>
    </row>
    <row r="46" spans="2:37 16384:16384" x14ac:dyDescent="0.15">
      <c r="B46" s="37" t="s">
        <v>30</v>
      </c>
      <c r="E46" s="87">
        <f>E38-E43</f>
        <v>350.6</v>
      </c>
      <c r="F46" s="87">
        <f t="shared" ref="F46:L46" si="4">F38-F43</f>
        <v>371.59999999999997</v>
      </c>
      <c r="G46" s="87">
        <f t="shared" si="4"/>
        <v>424</v>
      </c>
      <c r="H46" s="87">
        <f t="shared" ca="1" si="4"/>
        <v>476.12576000000007</v>
      </c>
      <c r="I46" s="87">
        <f t="shared" ca="1" si="4"/>
        <v>523.738336</v>
      </c>
      <c r="J46" s="87">
        <f t="shared" ca="1" si="4"/>
        <v>576.11216960000002</v>
      </c>
      <c r="K46" s="87">
        <f t="shared" ca="1" si="4"/>
        <v>633.72338656000022</v>
      </c>
      <c r="L46" s="87">
        <f t="shared" ca="1" si="4"/>
        <v>697.09572521600023</v>
      </c>
    </row>
    <row r="47" spans="2:37 16384:16384" x14ac:dyDescent="0.15">
      <c r="B47" s="64" t="s">
        <v>292</v>
      </c>
      <c r="E47" s="69">
        <f t="shared" ref="E47:L47" si="5">E46/E$34</f>
        <v>0.17767192013378605</v>
      </c>
      <c r="F47" s="69">
        <f t="shared" si="5"/>
        <v>0.16975012562240188</v>
      </c>
      <c r="G47" s="69">
        <f t="shared" si="5"/>
        <v>0.180241455534773</v>
      </c>
      <c r="H47" s="69">
        <f t="shared" ca="1" si="5"/>
        <v>0.184</v>
      </c>
      <c r="I47" s="69">
        <f t="shared" ca="1" si="5"/>
        <v>0.18399999999999997</v>
      </c>
      <c r="J47" s="69">
        <f t="shared" ca="1" si="5"/>
        <v>0.18399999999999997</v>
      </c>
      <c r="K47" s="69">
        <f t="shared" ca="1" si="5"/>
        <v>0.184</v>
      </c>
      <c r="L47" s="69">
        <f t="shared" ca="1" si="5"/>
        <v>0.184</v>
      </c>
    </row>
    <row r="49" spans="1:13" x14ac:dyDescent="0.15">
      <c r="B49" s="37" t="s">
        <v>294</v>
      </c>
      <c r="C49" s="37"/>
      <c r="D49" s="37"/>
      <c r="E49" s="90">
        <f>-'Cash Flow'!E34</f>
        <v>278.10000000000002</v>
      </c>
      <c r="F49" s="90">
        <f>-'Cash Flow'!F34</f>
        <v>184.1</v>
      </c>
      <c r="G49" s="90">
        <f>-'Cash Flow'!G34</f>
        <v>196.6</v>
      </c>
      <c r="H49" s="73">
        <f ca="1">H$34*H50</f>
        <v>216.26000000000002</v>
      </c>
      <c r="I49" s="73">
        <f ca="1">I$34*I50</f>
        <v>237.88600000000002</v>
      </c>
      <c r="J49" s="73">
        <f ca="1">J$34*J50</f>
        <v>261.67460000000005</v>
      </c>
      <c r="K49" s="73">
        <f ca="1">K$34*K50</f>
        <v>287.84206000000006</v>
      </c>
      <c r="L49" s="73">
        <f ca="1">L$34*L50</f>
        <v>316.6262660000001</v>
      </c>
    </row>
    <row r="50" spans="1:13" x14ac:dyDescent="0.15">
      <c r="B50" s="64" t="s">
        <v>292</v>
      </c>
      <c r="E50" s="69">
        <f>E49/E$34</f>
        <v>0.1409314346526124</v>
      </c>
      <c r="F50" s="69">
        <f>F49/F$34</f>
        <v>8.4098487963089857E-2</v>
      </c>
      <c r="G50" s="69">
        <f>G49/G$34</f>
        <v>8.3574222071076343E-2</v>
      </c>
      <c r="H50" s="74">
        <f>G50</f>
        <v>8.3574222071076343E-2</v>
      </c>
      <c r="I50" s="74">
        <f t="shared" ref="I50:L50" si="6">H50</f>
        <v>8.3574222071076343E-2</v>
      </c>
      <c r="J50" s="74">
        <f t="shared" si="6"/>
        <v>8.3574222071076343E-2</v>
      </c>
      <c r="K50" s="74">
        <f t="shared" si="6"/>
        <v>8.3574222071076343E-2</v>
      </c>
      <c r="L50" s="74">
        <f t="shared" si="6"/>
        <v>8.3574222071076343E-2</v>
      </c>
    </row>
    <row r="52" spans="1:13" x14ac:dyDescent="0.15">
      <c r="B52" s="37" t="s">
        <v>309</v>
      </c>
      <c r="C52" s="37"/>
      <c r="D52" s="37"/>
      <c r="E52" s="91">
        <f>'Balance Sheet'!E27-'Balance Sheet'!E47</f>
        <v>394.6</v>
      </c>
      <c r="F52" s="91">
        <f>'Balance Sheet'!F27-'Balance Sheet'!F47</f>
        <v>349.09999999999997</v>
      </c>
      <c r="G52" s="91">
        <f>'Balance Sheet'!G27-'Balance Sheet'!G47</f>
        <v>424.6</v>
      </c>
      <c r="H52" s="73">
        <f ca="1">H$34*H53</f>
        <v>467.06000000000006</v>
      </c>
      <c r="I52" s="73">
        <f ca="1">I$34*I53</f>
        <v>513.76600000000008</v>
      </c>
      <c r="J52" s="73">
        <f ca="1">J$34*J53</f>
        <v>565.14260000000013</v>
      </c>
      <c r="K52" s="73">
        <f ca="1">K$34*K53</f>
        <v>621.65686000000017</v>
      </c>
      <c r="L52" s="73">
        <f ca="1">L$34*L53</f>
        <v>683.82254600000022</v>
      </c>
    </row>
    <row r="53" spans="1:13" x14ac:dyDescent="0.15">
      <c r="B53" s="64" t="s">
        <v>292</v>
      </c>
      <c r="E53" s="69">
        <f>E52/E$34</f>
        <v>0.19996959408098111</v>
      </c>
      <c r="F53" s="69">
        <f>F52/F$34</f>
        <v>0.15947192910328445</v>
      </c>
      <c r="G53" s="69">
        <f>G52/G$34</f>
        <v>0.1804965141982656</v>
      </c>
      <c r="H53" s="74">
        <f>G53</f>
        <v>0.1804965141982656</v>
      </c>
      <c r="I53" s="74">
        <f t="shared" ref="I53:L53" si="7">H53</f>
        <v>0.1804965141982656</v>
      </c>
      <c r="J53" s="74">
        <f t="shared" si="7"/>
        <v>0.1804965141982656</v>
      </c>
      <c r="K53" s="74">
        <f t="shared" si="7"/>
        <v>0.1804965141982656</v>
      </c>
      <c r="L53" s="74">
        <f t="shared" si="7"/>
        <v>0.1804965141982656</v>
      </c>
    </row>
    <row r="54" spans="1:13" x14ac:dyDescent="0.15">
      <c r="A54" s="37"/>
    </row>
    <row r="57" spans="1:13" x14ac:dyDescent="0.15">
      <c r="M57" s="37"/>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1A648-81A1-43BE-9074-7CE5F76AA89C}">
  <sheetPr>
    <outlinePr summaryBelow="0" summaryRight="0"/>
    <pageSetUpPr autoPageBreaks="0"/>
  </sheetPr>
  <dimension ref="A5:IU105"/>
  <sheetViews>
    <sheetView topLeftCell="A7" workbookViewId="0"/>
  </sheetViews>
  <sheetFormatPr baseColWidth="10" defaultColWidth="8.75" defaultRowHeight="11" x14ac:dyDescent="0.15"/>
  <cols>
    <col min="1" max="1" width="53.5" style="105" customWidth="1"/>
    <col min="2" max="7" width="17.25" style="105" customWidth="1"/>
    <col min="8" max="256" width="9.25" style="105"/>
    <col min="257" max="257" width="53.5" style="105" customWidth="1"/>
    <col min="258" max="263" width="17.25" style="105" customWidth="1"/>
    <col min="264" max="512" width="9.25" style="105"/>
    <col min="513" max="513" width="53.5" style="105" customWidth="1"/>
    <col min="514" max="519" width="17.25" style="105" customWidth="1"/>
    <col min="520" max="768" width="9.25" style="105"/>
    <col min="769" max="769" width="53.5" style="105" customWidth="1"/>
    <col min="770" max="775" width="17.25" style="105" customWidth="1"/>
    <col min="776" max="1024" width="9.25" style="105"/>
    <col min="1025" max="1025" width="53.5" style="105" customWidth="1"/>
    <col min="1026" max="1031" width="17.25" style="105" customWidth="1"/>
    <col min="1032" max="1280" width="9.25" style="105"/>
    <col min="1281" max="1281" width="53.5" style="105" customWidth="1"/>
    <col min="1282" max="1287" width="17.25" style="105" customWidth="1"/>
    <col min="1288" max="1536" width="9.25" style="105"/>
    <col min="1537" max="1537" width="53.5" style="105" customWidth="1"/>
    <col min="1538" max="1543" width="17.25" style="105" customWidth="1"/>
    <col min="1544" max="1792" width="9.25" style="105"/>
    <col min="1793" max="1793" width="53.5" style="105" customWidth="1"/>
    <col min="1794" max="1799" width="17.25" style="105" customWidth="1"/>
    <col min="1800" max="2048" width="9.25" style="105"/>
    <col min="2049" max="2049" width="53.5" style="105" customWidth="1"/>
    <col min="2050" max="2055" width="17.25" style="105" customWidth="1"/>
    <col min="2056" max="2304" width="9.25" style="105"/>
    <col min="2305" max="2305" width="53.5" style="105" customWidth="1"/>
    <col min="2306" max="2311" width="17.25" style="105" customWidth="1"/>
    <col min="2312" max="2560" width="9.25" style="105"/>
    <col min="2561" max="2561" width="53.5" style="105" customWidth="1"/>
    <col min="2562" max="2567" width="17.25" style="105" customWidth="1"/>
    <col min="2568" max="2816" width="9.25" style="105"/>
    <col min="2817" max="2817" width="53.5" style="105" customWidth="1"/>
    <col min="2818" max="2823" width="17.25" style="105" customWidth="1"/>
    <col min="2824" max="3072" width="9.25" style="105"/>
    <col min="3073" max="3073" width="53.5" style="105" customWidth="1"/>
    <col min="3074" max="3079" width="17.25" style="105" customWidth="1"/>
    <col min="3080" max="3328" width="9.25" style="105"/>
    <col min="3329" max="3329" width="53.5" style="105" customWidth="1"/>
    <col min="3330" max="3335" width="17.25" style="105" customWidth="1"/>
    <col min="3336" max="3584" width="9.25" style="105"/>
    <col min="3585" max="3585" width="53.5" style="105" customWidth="1"/>
    <col min="3586" max="3591" width="17.25" style="105" customWidth="1"/>
    <col min="3592" max="3840" width="9.25" style="105"/>
    <col min="3841" max="3841" width="53.5" style="105" customWidth="1"/>
    <col min="3842" max="3847" width="17.25" style="105" customWidth="1"/>
    <col min="3848" max="4096" width="9.25" style="105"/>
    <col min="4097" max="4097" width="53.5" style="105" customWidth="1"/>
    <col min="4098" max="4103" width="17.25" style="105" customWidth="1"/>
    <col min="4104" max="4352" width="9.25" style="105"/>
    <col min="4353" max="4353" width="53.5" style="105" customWidth="1"/>
    <col min="4354" max="4359" width="17.25" style="105" customWidth="1"/>
    <col min="4360" max="4608" width="9.25" style="105"/>
    <col min="4609" max="4609" width="53.5" style="105" customWidth="1"/>
    <col min="4610" max="4615" width="17.25" style="105" customWidth="1"/>
    <col min="4616" max="4864" width="9.25" style="105"/>
    <col min="4865" max="4865" width="53.5" style="105" customWidth="1"/>
    <col min="4866" max="4871" width="17.25" style="105" customWidth="1"/>
    <col min="4872" max="5120" width="9.25" style="105"/>
    <col min="5121" max="5121" width="53.5" style="105" customWidth="1"/>
    <col min="5122" max="5127" width="17.25" style="105" customWidth="1"/>
    <col min="5128" max="5376" width="9.25" style="105"/>
    <col min="5377" max="5377" width="53.5" style="105" customWidth="1"/>
    <col min="5378" max="5383" width="17.25" style="105" customWidth="1"/>
    <col min="5384" max="5632" width="9.25" style="105"/>
    <col min="5633" max="5633" width="53.5" style="105" customWidth="1"/>
    <col min="5634" max="5639" width="17.25" style="105" customWidth="1"/>
    <col min="5640" max="5888" width="9.25" style="105"/>
    <col min="5889" max="5889" width="53.5" style="105" customWidth="1"/>
    <col min="5890" max="5895" width="17.25" style="105" customWidth="1"/>
    <col min="5896" max="6144" width="9.25" style="105"/>
    <col min="6145" max="6145" width="53.5" style="105" customWidth="1"/>
    <col min="6146" max="6151" width="17.25" style="105" customWidth="1"/>
    <col min="6152" max="6400" width="9.25" style="105"/>
    <col min="6401" max="6401" width="53.5" style="105" customWidth="1"/>
    <col min="6402" max="6407" width="17.25" style="105" customWidth="1"/>
    <col min="6408" max="6656" width="9.25" style="105"/>
    <col min="6657" max="6657" width="53.5" style="105" customWidth="1"/>
    <col min="6658" max="6663" width="17.25" style="105" customWidth="1"/>
    <col min="6664" max="6912" width="9.25" style="105"/>
    <col min="6913" max="6913" width="53.5" style="105" customWidth="1"/>
    <col min="6914" max="6919" width="17.25" style="105" customWidth="1"/>
    <col min="6920" max="7168" width="9.25" style="105"/>
    <col min="7169" max="7169" width="53.5" style="105" customWidth="1"/>
    <col min="7170" max="7175" width="17.25" style="105" customWidth="1"/>
    <col min="7176" max="7424" width="9.25" style="105"/>
    <col min="7425" max="7425" width="53.5" style="105" customWidth="1"/>
    <col min="7426" max="7431" width="17.25" style="105" customWidth="1"/>
    <col min="7432" max="7680" width="9.25" style="105"/>
    <col min="7681" max="7681" width="53.5" style="105" customWidth="1"/>
    <col min="7682" max="7687" width="17.25" style="105" customWidth="1"/>
    <col min="7688" max="7936" width="9.25" style="105"/>
    <col min="7937" max="7937" width="53.5" style="105" customWidth="1"/>
    <col min="7938" max="7943" width="17.25" style="105" customWidth="1"/>
    <col min="7944" max="8192" width="9.25" style="105"/>
    <col min="8193" max="8193" width="53.5" style="105" customWidth="1"/>
    <col min="8194" max="8199" width="17.25" style="105" customWidth="1"/>
    <col min="8200" max="8448" width="9.25" style="105"/>
    <col min="8449" max="8449" width="53.5" style="105" customWidth="1"/>
    <col min="8450" max="8455" width="17.25" style="105" customWidth="1"/>
    <col min="8456" max="8704" width="9.25" style="105"/>
    <col min="8705" max="8705" width="53.5" style="105" customWidth="1"/>
    <col min="8706" max="8711" width="17.25" style="105" customWidth="1"/>
    <col min="8712" max="8960" width="9.25" style="105"/>
    <col min="8961" max="8961" width="53.5" style="105" customWidth="1"/>
    <col min="8962" max="8967" width="17.25" style="105" customWidth="1"/>
    <col min="8968" max="9216" width="9.25" style="105"/>
    <col min="9217" max="9217" width="53.5" style="105" customWidth="1"/>
    <col min="9218" max="9223" width="17.25" style="105" customWidth="1"/>
    <col min="9224" max="9472" width="9.25" style="105"/>
    <col min="9473" max="9473" width="53.5" style="105" customWidth="1"/>
    <col min="9474" max="9479" width="17.25" style="105" customWidth="1"/>
    <col min="9480" max="9728" width="9.25" style="105"/>
    <col min="9729" max="9729" width="53.5" style="105" customWidth="1"/>
    <col min="9730" max="9735" width="17.25" style="105" customWidth="1"/>
    <col min="9736" max="9984" width="9.25" style="105"/>
    <col min="9985" max="9985" width="53.5" style="105" customWidth="1"/>
    <col min="9986" max="9991" width="17.25" style="105" customWidth="1"/>
    <col min="9992" max="10240" width="9.25" style="105"/>
    <col min="10241" max="10241" width="53.5" style="105" customWidth="1"/>
    <col min="10242" max="10247" width="17.25" style="105" customWidth="1"/>
    <col min="10248" max="10496" width="9.25" style="105"/>
    <col min="10497" max="10497" width="53.5" style="105" customWidth="1"/>
    <col min="10498" max="10503" width="17.25" style="105" customWidth="1"/>
    <col min="10504" max="10752" width="9.25" style="105"/>
    <col min="10753" max="10753" width="53.5" style="105" customWidth="1"/>
    <col min="10754" max="10759" width="17.25" style="105" customWidth="1"/>
    <col min="10760" max="11008" width="9.25" style="105"/>
    <col min="11009" max="11009" width="53.5" style="105" customWidth="1"/>
    <col min="11010" max="11015" width="17.25" style="105" customWidth="1"/>
    <col min="11016" max="11264" width="9.25" style="105"/>
    <col min="11265" max="11265" width="53.5" style="105" customWidth="1"/>
    <col min="11266" max="11271" width="17.25" style="105" customWidth="1"/>
    <col min="11272" max="11520" width="9.25" style="105"/>
    <col min="11521" max="11521" width="53.5" style="105" customWidth="1"/>
    <col min="11522" max="11527" width="17.25" style="105" customWidth="1"/>
    <col min="11528" max="11776" width="9.25" style="105"/>
    <col min="11777" max="11777" width="53.5" style="105" customWidth="1"/>
    <col min="11778" max="11783" width="17.25" style="105" customWidth="1"/>
    <col min="11784" max="12032" width="9.25" style="105"/>
    <col min="12033" max="12033" width="53.5" style="105" customWidth="1"/>
    <col min="12034" max="12039" width="17.25" style="105" customWidth="1"/>
    <col min="12040" max="12288" width="9.25" style="105"/>
    <col min="12289" max="12289" width="53.5" style="105" customWidth="1"/>
    <col min="12290" max="12295" width="17.25" style="105" customWidth="1"/>
    <col min="12296" max="12544" width="9.25" style="105"/>
    <col min="12545" max="12545" width="53.5" style="105" customWidth="1"/>
    <col min="12546" max="12551" width="17.25" style="105" customWidth="1"/>
    <col min="12552" max="12800" width="9.25" style="105"/>
    <col min="12801" max="12801" width="53.5" style="105" customWidth="1"/>
    <col min="12802" max="12807" width="17.25" style="105" customWidth="1"/>
    <col min="12808" max="13056" width="9.25" style="105"/>
    <col min="13057" max="13057" width="53.5" style="105" customWidth="1"/>
    <col min="13058" max="13063" width="17.25" style="105" customWidth="1"/>
    <col min="13064" max="13312" width="9.25" style="105"/>
    <col min="13313" max="13313" width="53.5" style="105" customWidth="1"/>
    <col min="13314" max="13319" width="17.25" style="105" customWidth="1"/>
    <col min="13320" max="13568" width="9.25" style="105"/>
    <col min="13569" max="13569" width="53.5" style="105" customWidth="1"/>
    <col min="13570" max="13575" width="17.25" style="105" customWidth="1"/>
    <col min="13576" max="13824" width="9.25" style="105"/>
    <col min="13825" max="13825" width="53.5" style="105" customWidth="1"/>
    <col min="13826" max="13831" width="17.25" style="105" customWidth="1"/>
    <col min="13832" max="14080" width="9.25" style="105"/>
    <col min="14081" max="14081" width="53.5" style="105" customWidth="1"/>
    <col min="14082" max="14087" width="17.25" style="105" customWidth="1"/>
    <col min="14088" max="14336" width="9.25" style="105"/>
    <col min="14337" max="14337" width="53.5" style="105" customWidth="1"/>
    <col min="14338" max="14343" width="17.25" style="105" customWidth="1"/>
    <col min="14344" max="14592" width="9.25" style="105"/>
    <col min="14593" max="14593" width="53.5" style="105" customWidth="1"/>
    <col min="14594" max="14599" width="17.25" style="105" customWidth="1"/>
    <col min="14600" max="14848" width="9.25" style="105"/>
    <col min="14849" max="14849" width="53.5" style="105" customWidth="1"/>
    <col min="14850" max="14855" width="17.25" style="105" customWidth="1"/>
    <col min="14856" max="15104" width="9.25" style="105"/>
    <col min="15105" max="15105" width="53.5" style="105" customWidth="1"/>
    <col min="15106" max="15111" width="17.25" style="105" customWidth="1"/>
    <col min="15112" max="15360" width="9.25" style="105"/>
    <col min="15361" max="15361" width="53.5" style="105" customWidth="1"/>
    <col min="15362" max="15367" width="17.25" style="105" customWidth="1"/>
    <col min="15368" max="15616" width="9.25" style="105"/>
    <col min="15617" max="15617" width="53.5" style="105" customWidth="1"/>
    <col min="15618" max="15623" width="17.25" style="105" customWidth="1"/>
    <col min="15624" max="15872" width="9.25" style="105"/>
    <col min="15873" max="15873" width="53.5" style="105" customWidth="1"/>
    <col min="15874" max="15879" width="17.25" style="105" customWidth="1"/>
    <col min="15880" max="16128" width="9.25" style="105"/>
    <col min="16129" max="16129" width="53.5" style="105" customWidth="1"/>
    <col min="16130" max="16135" width="17.25" style="105" customWidth="1"/>
    <col min="16136" max="16384" width="9.25" style="105"/>
  </cols>
  <sheetData>
    <row r="5" spans="1:255" ht="17" x14ac:dyDescent="0.2">
      <c r="A5" s="104" t="s">
        <v>339</v>
      </c>
    </row>
    <row r="7" spans="1:255" ht="12" x14ac:dyDescent="0.15">
      <c r="A7" s="106" t="s">
        <v>68</v>
      </c>
      <c r="B7" s="107" t="s">
        <v>69</v>
      </c>
      <c r="C7" s="105" t="s">
        <v>70</v>
      </c>
      <c r="D7" s="108" t="s">
        <v>4</v>
      </c>
      <c r="E7" s="107" t="s">
        <v>71</v>
      </c>
      <c r="F7" s="105" t="s">
        <v>72</v>
      </c>
    </row>
    <row r="8" spans="1:255" x14ac:dyDescent="0.15">
      <c r="A8" s="108"/>
      <c r="B8" s="107" t="s">
        <v>73</v>
      </c>
      <c r="C8" s="105" t="s">
        <v>74</v>
      </c>
      <c r="D8" s="108" t="s">
        <v>4</v>
      </c>
      <c r="E8" s="107" t="s">
        <v>7</v>
      </c>
      <c r="F8" s="105" t="s">
        <v>8</v>
      </c>
    </row>
    <row r="9" spans="1:255" x14ac:dyDescent="0.15">
      <c r="A9" s="108"/>
      <c r="B9" s="107" t="s">
        <v>2</v>
      </c>
      <c r="C9" s="105" t="s">
        <v>75</v>
      </c>
      <c r="D9" s="108" t="s">
        <v>4</v>
      </c>
      <c r="E9" s="107" t="s">
        <v>5</v>
      </c>
      <c r="F9" s="105" t="s">
        <v>327</v>
      </c>
    </row>
    <row r="10" spans="1:255" x14ac:dyDescent="0.15">
      <c r="A10" s="108"/>
      <c r="B10" s="107" t="s">
        <v>9</v>
      </c>
      <c r="C10" s="105" t="s">
        <v>10</v>
      </c>
      <c r="D10" s="108" t="s">
        <v>4</v>
      </c>
      <c r="E10" s="107" t="s">
        <v>11</v>
      </c>
      <c r="F10" s="109" t="s">
        <v>12</v>
      </c>
    </row>
    <row r="13" spans="1:255" x14ac:dyDescent="0.15">
      <c r="A13" s="111" t="s">
        <v>76</v>
      </c>
      <c r="B13" s="111"/>
      <c r="C13" s="111"/>
      <c r="D13" s="111"/>
      <c r="E13" s="111"/>
      <c r="F13" s="111"/>
      <c r="G13" s="111"/>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row>
    <row r="14" spans="1:255" ht="36" x14ac:dyDescent="0.15">
      <c r="A14" s="113" t="s">
        <v>16</v>
      </c>
      <c r="B14" s="114" t="s">
        <v>340</v>
      </c>
      <c r="C14" s="114" t="s">
        <v>341</v>
      </c>
      <c r="D14" s="114" t="s">
        <v>342</v>
      </c>
      <c r="E14" s="114" t="s">
        <v>343</v>
      </c>
      <c r="F14" s="114" t="s">
        <v>344</v>
      </c>
      <c r="G14" s="114" t="s">
        <v>82</v>
      </c>
    </row>
    <row r="15" spans="1:255" ht="12" x14ac:dyDescent="0.15">
      <c r="A15" s="115" t="s">
        <v>23</v>
      </c>
      <c r="B15" s="116" t="s">
        <v>334</v>
      </c>
      <c r="C15" s="116" t="s">
        <v>334</v>
      </c>
      <c r="D15" s="116" t="s">
        <v>334</v>
      </c>
      <c r="E15" s="116" t="s">
        <v>334</v>
      </c>
      <c r="F15" s="116" t="s">
        <v>334</v>
      </c>
      <c r="G15" s="116" t="s">
        <v>334</v>
      </c>
    </row>
    <row r="16" spans="1:255" x14ac:dyDescent="0.15">
      <c r="A16" s="117" t="s">
        <v>34</v>
      </c>
      <c r="B16" s="118"/>
      <c r="C16" s="118"/>
      <c r="D16" s="118"/>
      <c r="E16" s="118"/>
      <c r="F16" s="118"/>
      <c r="G16" s="118"/>
    </row>
    <row r="17" spans="1:7" x14ac:dyDescent="0.15">
      <c r="A17" s="118" t="s">
        <v>83</v>
      </c>
      <c r="B17" s="126">
        <v>2010734</v>
      </c>
      <c r="C17" s="126">
        <v>2104430</v>
      </c>
      <c r="D17" s="126">
        <v>2026470</v>
      </c>
      <c r="E17" s="126">
        <v>2204858</v>
      </c>
      <c r="F17" s="126">
        <v>2388848</v>
      </c>
      <c r="G17" s="126">
        <v>2319995</v>
      </c>
    </row>
    <row r="18" spans="1:7" ht="12" x14ac:dyDescent="0.15">
      <c r="A18" s="118" t="s">
        <v>84</v>
      </c>
      <c r="B18" s="126" t="s">
        <v>48</v>
      </c>
      <c r="C18" s="126" t="s">
        <v>48</v>
      </c>
      <c r="D18" s="126" t="s">
        <v>48</v>
      </c>
      <c r="E18" s="126" t="s">
        <v>48</v>
      </c>
      <c r="F18" s="126" t="s">
        <v>48</v>
      </c>
      <c r="G18" s="126" t="s">
        <v>48</v>
      </c>
    </row>
    <row r="19" spans="1:7" x14ac:dyDescent="0.15">
      <c r="A19" s="117" t="s">
        <v>85</v>
      </c>
      <c r="B19" s="130">
        <v>2010734</v>
      </c>
      <c r="C19" s="130">
        <v>2104430</v>
      </c>
      <c r="D19" s="130">
        <v>2026470</v>
      </c>
      <c r="E19" s="130">
        <v>2204858</v>
      </c>
      <c r="F19" s="130">
        <v>2388848</v>
      </c>
      <c r="G19" s="130">
        <v>2319995</v>
      </c>
    </row>
    <row r="20" spans="1:7" x14ac:dyDescent="0.15">
      <c r="A20" s="118"/>
      <c r="B20" s="118"/>
      <c r="C20" s="118"/>
      <c r="D20" s="118"/>
      <c r="E20" s="118"/>
      <c r="F20" s="118"/>
      <c r="G20" s="118"/>
    </row>
    <row r="21" spans="1:7" x14ac:dyDescent="0.15">
      <c r="A21" s="118" t="s">
        <v>86</v>
      </c>
      <c r="B21" s="126">
        <v>1611469</v>
      </c>
      <c r="C21" s="126">
        <v>1662556</v>
      </c>
      <c r="D21" s="126">
        <v>1596472</v>
      </c>
      <c r="E21" s="126">
        <v>1748017</v>
      </c>
      <c r="F21" s="126">
        <v>1935486</v>
      </c>
      <c r="G21" s="126">
        <v>1875844</v>
      </c>
    </row>
    <row r="22" spans="1:7" x14ac:dyDescent="0.15">
      <c r="A22" s="117" t="s">
        <v>87</v>
      </c>
      <c r="B22" s="130">
        <v>399265</v>
      </c>
      <c r="C22" s="130">
        <v>441874</v>
      </c>
      <c r="D22" s="130">
        <v>429998</v>
      </c>
      <c r="E22" s="130">
        <v>456841</v>
      </c>
      <c r="F22" s="130">
        <v>453362</v>
      </c>
      <c r="G22" s="130">
        <v>444151</v>
      </c>
    </row>
    <row r="23" spans="1:7" x14ac:dyDescent="0.15">
      <c r="A23" s="118"/>
      <c r="B23" s="118"/>
      <c r="C23" s="118"/>
      <c r="D23" s="118"/>
      <c r="E23" s="118"/>
      <c r="F23" s="118"/>
      <c r="G23" s="118"/>
    </row>
    <row r="24" spans="1:7" x14ac:dyDescent="0.15">
      <c r="A24" s="118" t="s">
        <v>88</v>
      </c>
      <c r="B24" s="126">
        <v>211600</v>
      </c>
      <c r="C24" s="126">
        <v>223140</v>
      </c>
      <c r="D24" s="126">
        <v>218604</v>
      </c>
      <c r="E24" s="126">
        <v>228527</v>
      </c>
      <c r="F24" s="126">
        <v>240182</v>
      </c>
      <c r="G24" s="126">
        <v>237010</v>
      </c>
    </row>
    <row r="25" spans="1:7" x14ac:dyDescent="0.15">
      <c r="A25" s="118" t="s">
        <v>89</v>
      </c>
      <c r="B25" s="126">
        <v>58082</v>
      </c>
      <c r="C25" s="126">
        <v>57401</v>
      </c>
      <c r="D25" s="126">
        <v>57733</v>
      </c>
      <c r="E25" s="126">
        <v>65106</v>
      </c>
      <c r="F25" s="126">
        <v>65226</v>
      </c>
      <c r="G25" s="126">
        <v>65226</v>
      </c>
    </row>
    <row r="26" spans="1:7" x14ac:dyDescent="0.15">
      <c r="A26" s="118" t="s">
        <v>90</v>
      </c>
      <c r="B26" s="126">
        <v>6102</v>
      </c>
      <c r="C26" s="126">
        <v>6853</v>
      </c>
      <c r="D26" s="126">
        <v>6768</v>
      </c>
      <c r="E26" s="126">
        <v>6744</v>
      </c>
      <c r="F26" s="126">
        <v>6485</v>
      </c>
      <c r="G26" s="126">
        <v>6485</v>
      </c>
    </row>
    <row r="27" spans="1:7" ht="12" x14ac:dyDescent="0.15">
      <c r="A27" s="118" t="s">
        <v>91</v>
      </c>
      <c r="B27" s="126" t="s">
        <v>48</v>
      </c>
      <c r="C27" s="126" t="s">
        <v>48</v>
      </c>
      <c r="D27" s="126" t="s">
        <v>48</v>
      </c>
      <c r="E27" s="126" t="s">
        <v>48</v>
      </c>
      <c r="F27" s="126" t="s">
        <v>48</v>
      </c>
      <c r="G27" s="126" t="s">
        <v>48</v>
      </c>
    </row>
    <row r="28" spans="1:7" x14ac:dyDescent="0.15">
      <c r="A28" s="118"/>
      <c r="B28" s="118"/>
      <c r="C28" s="118"/>
      <c r="D28" s="118"/>
      <c r="E28" s="118"/>
      <c r="F28" s="118"/>
      <c r="G28" s="118"/>
    </row>
    <row r="29" spans="1:7" x14ac:dyDescent="0.15">
      <c r="A29" s="117" t="s">
        <v>92</v>
      </c>
      <c r="B29" s="130">
        <v>275784</v>
      </c>
      <c r="C29" s="130">
        <v>287394</v>
      </c>
      <c r="D29" s="130">
        <v>283105</v>
      </c>
      <c r="E29" s="130">
        <v>300377</v>
      </c>
      <c r="F29" s="130">
        <v>311893</v>
      </c>
      <c r="G29" s="130">
        <v>308721</v>
      </c>
    </row>
    <row r="30" spans="1:7" x14ac:dyDescent="0.15">
      <c r="A30" s="118"/>
      <c r="B30" s="118"/>
      <c r="C30" s="118"/>
      <c r="D30" s="118"/>
      <c r="E30" s="118"/>
      <c r="F30" s="118"/>
      <c r="G30" s="118"/>
    </row>
    <row r="31" spans="1:7" x14ac:dyDescent="0.15">
      <c r="A31" s="117" t="s">
        <v>93</v>
      </c>
      <c r="B31" s="119">
        <v>123481</v>
      </c>
      <c r="C31" s="119">
        <v>154480</v>
      </c>
      <c r="D31" s="119">
        <v>146893</v>
      </c>
      <c r="E31" s="119">
        <v>156464</v>
      </c>
      <c r="F31" s="119">
        <v>141469</v>
      </c>
      <c r="G31" s="119">
        <v>135430</v>
      </c>
    </row>
    <row r="32" spans="1:7" x14ac:dyDescent="0.15">
      <c r="A32" s="118"/>
      <c r="B32" s="118"/>
      <c r="C32" s="118"/>
      <c r="D32" s="118"/>
      <c r="E32" s="118"/>
      <c r="F32" s="118"/>
      <c r="G32" s="118"/>
    </row>
    <row r="33" spans="1:7" x14ac:dyDescent="0.15">
      <c r="A33" s="118" t="s">
        <v>94</v>
      </c>
      <c r="B33" s="126">
        <v>-6347</v>
      </c>
      <c r="C33" s="126">
        <v>-5350</v>
      </c>
      <c r="D33" s="126">
        <v>-4654</v>
      </c>
      <c r="E33" s="126">
        <v>-5091</v>
      </c>
      <c r="F33" s="126">
        <v>-7161</v>
      </c>
      <c r="G33" s="126">
        <v>-7706</v>
      </c>
    </row>
    <row r="34" spans="1:7" x14ac:dyDescent="0.15">
      <c r="A34" s="118" t="s">
        <v>95</v>
      </c>
      <c r="B34" s="126">
        <v>4121</v>
      </c>
      <c r="C34" s="126">
        <v>5042</v>
      </c>
      <c r="D34" s="126">
        <v>5010</v>
      </c>
      <c r="E34" s="126">
        <v>5222</v>
      </c>
      <c r="F34" s="126">
        <v>6883</v>
      </c>
      <c r="G34" s="126">
        <v>7021</v>
      </c>
    </row>
    <row r="35" spans="1:7" x14ac:dyDescent="0.15">
      <c r="A35" s="117" t="s">
        <v>96</v>
      </c>
      <c r="B35" s="130">
        <v>-2226</v>
      </c>
      <c r="C35" s="130">
        <v>-308</v>
      </c>
      <c r="D35" s="130">
        <v>356</v>
      </c>
      <c r="E35" s="130">
        <v>131</v>
      </c>
      <c r="F35" s="130">
        <v>-278</v>
      </c>
      <c r="G35" s="130">
        <v>-685</v>
      </c>
    </row>
    <row r="36" spans="1:7" x14ac:dyDescent="0.15">
      <c r="A36" s="118"/>
      <c r="B36" s="118"/>
      <c r="C36" s="118"/>
      <c r="D36" s="118"/>
      <c r="E36" s="118"/>
      <c r="F36" s="118"/>
      <c r="G36" s="118"/>
    </row>
    <row r="37" spans="1:7" x14ac:dyDescent="0.15">
      <c r="A37" s="118" t="s">
        <v>97</v>
      </c>
      <c r="B37" s="126">
        <v>11816</v>
      </c>
      <c r="C37" s="126">
        <v>5016</v>
      </c>
      <c r="D37" s="126">
        <v>7506</v>
      </c>
      <c r="E37" s="126">
        <v>9221</v>
      </c>
      <c r="F37" s="126">
        <v>9619</v>
      </c>
      <c r="G37" s="126">
        <v>8236</v>
      </c>
    </row>
    <row r="38" spans="1:7" ht="12" x14ac:dyDescent="0.15">
      <c r="A38" s="118" t="s">
        <v>345</v>
      </c>
      <c r="B38" s="126">
        <v>2050</v>
      </c>
      <c r="C38" s="126">
        <v>-2357</v>
      </c>
      <c r="D38" s="126" t="s">
        <v>48</v>
      </c>
      <c r="E38" s="126" t="s">
        <v>48</v>
      </c>
      <c r="F38" s="126" t="s">
        <v>48</v>
      </c>
      <c r="G38" s="126" t="s">
        <v>48</v>
      </c>
    </row>
    <row r="39" spans="1:7" x14ac:dyDescent="0.15">
      <c r="A39" s="118" t="s">
        <v>98</v>
      </c>
      <c r="B39" s="126">
        <v>-6549</v>
      </c>
      <c r="C39" s="126">
        <v>-6661</v>
      </c>
      <c r="D39" s="126">
        <v>-11019</v>
      </c>
      <c r="E39" s="126">
        <v>-13511</v>
      </c>
      <c r="F39" s="126">
        <v>-16292</v>
      </c>
      <c r="G39" s="126">
        <v>-16501</v>
      </c>
    </row>
    <row r="40" spans="1:7" x14ac:dyDescent="0.15">
      <c r="A40" s="117" t="s">
        <v>99</v>
      </c>
      <c r="B40" s="130">
        <v>128572</v>
      </c>
      <c r="C40" s="130">
        <v>150170</v>
      </c>
      <c r="D40" s="130">
        <v>143736</v>
      </c>
      <c r="E40" s="130">
        <v>152305</v>
      </c>
      <c r="F40" s="130">
        <v>134518</v>
      </c>
      <c r="G40" s="130">
        <v>126480</v>
      </c>
    </row>
    <row r="41" spans="1:7" x14ac:dyDescent="0.15">
      <c r="A41" s="118"/>
      <c r="B41" s="118"/>
      <c r="C41" s="118"/>
      <c r="D41" s="118"/>
      <c r="E41" s="118"/>
      <c r="F41" s="118"/>
      <c r="G41" s="118"/>
    </row>
    <row r="42" spans="1:7" ht="12" x14ac:dyDescent="0.15">
      <c r="A42" s="118" t="s">
        <v>101</v>
      </c>
      <c r="B42" s="126" t="s">
        <v>48</v>
      </c>
      <c r="C42" s="126" t="s">
        <v>48</v>
      </c>
      <c r="D42" s="126" t="s">
        <v>48</v>
      </c>
      <c r="E42" s="126" t="s">
        <v>48</v>
      </c>
      <c r="F42" s="126" t="s">
        <v>48</v>
      </c>
      <c r="G42" s="126" t="s">
        <v>48</v>
      </c>
    </row>
    <row r="43" spans="1:7" x14ac:dyDescent="0.15">
      <c r="A43" s="118" t="s">
        <v>346</v>
      </c>
      <c r="B43" s="126">
        <v>1197</v>
      </c>
      <c r="C43" s="126">
        <v>2403</v>
      </c>
      <c r="D43" s="126">
        <v>2951</v>
      </c>
      <c r="E43" s="126">
        <v>-146</v>
      </c>
      <c r="F43" s="126">
        <v>-1298</v>
      </c>
      <c r="G43" s="126">
        <v>-183</v>
      </c>
    </row>
    <row r="44" spans="1:7" x14ac:dyDescent="0.15">
      <c r="A44" s="118" t="s">
        <v>347</v>
      </c>
      <c r="B44" s="126">
        <v>-5708</v>
      </c>
      <c r="C44" s="126">
        <v>-5098</v>
      </c>
      <c r="D44" s="126">
        <v>-4971</v>
      </c>
      <c r="E44" s="126">
        <v>-7084</v>
      </c>
      <c r="F44" s="126">
        <v>9751</v>
      </c>
      <c r="G44" s="126">
        <v>10448</v>
      </c>
    </row>
    <row r="45" spans="1:7" x14ac:dyDescent="0.15">
      <c r="A45" s="118" t="s">
        <v>348</v>
      </c>
      <c r="B45" s="126">
        <v>-7915</v>
      </c>
      <c r="C45" s="126">
        <v>-9063</v>
      </c>
      <c r="D45" s="126">
        <v>-2925</v>
      </c>
      <c r="E45" s="126">
        <v>-3944</v>
      </c>
      <c r="F45" s="126">
        <v>-18414</v>
      </c>
      <c r="G45" s="126">
        <v>-19645</v>
      </c>
    </row>
    <row r="46" spans="1:7" ht="12" x14ac:dyDescent="0.15">
      <c r="A46" s="118" t="s">
        <v>349</v>
      </c>
      <c r="B46" s="126" t="s">
        <v>48</v>
      </c>
      <c r="C46" s="126" t="s">
        <v>48</v>
      </c>
      <c r="D46" s="126" t="s">
        <v>48</v>
      </c>
      <c r="E46" s="126" t="s">
        <v>48</v>
      </c>
      <c r="F46" s="126">
        <v>-864</v>
      </c>
      <c r="G46" s="126">
        <v>125</v>
      </c>
    </row>
    <row r="47" spans="1:7" x14ac:dyDescent="0.15">
      <c r="A47" s="118" t="s">
        <v>103</v>
      </c>
      <c r="B47" s="126">
        <v>-1677</v>
      </c>
      <c r="C47" s="126">
        <v>-604</v>
      </c>
      <c r="D47" s="126">
        <v>221</v>
      </c>
      <c r="E47" s="126">
        <v>-4519</v>
      </c>
      <c r="F47" s="126">
        <v>3726</v>
      </c>
      <c r="G47" s="126">
        <v>3807</v>
      </c>
    </row>
    <row r="48" spans="1:7" x14ac:dyDescent="0.15">
      <c r="A48" s="117" t="s">
        <v>104</v>
      </c>
      <c r="B48" s="130">
        <v>114469</v>
      </c>
      <c r="C48" s="130">
        <v>137808</v>
      </c>
      <c r="D48" s="130">
        <v>139012</v>
      </c>
      <c r="E48" s="130">
        <v>136612</v>
      </c>
      <c r="F48" s="130">
        <v>127419</v>
      </c>
      <c r="G48" s="130">
        <v>121032</v>
      </c>
    </row>
    <row r="49" spans="1:7" x14ac:dyDescent="0.15">
      <c r="A49" s="118"/>
      <c r="B49" s="118"/>
      <c r="C49" s="118"/>
      <c r="D49" s="118"/>
      <c r="E49" s="118"/>
      <c r="F49" s="118"/>
      <c r="G49" s="118"/>
    </row>
    <row r="50" spans="1:7" x14ac:dyDescent="0.15">
      <c r="A50" s="118" t="s">
        <v>105</v>
      </c>
      <c r="B50" s="126">
        <v>39737</v>
      </c>
      <c r="C50" s="126">
        <v>40626</v>
      </c>
      <c r="D50" s="126">
        <v>33069</v>
      </c>
      <c r="E50" s="126">
        <v>33432</v>
      </c>
      <c r="F50" s="126">
        <v>39631</v>
      </c>
      <c r="G50" s="126">
        <v>36235</v>
      </c>
    </row>
    <row r="51" spans="1:7" x14ac:dyDescent="0.15">
      <c r="A51" s="117" t="s">
        <v>106</v>
      </c>
      <c r="B51" s="130">
        <v>74732</v>
      </c>
      <c r="C51" s="130">
        <v>97182</v>
      </c>
      <c r="D51" s="130">
        <v>105943</v>
      </c>
      <c r="E51" s="130">
        <v>103180</v>
      </c>
      <c r="F51" s="130">
        <v>87788</v>
      </c>
      <c r="G51" s="130">
        <v>84797</v>
      </c>
    </row>
    <row r="52" spans="1:7" x14ac:dyDescent="0.15">
      <c r="A52" s="118"/>
      <c r="B52" s="118">
        <f>B50/B48</f>
        <v>0.34714202098384717</v>
      </c>
      <c r="C52" s="118">
        <f t="shared" ref="C52:G52" si="0">C50/C48</f>
        <v>0.29480146290491116</v>
      </c>
      <c r="D52" s="118">
        <f t="shared" si="0"/>
        <v>0.23788593790464133</v>
      </c>
      <c r="E52" s="118">
        <f t="shared" si="0"/>
        <v>0.24472227915556466</v>
      </c>
      <c r="F52" s="118">
        <f t="shared" si="0"/>
        <v>0.31102896742244091</v>
      </c>
      <c r="G52" s="118">
        <f t="shared" si="0"/>
        <v>0.29938363408024327</v>
      </c>
    </row>
    <row r="53" spans="1:7" ht="12" x14ac:dyDescent="0.15">
      <c r="A53" s="118" t="s">
        <v>107</v>
      </c>
      <c r="B53" s="126" t="s">
        <v>48</v>
      </c>
      <c r="C53" s="126" t="s">
        <v>48</v>
      </c>
      <c r="D53" s="126" t="s">
        <v>48</v>
      </c>
      <c r="E53" s="126" t="s">
        <v>48</v>
      </c>
      <c r="F53" s="126" t="s">
        <v>48</v>
      </c>
      <c r="G53" s="126" t="s">
        <v>48</v>
      </c>
    </row>
    <row r="54" spans="1:7" ht="12" x14ac:dyDescent="0.15">
      <c r="A54" s="118" t="s">
        <v>108</v>
      </c>
      <c r="B54" s="126" t="s">
        <v>48</v>
      </c>
      <c r="C54" s="126" t="s">
        <v>48</v>
      </c>
      <c r="D54" s="126" t="s">
        <v>48</v>
      </c>
      <c r="E54" s="126" t="s">
        <v>48</v>
      </c>
      <c r="F54" s="126" t="s">
        <v>48</v>
      </c>
      <c r="G54" s="126" t="s">
        <v>48</v>
      </c>
    </row>
    <row r="55" spans="1:7" x14ac:dyDescent="0.15">
      <c r="A55" s="117" t="s">
        <v>109</v>
      </c>
      <c r="B55" s="130">
        <v>74732</v>
      </c>
      <c r="C55" s="130">
        <v>97182</v>
      </c>
      <c r="D55" s="130">
        <v>105943</v>
      </c>
      <c r="E55" s="130">
        <v>103180</v>
      </c>
      <c r="F55" s="130">
        <v>87788</v>
      </c>
      <c r="G55" s="130">
        <v>84797</v>
      </c>
    </row>
    <row r="56" spans="1:7" x14ac:dyDescent="0.15">
      <c r="A56" s="118"/>
      <c r="B56" s="118"/>
      <c r="C56" s="118"/>
      <c r="D56" s="118"/>
      <c r="E56" s="118"/>
      <c r="F56" s="118"/>
      <c r="G56" s="118"/>
    </row>
    <row r="57" spans="1:7" x14ac:dyDescent="0.15">
      <c r="A57" s="118" t="s">
        <v>110</v>
      </c>
      <c r="B57" s="126">
        <v>-3711</v>
      </c>
      <c r="C57" s="126">
        <v>-7050</v>
      </c>
      <c r="D57" s="126">
        <v>-6525</v>
      </c>
      <c r="E57" s="126">
        <v>-7265</v>
      </c>
      <c r="F57" s="126">
        <v>-8415</v>
      </c>
      <c r="G57" s="126">
        <v>-8270</v>
      </c>
    </row>
    <row r="58" spans="1:7" x14ac:dyDescent="0.15">
      <c r="A58" s="117" t="s">
        <v>111</v>
      </c>
      <c r="B58" s="131">
        <v>71021</v>
      </c>
      <c r="C58" s="131">
        <v>90132</v>
      </c>
      <c r="D58" s="131">
        <v>99418</v>
      </c>
      <c r="E58" s="131">
        <v>95915</v>
      </c>
      <c r="F58" s="131">
        <v>79373</v>
      </c>
      <c r="G58" s="131">
        <v>76527</v>
      </c>
    </row>
    <row r="59" spans="1:7" x14ac:dyDescent="0.15">
      <c r="A59" s="118"/>
      <c r="B59" s="118"/>
      <c r="C59" s="118"/>
      <c r="D59" s="118"/>
      <c r="E59" s="118"/>
      <c r="F59" s="118"/>
      <c r="G59" s="118"/>
    </row>
    <row r="60" spans="1:7" ht="12" x14ac:dyDescent="0.15">
      <c r="A60" s="118" t="s">
        <v>112</v>
      </c>
      <c r="B60" s="126" t="s">
        <v>48</v>
      </c>
      <c r="C60" s="126" t="s">
        <v>48</v>
      </c>
      <c r="D60" s="126" t="s">
        <v>48</v>
      </c>
      <c r="E60" s="126" t="s">
        <v>48</v>
      </c>
      <c r="F60" s="126" t="s">
        <v>48</v>
      </c>
      <c r="G60" s="126" t="s">
        <v>48</v>
      </c>
    </row>
    <row r="61" spans="1:7" x14ac:dyDescent="0.15">
      <c r="A61" s="118"/>
      <c r="B61" s="118"/>
      <c r="C61" s="118"/>
      <c r="D61" s="118"/>
      <c r="E61" s="118"/>
      <c r="F61" s="118"/>
      <c r="G61" s="118"/>
    </row>
    <row r="62" spans="1:7" x14ac:dyDescent="0.15">
      <c r="A62" s="117" t="s">
        <v>113</v>
      </c>
      <c r="B62" s="119">
        <v>71021</v>
      </c>
      <c r="C62" s="119">
        <v>90132</v>
      </c>
      <c r="D62" s="119">
        <v>99418</v>
      </c>
      <c r="E62" s="119">
        <v>95915</v>
      </c>
      <c r="F62" s="119">
        <v>79373</v>
      </c>
      <c r="G62" s="119">
        <v>76527</v>
      </c>
    </row>
    <row r="63" spans="1:7" x14ac:dyDescent="0.15">
      <c r="A63" s="117" t="s">
        <v>114</v>
      </c>
      <c r="B63" s="119">
        <v>71021</v>
      </c>
      <c r="C63" s="119">
        <v>90132</v>
      </c>
      <c r="D63" s="119">
        <v>99418</v>
      </c>
      <c r="E63" s="119">
        <v>95915</v>
      </c>
      <c r="F63" s="119">
        <v>79373</v>
      </c>
      <c r="G63" s="119">
        <v>76527</v>
      </c>
    </row>
    <row r="64" spans="1:7" x14ac:dyDescent="0.15">
      <c r="A64" s="118"/>
      <c r="B64" s="118"/>
      <c r="C64" s="118"/>
      <c r="D64" s="118"/>
      <c r="E64" s="118"/>
      <c r="F64" s="118"/>
      <c r="G64" s="118"/>
    </row>
    <row r="65" spans="1:7" x14ac:dyDescent="0.15">
      <c r="A65" s="117" t="s">
        <v>115</v>
      </c>
      <c r="B65" s="118"/>
      <c r="C65" s="118"/>
      <c r="D65" s="118"/>
      <c r="E65" s="118"/>
      <c r="F65" s="118"/>
      <c r="G65" s="118"/>
    </row>
    <row r="66" spans="1:7" x14ac:dyDescent="0.15">
      <c r="A66" s="118" t="s">
        <v>116</v>
      </c>
      <c r="B66" s="125">
        <v>44.332569999999997</v>
      </c>
      <c r="C66" s="125">
        <v>56.382855999999997</v>
      </c>
      <c r="D66" s="125">
        <v>62.172542999999997</v>
      </c>
      <c r="E66" s="125">
        <v>59.969437999999997</v>
      </c>
      <c r="F66" s="125">
        <v>49.614356999999998</v>
      </c>
      <c r="G66" s="125">
        <v>47.832453999999998</v>
      </c>
    </row>
    <row r="67" spans="1:7" x14ac:dyDescent="0.15">
      <c r="A67" s="118" t="s">
        <v>117</v>
      </c>
      <c r="B67" s="125">
        <v>44.332569999999997</v>
      </c>
      <c r="C67" s="125">
        <v>56.382855999999997</v>
      </c>
      <c r="D67" s="125">
        <v>62.172542999999997</v>
      </c>
      <c r="E67" s="125">
        <v>59.969437999999997</v>
      </c>
      <c r="F67" s="125">
        <v>49.614356999999998</v>
      </c>
      <c r="G67" s="125">
        <v>47.832453999999998</v>
      </c>
    </row>
    <row r="68" spans="1:7" x14ac:dyDescent="0.15">
      <c r="A68" s="118" t="s">
        <v>118</v>
      </c>
      <c r="B68" s="126">
        <v>1602.0050000000001</v>
      </c>
      <c r="C68" s="126">
        <v>1598.5709999999999</v>
      </c>
      <c r="D68" s="126">
        <v>1599.066</v>
      </c>
      <c r="E68" s="126">
        <v>1599.3979999999999</v>
      </c>
      <c r="F68" s="126">
        <v>1599.799</v>
      </c>
      <c r="G68" s="126">
        <v>1599.8969999999999</v>
      </c>
    </row>
    <row r="69" spans="1:7" x14ac:dyDescent="0.15">
      <c r="A69" s="118"/>
      <c r="B69" s="118"/>
      <c r="C69" s="118"/>
      <c r="D69" s="118"/>
      <c r="E69" s="118"/>
      <c r="F69" s="118"/>
      <c r="G69" s="118"/>
    </row>
    <row r="70" spans="1:7" x14ac:dyDescent="0.15">
      <c r="A70" s="118" t="s">
        <v>119</v>
      </c>
      <c r="B70" s="125">
        <v>44.28</v>
      </c>
      <c r="C70" s="125">
        <v>56.31</v>
      </c>
      <c r="D70" s="125">
        <v>62.1</v>
      </c>
      <c r="E70" s="125">
        <v>59.9</v>
      </c>
      <c r="F70" s="125">
        <v>49.56</v>
      </c>
      <c r="G70" s="125">
        <v>47.493616000000003</v>
      </c>
    </row>
    <row r="71" spans="1:7" x14ac:dyDescent="0.15">
      <c r="A71" s="118" t="s">
        <v>120</v>
      </c>
      <c r="B71" s="125">
        <v>44.28</v>
      </c>
      <c r="C71" s="125">
        <v>56.31</v>
      </c>
      <c r="D71" s="125">
        <v>62.1</v>
      </c>
      <c r="E71" s="125">
        <v>59.9</v>
      </c>
      <c r="F71" s="125">
        <v>49.56</v>
      </c>
      <c r="G71" s="125">
        <v>47.493616000000003</v>
      </c>
    </row>
    <row r="72" spans="1:7" x14ac:dyDescent="0.15">
      <c r="A72" s="118" t="s">
        <v>121</v>
      </c>
      <c r="B72" s="126">
        <v>1603.9380000000001</v>
      </c>
      <c r="C72" s="126">
        <v>1600.579</v>
      </c>
      <c r="D72" s="126">
        <v>1600.9079999999999</v>
      </c>
      <c r="E72" s="126">
        <v>1601.277</v>
      </c>
      <c r="F72" s="126">
        <v>1601.6510000000001</v>
      </c>
      <c r="G72" s="126">
        <v>1611.315636</v>
      </c>
    </row>
    <row r="73" spans="1:7" x14ac:dyDescent="0.15">
      <c r="A73" s="118"/>
      <c r="B73" s="118"/>
      <c r="C73" s="118"/>
      <c r="D73" s="118"/>
      <c r="E73" s="118"/>
      <c r="F73" s="118"/>
      <c r="G73" s="118"/>
    </row>
    <row r="74" spans="1:7" x14ac:dyDescent="0.15">
      <c r="A74" s="118" t="s">
        <v>122</v>
      </c>
      <c r="B74" s="125">
        <v>47.844107000000001</v>
      </c>
      <c r="C74" s="125">
        <v>54.302405</v>
      </c>
      <c r="D74" s="125">
        <v>52.099162</v>
      </c>
      <c r="E74" s="125">
        <v>54.974198999999999</v>
      </c>
      <c r="F74" s="125">
        <v>47.292659</v>
      </c>
      <c r="G74" s="125">
        <v>44.240347</v>
      </c>
    </row>
    <row r="75" spans="1:7" x14ac:dyDescent="0.15">
      <c r="A75" s="118" t="s">
        <v>123</v>
      </c>
      <c r="B75" s="125">
        <v>47.786448</v>
      </c>
      <c r="C75" s="125">
        <v>54.234279999999998</v>
      </c>
      <c r="D75" s="125">
        <v>52.039217000000001</v>
      </c>
      <c r="E75" s="125">
        <v>54.909689999999998</v>
      </c>
      <c r="F75" s="125">
        <v>47.237974999999999</v>
      </c>
      <c r="G75" s="125">
        <v>43.926836999999999</v>
      </c>
    </row>
    <row r="76" spans="1:7" x14ac:dyDescent="0.15">
      <c r="A76" s="118"/>
      <c r="B76" s="118"/>
      <c r="C76" s="118"/>
      <c r="D76" s="118"/>
      <c r="E76" s="118"/>
      <c r="F76" s="118"/>
      <c r="G76" s="118"/>
    </row>
    <row r="77" spans="1:7" x14ac:dyDescent="0.15">
      <c r="A77" s="118" t="s">
        <v>124</v>
      </c>
      <c r="B77" s="125">
        <v>11</v>
      </c>
      <c r="C77" s="125">
        <v>13</v>
      </c>
      <c r="D77" s="125">
        <v>14</v>
      </c>
      <c r="E77" s="125">
        <v>15</v>
      </c>
      <c r="F77" s="125">
        <v>16</v>
      </c>
      <c r="G77" s="125">
        <v>16</v>
      </c>
    </row>
    <row r="78" spans="1:7" x14ac:dyDescent="0.15">
      <c r="A78" s="118" t="s">
        <v>126</v>
      </c>
      <c r="B78" s="132">
        <v>0.227608</v>
      </c>
      <c r="C78" s="132">
        <v>0.21301999999999999</v>
      </c>
      <c r="D78" s="132">
        <v>0.225271</v>
      </c>
      <c r="E78" s="132">
        <v>0.23354</v>
      </c>
      <c r="F78" s="132">
        <v>0.32255299999999998</v>
      </c>
      <c r="G78" s="132">
        <v>0.33461299999999999</v>
      </c>
    </row>
    <row r="79" spans="1:7" x14ac:dyDescent="0.15">
      <c r="A79" s="118"/>
      <c r="B79" s="118"/>
      <c r="C79" s="118"/>
      <c r="D79" s="118"/>
      <c r="E79" s="118"/>
      <c r="F79" s="118"/>
      <c r="G79" s="118"/>
    </row>
    <row r="80" spans="1:7" x14ac:dyDescent="0.15">
      <c r="A80" s="118" t="s">
        <v>350</v>
      </c>
      <c r="B80" s="133">
        <v>2</v>
      </c>
      <c r="C80" s="133">
        <v>2</v>
      </c>
      <c r="D80" s="133">
        <v>2</v>
      </c>
      <c r="E80" s="133">
        <v>2</v>
      </c>
      <c r="F80" s="133">
        <v>2</v>
      </c>
      <c r="G80" s="133">
        <v>2</v>
      </c>
    </row>
    <row r="81" spans="1:7" x14ac:dyDescent="0.15">
      <c r="A81" s="118"/>
      <c r="B81" s="118"/>
      <c r="C81" s="118"/>
      <c r="D81" s="118"/>
      <c r="E81" s="118"/>
      <c r="F81" s="118"/>
      <c r="G81" s="118"/>
    </row>
    <row r="82" spans="1:7" x14ac:dyDescent="0.15">
      <c r="A82" s="117" t="s">
        <v>127</v>
      </c>
      <c r="B82" s="118"/>
      <c r="C82" s="118"/>
      <c r="D82" s="118"/>
      <c r="E82" s="118"/>
      <c r="F82" s="118"/>
      <c r="G82" s="118"/>
    </row>
    <row r="83" spans="1:7" x14ac:dyDescent="0.15">
      <c r="A83" s="118" t="s">
        <v>29</v>
      </c>
      <c r="B83" s="126">
        <v>212547</v>
      </c>
      <c r="C83" s="126">
        <v>254685</v>
      </c>
      <c r="D83" s="126">
        <v>244446</v>
      </c>
      <c r="E83" s="126">
        <v>261144</v>
      </c>
      <c r="F83" s="126">
        <v>254779</v>
      </c>
      <c r="G83" s="126">
        <v>253490</v>
      </c>
    </row>
    <row r="84" spans="1:7" x14ac:dyDescent="0.15">
      <c r="A84" s="118" t="s">
        <v>128</v>
      </c>
      <c r="B84" s="126">
        <v>131067</v>
      </c>
      <c r="C84" s="126">
        <v>163517</v>
      </c>
      <c r="D84" s="126">
        <v>155373</v>
      </c>
      <c r="E84" s="126">
        <v>165329</v>
      </c>
      <c r="F84" s="126">
        <v>153068</v>
      </c>
      <c r="G84" s="126">
        <v>147571</v>
      </c>
    </row>
    <row r="85" spans="1:7" x14ac:dyDescent="0.15">
      <c r="A85" s="118" t="s">
        <v>30</v>
      </c>
      <c r="B85" s="126">
        <v>123481</v>
      </c>
      <c r="C85" s="126">
        <v>154480</v>
      </c>
      <c r="D85" s="126">
        <v>146893</v>
      </c>
      <c r="E85" s="126">
        <v>156464</v>
      </c>
      <c r="F85" s="126">
        <v>141469</v>
      </c>
      <c r="G85" s="126">
        <v>135430</v>
      </c>
    </row>
    <row r="86" spans="1:7" ht="12" x14ac:dyDescent="0.15">
      <c r="A86" s="118" t="s">
        <v>129</v>
      </c>
      <c r="B86" s="126">
        <v>223255</v>
      </c>
      <c r="C86" s="126">
        <v>266103</v>
      </c>
      <c r="D86" s="126">
        <v>255873</v>
      </c>
      <c r="E86" s="126">
        <v>272980</v>
      </c>
      <c r="F86" s="126">
        <v>267128</v>
      </c>
      <c r="G86" s="126" t="s">
        <v>125</v>
      </c>
    </row>
    <row r="87" spans="1:7" x14ac:dyDescent="0.15">
      <c r="A87" s="118" t="s">
        <v>130</v>
      </c>
      <c r="B87" s="132">
        <v>0.34714200000000001</v>
      </c>
      <c r="C87" s="132">
        <v>0.29480099999999998</v>
      </c>
      <c r="D87" s="132">
        <v>0.23788500000000001</v>
      </c>
      <c r="E87" s="132">
        <v>0.244722</v>
      </c>
      <c r="F87" s="132">
        <v>0.31102800000000003</v>
      </c>
      <c r="G87" s="132">
        <v>0.29938300000000001</v>
      </c>
    </row>
    <row r="88" spans="1:7" x14ac:dyDescent="0.15">
      <c r="A88" s="118"/>
      <c r="B88" s="118"/>
      <c r="C88" s="118"/>
      <c r="D88" s="118"/>
      <c r="E88" s="118"/>
      <c r="F88" s="118"/>
      <c r="G88" s="118"/>
    </row>
    <row r="89" spans="1:7" x14ac:dyDescent="0.15">
      <c r="A89" s="118" t="s">
        <v>137</v>
      </c>
      <c r="B89" s="126">
        <v>76646.5</v>
      </c>
      <c r="C89" s="126">
        <v>86806.25</v>
      </c>
      <c r="D89" s="126">
        <v>83310</v>
      </c>
      <c r="E89" s="126">
        <v>87925.625</v>
      </c>
      <c r="F89" s="126">
        <v>75658.75</v>
      </c>
      <c r="G89" s="126">
        <v>70780</v>
      </c>
    </row>
    <row r="90" spans="1:7" ht="12" x14ac:dyDescent="0.15">
      <c r="A90" s="118" t="s">
        <v>139</v>
      </c>
      <c r="B90" s="126">
        <v>4780</v>
      </c>
      <c r="C90" s="126">
        <v>1579</v>
      </c>
      <c r="D90" s="126">
        <v>-5373</v>
      </c>
      <c r="E90" s="126">
        <v>-4590</v>
      </c>
      <c r="F90" s="126">
        <v>-971</v>
      </c>
      <c r="G90" s="126" t="s">
        <v>48</v>
      </c>
    </row>
    <row r="91" spans="1:7" x14ac:dyDescent="0.15">
      <c r="A91" s="118" t="s">
        <v>140</v>
      </c>
      <c r="B91" s="134">
        <v>42179</v>
      </c>
      <c r="C91" s="134">
        <v>42549</v>
      </c>
      <c r="D91" s="134">
        <v>42913</v>
      </c>
      <c r="E91" s="134">
        <v>43277</v>
      </c>
      <c r="F91" s="134">
        <v>43641</v>
      </c>
      <c r="G91" s="134">
        <v>43777</v>
      </c>
    </row>
    <row r="92" spans="1:7" ht="12" x14ac:dyDescent="0.15">
      <c r="A92" s="118" t="s">
        <v>141</v>
      </c>
      <c r="B92" s="123" t="s">
        <v>143</v>
      </c>
      <c r="C92" s="123" t="s">
        <v>143</v>
      </c>
      <c r="D92" s="123" t="s">
        <v>143</v>
      </c>
      <c r="E92" s="123" t="s">
        <v>143</v>
      </c>
      <c r="F92" s="123" t="s">
        <v>143</v>
      </c>
      <c r="G92" s="123" t="s">
        <v>143</v>
      </c>
    </row>
    <row r="93" spans="1:7" ht="12" x14ac:dyDescent="0.15">
      <c r="A93" s="118" t="s">
        <v>144</v>
      </c>
      <c r="B93" s="123" t="s">
        <v>145</v>
      </c>
      <c r="C93" s="123" t="s">
        <v>145</v>
      </c>
      <c r="D93" s="123" t="s">
        <v>145</v>
      </c>
      <c r="E93" s="123" t="s">
        <v>145</v>
      </c>
      <c r="F93" s="123" t="s">
        <v>145</v>
      </c>
      <c r="G93" s="123" t="s">
        <v>146</v>
      </c>
    </row>
    <row r="94" spans="1:7" x14ac:dyDescent="0.15">
      <c r="A94" s="118"/>
      <c r="B94" s="118"/>
      <c r="C94" s="118"/>
      <c r="D94" s="118"/>
      <c r="E94" s="118"/>
      <c r="F94" s="118"/>
      <c r="G94" s="118"/>
    </row>
    <row r="95" spans="1:7" x14ac:dyDescent="0.15">
      <c r="A95" s="117" t="s">
        <v>147</v>
      </c>
      <c r="B95" s="118"/>
      <c r="C95" s="118"/>
      <c r="D95" s="118"/>
      <c r="E95" s="118"/>
      <c r="F95" s="118"/>
      <c r="G95" s="118"/>
    </row>
    <row r="96" spans="1:7" x14ac:dyDescent="0.15">
      <c r="A96" s="118" t="s">
        <v>351</v>
      </c>
      <c r="B96" s="126">
        <v>33531</v>
      </c>
      <c r="C96" s="126">
        <v>33512</v>
      </c>
      <c r="D96" s="126">
        <v>33440</v>
      </c>
      <c r="E96" s="126">
        <v>35114</v>
      </c>
      <c r="F96" s="126">
        <v>36417</v>
      </c>
      <c r="G96" s="126">
        <v>36417</v>
      </c>
    </row>
    <row r="97" spans="1:7" x14ac:dyDescent="0.15">
      <c r="A97" s="118" t="s">
        <v>148</v>
      </c>
      <c r="B97" s="126">
        <v>59504</v>
      </c>
      <c r="C97" s="126">
        <v>58783</v>
      </c>
      <c r="D97" s="126">
        <v>59230</v>
      </c>
      <c r="E97" s="126">
        <v>66229</v>
      </c>
      <c r="F97" s="126">
        <v>66355</v>
      </c>
      <c r="G97" s="126">
        <v>66355</v>
      </c>
    </row>
    <row r="98" spans="1:7" ht="12" x14ac:dyDescent="0.15">
      <c r="A98" s="118" t="s">
        <v>149</v>
      </c>
      <c r="B98" s="126">
        <v>10708</v>
      </c>
      <c r="C98" s="126">
        <v>11418</v>
      </c>
      <c r="D98" s="126">
        <v>11427</v>
      </c>
      <c r="E98" s="126">
        <v>11836</v>
      </c>
      <c r="F98" s="126">
        <v>12349</v>
      </c>
      <c r="G98" s="126" t="s">
        <v>125</v>
      </c>
    </row>
    <row r="99" spans="1:7" ht="12" x14ac:dyDescent="0.15">
      <c r="A99" s="118" t="s">
        <v>150</v>
      </c>
      <c r="B99" s="126">
        <v>812.69436800000005</v>
      </c>
      <c r="C99" s="126">
        <v>702.526704</v>
      </c>
      <c r="D99" s="126">
        <v>602.24860799999999</v>
      </c>
      <c r="E99" s="126">
        <v>632.32646399999999</v>
      </c>
      <c r="F99" s="126">
        <v>792.60821599999997</v>
      </c>
      <c r="G99" s="126" t="s">
        <v>48</v>
      </c>
    </row>
    <row r="100" spans="1:7" ht="12" x14ac:dyDescent="0.15">
      <c r="A100" s="118" t="s">
        <v>151</v>
      </c>
      <c r="B100" s="126">
        <v>9895.3056319999996</v>
      </c>
      <c r="C100" s="126">
        <v>10715.473296</v>
      </c>
      <c r="D100" s="126">
        <v>10824.751392</v>
      </c>
      <c r="E100" s="126">
        <v>11203.673536</v>
      </c>
      <c r="F100" s="126">
        <v>11556.391783999999</v>
      </c>
      <c r="G100" s="126" t="s">
        <v>48</v>
      </c>
    </row>
    <row r="101" spans="1:7" x14ac:dyDescent="0.15">
      <c r="A101" s="118"/>
      <c r="B101" s="118"/>
      <c r="C101" s="118"/>
      <c r="D101" s="118"/>
      <c r="E101" s="118"/>
      <c r="F101" s="118"/>
      <c r="G101" s="118"/>
    </row>
    <row r="102" spans="1:7" ht="12" x14ac:dyDescent="0.15">
      <c r="A102" s="118" t="s">
        <v>335</v>
      </c>
      <c r="B102" s="123" t="s">
        <v>336</v>
      </c>
      <c r="C102" s="123" t="s">
        <v>336</v>
      </c>
      <c r="D102" s="123" t="s">
        <v>336</v>
      </c>
      <c r="E102" s="123" t="s">
        <v>336</v>
      </c>
      <c r="F102" s="123" t="s">
        <v>336</v>
      </c>
      <c r="G102" s="123" t="s">
        <v>337</v>
      </c>
    </row>
    <row r="103" spans="1:7" x14ac:dyDescent="0.15">
      <c r="A103" s="124"/>
      <c r="B103" s="124"/>
      <c r="C103" s="124"/>
      <c r="D103" s="124"/>
      <c r="E103" s="124"/>
      <c r="F103" s="124"/>
      <c r="G103" s="124"/>
    </row>
    <row r="104" spans="1:7" x14ac:dyDescent="0.15">
      <c r="A104" s="135" t="s">
        <v>154</v>
      </c>
    </row>
    <row r="105" spans="1:7" x14ac:dyDescent="0.15">
      <c r="A105" s="129" t="s">
        <v>66</v>
      </c>
    </row>
  </sheetData>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F167-87A1-4CBF-9209-40C9AF108988}">
  <sheetPr>
    <outlinePr summaryBelow="0" summaryRight="0"/>
    <pageSetUpPr autoPageBreaks="0"/>
  </sheetPr>
  <dimension ref="A5:IU89"/>
  <sheetViews>
    <sheetView workbookViewId="0"/>
  </sheetViews>
  <sheetFormatPr baseColWidth="10" defaultColWidth="8.75" defaultRowHeight="11" x14ac:dyDescent="0.15"/>
  <cols>
    <col min="1" max="1" width="53.5" style="105" customWidth="1"/>
    <col min="2" max="7" width="17.25" style="105" customWidth="1"/>
    <col min="8" max="256" width="9.25" style="105"/>
    <col min="257" max="257" width="53.5" style="105" customWidth="1"/>
    <col min="258" max="263" width="17.25" style="105" customWidth="1"/>
    <col min="264" max="512" width="9.25" style="105"/>
    <col min="513" max="513" width="53.5" style="105" customWidth="1"/>
    <col min="514" max="519" width="17.25" style="105" customWidth="1"/>
    <col min="520" max="768" width="9.25" style="105"/>
    <col min="769" max="769" width="53.5" style="105" customWidth="1"/>
    <col min="770" max="775" width="17.25" style="105" customWidth="1"/>
    <col min="776" max="1024" width="9.25" style="105"/>
    <col min="1025" max="1025" width="53.5" style="105" customWidth="1"/>
    <col min="1026" max="1031" width="17.25" style="105" customWidth="1"/>
    <col min="1032" max="1280" width="9.25" style="105"/>
    <col min="1281" max="1281" width="53.5" style="105" customWidth="1"/>
    <col min="1282" max="1287" width="17.25" style="105" customWidth="1"/>
    <col min="1288" max="1536" width="9.25" style="105"/>
    <col min="1537" max="1537" width="53.5" style="105" customWidth="1"/>
    <col min="1538" max="1543" width="17.25" style="105" customWidth="1"/>
    <col min="1544" max="1792" width="9.25" style="105"/>
    <col min="1793" max="1793" width="53.5" style="105" customWidth="1"/>
    <col min="1794" max="1799" width="17.25" style="105" customWidth="1"/>
    <col min="1800" max="2048" width="9.25" style="105"/>
    <col min="2049" max="2049" width="53.5" style="105" customWidth="1"/>
    <col min="2050" max="2055" width="17.25" style="105" customWidth="1"/>
    <col min="2056" max="2304" width="9.25" style="105"/>
    <col min="2305" max="2305" width="53.5" style="105" customWidth="1"/>
    <col min="2306" max="2311" width="17.25" style="105" customWidth="1"/>
    <col min="2312" max="2560" width="9.25" style="105"/>
    <col min="2561" max="2561" width="53.5" style="105" customWidth="1"/>
    <col min="2562" max="2567" width="17.25" style="105" customWidth="1"/>
    <col min="2568" max="2816" width="9.25" style="105"/>
    <col min="2817" max="2817" width="53.5" style="105" customWidth="1"/>
    <col min="2818" max="2823" width="17.25" style="105" customWidth="1"/>
    <col min="2824" max="3072" width="9.25" style="105"/>
    <col min="3073" max="3073" width="53.5" style="105" customWidth="1"/>
    <col min="3074" max="3079" width="17.25" style="105" customWidth="1"/>
    <col min="3080" max="3328" width="9.25" style="105"/>
    <col min="3329" max="3329" width="53.5" style="105" customWidth="1"/>
    <col min="3330" max="3335" width="17.25" style="105" customWidth="1"/>
    <col min="3336" max="3584" width="9.25" style="105"/>
    <col min="3585" max="3585" width="53.5" style="105" customWidth="1"/>
    <col min="3586" max="3591" width="17.25" style="105" customWidth="1"/>
    <col min="3592" max="3840" width="9.25" style="105"/>
    <col min="3841" max="3841" width="53.5" style="105" customWidth="1"/>
    <col min="3842" max="3847" width="17.25" style="105" customWidth="1"/>
    <col min="3848" max="4096" width="9.25" style="105"/>
    <col min="4097" max="4097" width="53.5" style="105" customWidth="1"/>
    <col min="4098" max="4103" width="17.25" style="105" customWidth="1"/>
    <col min="4104" max="4352" width="9.25" style="105"/>
    <col min="4353" max="4353" width="53.5" style="105" customWidth="1"/>
    <col min="4354" max="4359" width="17.25" style="105" customWidth="1"/>
    <col min="4360" max="4608" width="9.25" style="105"/>
    <col min="4609" max="4609" width="53.5" style="105" customWidth="1"/>
    <col min="4610" max="4615" width="17.25" style="105" customWidth="1"/>
    <col min="4616" max="4864" width="9.25" style="105"/>
    <col min="4865" max="4865" width="53.5" style="105" customWidth="1"/>
    <col min="4866" max="4871" width="17.25" style="105" customWidth="1"/>
    <col min="4872" max="5120" width="9.25" style="105"/>
    <col min="5121" max="5121" width="53.5" style="105" customWidth="1"/>
    <col min="5122" max="5127" width="17.25" style="105" customWidth="1"/>
    <col min="5128" max="5376" width="9.25" style="105"/>
    <col min="5377" max="5377" width="53.5" style="105" customWidth="1"/>
    <col min="5378" max="5383" width="17.25" style="105" customWidth="1"/>
    <col min="5384" max="5632" width="9.25" style="105"/>
    <col min="5633" max="5633" width="53.5" style="105" customWidth="1"/>
    <col min="5634" max="5639" width="17.25" style="105" customWidth="1"/>
    <col min="5640" max="5888" width="9.25" style="105"/>
    <col min="5889" max="5889" width="53.5" style="105" customWidth="1"/>
    <col min="5890" max="5895" width="17.25" style="105" customWidth="1"/>
    <col min="5896" max="6144" width="9.25" style="105"/>
    <col min="6145" max="6145" width="53.5" style="105" customWidth="1"/>
    <col min="6146" max="6151" width="17.25" style="105" customWidth="1"/>
    <col min="6152" max="6400" width="9.25" style="105"/>
    <col min="6401" max="6401" width="53.5" style="105" customWidth="1"/>
    <col min="6402" max="6407" width="17.25" style="105" customWidth="1"/>
    <col min="6408" max="6656" width="9.25" style="105"/>
    <col min="6657" max="6657" width="53.5" style="105" customWidth="1"/>
    <col min="6658" max="6663" width="17.25" style="105" customWidth="1"/>
    <col min="6664" max="6912" width="9.25" style="105"/>
    <col min="6913" max="6913" width="53.5" style="105" customWidth="1"/>
    <col min="6914" max="6919" width="17.25" style="105" customWidth="1"/>
    <col min="6920" max="7168" width="9.25" style="105"/>
    <col min="7169" max="7169" width="53.5" style="105" customWidth="1"/>
    <col min="7170" max="7175" width="17.25" style="105" customWidth="1"/>
    <col min="7176" max="7424" width="9.25" style="105"/>
    <col min="7425" max="7425" width="53.5" style="105" customWidth="1"/>
    <col min="7426" max="7431" width="17.25" style="105" customWidth="1"/>
    <col min="7432" max="7680" width="9.25" style="105"/>
    <col min="7681" max="7681" width="53.5" style="105" customWidth="1"/>
    <col min="7682" max="7687" width="17.25" style="105" customWidth="1"/>
    <col min="7688" max="7936" width="9.25" style="105"/>
    <col min="7937" max="7937" width="53.5" style="105" customWidth="1"/>
    <col min="7938" max="7943" width="17.25" style="105" customWidth="1"/>
    <col min="7944" max="8192" width="9.25" style="105"/>
    <col min="8193" max="8193" width="53.5" style="105" customWidth="1"/>
    <col min="8194" max="8199" width="17.25" style="105" customWidth="1"/>
    <col min="8200" max="8448" width="9.25" style="105"/>
    <col min="8449" max="8449" width="53.5" style="105" customWidth="1"/>
    <col min="8450" max="8455" width="17.25" style="105" customWidth="1"/>
    <col min="8456" max="8704" width="9.25" style="105"/>
    <col min="8705" max="8705" width="53.5" style="105" customWidth="1"/>
    <col min="8706" max="8711" width="17.25" style="105" customWidth="1"/>
    <col min="8712" max="8960" width="9.25" style="105"/>
    <col min="8961" max="8961" width="53.5" style="105" customWidth="1"/>
    <col min="8962" max="8967" width="17.25" style="105" customWidth="1"/>
    <col min="8968" max="9216" width="9.25" style="105"/>
    <col min="9217" max="9217" width="53.5" style="105" customWidth="1"/>
    <col min="9218" max="9223" width="17.25" style="105" customWidth="1"/>
    <col min="9224" max="9472" width="9.25" style="105"/>
    <col min="9473" max="9473" width="53.5" style="105" customWidth="1"/>
    <col min="9474" max="9479" width="17.25" style="105" customWidth="1"/>
    <col min="9480" max="9728" width="9.25" style="105"/>
    <col min="9729" max="9729" width="53.5" style="105" customWidth="1"/>
    <col min="9730" max="9735" width="17.25" style="105" customWidth="1"/>
    <col min="9736" max="9984" width="9.25" style="105"/>
    <col min="9985" max="9985" width="53.5" style="105" customWidth="1"/>
    <col min="9986" max="9991" width="17.25" style="105" customWidth="1"/>
    <col min="9992" max="10240" width="9.25" style="105"/>
    <col min="10241" max="10241" width="53.5" style="105" customWidth="1"/>
    <col min="10242" max="10247" width="17.25" style="105" customWidth="1"/>
    <col min="10248" max="10496" width="9.25" style="105"/>
    <col min="10497" max="10497" width="53.5" style="105" customWidth="1"/>
    <col min="10498" max="10503" width="17.25" style="105" customWidth="1"/>
    <col min="10504" max="10752" width="9.25" style="105"/>
    <col min="10753" max="10753" width="53.5" style="105" customWidth="1"/>
    <col min="10754" max="10759" width="17.25" style="105" customWidth="1"/>
    <col min="10760" max="11008" width="9.25" style="105"/>
    <col min="11009" max="11009" width="53.5" style="105" customWidth="1"/>
    <col min="11010" max="11015" width="17.25" style="105" customWidth="1"/>
    <col min="11016" max="11264" width="9.25" style="105"/>
    <col min="11265" max="11265" width="53.5" style="105" customWidth="1"/>
    <col min="11266" max="11271" width="17.25" style="105" customWidth="1"/>
    <col min="11272" max="11520" width="9.25" style="105"/>
    <col min="11521" max="11521" width="53.5" style="105" customWidth="1"/>
    <col min="11522" max="11527" width="17.25" style="105" customWidth="1"/>
    <col min="11528" max="11776" width="9.25" style="105"/>
    <col min="11777" max="11777" width="53.5" style="105" customWidth="1"/>
    <col min="11778" max="11783" width="17.25" style="105" customWidth="1"/>
    <col min="11784" max="12032" width="9.25" style="105"/>
    <col min="12033" max="12033" width="53.5" style="105" customWidth="1"/>
    <col min="12034" max="12039" width="17.25" style="105" customWidth="1"/>
    <col min="12040" max="12288" width="9.25" style="105"/>
    <col min="12289" max="12289" width="53.5" style="105" customWidth="1"/>
    <col min="12290" max="12295" width="17.25" style="105" customWidth="1"/>
    <col min="12296" max="12544" width="9.25" style="105"/>
    <col min="12545" max="12545" width="53.5" style="105" customWidth="1"/>
    <col min="12546" max="12551" width="17.25" style="105" customWidth="1"/>
    <col min="12552" max="12800" width="9.25" style="105"/>
    <col min="12801" max="12801" width="53.5" style="105" customWidth="1"/>
    <col min="12802" max="12807" width="17.25" style="105" customWidth="1"/>
    <col min="12808" max="13056" width="9.25" style="105"/>
    <col min="13057" max="13057" width="53.5" style="105" customWidth="1"/>
    <col min="13058" max="13063" width="17.25" style="105" customWidth="1"/>
    <col min="13064" max="13312" width="9.25" style="105"/>
    <col min="13313" max="13313" width="53.5" style="105" customWidth="1"/>
    <col min="13314" max="13319" width="17.25" style="105" customWidth="1"/>
    <col min="13320" max="13568" width="9.25" style="105"/>
    <col min="13569" max="13569" width="53.5" style="105" customWidth="1"/>
    <col min="13570" max="13575" width="17.25" style="105" customWidth="1"/>
    <col min="13576" max="13824" width="9.25" style="105"/>
    <col min="13825" max="13825" width="53.5" style="105" customWidth="1"/>
    <col min="13826" max="13831" width="17.25" style="105" customWidth="1"/>
    <col min="13832" max="14080" width="9.25" style="105"/>
    <col min="14081" max="14081" width="53.5" style="105" customWidth="1"/>
    <col min="14082" max="14087" width="17.25" style="105" customWidth="1"/>
    <col min="14088" max="14336" width="9.25" style="105"/>
    <col min="14337" max="14337" width="53.5" style="105" customWidth="1"/>
    <col min="14338" max="14343" width="17.25" style="105" customWidth="1"/>
    <col min="14344" max="14592" width="9.25" style="105"/>
    <col min="14593" max="14593" width="53.5" style="105" customWidth="1"/>
    <col min="14594" max="14599" width="17.25" style="105" customWidth="1"/>
    <col min="14600" max="14848" width="9.25" style="105"/>
    <col min="14849" max="14849" width="53.5" style="105" customWidth="1"/>
    <col min="14850" max="14855" width="17.25" style="105" customWidth="1"/>
    <col min="14856" max="15104" width="9.25" style="105"/>
    <col min="15105" max="15105" width="53.5" style="105" customWidth="1"/>
    <col min="15106" max="15111" width="17.25" style="105" customWidth="1"/>
    <col min="15112" max="15360" width="9.25" style="105"/>
    <col min="15361" max="15361" width="53.5" style="105" customWidth="1"/>
    <col min="15362" max="15367" width="17.25" style="105" customWidth="1"/>
    <col min="15368" max="15616" width="9.25" style="105"/>
    <col min="15617" max="15617" width="53.5" style="105" customWidth="1"/>
    <col min="15618" max="15623" width="17.25" style="105" customWidth="1"/>
    <col min="15624" max="15872" width="9.25" style="105"/>
    <col min="15873" max="15873" width="53.5" style="105" customWidth="1"/>
    <col min="15874" max="15879" width="17.25" style="105" customWidth="1"/>
    <col min="15880" max="16128" width="9.25" style="105"/>
    <col min="16129" max="16129" width="53.5" style="105" customWidth="1"/>
    <col min="16130" max="16135" width="17.25" style="105" customWidth="1"/>
    <col min="16136" max="16384" width="9.25" style="105"/>
  </cols>
  <sheetData>
    <row r="5" spans="1:255" ht="17" x14ac:dyDescent="0.2">
      <c r="A5" s="104" t="s">
        <v>352</v>
      </c>
    </row>
    <row r="7" spans="1:255" ht="12" x14ac:dyDescent="0.15">
      <c r="A7" s="106" t="s">
        <v>68</v>
      </c>
      <c r="B7" s="107" t="s">
        <v>69</v>
      </c>
      <c r="C7" s="105" t="s">
        <v>70</v>
      </c>
      <c r="D7" s="108" t="s">
        <v>4</v>
      </c>
      <c r="E7" s="107" t="s">
        <v>71</v>
      </c>
      <c r="F7" s="105" t="s">
        <v>72</v>
      </c>
    </row>
    <row r="8" spans="1:255" x14ac:dyDescent="0.15">
      <c r="A8" s="108"/>
      <c r="B8" s="107" t="s">
        <v>73</v>
      </c>
      <c r="C8" s="105" t="s">
        <v>74</v>
      </c>
      <c r="D8" s="108" t="s">
        <v>4</v>
      </c>
      <c r="E8" s="107" t="s">
        <v>7</v>
      </c>
      <c r="F8" s="105" t="s">
        <v>8</v>
      </c>
    </row>
    <row r="9" spans="1:255" x14ac:dyDescent="0.15">
      <c r="A9" s="108"/>
      <c r="B9" s="107" t="s">
        <v>2</v>
      </c>
      <c r="C9" s="105" t="s">
        <v>75</v>
      </c>
      <c r="D9" s="108" t="s">
        <v>4</v>
      </c>
      <c r="E9" s="107" t="s">
        <v>5</v>
      </c>
      <c r="F9" s="105" t="s">
        <v>327</v>
      </c>
    </row>
    <row r="10" spans="1:255" x14ac:dyDescent="0.15">
      <c r="A10" s="108"/>
      <c r="B10" s="107" t="s">
        <v>9</v>
      </c>
      <c r="C10" s="105" t="s">
        <v>10</v>
      </c>
      <c r="D10" s="108" t="s">
        <v>4</v>
      </c>
      <c r="E10" s="107" t="s">
        <v>11</v>
      </c>
      <c r="F10" s="109" t="s">
        <v>12</v>
      </c>
    </row>
    <row r="13" spans="1:255" x14ac:dyDescent="0.15">
      <c r="A13" s="111" t="s">
        <v>156</v>
      </c>
      <c r="B13" s="111"/>
      <c r="C13" s="111"/>
      <c r="D13" s="111"/>
      <c r="E13" s="111"/>
      <c r="F13" s="111"/>
      <c r="G13" s="111"/>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row>
    <row r="14" spans="1:255" ht="24" x14ac:dyDescent="0.15">
      <c r="A14" s="113" t="s">
        <v>157</v>
      </c>
      <c r="B14" s="136">
        <v>42094</v>
      </c>
      <c r="C14" s="136">
        <v>42460</v>
      </c>
      <c r="D14" s="136">
        <v>42825</v>
      </c>
      <c r="E14" s="136">
        <v>43190</v>
      </c>
      <c r="F14" s="136">
        <v>43555</v>
      </c>
      <c r="G14" s="136">
        <v>43738</v>
      </c>
    </row>
    <row r="15" spans="1:255" ht="12" x14ac:dyDescent="0.15">
      <c r="A15" s="115" t="s">
        <v>23</v>
      </c>
      <c r="B15" s="116" t="s">
        <v>334</v>
      </c>
      <c r="C15" s="116" t="s">
        <v>334</v>
      </c>
      <c r="D15" s="116" t="s">
        <v>334</v>
      </c>
      <c r="E15" s="116" t="s">
        <v>334</v>
      </c>
      <c r="F15" s="116" t="s">
        <v>334</v>
      </c>
      <c r="G15" s="116" t="s">
        <v>334</v>
      </c>
    </row>
    <row r="16" spans="1:255" x14ac:dyDescent="0.15">
      <c r="A16" s="117" t="s">
        <v>158</v>
      </c>
      <c r="B16" s="118"/>
      <c r="C16" s="118"/>
      <c r="D16" s="118"/>
      <c r="E16" s="118"/>
      <c r="F16" s="118"/>
      <c r="G16" s="118"/>
    </row>
    <row r="17" spans="1:7" x14ac:dyDescent="0.15">
      <c r="A17" s="118" t="s">
        <v>159</v>
      </c>
      <c r="B17" s="126">
        <v>116193</v>
      </c>
      <c r="C17" s="126">
        <v>120168</v>
      </c>
      <c r="D17" s="126">
        <v>143111</v>
      </c>
      <c r="E17" s="126">
        <v>141101</v>
      </c>
      <c r="F17" s="126">
        <v>168507</v>
      </c>
      <c r="G17" s="126">
        <v>142013</v>
      </c>
    </row>
    <row r="18" spans="1:7" x14ac:dyDescent="0.15">
      <c r="A18" s="117" t="s">
        <v>160</v>
      </c>
      <c r="B18" s="130">
        <v>116193</v>
      </c>
      <c r="C18" s="130">
        <v>120168</v>
      </c>
      <c r="D18" s="130">
        <v>143111</v>
      </c>
      <c r="E18" s="130">
        <v>141101</v>
      </c>
      <c r="F18" s="130">
        <v>168507</v>
      </c>
      <c r="G18" s="130">
        <v>142013</v>
      </c>
    </row>
    <row r="19" spans="1:7" x14ac:dyDescent="0.15">
      <c r="A19" s="118"/>
      <c r="B19" s="118"/>
      <c r="C19" s="118"/>
      <c r="D19" s="118"/>
      <c r="E19" s="118"/>
      <c r="F19" s="118"/>
      <c r="G19" s="118"/>
    </row>
    <row r="20" spans="1:7" x14ac:dyDescent="0.15">
      <c r="A20" s="118" t="s">
        <v>161</v>
      </c>
      <c r="B20" s="126">
        <v>403628</v>
      </c>
      <c r="C20" s="126">
        <v>400429</v>
      </c>
      <c r="D20" s="126">
        <v>423917</v>
      </c>
      <c r="E20" s="126">
        <v>487512</v>
      </c>
      <c r="F20" s="126">
        <v>528778</v>
      </c>
      <c r="G20" s="126">
        <v>496533</v>
      </c>
    </row>
    <row r="21" spans="1:7" x14ac:dyDescent="0.15">
      <c r="A21" s="117" t="s">
        <v>162</v>
      </c>
      <c r="B21" s="130">
        <v>403628</v>
      </c>
      <c r="C21" s="130">
        <v>400429</v>
      </c>
      <c r="D21" s="130">
        <v>423917</v>
      </c>
      <c r="E21" s="130">
        <v>487512</v>
      </c>
      <c r="F21" s="130">
        <v>528778</v>
      </c>
      <c r="G21" s="130">
        <v>496533</v>
      </c>
    </row>
    <row r="22" spans="1:7" x14ac:dyDescent="0.15">
      <c r="A22" s="118"/>
      <c r="B22" s="118"/>
      <c r="C22" s="118"/>
      <c r="D22" s="118"/>
      <c r="E22" s="118"/>
      <c r="F22" s="118"/>
      <c r="G22" s="118"/>
    </row>
    <row r="23" spans="1:7" x14ac:dyDescent="0.15">
      <c r="A23" s="118" t="s">
        <v>163</v>
      </c>
      <c r="B23" s="126">
        <v>391629</v>
      </c>
      <c r="C23" s="126">
        <v>394034</v>
      </c>
      <c r="D23" s="126">
        <v>409332</v>
      </c>
      <c r="E23" s="126">
        <v>439673</v>
      </c>
      <c r="F23" s="126">
        <v>419527</v>
      </c>
      <c r="G23" s="126">
        <v>412660</v>
      </c>
    </row>
    <row r="24" spans="1:7" ht="12" x14ac:dyDescent="0.15">
      <c r="A24" s="118" t="s">
        <v>165</v>
      </c>
      <c r="B24" s="126">
        <v>31034</v>
      </c>
      <c r="C24" s="126">
        <v>24113</v>
      </c>
      <c r="D24" s="126">
        <v>26438</v>
      </c>
      <c r="E24" s="126">
        <v>25641</v>
      </c>
      <c r="F24" s="126" t="s">
        <v>48</v>
      </c>
      <c r="G24" s="126" t="s">
        <v>48</v>
      </c>
    </row>
    <row r="25" spans="1:7" x14ac:dyDescent="0.15">
      <c r="A25" s="118" t="s">
        <v>166</v>
      </c>
      <c r="B25" s="126">
        <v>75384</v>
      </c>
      <c r="C25" s="126">
        <v>70815</v>
      </c>
      <c r="D25" s="126">
        <v>63911</v>
      </c>
      <c r="E25" s="126">
        <v>58739</v>
      </c>
      <c r="F25" s="126">
        <v>74517</v>
      </c>
      <c r="G25" s="126">
        <v>82164</v>
      </c>
    </row>
    <row r="26" spans="1:7" x14ac:dyDescent="0.15">
      <c r="A26" s="117" t="s">
        <v>167</v>
      </c>
      <c r="B26" s="130">
        <v>1017868</v>
      </c>
      <c r="C26" s="130">
        <v>1009559</v>
      </c>
      <c r="D26" s="130">
        <v>1066709</v>
      </c>
      <c r="E26" s="130">
        <v>1152666</v>
      </c>
      <c r="F26" s="130">
        <v>1191329</v>
      </c>
      <c r="G26" s="130">
        <v>1133370</v>
      </c>
    </row>
    <row r="27" spans="1:7" x14ac:dyDescent="0.15">
      <c r="A27" s="118"/>
      <c r="B27" s="118"/>
      <c r="C27" s="118"/>
      <c r="D27" s="118"/>
      <c r="E27" s="118"/>
      <c r="F27" s="118"/>
      <c r="G27" s="118"/>
    </row>
    <row r="28" spans="1:7" x14ac:dyDescent="0.15">
      <c r="A28" s="117" t="s">
        <v>170</v>
      </c>
      <c r="B28" s="130">
        <v>855593</v>
      </c>
      <c r="C28" s="130">
        <v>830612</v>
      </c>
      <c r="D28" s="130">
        <v>881434</v>
      </c>
      <c r="E28" s="130">
        <v>927029</v>
      </c>
      <c r="F28" s="130">
        <v>996876</v>
      </c>
      <c r="G28" s="130">
        <v>993450</v>
      </c>
    </row>
    <row r="29" spans="1:7" x14ac:dyDescent="0.15">
      <c r="A29" s="118"/>
      <c r="B29" s="118"/>
      <c r="C29" s="118"/>
      <c r="D29" s="118"/>
      <c r="E29" s="118"/>
      <c r="F29" s="118"/>
      <c r="G29" s="118"/>
    </row>
    <row r="30" spans="1:7" x14ac:dyDescent="0.15">
      <c r="A30" s="118" t="s">
        <v>171</v>
      </c>
      <c r="B30" s="126">
        <v>371141</v>
      </c>
      <c r="C30" s="126">
        <v>336929</v>
      </c>
      <c r="D30" s="126">
        <v>356268</v>
      </c>
      <c r="E30" s="126">
        <v>430223</v>
      </c>
      <c r="F30" s="126">
        <v>404442</v>
      </c>
      <c r="G30" s="126">
        <v>415993</v>
      </c>
    </row>
    <row r="31" spans="1:7" x14ac:dyDescent="0.15">
      <c r="A31" s="118" t="s">
        <v>172</v>
      </c>
      <c r="B31" s="126">
        <v>63369</v>
      </c>
      <c r="C31" s="126">
        <v>54299</v>
      </c>
      <c r="D31" s="126">
        <v>45779</v>
      </c>
      <c r="E31" s="126">
        <v>40146</v>
      </c>
      <c r="F31" s="126">
        <v>85712</v>
      </c>
      <c r="G31" s="126">
        <v>76560</v>
      </c>
    </row>
    <row r="32" spans="1:7" x14ac:dyDescent="0.15">
      <c r="A32" s="118" t="s">
        <v>173</v>
      </c>
      <c r="B32" s="126">
        <v>35137</v>
      </c>
      <c r="C32" s="126">
        <v>32860</v>
      </c>
      <c r="D32" s="126">
        <v>31516</v>
      </c>
      <c r="E32" s="126">
        <v>28501</v>
      </c>
      <c r="F32" s="126">
        <v>85537</v>
      </c>
      <c r="G32" s="126">
        <v>78952</v>
      </c>
    </row>
    <row r="33" spans="1:7" ht="12" x14ac:dyDescent="0.15">
      <c r="A33" s="118" t="s">
        <v>353</v>
      </c>
      <c r="B33" s="126">
        <v>1523</v>
      </c>
      <c r="C33" s="126">
        <v>1494</v>
      </c>
      <c r="D33" s="126">
        <v>1566</v>
      </c>
      <c r="E33" s="126">
        <v>1447</v>
      </c>
      <c r="F33" s="126">
        <v>2477</v>
      </c>
      <c r="G33" s="126" t="s">
        <v>48</v>
      </c>
    </row>
    <row r="34" spans="1:7" ht="12" x14ac:dyDescent="0.15">
      <c r="A34" s="118" t="s">
        <v>174</v>
      </c>
      <c r="B34" s="126">
        <v>13294</v>
      </c>
      <c r="C34" s="126">
        <v>12633</v>
      </c>
      <c r="D34" s="126">
        <v>13513</v>
      </c>
      <c r="E34" s="126">
        <v>12902</v>
      </c>
      <c r="F34" s="126">
        <v>21978</v>
      </c>
      <c r="G34" s="126" t="s">
        <v>48</v>
      </c>
    </row>
    <row r="35" spans="1:7" ht="12" x14ac:dyDescent="0.15">
      <c r="A35" s="118" t="s">
        <v>175</v>
      </c>
      <c r="B35" s="126" t="s">
        <v>48</v>
      </c>
      <c r="C35" s="126" t="s">
        <v>48</v>
      </c>
      <c r="D35" s="126" t="s">
        <v>48</v>
      </c>
      <c r="E35" s="126" t="s">
        <v>48</v>
      </c>
      <c r="F35" s="126" t="s">
        <v>48</v>
      </c>
      <c r="G35" s="126" t="s">
        <v>48</v>
      </c>
    </row>
    <row r="36" spans="1:7" x14ac:dyDescent="0.15">
      <c r="A36" s="117" t="s">
        <v>176</v>
      </c>
      <c r="B36" s="131">
        <v>2357925</v>
      </c>
      <c r="C36" s="131">
        <v>2278386</v>
      </c>
      <c r="D36" s="131">
        <v>2396785</v>
      </c>
      <c r="E36" s="131">
        <v>2592914</v>
      </c>
      <c r="F36" s="131">
        <v>2788351</v>
      </c>
      <c r="G36" s="131">
        <v>2698325</v>
      </c>
    </row>
    <row r="37" spans="1:7" x14ac:dyDescent="0.15">
      <c r="A37" s="118"/>
      <c r="B37" s="118"/>
      <c r="C37" s="118"/>
      <c r="D37" s="118"/>
      <c r="E37" s="118"/>
      <c r="F37" s="118"/>
      <c r="G37" s="118"/>
    </row>
    <row r="38" spans="1:7" x14ac:dyDescent="0.15">
      <c r="A38" s="117" t="s">
        <v>177</v>
      </c>
      <c r="B38" s="118"/>
      <c r="C38" s="118"/>
      <c r="D38" s="118"/>
      <c r="E38" s="118"/>
      <c r="F38" s="118"/>
      <c r="G38" s="118"/>
    </row>
    <row r="39" spans="1:7" x14ac:dyDescent="0.15">
      <c r="A39" s="118" t="s">
        <v>178</v>
      </c>
      <c r="B39" s="126">
        <v>220173</v>
      </c>
      <c r="C39" s="126">
        <v>213143</v>
      </c>
      <c r="D39" s="126">
        <v>229192</v>
      </c>
      <c r="E39" s="126">
        <v>245550</v>
      </c>
      <c r="F39" s="126">
        <v>240554</v>
      </c>
      <c r="G39" s="126">
        <v>218763</v>
      </c>
    </row>
    <row r="40" spans="1:7" ht="12" x14ac:dyDescent="0.15">
      <c r="A40" s="118" t="s">
        <v>179</v>
      </c>
      <c r="B40" s="126">
        <v>18762</v>
      </c>
      <c r="C40" s="126">
        <v>19987</v>
      </c>
      <c r="D40" s="126">
        <v>20594</v>
      </c>
      <c r="E40" s="126">
        <v>21757</v>
      </c>
      <c r="F40" s="126">
        <v>22208</v>
      </c>
      <c r="G40" s="126" t="s">
        <v>48</v>
      </c>
    </row>
    <row r="41" spans="1:7" x14ac:dyDescent="0.15">
      <c r="A41" s="118" t="s">
        <v>180</v>
      </c>
      <c r="B41" s="126">
        <v>142346</v>
      </c>
      <c r="C41" s="126">
        <v>141960</v>
      </c>
      <c r="D41" s="126">
        <v>151014</v>
      </c>
      <c r="E41" s="126">
        <v>181936</v>
      </c>
      <c r="F41" s="126">
        <v>175567</v>
      </c>
      <c r="G41" s="126">
        <v>131519</v>
      </c>
    </row>
    <row r="42" spans="1:7" x14ac:dyDescent="0.15">
      <c r="A42" s="118" t="s">
        <v>181</v>
      </c>
      <c r="B42" s="126">
        <v>57328</v>
      </c>
      <c r="C42" s="126">
        <v>48497</v>
      </c>
      <c r="D42" s="126">
        <v>110234</v>
      </c>
      <c r="E42" s="126">
        <v>62974</v>
      </c>
      <c r="F42" s="126">
        <v>94094</v>
      </c>
      <c r="G42" s="126">
        <v>91313</v>
      </c>
    </row>
    <row r="43" spans="1:7" x14ac:dyDescent="0.15">
      <c r="A43" s="118" t="s">
        <v>354</v>
      </c>
      <c r="B43" s="126">
        <v>13027</v>
      </c>
      <c r="C43" s="126">
        <v>15815</v>
      </c>
      <c r="D43" s="126">
        <v>18560</v>
      </c>
      <c r="E43" s="126">
        <v>13966</v>
      </c>
      <c r="F43" s="126">
        <v>13578</v>
      </c>
      <c r="G43" s="126">
        <v>14700</v>
      </c>
    </row>
    <row r="44" spans="1:7" x14ac:dyDescent="0.15">
      <c r="A44" s="118" t="s">
        <v>183</v>
      </c>
      <c r="B44" s="126">
        <v>149217</v>
      </c>
      <c r="C44" s="126">
        <v>131946</v>
      </c>
      <c r="D44" s="126">
        <v>140382</v>
      </c>
      <c r="E44" s="126">
        <v>150343</v>
      </c>
      <c r="F44" s="126">
        <v>150492</v>
      </c>
      <c r="G44" s="126">
        <v>159483</v>
      </c>
    </row>
    <row r="45" spans="1:7" x14ac:dyDescent="0.15">
      <c r="A45" s="117" t="s">
        <v>184</v>
      </c>
      <c r="B45" s="130">
        <v>600853</v>
      </c>
      <c r="C45" s="130">
        <v>571348</v>
      </c>
      <c r="D45" s="130">
        <v>669976</v>
      </c>
      <c r="E45" s="130">
        <v>676526</v>
      </c>
      <c r="F45" s="130">
        <v>696493</v>
      </c>
      <c r="G45" s="130">
        <v>615778</v>
      </c>
    </row>
    <row r="46" spans="1:7" x14ac:dyDescent="0.15">
      <c r="A46" s="118"/>
      <c r="B46" s="118"/>
      <c r="C46" s="118"/>
      <c r="D46" s="118"/>
      <c r="E46" s="118"/>
      <c r="F46" s="118"/>
      <c r="G46" s="118"/>
    </row>
    <row r="47" spans="1:7" x14ac:dyDescent="0.15">
      <c r="A47" s="118" t="s">
        <v>185</v>
      </c>
      <c r="B47" s="126">
        <v>490717</v>
      </c>
      <c r="C47" s="126">
        <v>510349</v>
      </c>
      <c r="D47" s="126">
        <v>450757</v>
      </c>
      <c r="E47" s="126">
        <v>567657</v>
      </c>
      <c r="F47" s="126">
        <v>702761</v>
      </c>
      <c r="G47" s="126">
        <v>700599</v>
      </c>
    </row>
    <row r="48" spans="1:7" x14ac:dyDescent="0.15">
      <c r="A48" s="118" t="s">
        <v>187</v>
      </c>
      <c r="B48" s="126">
        <v>107585</v>
      </c>
      <c r="C48" s="126">
        <v>106130</v>
      </c>
      <c r="D48" s="126">
        <v>104712</v>
      </c>
      <c r="E48" s="126">
        <v>103006</v>
      </c>
      <c r="F48" s="126">
        <v>102067</v>
      </c>
      <c r="G48" s="126">
        <v>101959</v>
      </c>
    </row>
    <row r="49" spans="1:7" ht="12" x14ac:dyDescent="0.15">
      <c r="A49" s="118" t="s">
        <v>188</v>
      </c>
      <c r="B49" s="126">
        <v>43669</v>
      </c>
      <c r="C49" s="126">
        <v>34632</v>
      </c>
      <c r="D49" s="126">
        <v>43320</v>
      </c>
      <c r="E49" s="126">
        <v>48361</v>
      </c>
      <c r="F49" s="126">
        <v>48758</v>
      </c>
      <c r="G49" s="126" t="s">
        <v>48</v>
      </c>
    </row>
    <row r="50" spans="1:7" x14ac:dyDescent="0.15">
      <c r="A50" s="118" t="s">
        <v>189</v>
      </c>
      <c r="B50" s="126">
        <v>34344</v>
      </c>
      <c r="C50" s="126">
        <v>31018</v>
      </c>
      <c r="D50" s="126">
        <v>27844</v>
      </c>
      <c r="E50" s="126">
        <v>28176</v>
      </c>
      <c r="F50" s="126">
        <v>24328</v>
      </c>
      <c r="G50" s="126">
        <v>80484</v>
      </c>
    </row>
    <row r="51" spans="1:7" x14ac:dyDescent="0.15">
      <c r="A51" s="117" t="s">
        <v>190</v>
      </c>
      <c r="B51" s="130">
        <v>1277168</v>
      </c>
      <c r="C51" s="130">
        <v>1253477</v>
      </c>
      <c r="D51" s="130">
        <v>1296609</v>
      </c>
      <c r="E51" s="130">
        <v>1423726</v>
      </c>
      <c r="F51" s="130">
        <v>1574407</v>
      </c>
      <c r="G51" s="130">
        <v>1498820</v>
      </c>
    </row>
    <row r="52" spans="1:7" x14ac:dyDescent="0.15">
      <c r="A52" s="118"/>
      <c r="B52" s="118"/>
      <c r="C52" s="118"/>
      <c r="D52" s="118"/>
      <c r="E52" s="118"/>
      <c r="F52" s="118"/>
      <c r="G52" s="118"/>
    </row>
    <row r="53" spans="1:7" x14ac:dyDescent="0.15">
      <c r="A53" s="118" t="s">
        <v>191</v>
      </c>
      <c r="B53" s="126">
        <v>147873</v>
      </c>
      <c r="C53" s="126">
        <v>147873</v>
      </c>
      <c r="D53" s="126">
        <v>147873</v>
      </c>
      <c r="E53" s="126">
        <v>147873</v>
      </c>
      <c r="F53" s="126">
        <v>147873</v>
      </c>
      <c r="G53" s="126">
        <v>147873</v>
      </c>
    </row>
    <row r="54" spans="1:7" x14ac:dyDescent="0.15">
      <c r="A54" s="118" t="s">
        <v>192</v>
      </c>
      <c r="B54" s="126">
        <v>136727</v>
      </c>
      <c r="C54" s="126">
        <v>119180</v>
      </c>
      <c r="D54" s="126">
        <v>121091</v>
      </c>
      <c r="E54" s="126">
        <v>117572</v>
      </c>
      <c r="F54" s="126">
        <v>117760</v>
      </c>
      <c r="G54" s="126">
        <v>118067</v>
      </c>
    </row>
    <row r="55" spans="1:7" x14ac:dyDescent="0.15">
      <c r="A55" s="118" t="s">
        <v>193</v>
      </c>
      <c r="B55" s="126">
        <v>544557</v>
      </c>
      <c r="C55" s="126">
        <v>614334</v>
      </c>
      <c r="D55" s="126">
        <v>691290</v>
      </c>
      <c r="E55" s="126">
        <v>763504</v>
      </c>
      <c r="F55" s="126">
        <v>817263</v>
      </c>
      <c r="G55" s="126">
        <v>852009</v>
      </c>
    </row>
    <row r="56" spans="1:7" x14ac:dyDescent="0.15">
      <c r="A56" s="118" t="s">
        <v>194</v>
      </c>
      <c r="B56" s="126">
        <v>-21345</v>
      </c>
      <c r="C56" s="126">
        <v>-21163</v>
      </c>
      <c r="D56" s="126">
        <v>-20822</v>
      </c>
      <c r="E56" s="126">
        <v>-20631</v>
      </c>
      <c r="F56" s="126">
        <v>-20358</v>
      </c>
      <c r="G56" s="126">
        <v>-20307</v>
      </c>
    </row>
    <row r="57" spans="1:7" x14ac:dyDescent="0.15">
      <c r="A57" s="118" t="s">
        <v>195</v>
      </c>
      <c r="B57" s="126">
        <v>179063</v>
      </c>
      <c r="C57" s="126">
        <v>86525</v>
      </c>
      <c r="D57" s="126">
        <v>83045</v>
      </c>
      <c r="E57" s="126">
        <v>83711</v>
      </c>
      <c r="F57" s="126">
        <v>69833</v>
      </c>
      <c r="G57" s="126">
        <v>20529</v>
      </c>
    </row>
    <row r="58" spans="1:7" x14ac:dyDescent="0.15">
      <c r="A58" s="117" t="s">
        <v>196</v>
      </c>
      <c r="B58" s="130">
        <v>986875</v>
      </c>
      <c r="C58" s="130">
        <v>946749</v>
      </c>
      <c r="D58" s="130">
        <v>1022477</v>
      </c>
      <c r="E58" s="130">
        <v>1092029</v>
      </c>
      <c r="F58" s="130">
        <v>1132371</v>
      </c>
      <c r="G58" s="130">
        <v>1118171</v>
      </c>
    </row>
    <row r="59" spans="1:7" x14ac:dyDescent="0.15">
      <c r="A59" s="118"/>
      <c r="B59" s="118"/>
      <c r="C59" s="118"/>
      <c r="D59" s="118"/>
      <c r="E59" s="118"/>
      <c r="F59" s="118"/>
      <c r="G59" s="118"/>
    </row>
    <row r="60" spans="1:7" x14ac:dyDescent="0.15">
      <c r="A60" s="118" t="s">
        <v>355</v>
      </c>
      <c r="B60" s="126">
        <v>93882</v>
      </c>
      <c r="C60" s="126">
        <v>78160</v>
      </c>
      <c r="D60" s="126">
        <v>77699</v>
      </c>
      <c r="E60" s="126">
        <v>77159</v>
      </c>
      <c r="F60" s="126">
        <v>81573</v>
      </c>
      <c r="G60" s="126">
        <v>81334</v>
      </c>
    </row>
    <row r="61" spans="1:7" x14ac:dyDescent="0.15">
      <c r="A61" s="118"/>
      <c r="B61" s="118"/>
      <c r="C61" s="118"/>
      <c r="D61" s="118"/>
      <c r="E61" s="118"/>
      <c r="F61" s="118"/>
      <c r="G61" s="118"/>
    </row>
    <row r="62" spans="1:7" x14ac:dyDescent="0.15">
      <c r="A62" s="117" t="s">
        <v>197</v>
      </c>
      <c r="B62" s="137">
        <v>1080757</v>
      </c>
      <c r="C62" s="137">
        <v>1024909</v>
      </c>
      <c r="D62" s="137">
        <v>1100176</v>
      </c>
      <c r="E62" s="137">
        <v>1169188</v>
      </c>
      <c r="F62" s="137">
        <v>1213944</v>
      </c>
      <c r="G62" s="137">
        <v>1199505</v>
      </c>
    </row>
    <row r="63" spans="1:7" x14ac:dyDescent="0.15">
      <c r="A63" s="118"/>
      <c r="B63" s="118"/>
      <c r="C63" s="118"/>
      <c r="D63" s="118"/>
      <c r="E63" s="118"/>
      <c r="F63" s="118"/>
      <c r="G63" s="118"/>
    </row>
    <row r="64" spans="1:7" x14ac:dyDescent="0.15">
      <c r="A64" s="117" t="s">
        <v>198</v>
      </c>
      <c r="B64" s="138">
        <v>2357925</v>
      </c>
      <c r="C64" s="138">
        <v>2278386</v>
      </c>
      <c r="D64" s="138">
        <v>2396785</v>
      </c>
      <c r="E64" s="138">
        <v>2592914</v>
      </c>
      <c r="F64" s="138">
        <v>2788351</v>
      </c>
      <c r="G64" s="138">
        <v>2698325</v>
      </c>
    </row>
    <row r="65" spans="1:7" x14ac:dyDescent="0.15">
      <c r="A65" s="118"/>
      <c r="B65" s="118"/>
      <c r="C65" s="118"/>
      <c r="D65" s="118"/>
      <c r="E65" s="118"/>
      <c r="F65" s="118"/>
      <c r="G65" s="118"/>
    </row>
    <row r="66" spans="1:7" x14ac:dyDescent="0.15">
      <c r="A66" s="117" t="s">
        <v>127</v>
      </c>
      <c r="B66" s="118"/>
      <c r="C66" s="118"/>
      <c r="D66" s="118"/>
      <c r="E66" s="118"/>
      <c r="F66" s="118"/>
      <c r="G66" s="118"/>
    </row>
    <row r="67" spans="1:7" x14ac:dyDescent="0.15">
      <c r="A67" s="118" t="s">
        <v>199</v>
      </c>
      <c r="B67" s="126">
        <v>1598.2819999999999</v>
      </c>
      <c r="C67" s="126">
        <v>1598.604</v>
      </c>
      <c r="D67" s="126">
        <v>1599.1469999999999</v>
      </c>
      <c r="E67" s="126">
        <v>1599.4469999999999</v>
      </c>
      <c r="F67" s="126">
        <v>1599.871341</v>
      </c>
      <c r="G67" s="126">
        <v>1599.95</v>
      </c>
    </row>
    <row r="68" spans="1:7" x14ac:dyDescent="0.15">
      <c r="A68" s="118" t="s">
        <v>200</v>
      </c>
      <c r="B68" s="126">
        <v>1598.2819999999999</v>
      </c>
      <c r="C68" s="126">
        <v>1598.604</v>
      </c>
      <c r="D68" s="126">
        <v>1599.1469999999999</v>
      </c>
      <c r="E68" s="126">
        <v>1599.4469999999999</v>
      </c>
      <c r="F68" s="126">
        <v>1599.871341</v>
      </c>
      <c r="G68" s="126">
        <v>1599.95</v>
      </c>
    </row>
    <row r="69" spans="1:7" x14ac:dyDescent="0.15">
      <c r="A69" s="118" t="s">
        <v>201</v>
      </c>
      <c r="B69" s="125">
        <v>617.45987200000002</v>
      </c>
      <c r="C69" s="125">
        <v>592.23484900000005</v>
      </c>
      <c r="D69" s="125">
        <v>639.38899900000001</v>
      </c>
      <c r="E69" s="125">
        <v>682.75410099999999</v>
      </c>
      <c r="F69" s="125">
        <v>707.78878899999995</v>
      </c>
      <c r="G69" s="125">
        <v>698.87871399999995</v>
      </c>
    </row>
    <row r="70" spans="1:7" x14ac:dyDescent="0.15">
      <c r="A70" s="118" t="s">
        <v>202</v>
      </c>
      <c r="B70" s="126">
        <v>888369</v>
      </c>
      <c r="C70" s="126">
        <v>859590</v>
      </c>
      <c r="D70" s="126">
        <v>945182</v>
      </c>
      <c r="E70" s="126">
        <v>1023382</v>
      </c>
      <c r="F70" s="126">
        <v>961122</v>
      </c>
      <c r="G70" s="126">
        <v>962659</v>
      </c>
    </row>
    <row r="71" spans="1:7" x14ac:dyDescent="0.15">
      <c r="A71" s="118" t="s">
        <v>203</v>
      </c>
      <c r="B71" s="125">
        <v>555.82744400000001</v>
      </c>
      <c r="C71" s="125">
        <v>537.71290399999998</v>
      </c>
      <c r="D71" s="125">
        <v>591.053855</v>
      </c>
      <c r="E71" s="125">
        <v>639.83489199999997</v>
      </c>
      <c r="F71" s="125">
        <v>600.74955699999998</v>
      </c>
      <c r="G71" s="125">
        <v>601.68067699999995</v>
      </c>
    </row>
    <row r="72" spans="1:7" x14ac:dyDescent="0.15">
      <c r="A72" s="118" t="s">
        <v>204</v>
      </c>
      <c r="B72" s="126">
        <v>690391</v>
      </c>
      <c r="C72" s="126">
        <v>700806</v>
      </c>
      <c r="D72" s="126">
        <v>712005</v>
      </c>
      <c r="E72" s="126">
        <v>812567</v>
      </c>
      <c r="F72" s="126">
        <v>972422</v>
      </c>
      <c r="G72" s="126">
        <v>923431</v>
      </c>
    </row>
    <row r="73" spans="1:7" x14ac:dyDescent="0.15">
      <c r="A73" s="118" t="s">
        <v>205</v>
      </c>
      <c r="B73" s="126">
        <v>574198</v>
      </c>
      <c r="C73" s="126">
        <v>580638</v>
      </c>
      <c r="D73" s="126">
        <v>568894</v>
      </c>
      <c r="E73" s="126">
        <v>671466</v>
      </c>
      <c r="F73" s="126">
        <v>803915</v>
      </c>
      <c r="G73" s="126">
        <v>781418</v>
      </c>
    </row>
    <row r="74" spans="1:7" ht="12" x14ac:dyDescent="0.15">
      <c r="A74" s="118" t="s">
        <v>206</v>
      </c>
      <c r="B74" s="126">
        <v>70210</v>
      </c>
      <c r="C74" s="126">
        <v>72066</v>
      </c>
      <c r="D74" s="126">
        <v>75137</v>
      </c>
      <c r="E74" s="126">
        <v>72974</v>
      </c>
      <c r="F74" s="126">
        <v>76290</v>
      </c>
      <c r="G74" s="126" t="s">
        <v>125</v>
      </c>
    </row>
    <row r="75" spans="1:7" ht="12" x14ac:dyDescent="0.15">
      <c r="A75" s="118" t="s">
        <v>207</v>
      </c>
      <c r="B75" s="126">
        <v>85664</v>
      </c>
      <c r="C75" s="126">
        <v>91344</v>
      </c>
      <c r="D75" s="126">
        <v>91416</v>
      </c>
      <c r="E75" s="126">
        <v>94688</v>
      </c>
      <c r="F75" s="126">
        <v>98792</v>
      </c>
      <c r="G75" s="126" t="s">
        <v>125</v>
      </c>
    </row>
    <row r="76" spans="1:7" x14ac:dyDescent="0.15">
      <c r="A76" s="118" t="s">
        <v>356</v>
      </c>
      <c r="B76" s="126">
        <v>93882</v>
      </c>
      <c r="C76" s="126">
        <v>78160</v>
      </c>
      <c r="D76" s="126">
        <v>77699</v>
      </c>
      <c r="E76" s="126">
        <v>77159</v>
      </c>
      <c r="F76" s="126">
        <v>81573</v>
      </c>
      <c r="G76" s="126">
        <v>81334</v>
      </c>
    </row>
    <row r="77" spans="1:7" x14ac:dyDescent="0.15">
      <c r="A77" s="118" t="s">
        <v>212</v>
      </c>
      <c r="B77" s="126">
        <v>92260</v>
      </c>
      <c r="C77" s="126">
        <v>88843</v>
      </c>
      <c r="D77" s="126">
        <v>95559</v>
      </c>
      <c r="E77" s="126">
        <v>98659</v>
      </c>
      <c r="F77" s="126">
        <v>105167</v>
      </c>
      <c r="G77" s="126">
        <v>102935</v>
      </c>
    </row>
    <row r="78" spans="1:7" x14ac:dyDescent="0.15">
      <c r="A78" s="118" t="s">
        <v>213</v>
      </c>
      <c r="B78" s="126">
        <v>78606</v>
      </c>
      <c r="C78" s="126">
        <v>75992</v>
      </c>
      <c r="D78" s="126">
        <v>78646</v>
      </c>
      <c r="E78" s="126">
        <v>92501</v>
      </c>
      <c r="F78" s="126">
        <v>85880</v>
      </c>
      <c r="G78" s="126">
        <v>89388</v>
      </c>
    </row>
    <row r="79" spans="1:7" x14ac:dyDescent="0.15">
      <c r="A79" s="118" t="s">
        <v>214</v>
      </c>
      <c r="B79" s="126">
        <v>220763</v>
      </c>
      <c r="C79" s="126">
        <v>229199</v>
      </c>
      <c r="D79" s="126">
        <v>235127</v>
      </c>
      <c r="E79" s="126">
        <v>248513</v>
      </c>
      <c r="F79" s="126">
        <v>228480</v>
      </c>
      <c r="G79" s="126">
        <v>220337</v>
      </c>
    </row>
    <row r="80" spans="1:7" ht="12" x14ac:dyDescent="0.15">
      <c r="A80" s="118" t="s">
        <v>219</v>
      </c>
      <c r="B80" s="139">
        <v>45789</v>
      </c>
      <c r="C80" s="139">
        <v>45839</v>
      </c>
      <c r="D80" s="139">
        <v>46248</v>
      </c>
      <c r="E80" s="139">
        <v>45762</v>
      </c>
      <c r="F80" s="139">
        <v>48320</v>
      </c>
      <c r="G80" s="139" t="s">
        <v>125</v>
      </c>
    </row>
    <row r="81" spans="1:7" x14ac:dyDescent="0.15">
      <c r="A81" s="118" t="s">
        <v>221</v>
      </c>
      <c r="B81" s="126">
        <v>1702</v>
      </c>
      <c r="C81" s="126">
        <v>1791</v>
      </c>
      <c r="D81" s="126">
        <v>2205</v>
      </c>
      <c r="E81" s="126">
        <v>2037</v>
      </c>
      <c r="F81" s="126">
        <v>2280</v>
      </c>
      <c r="G81" s="126">
        <v>2211</v>
      </c>
    </row>
    <row r="82" spans="1:7" x14ac:dyDescent="0.15">
      <c r="A82" s="118" t="s">
        <v>140</v>
      </c>
      <c r="B82" s="134">
        <v>42179</v>
      </c>
      <c r="C82" s="134">
        <v>42549</v>
      </c>
      <c r="D82" s="134">
        <v>42913</v>
      </c>
      <c r="E82" s="134">
        <v>43277</v>
      </c>
      <c r="F82" s="134">
        <v>43641</v>
      </c>
      <c r="G82" s="134">
        <v>43777</v>
      </c>
    </row>
    <row r="83" spans="1:7" ht="12" x14ac:dyDescent="0.15">
      <c r="A83" s="118" t="s">
        <v>141</v>
      </c>
      <c r="B83" s="123" t="s">
        <v>143</v>
      </c>
      <c r="C83" s="123" t="s">
        <v>143</v>
      </c>
      <c r="D83" s="123" t="s">
        <v>143</v>
      </c>
      <c r="E83" s="123" t="s">
        <v>143</v>
      </c>
      <c r="F83" s="123" t="s">
        <v>143</v>
      </c>
      <c r="G83" s="123" t="s">
        <v>143</v>
      </c>
    </row>
    <row r="84" spans="1:7" ht="12" x14ac:dyDescent="0.15">
      <c r="A84" s="118" t="s">
        <v>144</v>
      </c>
      <c r="B84" s="123" t="s">
        <v>145</v>
      </c>
      <c r="C84" s="123" t="s">
        <v>145</v>
      </c>
      <c r="D84" s="123" t="s">
        <v>145</v>
      </c>
      <c r="E84" s="123" t="s">
        <v>145</v>
      </c>
      <c r="F84" s="123" t="s">
        <v>145</v>
      </c>
      <c r="G84" s="123" t="s">
        <v>145</v>
      </c>
    </row>
    <row r="85" spans="1:7" x14ac:dyDescent="0.15">
      <c r="A85" s="118"/>
      <c r="B85" s="118"/>
      <c r="C85" s="118"/>
      <c r="D85" s="118"/>
      <c r="E85" s="118"/>
      <c r="F85" s="118"/>
      <c r="G85" s="118"/>
    </row>
    <row r="86" spans="1:7" ht="12" x14ac:dyDescent="0.15">
      <c r="A86" s="118" t="s">
        <v>335</v>
      </c>
      <c r="B86" s="123" t="s">
        <v>336</v>
      </c>
      <c r="C86" s="123" t="s">
        <v>336</v>
      </c>
      <c r="D86" s="123" t="s">
        <v>336</v>
      </c>
      <c r="E86" s="123" t="s">
        <v>336</v>
      </c>
      <c r="F86" s="123" t="s">
        <v>336</v>
      </c>
      <c r="G86" s="123" t="s">
        <v>337</v>
      </c>
    </row>
    <row r="87" spans="1:7" x14ac:dyDescent="0.15">
      <c r="A87" s="124"/>
      <c r="B87" s="124"/>
      <c r="C87" s="124"/>
      <c r="D87" s="124"/>
      <c r="E87" s="124"/>
      <c r="F87" s="124"/>
      <c r="G87" s="124"/>
    </row>
    <row r="88" spans="1:7" x14ac:dyDescent="0.15">
      <c r="A88" s="135" t="s">
        <v>223</v>
      </c>
    </row>
    <row r="89" spans="1:7" x14ac:dyDescent="0.15">
      <c r="A89" s="129" t="s">
        <v>66</v>
      </c>
    </row>
  </sheetData>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2CC0-D2CF-4273-A0EA-E5601051045C}">
  <sheetPr>
    <outlinePr summaryBelow="0" summaryRight="0"/>
    <pageSetUpPr autoPageBreaks="0"/>
  </sheetPr>
  <dimension ref="A5:IU74"/>
  <sheetViews>
    <sheetView workbookViewId="0"/>
  </sheetViews>
  <sheetFormatPr baseColWidth="10" defaultColWidth="8.75" defaultRowHeight="11" x14ac:dyDescent="0.15"/>
  <cols>
    <col min="1" max="1" width="53.5" style="105" customWidth="1"/>
    <col min="2" max="7" width="17.25" style="105" customWidth="1"/>
    <col min="8" max="256" width="9.25" style="105"/>
    <col min="257" max="257" width="53.5" style="105" customWidth="1"/>
    <col min="258" max="263" width="17.25" style="105" customWidth="1"/>
    <col min="264" max="512" width="9.25" style="105"/>
    <col min="513" max="513" width="53.5" style="105" customWidth="1"/>
    <col min="514" max="519" width="17.25" style="105" customWidth="1"/>
    <col min="520" max="768" width="9.25" style="105"/>
    <col min="769" max="769" width="53.5" style="105" customWidth="1"/>
    <col min="770" max="775" width="17.25" style="105" customWidth="1"/>
    <col min="776" max="1024" width="9.25" style="105"/>
    <col min="1025" max="1025" width="53.5" style="105" customWidth="1"/>
    <col min="1026" max="1031" width="17.25" style="105" customWidth="1"/>
    <col min="1032" max="1280" width="9.25" style="105"/>
    <col min="1281" max="1281" width="53.5" style="105" customWidth="1"/>
    <col min="1282" max="1287" width="17.25" style="105" customWidth="1"/>
    <col min="1288" max="1536" width="9.25" style="105"/>
    <col min="1537" max="1537" width="53.5" style="105" customWidth="1"/>
    <col min="1538" max="1543" width="17.25" style="105" customWidth="1"/>
    <col min="1544" max="1792" width="9.25" style="105"/>
    <col min="1793" max="1793" width="53.5" style="105" customWidth="1"/>
    <col min="1794" max="1799" width="17.25" style="105" customWidth="1"/>
    <col min="1800" max="2048" width="9.25" style="105"/>
    <col min="2049" max="2049" width="53.5" style="105" customWidth="1"/>
    <col min="2050" max="2055" width="17.25" style="105" customWidth="1"/>
    <col min="2056" max="2304" width="9.25" style="105"/>
    <col min="2305" max="2305" width="53.5" style="105" customWidth="1"/>
    <col min="2306" max="2311" width="17.25" style="105" customWidth="1"/>
    <col min="2312" max="2560" width="9.25" style="105"/>
    <col min="2561" max="2561" width="53.5" style="105" customWidth="1"/>
    <col min="2562" max="2567" width="17.25" style="105" customWidth="1"/>
    <col min="2568" max="2816" width="9.25" style="105"/>
    <col min="2817" max="2817" width="53.5" style="105" customWidth="1"/>
    <col min="2818" max="2823" width="17.25" style="105" customWidth="1"/>
    <col min="2824" max="3072" width="9.25" style="105"/>
    <col min="3073" max="3073" width="53.5" style="105" customWidth="1"/>
    <col min="3074" max="3079" width="17.25" style="105" customWidth="1"/>
    <col min="3080" max="3328" width="9.25" style="105"/>
    <col min="3329" max="3329" width="53.5" style="105" customWidth="1"/>
    <col min="3330" max="3335" width="17.25" style="105" customWidth="1"/>
    <col min="3336" max="3584" width="9.25" style="105"/>
    <col min="3585" max="3585" width="53.5" style="105" customWidth="1"/>
    <col min="3586" max="3591" width="17.25" style="105" customWidth="1"/>
    <col min="3592" max="3840" width="9.25" style="105"/>
    <col min="3841" max="3841" width="53.5" style="105" customWidth="1"/>
    <col min="3842" max="3847" width="17.25" style="105" customWidth="1"/>
    <col min="3848" max="4096" width="9.25" style="105"/>
    <col min="4097" max="4097" width="53.5" style="105" customWidth="1"/>
    <col min="4098" max="4103" width="17.25" style="105" customWidth="1"/>
    <col min="4104" max="4352" width="9.25" style="105"/>
    <col min="4353" max="4353" width="53.5" style="105" customWidth="1"/>
    <col min="4354" max="4359" width="17.25" style="105" customWidth="1"/>
    <col min="4360" max="4608" width="9.25" style="105"/>
    <col min="4609" max="4609" width="53.5" style="105" customWidth="1"/>
    <col min="4610" max="4615" width="17.25" style="105" customWidth="1"/>
    <col min="4616" max="4864" width="9.25" style="105"/>
    <col min="4865" max="4865" width="53.5" style="105" customWidth="1"/>
    <col min="4866" max="4871" width="17.25" style="105" customWidth="1"/>
    <col min="4872" max="5120" width="9.25" style="105"/>
    <col min="5121" max="5121" width="53.5" style="105" customWidth="1"/>
    <col min="5122" max="5127" width="17.25" style="105" customWidth="1"/>
    <col min="5128" max="5376" width="9.25" style="105"/>
    <col min="5377" max="5377" width="53.5" style="105" customWidth="1"/>
    <col min="5378" max="5383" width="17.25" style="105" customWidth="1"/>
    <col min="5384" max="5632" width="9.25" style="105"/>
    <col min="5633" max="5633" width="53.5" style="105" customWidth="1"/>
    <col min="5634" max="5639" width="17.25" style="105" customWidth="1"/>
    <col min="5640" max="5888" width="9.25" style="105"/>
    <col min="5889" max="5889" width="53.5" style="105" customWidth="1"/>
    <col min="5890" max="5895" width="17.25" style="105" customWidth="1"/>
    <col min="5896" max="6144" width="9.25" style="105"/>
    <col min="6145" max="6145" width="53.5" style="105" customWidth="1"/>
    <col min="6146" max="6151" width="17.25" style="105" customWidth="1"/>
    <col min="6152" max="6400" width="9.25" style="105"/>
    <col min="6401" max="6401" width="53.5" style="105" customWidth="1"/>
    <col min="6402" max="6407" width="17.25" style="105" customWidth="1"/>
    <col min="6408" max="6656" width="9.25" style="105"/>
    <col min="6657" max="6657" width="53.5" style="105" customWidth="1"/>
    <col min="6658" max="6663" width="17.25" style="105" customWidth="1"/>
    <col min="6664" max="6912" width="9.25" style="105"/>
    <col min="6913" max="6913" width="53.5" style="105" customWidth="1"/>
    <col min="6914" max="6919" width="17.25" style="105" customWidth="1"/>
    <col min="6920" max="7168" width="9.25" style="105"/>
    <col min="7169" max="7169" width="53.5" style="105" customWidth="1"/>
    <col min="7170" max="7175" width="17.25" style="105" customWidth="1"/>
    <col min="7176" max="7424" width="9.25" style="105"/>
    <col min="7425" max="7425" width="53.5" style="105" customWidth="1"/>
    <col min="7426" max="7431" width="17.25" style="105" customWidth="1"/>
    <col min="7432" max="7680" width="9.25" style="105"/>
    <col min="7681" max="7681" width="53.5" style="105" customWidth="1"/>
    <col min="7682" max="7687" width="17.25" style="105" customWidth="1"/>
    <col min="7688" max="7936" width="9.25" style="105"/>
    <col min="7937" max="7937" width="53.5" style="105" customWidth="1"/>
    <col min="7938" max="7943" width="17.25" style="105" customWidth="1"/>
    <col min="7944" max="8192" width="9.25" style="105"/>
    <col min="8193" max="8193" width="53.5" style="105" customWidth="1"/>
    <col min="8194" max="8199" width="17.25" style="105" customWidth="1"/>
    <col min="8200" max="8448" width="9.25" style="105"/>
    <col min="8449" max="8449" width="53.5" style="105" customWidth="1"/>
    <col min="8450" max="8455" width="17.25" style="105" customWidth="1"/>
    <col min="8456" max="8704" width="9.25" style="105"/>
    <col min="8705" max="8705" width="53.5" style="105" customWidth="1"/>
    <col min="8706" max="8711" width="17.25" style="105" customWidth="1"/>
    <col min="8712" max="8960" width="9.25" style="105"/>
    <col min="8961" max="8961" width="53.5" style="105" customWidth="1"/>
    <col min="8962" max="8967" width="17.25" style="105" customWidth="1"/>
    <col min="8968" max="9216" width="9.25" style="105"/>
    <col min="9217" max="9217" width="53.5" style="105" customWidth="1"/>
    <col min="9218" max="9223" width="17.25" style="105" customWidth="1"/>
    <col min="9224" max="9472" width="9.25" style="105"/>
    <col min="9473" max="9473" width="53.5" style="105" customWidth="1"/>
    <col min="9474" max="9479" width="17.25" style="105" customWidth="1"/>
    <col min="9480" max="9728" width="9.25" style="105"/>
    <col min="9729" max="9729" width="53.5" style="105" customWidth="1"/>
    <col min="9730" max="9735" width="17.25" style="105" customWidth="1"/>
    <col min="9736" max="9984" width="9.25" style="105"/>
    <col min="9985" max="9985" width="53.5" style="105" customWidth="1"/>
    <col min="9986" max="9991" width="17.25" style="105" customWidth="1"/>
    <col min="9992" max="10240" width="9.25" style="105"/>
    <col min="10241" max="10241" width="53.5" style="105" customWidth="1"/>
    <col min="10242" max="10247" width="17.25" style="105" customWidth="1"/>
    <col min="10248" max="10496" width="9.25" style="105"/>
    <col min="10497" max="10497" width="53.5" style="105" customWidth="1"/>
    <col min="10498" max="10503" width="17.25" style="105" customWidth="1"/>
    <col min="10504" max="10752" width="9.25" style="105"/>
    <col min="10753" max="10753" width="53.5" style="105" customWidth="1"/>
    <col min="10754" max="10759" width="17.25" style="105" customWidth="1"/>
    <col min="10760" max="11008" width="9.25" style="105"/>
    <col min="11009" max="11009" width="53.5" style="105" customWidth="1"/>
    <col min="11010" max="11015" width="17.25" style="105" customWidth="1"/>
    <col min="11016" max="11264" width="9.25" style="105"/>
    <col min="11265" max="11265" width="53.5" style="105" customWidth="1"/>
    <col min="11266" max="11271" width="17.25" style="105" customWidth="1"/>
    <col min="11272" max="11520" width="9.25" style="105"/>
    <col min="11521" max="11521" width="53.5" style="105" customWidth="1"/>
    <col min="11522" max="11527" width="17.25" style="105" customWidth="1"/>
    <col min="11528" max="11776" width="9.25" style="105"/>
    <col min="11777" max="11777" width="53.5" style="105" customWidth="1"/>
    <col min="11778" max="11783" width="17.25" style="105" customWidth="1"/>
    <col min="11784" max="12032" width="9.25" style="105"/>
    <col min="12033" max="12033" width="53.5" style="105" customWidth="1"/>
    <col min="12034" max="12039" width="17.25" style="105" customWidth="1"/>
    <col min="12040" max="12288" width="9.25" style="105"/>
    <col min="12289" max="12289" width="53.5" style="105" customWidth="1"/>
    <col min="12290" max="12295" width="17.25" style="105" customWidth="1"/>
    <col min="12296" max="12544" width="9.25" style="105"/>
    <col min="12545" max="12545" width="53.5" style="105" customWidth="1"/>
    <col min="12546" max="12551" width="17.25" style="105" customWidth="1"/>
    <col min="12552" max="12800" width="9.25" style="105"/>
    <col min="12801" max="12801" width="53.5" style="105" customWidth="1"/>
    <col min="12802" max="12807" width="17.25" style="105" customWidth="1"/>
    <col min="12808" max="13056" width="9.25" style="105"/>
    <col min="13057" max="13057" width="53.5" style="105" customWidth="1"/>
    <col min="13058" max="13063" width="17.25" style="105" customWidth="1"/>
    <col min="13064" max="13312" width="9.25" style="105"/>
    <col min="13313" max="13313" width="53.5" style="105" customWidth="1"/>
    <col min="13314" max="13319" width="17.25" style="105" customWidth="1"/>
    <col min="13320" max="13568" width="9.25" style="105"/>
    <col min="13569" max="13569" width="53.5" style="105" customWidth="1"/>
    <col min="13570" max="13575" width="17.25" style="105" customWidth="1"/>
    <col min="13576" max="13824" width="9.25" style="105"/>
    <col min="13825" max="13825" width="53.5" style="105" customWidth="1"/>
    <col min="13826" max="13831" width="17.25" style="105" customWidth="1"/>
    <col min="13832" max="14080" width="9.25" style="105"/>
    <col min="14081" max="14081" width="53.5" style="105" customWidth="1"/>
    <col min="14082" max="14087" width="17.25" style="105" customWidth="1"/>
    <col min="14088" max="14336" width="9.25" style="105"/>
    <col min="14337" max="14337" width="53.5" style="105" customWidth="1"/>
    <col min="14338" max="14343" width="17.25" style="105" customWidth="1"/>
    <col min="14344" max="14592" width="9.25" style="105"/>
    <col min="14593" max="14593" width="53.5" style="105" customWidth="1"/>
    <col min="14594" max="14599" width="17.25" style="105" customWidth="1"/>
    <col min="14600" max="14848" width="9.25" style="105"/>
    <col min="14849" max="14849" width="53.5" style="105" customWidth="1"/>
    <col min="14850" max="14855" width="17.25" style="105" customWidth="1"/>
    <col min="14856" max="15104" width="9.25" style="105"/>
    <col min="15105" max="15105" width="53.5" style="105" customWidth="1"/>
    <col min="15106" max="15111" width="17.25" style="105" customWidth="1"/>
    <col min="15112" max="15360" width="9.25" style="105"/>
    <col min="15361" max="15361" width="53.5" style="105" customWidth="1"/>
    <col min="15362" max="15367" width="17.25" style="105" customWidth="1"/>
    <col min="15368" max="15616" width="9.25" style="105"/>
    <col min="15617" max="15617" width="53.5" style="105" customWidth="1"/>
    <col min="15618" max="15623" width="17.25" style="105" customWidth="1"/>
    <col min="15624" max="15872" width="9.25" style="105"/>
    <col min="15873" max="15873" width="53.5" style="105" customWidth="1"/>
    <col min="15874" max="15879" width="17.25" style="105" customWidth="1"/>
    <col min="15880" max="16128" width="9.25" style="105"/>
    <col min="16129" max="16129" width="53.5" style="105" customWidth="1"/>
    <col min="16130" max="16135" width="17.25" style="105" customWidth="1"/>
    <col min="16136" max="16384" width="9.25" style="105"/>
  </cols>
  <sheetData>
    <row r="5" spans="1:255" ht="17" x14ac:dyDescent="0.2">
      <c r="A5" s="104" t="s">
        <v>357</v>
      </c>
    </row>
    <row r="7" spans="1:255" ht="12" x14ac:dyDescent="0.15">
      <c r="A7" s="106" t="s">
        <v>68</v>
      </c>
      <c r="B7" s="107" t="s">
        <v>69</v>
      </c>
      <c r="C7" s="105" t="s">
        <v>70</v>
      </c>
      <c r="D7" s="108" t="s">
        <v>4</v>
      </c>
      <c r="E7" s="107" t="s">
        <v>71</v>
      </c>
      <c r="F7" s="105" t="s">
        <v>72</v>
      </c>
    </row>
    <row r="8" spans="1:255" x14ac:dyDescent="0.15">
      <c r="A8" s="108"/>
      <c r="B8" s="107" t="s">
        <v>73</v>
      </c>
      <c r="C8" s="105" t="s">
        <v>74</v>
      </c>
      <c r="D8" s="108" t="s">
        <v>4</v>
      </c>
      <c r="E8" s="107" t="s">
        <v>7</v>
      </c>
      <c r="F8" s="105" t="s">
        <v>8</v>
      </c>
    </row>
    <row r="9" spans="1:255" x14ac:dyDescent="0.15">
      <c r="A9" s="108"/>
      <c r="B9" s="107" t="s">
        <v>2</v>
      </c>
      <c r="C9" s="105" t="s">
        <v>75</v>
      </c>
      <c r="D9" s="108" t="s">
        <v>4</v>
      </c>
      <c r="E9" s="107" t="s">
        <v>5</v>
      </c>
      <c r="F9" s="105" t="s">
        <v>327</v>
      </c>
    </row>
    <row r="10" spans="1:255" x14ac:dyDescent="0.15">
      <c r="A10" s="108"/>
      <c r="B10" s="107" t="s">
        <v>9</v>
      </c>
      <c r="C10" s="105" t="s">
        <v>10</v>
      </c>
      <c r="D10" s="108" t="s">
        <v>4</v>
      </c>
      <c r="E10" s="107" t="s">
        <v>11</v>
      </c>
      <c r="F10" s="109" t="s">
        <v>12</v>
      </c>
    </row>
    <row r="13" spans="1:255" x14ac:dyDescent="0.15">
      <c r="A13" s="111" t="s">
        <v>225</v>
      </c>
      <c r="B13" s="111"/>
      <c r="C13" s="111"/>
      <c r="D13" s="111"/>
      <c r="E13" s="111"/>
      <c r="F13" s="111"/>
      <c r="G13" s="111"/>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row>
    <row r="14" spans="1:255" ht="36" x14ac:dyDescent="0.15">
      <c r="A14" s="113" t="s">
        <v>16</v>
      </c>
      <c r="B14" s="114" t="s">
        <v>340</v>
      </c>
      <c r="C14" s="114" t="s">
        <v>341</v>
      </c>
      <c r="D14" s="114" t="s">
        <v>342</v>
      </c>
      <c r="E14" s="114" t="s">
        <v>343</v>
      </c>
      <c r="F14" s="114" t="s">
        <v>344</v>
      </c>
      <c r="G14" s="114" t="s">
        <v>82</v>
      </c>
    </row>
    <row r="15" spans="1:255" ht="12" x14ac:dyDescent="0.15">
      <c r="A15" s="115" t="s">
        <v>23</v>
      </c>
      <c r="B15" s="116" t="s">
        <v>334</v>
      </c>
      <c r="C15" s="116" t="s">
        <v>334</v>
      </c>
      <c r="D15" s="116" t="s">
        <v>334</v>
      </c>
      <c r="E15" s="116" t="s">
        <v>334</v>
      </c>
      <c r="F15" s="116" t="s">
        <v>334</v>
      </c>
      <c r="G15" s="116" t="s">
        <v>334</v>
      </c>
    </row>
    <row r="16" spans="1:255" x14ac:dyDescent="0.15">
      <c r="A16" s="117" t="s">
        <v>34</v>
      </c>
      <c r="B16" s="118"/>
      <c r="C16" s="118"/>
      <c r="D16" s="118"/>
      <c r="E16" s="118"/>
      <c r="F16" s="118"/>
      <c r="G16" s="118"/>
    </row>
    <row r="17" spans="1:7" x14ac:dyDescent="0.15">
      <c r="A17" s="117" t="s">
        <v>32</v>
      </c>
      <c r="B17" s="119">
        <v>114469</v>
      </c>
      <c r="C17" s="119">
        <v>137808</v>
      </c>
      <c r="D17" s="119">
        <v>139012</v>
      </c>
      <c r="E17" s="119">
        <v>136612</v>
      </c>
      <c r="F17" s="119">
        <v>127419</v>
      </c>
      <c r="G17" s="119">
        <v>121032</v>
      </c>
    </row>
    <row r="18" spans="1:7" x14ac:dyDescent="0.15">
      <c r="A18" s="118" t="s">
        <v>90</v>
      </c>
      <c r="B18" s="126">
        <v>81480</v>
      </c>
      <c r="C18" s="126">
        <v>91168</v>
      </c>
      <c r="D18" s="126">
        <v>89073</v>
      </c>
      <c r="E18" s="126">
        <v>95815</v>
      </c>
      <c r="F18" s="126">
        <v>101711</v>
      </c>
      <c r="G18" s="126">
        <v>105919</v>
      </c>
    </row>
    <row r="19" spans="1:7" x14ac:dyDescent="0.15">
      <c r="A19" s="118" t="s">
        <v>226</v>
      </c>
      <c r="B19" s="126">
        <v>7586</v>
      </c>
      <c r="C19" s="126">
        <v>9037</v>
      </c>
      <c r="D19" s="126">
        <v>8480</v>
      </c>
      <c r="E19" s="126">
        <v>8865</v>
      </c>
      <c r="F19" s="126">
        <v>11599</v>
      </c>
      <c r="G19" s="126">
        <v>12141</v>
      </c>
    </row>
    <row r="20" spans="1:7" x14ac:dyDescent="0.15">
      <c r="A20" s="117" t="s">
        <v>227</v>
      </c>
      <c r="B20" s="130">
        <v>89066</v>
      </c>
      <c r="C20" s="130">
        <v>100205</v>
      </c>
      <c r="D20" s="130">
        <v>97553</v>
      </c>
      <c r="E20" s="130">
        <v>104680</v>
      </c>
      <c r="F20" s="130">
        <v>113310</v>
      </c>
      <c r="G20" s="130">
        <v>118060</v>
      </c>
    </row>
    <row r="21" spans="1:7" x14ac:dyDescent="0.15">
      <c r="A21" s="118"/>
      <c r="B21" s="118"/>
      <c r="C21" s="118"/>
      <c r="D21" s="118"/>
      <c r="E21" s="118"/>
      <c r="F21" s="118"/>
      <c r="G21" s="118"/>
    </row>
    <row r="22" spans="1:7" x14ac:dyDescent="0.15">
      <c r="A22" s="118" t="s">
        <v>358</v>
      </c>
      <c r="B22" s="126">
        <v>13623</v>
      </c>
      <c r="C22" s="126">
        <v>14161</v>
      </c>
      <c r="D22" s="126">
        <v>7896</v>
      </c>
      <c r="E22" s="126">
        <v>11028</v>
      </c>
      <c r="F22" s="126">
        <v>8663</v>
      </c>
      <c r="G22" s="126">
        <v>7966</v>
      </c>
    </row>
    <row r="23" spans="1:7" x14ac:dyDescent="0.15">
      <c r="A23" s="118" t="s">
        <v>359</v>
      </c>
      <c r="B23" s="126">
        <v>-857</v>
      </c>
      <c r="C23" s="126">
        <v>-1998</v>
      </c>
      <c r="D23" s="126">
        <v>-3010</v>
      </c>
      <c r="E23" s="126">
        <v>-3239</v>
      </c>
      <c r="F23" s="126">
        <v>666</v>
      </c>
      <c r="G23" s="126">
        <v>666</v>
      </c>
    </row>
    <row r="24" spans="1:7" x14ac:dyDescent="0.15">
      <c r="A24" s="118" t="s">
        <v>230</v>
      </c>
      <c r="B24" s="126">
        <v>-11816</v>
      </c>
      <c r="C24" s="126">
        <v>-5016</v>
      </c>
      <c r="D24" s="126">
        <v>-7506</v>
      </c>
      <c r="E24" s="126">
        <v>-9221</v>
      </c>
      <c r="F24" s="126">
        <v>-9619</v>
      </c>
      <c r="G24" s="126">
        <v>-8236</v>
      </c>
    </row>
    <row r="25" spans="1:7" x14ac:dyDescent="0.15">
      <c r="A25" s="118" t="s">
        <v>233</v>
      </c>
      <c r="B25" s="126">
        <v>-25087</v>
      </c>
      <c r="C25" s="126">
        <v>-17514</v>
      </c>
      <c r="D25" s="126">
        <v>-24065</v>
      </c>
      <c r="E25" s="126">
        <v>-23412</v>
      </c>
      <c r="F25" s="126">
        <v>-33688</v>
      </c>
      <c r="G25" s="126">
        <v>-27899</v>
      </c>
    </row>
    <row r="26" spans="1:7" x14ac:dyDescent="0.15">
      <c r="A26" s="118" t="s">
        <v>234</v>
      </c>
      <c r="B26" s="126">
        <v>-33861</v>
      </c>
      <c r="C26" s="126">
        <v>-20775</v>
      </c>
      <c r="D26" s="126">
        <v>-24993</v>
      </c>
      <c r="E26" s="126">
        <v>-61969</v>
      </c>
      <c r="F26" s="126">
        <v>-33582</v>
      </c>
      <c r="G26" s="126">
        <v>26980</v>
      </c>
    </row>
    <row r="27" spans="1:7" x14ac:dyDescent="0.15">
      <c r="A27" s="118" t="s">
        <v>235</v>
      </c>
      <c r="B27" s="126">
        <v>-5006</v>
      </c>
      <c r="C27" s="126">
        <v>-15207</v>
      </c>
      <c r="D27" s="126">
        <v>-16483</v>
      </c>
      <c r="E27" s="126">
        <v>-31492</v>
      </c>
      <c r="F27" s="126">
        <v>28427</v>
      </c>
      <c r="G27" s="126">
        <v>31906</v>
      </c>
    </row>
    <row r="28" spans="1:7" x14ac:dyDescent="0.15">
      <c r="A28" s="118" t="s">
        <v>236</v>
      </c>
      <c r="B28" s="126">
        <v>-694</v>
      </c>
      <c r="C28" s="126">
        <v>-473</v>
      </c>
      <c r="D28" s="126">
        <v>17982</v>
      </c>
      <c r="E28" s="126">
        <v>11594</v>
      </c>
      <c r="F28" s="126">
        <v>-11843</v>
      </c>
      <c r="G28" s="126">
        <v>-25259</v>
      </c>
    </row>
    <row r="29" spans="1:7" x14ac:dyDescent="0.15">
      <c r="A29" s="118" t="s">
        <v>237</v>
      </c>
      <c r="B29" s="126">
        <v>1445</v>
      </c>
      <c r="C29" s="126">
        <v>4951</v>
      </c>
      <c r="D29" s="126">
        <v>-12428</v>
      </c>
      <c r="E29" s="126">
        <v>-5401</v>
      </c>
      <c r="F29" s="126">
        <v>-13514</v>
      </c>
      <c r="G29" s="126">
        <v>-20236</v>
      </c>
    </row>
    <row r="30" spans="1:7" x14ac:dyDescent="0.15">
      <c r="A30" s="117" t="s">
        <v>238</v>
      </c>
      <c r="B30" s="130">
        <v>141282</v>
      </c>
      <c r="C30" s="130">
        <v>196142</v>
      </c>
      <c r="D30" s="130">
        <v>173958</v>
      </c>
      <c r="E30" s="130">
        <v>129180</v>
      </c>
      <c r="F30" s="130">
        <v>176239</v>
      </c>
      <c r="G30" s="130">
        <v>224980</v>
      </c>
    </row>
    <row r="31" spans="1:7" x14ac:dyDescent="0.15">
      <c r="A31" s="118"/>
      <c r="B31" s="118"/>
      <c r="C31" s="118"/>
      <c r="D31" s="118"/>
      <c r="E31" s="118"/>
      <c r="F31" s="118"/>
      <c r="G31" s="118"/>
    </row>
    <row r="32" spans="1:7" x14ac:dyDescent="0.15">
      <c r="A32" s="118" t="s">
        <v>239</v>
      </c>
      <c r="B32" s="126">
        <v>-123640</v>
      </c>
      <c r="C32" s="126">
        <v>-122787</v>
      </c>
      <c r="D32" s="126">
        <v>-141088</v>
      </c>
      <c r="E32" s="126">
        <v>-145400</v>
      </c>
      <c r="F32" s="126">
        <v>-165809</v>
      </c>
      <c r="G32" s="126">
        <v>-156067</v>
      </c>
    </row>
    <row r="33" spans="1:7" x14ac:dyDescent="0.15">
      <c r="A33" s="118" t="s">
        <v>360</v>
      </c>
      <c r="B33" s="126">
        <v>4608</v>
      </c>
      <c r="C33" s="126">
        <v>1702</v>
      </c>
      <c r="D33" s="126">
        <v>2114</v>
      </c>
      <c r="E33" s="126">
        <v>2996</v>
      </c>
      <c r="F33" s="126">
        <v>19254</v>
      </c>
      <c r="G33" s="126">
        <v>16954</v>
      </c>
    </row>
    <row r="34" spans="1:7" ht="12" x14ac:dyDescent="0.15">
      <c r="A34" s="118" t="s">
        <v>240</v>
      </c>
      <c r="B34" s="126">
        <v>-702</v>
      </c>
      <c r="C34" s="126">
        <v>-6226</v>
      </c>
      <c r="D34" s="126" t="s">
        <v>48</v>
      </c>
      <c r="E34" s="126" t="s">
        <v>48</v>
      </c>
      <c r="F34" s="126">
        <v>-114564</v>
      </c>
      <c r="G34" s="126">
        <v>-32</v>
      </c>
    </row>
    <row r="35" spans="1:7" ht="12" x14ac:dyDescent="0.15">
      <c r="A35" s="118" t="s">
        <v>241</v>
      </c>
      <c r="B35" s="126" t="s">
        <v>48</v>
      </c>
      <c r="C35" s="126" t="s">
        <v>48</v>
      </c>
      <c r="D35" s="126" t="s">
        <v>48</v>
      </c>
      <c r="E35" s="126" t="s">
        <v>48</v>
      </c>
      <c r="F35" s="126" t="s">
        <v>48</v>
      </c>
      <c r="G35" s="126" t="s">
        <v>48</v>
      </c>
    </row>
    <row r="36" spans="1:7" x14ac:dyDescent="0.15">
      <c r="A36" s="118" t="s">
        <v>361</v>
      </c>
      <c r="B36" s="126">
        <v>-3249</v>
      </c>
      <c r="C36" s="126">
        <v>-6327</v>
      </c>
      <c r="D36" s="126">
        <v>-2806</v>
      </c>
      <c r="E36" s="126">
        <v>-2525</v>
      </c>
      <c r="F36" s="126">
        <v>-3821</v>
      </c>
      <c r="G36" s="126">
        <v>-3772</v>
      </c>
    </row>
    <row r="37" spans="1:7" x14ac:dyDescent="0.15">
      <c r="A37" s="118" t="s">
        <v>242</v>
      </c>
      <c r="B37" s="126">
        <v>-8222</v>
      </c>
      <c r="C37" s="126">
        <v>-8984</v>
      </c>
      <c r="D37" s="126">
        <v>281</v>
      </c>
      <c r="E37" s="126">
        <v>-48959</v>
      </c>
      <c r="F37" s="126">
        <v>8390</v>
      </c>
      <c r="G37" s="126">
        <v>4371</v>
      </c>
    </row>
    <row r="38" spans="1:7" x14ac:dyDescent="0.15">
      <c r="A38" s="118" t="s">
        <v>243</v>
      </c>
      <c r="B38" s="126">
        <v>251</v>
      </c>
      <c r="C38" s="126">
        <v>-9966</v>
      </c>
      <c r="D38" s="126">
        <v>7036</v>
      </c>
      <c r="E38" s="126">
        <v>10365</v>
      </c>
      <c r="F38" s="126">
        <v>-1302</v>
      </c>
      <c r="G38" s="126">
        <v>-1302</v>
      </c>
    </row>
    <row r="39" spans="1:7" x14ac:dyDescent="0.15">
      <c r="A39" s="118" t="s">
        <v>244</v>
      </c>
      <c r="B39" s="126">
        <v>-9708</v>
      </c>
      <c r="C39" s="126">
        <v>-1826</v>
      </c>
      <c r="D39" s="126">
        <v>-779</v>
      </c>
      <c r="E39" s="126">
        <v>-3162</v>
      </c>
      <c r="F39" s="126">
        <v>-2395</v>
      </c>
      <c r="G39" s="126">
        <v>-7643</v>
      </c>
    </row>
    <row r="40" spans="1:7" x14ac:dyDescent="0.15">
      <c r="A40" s="117" t="s">
        <v>245</v>
      </c>
      <c r="B40" s="130">
        <v>-140662</v>
      </c>
      <c r="C40" s="130">
        <v>-154414</v>
      </c>
      <c r="D40" s="130">
        <v>-135242</v>
      </c>
      <c r="E40" s="130">
        <v>-186685</v>
      </c>
      <c r="F40" s="130">
        <v>-260247</v>
      </c>
      <c r="G40" s="130">
        <v>-147491</v>
      </c>
    </row>
    <row r="41" spans="1:7" x14ac:dyDescent="0.15">
      <c r="A41" s="118"/>
      <c r="B41" s="118"/>
      <c r="C41" s="118"/>
      <c r="D41" s="118"/>
      <c r="E41" s="118"/>
      <c r="F41" s="118"/>
      <c r="G41" s="118"/>
    </row>
    <row r="42" spans="1:7" ht="12" x14ac:dyDescent="0.15">
      <c r="A42" s="118" t="s">
        <v>246</v>
      </c>
      <c r="B42" s="126">
        <v>1293</v>
      </c>
      <c r="C42" s="126">
        <v>1000</v>
      </c>
      <c r="D42" s="126">
        <v>13000</v>
      </c>
      <c r="E42" s="126">
        <v>30520</v>
      </c>
      <c r="F42" s="126">
        <v>27404</v>
      </c>
      <c r="G42" s="126" t="s">
        <v>48</v>
      </c>
    </row>
    <row r="43" spans="1:7" ht="12" x14ac:dyDescent="0.15">
      <c r="A43" s="118" t="s">
        <v>247</v>
      </c>
      <c r="B43" s="126">
        <v>136850</v>
      </c>
      <c r="C43" s="126">
        <v>88182</v>
      </c>
      <c r="D43" s="126">
        <v>50929</v>
      </c>
      <c r="E43" s="126">
        <v>178912</v>
      </c>
      <c r="F43" s="126">
        <v>234530</v>
      </c>
      <c r="G43" s="126" t="s">
        <v>48</v>
      </c>
    </row>
    <row r="44" spans="1:7" x14ac:dyDescent="0.15">
      <c r="A44" s="117" t="s">
        <v>248</v>
      </c>
      <c r="B44" s="130">
        <v>138143</v>
      </c>
      <c r="C44" s="130">
        <v>89182</v>
      </c>
      <c r="D44" s="130">
        <v>63929</v>
      </c>
      <c r="E44" s="130">
        <v>209432</v>
      </c>
      <c r="F44" s="130">
        <v>261934</v>
      </c>
      <c r="G44" s="130">
        <v>145703</v>
      </c>
    </row>
    <row r="45" spans="1:7" ht="12" x14ac:dyDescent="0.15">
      <c r="A45" s="118" t="s">
        <v>249</v>
      </c>
      <c r="B45" s="126">
        <v>-5000</v>
      </c>
      <c r="C45" s="126">
        <v>-43255</v>
      </c>
      <c r="D45" s="126">
        <v>-4379</v>
      </c>
      <c r="E45" s="126" t="s">
        <v>48</v>
      </c>
      <c r="F45" s="126">
        <v>-46000</v>
      </c>
      <c r="G45" s="126" t="s">
        <v>48</v>
      </c>
    </row>
    <row r="46" spans="1:7" ht="12" x14ac:dyDescent="0.15">
      <c r="A46" s="118" t="s">
        <v>250</v>
      </c>
      <c r="B46" s="126">
        <v>-104266</v>
      </c>
      <c r="C46" s="126">
        <v>-66894</v>
      </c>
      <c r="D46" s="126">
        <v>-49313</v>
      </c>
      <c r="E46" s="126">
        <v>-111413</v>
      </c>
      <c r="F46" s="126">
        <v>-65350</v>
      </c>
      <c r="G46" s="126" t="s">
        <v>48</v>
      </c>
    </row>
    <row r="47" spans="1:7" x14ac:dyDescent="0.15">
      <c r="A47" s="117" t="s">
        <v>251</v>
      </c>
      <c r="B47" s="130">
        <v>-109266</v>
      </c>
      <c r="C47" s="130">
        <v>-110149</v>
      </c>
      <c r="D47" s="130">
        <v>-53692</v>
      </c>
      <c r="E47" s="130">
        <v>-111413</v>
      </c>
      <c r="F47" s="130">
        <v>-111350</v>
      </c>
      <c r="G47" s="130">
        <v>-183150</v>
      </c>
    </row>
    <row r="48" spans="1:7" x14ac:dyDescent="0.15">
      <c r="A48" s="118"/>
      <c r="B48" s="118"/>
      <c r="C48" s="118"/>
      <c r="D48" s="118"/>
      <c r="E48" s="118"/>
      <c r="F48" s="118"/>
      <c r="G48" s="118"/>
    </row>
    <row r="49" spans="1:7" ht="12" x14ac:dyDescent="0.15">
      <c r="A49" s="118" t="s">
        <v>253</v>
      </c>
      <c r="B49" s="126">
        <v>-20058</v>
      </c>
      <c r="C49" s="126">
        <v>-66</v>
      </c>
      <c r="D49" s="126" t="s">
        <v>48</v>
      </c>
      <c r="E49" s="126" t="s">
        <v>48</v>
      </c>
      <c r="F49" s="126" t="s">
        <v>48</v>
      </c>
      <c r="G49" s="126" t="s">
        <v>48</v>
      </c>
    </row>
    <row r="50" spans="1:7" x14ac:dyDescent="0.15">
      <c r="A50" s="118"/>
      <c r="B50" s="118"/>
      <c r="C50" s="118"/>
      <c r="D50" s="118"/>
      <c r="E50" s="118"/>
      <c r="F50" s="118"/>
      <c r="G50" s="118"/>
    </row>
    <row r="51" spans="1:7" x14ac:dyDescent="0.15">
      <c r="A51" s="118" t="s">
        <v>362</v>
      </c>
      <c r="B51" s="126">
        <v>-16165</v>
      </c>
      <c r="C51" s="126">
        <v>-19200</v>
      </c>
      <c r="D51" s="126">
        <v>-22396</v>
      </c>
      <c r="E51" s="126">
        <v>-22400</v>
      </c>
      <c r="F51" s="126">
        <v>-25602</v>
      </c>
      <c r="G51" s="126">
        <v>-25607</v>
      </c>
    </row>
    <row r="52" spans="1:7" x14ac:dyDescent="0.15">
      <c r="A52" s="117" t="s">
        <v>255</v>
      </c>
      <c r="B52" s="130">
        <v>-16165</v>
      </c>
      <c r="C52" s="130">
        <v>-19200</v>
      </c>
      <c r="D52" s="130">
        <v>-22396</v>
      </c>
      <c r="E52" s="130">
        <v>-22400</v>
      </c>
      <c r="F52" s="130">
        <v>-25602</v>
      </c>
      <c r="G52" s="130">
        <v>-25607</v>
      </c>
    </row>
    <row r="53" spans="1:7" x14ac:dyDescent="0.15">
      <c r="A53" s="118"/>
      <c r="B53" s="118"/>
      <c r="C53" s="118"/>
      <c r="D53" s="118"/>
      <c r="E53" s="118"/>
      <c r="F53" s="118"/>
      <c r="G53" s="118"/>
    </row>
    <row r="54" spans="1:7" ht="12" x14ac:dyDescent="0.15">
      <c r="A54" s="118" t="s">
        <v>256</v>
      </c>
      <c r="B54" s="126" t="s">
        <v>48</v>
      </c>
      <c r="C54" s="126" t="s">
        <v>48</v>
      </c>
      <c r="D54" s="126" t="s">
        <v>48</v>
      </c>
      <c r="E54" s="126" t="s">
        <v>48</v>
      </c>
      <c r="F54" s="126" t="s">
        <v>48</v>
      </c>
      <c r="G54" s="126" t="s">
        <v>48</v>
      </c>
    </row>
    <row r="55" spans="1:7" x14ac:dyDescent="0.15">
      <c r="A55" s="118" t="s">
        <v>257</v>
      </c>
      <c r="B55" s="126">
        <v>-2652</v>
      </c>
      <c r="C55" s="126">
        <v>-37372</v>
      </c>
      <c r="D55" s="126">
        <v>-5859</v>
      </c>
      <c r="E55" s="126">
        <v>-13846</v>
      </c>
      <c r="F55" s="126">
        <v>-6091</v>
      </c>
      <c r="G55" s="126">
        <v>-6180</v>
      </c>
    </row>
    <row r="56" spans="1:7" x14ac:dyDescent="0.15">
      <c r="A56" s="117" t="s">
        <v>258</v>
      </c>
      <c r="B56" s="130">
        <v>-9998</v>
      </c>
      <c r="C56" s="130">
        <v>-77605</v>
      </c>
      <c r="D56" s="130">
        <v>-18018</v>
      </c>
      <c r="E56" s="130">
        <v>61773</v>
      </c>
      <c r="F56" s="130">
        <v>118891</v>
      </c>
      <c r="G56" s="130">
        <v>-69234</v>
      </c>
    </row>
    <row r="57" spans="1:7" x14ac:dyDescent="0.15">
      <c r="A57" s="118"/>
      <c r="B57" s="118"/>
      <c r="C57" s="118"/>
      <c r="D57" s="118"/>
      <c r="E57" s="118"/>
      <c r="F57" s="118"/>
      <c r="G57" s="118"/>
    </row>
    <row r="58" spans="1:7" x14ac:dyDescent="0.15">
      <c r="A58" s="118" t="s">
        <v>259</v>
      </c>
      <c r="B58" s="126">
        <v>8730</v>
      </c>
      <c r="C58" s="126">
        <v>-7860</v>
      </c>
      <c r="D58" s="126">
        <v>-847</v>
      </c>
      <c r="E58" s="126">
        <v>-1924</v>
      </c>
      <c r="F58" s="126">
        <v>-327</v>
      </c>
      <c r="G58" s="126">
        <v>-8080</v>
      </c>
    </row>
    <row r="59" spans="1:7" ht="12" x14ac:dyDescent="0.15">
      <c r="A59" s="118" t="s">
        <v>363</v>
      </c>
      <c r="B59" s="126" t="s">
        <v>48</v>
      </c>
      <c r="C59" s="126">
        <v>41026</v>
      </c>
      <c r="D59" s="126">
        <v>1776</v>
      </c>
      <c r="E59" s="126">
        <v>566</v>
      </c>
      <c r="F59" s="126">
        <v>4207</v>
      </c>
      <c r="G59" s="126">
        <v>0</v>
      </c>
    </row>
    <row r="60" spans="1:7" x14ac:dyDescent="0.15">
      <c r="A60" s="117" t="s">
        <v>260</v>
      </c>
      <c r="B60" s="131">
        <v>-648</v>
      </c>
      <c r="C60" s="131">
        <v>-2711</v>
      </c>
      <c r="D60" s="131">
        <v>21627</v>
      </c>
      <c r="E60" s="131">
        <v>2910</v>
      </c>
      <c r="F60" s="131">
        <v>38763</v>
      </c>
      <c r="G60" s="131">
        <v>175</v>
      </c>
    </row>
    <row r="61" spans="1:7" x14ac:dyDescent="0.15">
      <c r="A61" s="118"/>
      <c r="B61" s="118"/>
      <c r="C61" s="118"/>
      <c r="D61" s="118"/>
      <c r="E61" s="118"/>
      <c r="F61" s="118"/>
      <c r="G61" s="118"/>
    </row>
    <row r="62" spans="1:7" x14ac:dyDescent="0.15">
      <c r="A62" s="117" t="s">
        <v>127</v>
      </c>
      <c r="B62" s="118"/>
      <c r="C62" s="118"/>
      <c r="D62" s="118"/>
      <c r="E62" s="118"/>
      <c r="F62" s="118"/>
      <c r="G62" s="118"/>
    </row>
    <row r="63" spans="1:7" x14ac:dyDescent="0.15">
      <c r="A63" s="118" t="s">
        <v>261</v>
      </c>
      <c r="B63" s="126">
        <v>6277</v>
      </c>
      <c r="C63" s="126">
        <v>5212</v>
      </c>
      <c r="D63" s="126">
        <v>4572</v>
      </c>
      <c r="E63" s="126">
        <v>5052</v>
      </c>
      <c r="F63" s="126">
        <v>7098</v>
      </c>
      <c r="G63" s="126">
        <v>5979</v>
      </c>
    </row>
    <row r="64" spans="1:7" x14ac:dyDescent="0.15">
      <c r="A64" s="118" t="s">
        <v>262</v>
      </c>
      <c r="B64" s="126">
        <v>29492</v>
      </c>
      <c r="C64" s="126">
        <v>27555</v>
      </c>
      <c r="D64" s="126">
        <v>28312</v>
      </c>
      <c r="E64" s="126">
        <v>34340</v>
      </c>
      <c r="F64" s="126">
        <v>42572</v>
      </c>
      <c r="G64" s="126">
        <v>38482</v>
      </c>
    </row>
    <row r="65" spans="1:7" x14ac:dyDescent="0.15">
      <c r="A65" s="118" t="s">
        <v>263</v>
      </c>
      <c r="B65" s="126">
        <v>-36820.300000000003</v>
      </c>
      <c r="C65" s="126">
        <v>56293.25</v>
      </c>
      <c r="D65" s="126">
        <v>36188.375</v>
      </c>
      <c r="E65" s="126">
        <v>-13715.9</v>
      </c>
      <c r="F65" s="126">
        <v>11581.5</v>
      </c>
      <c r="G65" s="126">
        <v>72208.5</v>
      </c>
    </row>
    <row r="66" spans="1:7" x14ac:dyDescent="0.15">
      <c r="A66" s="118" t="s">
        <v>264</v>
      </c>
      <c r="B66" s="126">
        <v>-32853.4</v>
      </c>
      <c r="C66" s="126">
        <v>59637</v>
      </c>
      <c r="D66" s="126">
        <v>39097.125</v>
      </c>
      <c r="E66" s="126">
        <v>-10534</v>
      </c>
      <c r="F66" s="126">
        <v>16057.125</v>
      </c>
      <c r="G66" s="126">
        <v>77024.75</v>
      </c>
    </row>
    <row r="67" spans="1:7" x14ac:dyDescent="0.15">
      <c r="A67" s="118" t="s">
        <v>265</v>
      </c>
      <c r="B67" s="126">
        <v>72206</v>
      </c>
      <c r="C67" s="126">
        <v>8004</v>
      </c>
      <c r="D67" s="126">
        <v>6370</v>
      </c>
      <c r="E67" s="126">
        <v>65079</v>
      </c>
      <c r="F67" s="126">
        <v>16041</v>
      </c>
      <c r="G67" s="126">
        <v>-34160</v>
      </c>
    </row>
    <row r="68" spans="1:7" x14ac:dyDescent="0.15">
      <c r="A68" s="118" t="s">
        <v>266</v>
      </c>
      <c r="B68" s="126">
        <v>28877</v>
      </c>
      <c r="C68" s="126">
        <v>-20967</v>
      </c>
      <c r="D68" s="126">
        <v>10237</v>
      </c>
      <c r="E68" s="126">
        <v>98019</v>
      </c>
      <c r="F68" s="126">
        <v>150584</v>
      </c>
      <c r="G68" s="126">
        <v>-37447</v>
      </c>
    </row>
    <row r="69" spans="1:7" x14ac:dyDescent="0.15">
      <c r="A69" s="118" t="s">
        <v>140</v>
      </c>
      <c r="B69" s="134">
        <v>42179</v>
      </c>
      <c r="C69" s="134">
        <v>42549</v>
      </c>
      <c r="D69" s="134">
        <v>42913</v>
      </c>
      <c r="E69" s="134">
        <v>43277</v>
      </c>
      <c r="F69" s="134">
        <v>43641</v>
      </c>
      <c r="G69" s="134">
        <v>43777</v>
      </c>
    </row>
    <row r="70" spans="1:7" ht="12" x14ac:dyDescent="0.15">
      <c r="A70" s="118" t="s">
        <v>141</v>
      </c>
      <c r="B70" s="123" t="s">
        <v>143</v>
      </c>
      <c r="C70" s="123" t="s">
        <v>143</v>
      </c>
      <c r="D70" s="123" t="s">
        <v>143</v>
      </c>
      <c r="E70" s="123" t="s">
        <v>143</v>
      </c>
      <c r="F70" s="123" t="s">
        <v>143</v>
      </c>
      <c r="G70" s="123" t="s">
        <v>143</v>
      </c>
    </row>
    <row r="71" spans="1:7" ht="12" x14ac:dyDescent="0.15">
      <c r="A71" s="118" t="s">
        <v>144</v>
      </c>
      <c r="B71" s="123" t="s">
        <v>145</v>
      </c>
      <c r="C71" s="123" t="s">
        <v>145</v>
      </c>
      <c r="D71" s="123" t="s">
        <v>145</v>
      </c>
      <c r="E71" s="123" t="s">
        <v>145</v>
      </c>
      <c r="F71" s="123" t="s">
        <v>145</v>
      </c>
      <c r="G71" s="123" t="s">
        <v>146</v>
      </c>
    </row>
    <row r="72" spans="1:7" x14ac:dyDescent="0.15">
      <c r="A72" s="118"/>
      <c r="B72" s="118"/>
      <c r="C72" s="118"/>
      <c r="D72" s="118"/>
      <c r="E72" s="118"/>
      <c r="F72" s="118"/>
      <c r="G72" s="118"/>
    </row>
    <row r="73" spans="1:7" ht="12" x14ac:dyDescent="0.15">
      <c r="A73" s="118" t="s">
        <v>335</v>
      </c>
      <c r="B73" s="123" t="s">
        <v>336</v>
      </c>
      <c r="C73" s="123" t="s">
        <v>336</v>
      </c>
      <c r="D73" s="123" t="s">
        <v>336</v>
      </c>
      <c r="E73" s="123" t="s">
        <v>336</v>
      </c>
      <c r="F73" s="123" t="s">
        <v>336</v>
      </c>
      <c r="G73" s="123" t="s">
        <v>337</v>
      </c>
    </row>
    <row r="74" spans="1:7" ht="72" x14ac:dyDescent="0.15">
      <c r="A74" s="140" t="s">
        <v>66</v>
      </c>
      <c r="B74" s="124"/>
      <c r="C74" s="124"/>
      <c r="D74" s="124"/>
      <c r="E74" s="124"/>
      <c r="F74" s="124"/>
      <c r="G74" s="124"/>
    </row>
  </sheetData>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A392-7211-4FCD-93BB-5B206594D6D9}">
  <sheetPr>
    <tabColor theme="4"/>
  </sheetPr>
  <dimension ref="A1"/>
  <sheetViews>
    <sheetView zoomScale="141" workbookViewId="0">
      <selection activeCell="D3" sqref="D3"/>
    </sheetView>
  </sheetViews>
  <sheetFormatPr baseColWidth="10" defaultColWidth="8.75" defaultRowHeight="12"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74F9-3354-4F50-B748-4019728D12F4}">
  <sheetPr>
    <outlinePr summaryBelow="0" summaryRight="0"/>
    <pageSetUpPr autoPageBreaks="0"/>
  </sheetPr>
  <dimension ref="A5:IU89"/>
  <sheetViews>
    <sheetView topLeftCell="A15" workbookViewId="0">
      <selection activeCell="D31" sqref="D31"/>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0</v>
      </c>
    </row>
    <row r="7" spans="1:255" ht="12" x14ac:dyDescent="0.15">
      <c r="A7" s="3" t="s">
        <v>1</v>
      </c>
      <c r="B7" s="4" t="s">
        <v>2</v>
      </c>
      <c r="C7" s="2" t="s">
        <v>3</v>
      </c>
      <c r="D7" s="5" t="s">
        <v>4</v>
      </c>
      <c r="E7" s="4" t="s">
        <v>5</v>
      </c>
      <c r="F7" s="2" t="s">
        <v>6</v>
      </c>
    </row>
    <row r="8" spans="1:255" x14ac:dyDescent="0.15">
      <c r="A8" s="5"/>
      <c r="B8" s="4" t="s">
        <v>7</v>
      </c>
      <c r="C8" s="2" t="s">
        <v>8</v>
      </c>
      <c r="D8" s="5" t="s">
        <v>4</v>
      </c>
      <c r="E8" s="4" t="s">
        <v>9</v>
      </c>
      <c r="F8" s="2" t="s">
        <v>10</v>
      </c>
    </row>
    <row r="9" spans="1:255" x14ac:dyDescent="0.15">
      <c r="A9" s="5"/>
      <c r="B9" s="4" t="s">
        <v>11</v>
      </c>
      <c r="C9" s="6" t="s">
        <v>12</v>
      </c>
      <c r="D9" s="5" t="s">
        <v>4</v>
      </c>
      <c r="E9" s="4" t="s">
        <v>13</v>
      </c>
      <c r="F9" s="2" t="s">
        <v>14</v>
      </c>
    </row>
    <row r="12" spans="1:255" x14ac:dyDescent="0.15">
      <c r="A12" s="7" t="s">
        <v>15</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r="13" spans="1:255" ht="36" x14ac:dyDescent="0.15">
      <c r="A13" s="9" t="s">
        <v>16</v>
      </c>
      <c r="B13" s="10" t="s">
        <v>17</v>
      </c>
      <c r="C13" s="10" t="s">
        <v>18</v>
      </c>
      <c r="D13" s="10" t="s">
        <v>19</v>
      </c>
      <c r="E13" s="10" t="s">
        <v>20</v>
      </c>
      <c r="F13" s="10" t="s">
        <v>21</v>
      </c>
      <c r="G13" s="10" t="s">
        <v>22</v>
      </c>
    </row>
    <row r="14" spans="1:255" ht="12" x14ac:dyDescent="0.15">
      <c r="A14" s="11" t="s">
        <v>23</v>
      </c>
      <c r="B14" s="12" t="s">
        <v>24</v>
      </c>
      <c r="C14" s="12" t="s">
        <v>24</v>
      </c>
      <c r="D14" s="12" t="s">
        <v>24</v>
      </c>
      <c r="E14" s="12" t="s">
        <v>24</v>
      </c>
      <c r="F14" s="12" t="s">
        <v>24</v>
      </c>
      <c r="G14" s="12" t="s">
        <v>24</v>
      </c>
    </row>
    <row r="15" spans="1:255" x14ac:dyDescent="0.15">
      <c r="A15" s="13"/>
      <c r="B15" s="14"/>
      <c r="C15" s="14"/>
      <c r="D15" s="14"/>
      <c r="E15" s="14"/>
      <c r="F15" s="14"/>
      <c r="G15" s="14"/>
    </row>
    <row r="16" spans="1:255" x14ac:dyDescent="0.15">
      <c r="A16" s="13" t="s">
        <v>25</v>
      </c>
      <c r="B16" s="15">
        <v>1855.5</v>
      </c>
      <c r="C16" s="15">
        <v>1861.2</v>
      </c>
      <c r="D16" s="15">
        <v>2004.3</v>
      </c>
      <c r="E16" s="15">
        <v>1973.3</v>
      </c>
      <c r="F16" s="15">
        <v>2189.1</v>
      </c>
      <c r="G16" s="15">
        <v>2352.4</v>
      </c>
    </row>
    <row r="17" spans="1:7" x14ac:dyDescent="0.15">
      <c r="A17" s="16" t="s">
        <v>26</v>
      </c>
      <c r="B17" s="17">
        <v>0.10564800000000001</v>
      </c>
      <c r="C17" s="17">
        <v>3.0709999999999999E-3</v>
      </c>
      <c r="D17" s="17">
        <v>7.6884999999999995E-2</v>
      </c>
      <c r="E17" s="17">
        <v>-1.5467E-2</v>
      </c>
      <c r="F17" s="17">
        <v>0.109359</v>
      </c>
      <c r="G17" s="17">
        <v>9.9354999999999999E-2</v>
      </c>
    </row>
    <row r="18" spans="1:7" x14ac:dyDescent="0.15">
      <c r="A18" s="14"/>
      <c r="B18" s="14"/>
      <c r="C18" s="14"/>
      <c r="D18" s="14"/>
      <c r="E18" s="14"/>
      <c r="F18" s="14"/>
      <c r="G18" s="14"/>
    </row>
    <row r="19" spans="1:7" x14ac:dyDescent="0.15">
      <c r="A19" s="13" t="s">
        <v>27</v>
      </c>
      <c r="B19" s="15">
        <v>508.8</v>
      </c>
      <c r="C19" s="15">
        <v>532.79999999999995</v>
      </c>
      <c r="D19" s="15">
        <v>564.6</v>
      </c>
      <c r="E19" s="15">
        <v>551.79999999999995</v>
      </c>
      <c r="F19" s="15">
        <v>580.79999999999995</v>
      </c>
      <c r="G19" s="15">
        <v>644.29999999999995</v>
      </c>
    </row>
    <row r="20" spans="1:7" x14ac:dyDescent="0.15">
      <c r="A20" s="16" t="s">
        <v>28</v>
      </c>
      <c r="B20" s="17">
        <v>0.27421099999999998</v>
      </c>
      <c r="C20" s="17">
        <v>0.28626600000000002</v>
      </c>
      <c r="D20" s="17">
        <v>0.281694</v>
      </c>
      <c r="E20" s="17">
        <v>0.27963300000000002</v>
      </c>
      <c r="F20" s="17">
        <v>0.26531399999999999</v>
      </c>
      <c r="G20" s="17">
        <v>0.27389000000000002</v>
      </c>
    </row>
    <row r="21" spans="1:7" x14ac:dyDescent="0.15">
      <c r="A21" s="14"/>
      <c r="B21" s="14"/>
      <c r="C21" s="14"/>
      <c r="D21" s="14"/>
      <c r="E21" s="14"/>
      <c r="F21" s="14"/>
      <c r="G21" s="14"/>
    </row>
    <row r="22" spans="1:7" x14ac:dyDescent="0.15">
      <c r="A22" s="13" t="s">
        <v>29</v>
      </c>
      <c r="B22" s="15">
        <v>383</v>
      </c>
      <c r="C22" s="15">
        <v>408.8</v>
      </c>
      <c r="D22" s="15">
        <v>453.4</v>
      </c>
      <c r="E22" s="15">
        <v>455.1</v>
      </c>
      <c r="F22" s="15">
        <v>494.7</v>
      </c>
      <c r="G22" s="15">
        <v>563.4</v>
      </c>
    </row>
    <row r="23" spans="1:7" x14ac:dyDescent="0.15">
      <c r="A23" s="16" t="s">
        <v>28</v>
      </c>
      <c r="B23" s="17">
        <v>0.20641300000000001</v>
      </c>
      <c r="C23" s="17">
        <v>0.219643</v>
      </c>
      <c r="D23" s="17">
        <v>0.226213</v>
      </c>
      <c r="E23" s="17">
        <v>0.230628</v>
      </c>
      <c r="F23" s="17">
        <v>0.22598299999999999</v>
      </c>
      <c r="G23" s="17">
        <v>0.23949999999999999</v>
      </c>
    </row>
    <row r="24" spans="1:7" x14ac:dyDescent="0.15">
      <c r="A24" s="14"/>
      <c r="B24" s="14"/>
      <c r="C24" s="14"/>
      <c r="D24" s="14"/>
      <c r="E24" s="14"/>
      <c r="F24" s="14"/>
      <c r="G24" s="14"/>
    </row>
    <row r="25" spans="1:7" x14ac:dyDescent="0.15">
      <c r="A25" s="13" t="s">
        <v>30</v>
      </c>
      <c r="B25" s="15">
        <v>311.8</v>
      </c>
      <c r="C25" s="15">
        <v>332.4</v>
      </c>
      <c r="D25" s="15">
        <v>360.1</v>
      </c>
      <c r="E25" s="15">
        <v>350.6</v>
      </c>
      <c r="F25" s="15">
        <v>371.6</v>
      </c>
      <c r="G25" s="15">
        <v>424</v>
      </c>
    </row>
    <row r="26" spans="1:7" x14ac:dyDescent="0.15">
      <c r="A26" s="16" t="s">
        <v>28</v>
      </c>
      <c r="B26" s="17">
        <v>0.16803999999999999</v>
      </c>
      <c r="C26" s="17">
        <v>0.178594</v>
      </c>
      <c r="D26" s="17">
        <v>0.17966299999999999</v>
      </c>
      <c r="E26" s="17">
        <v>0.177671</v>
      </c>
      <c r="F26" s="17">
        <v>0.16975000000000001</v>
      </c>
      <c r="G26" s="17">
        <v>0.18024100000000001</v>
      </c>
    </row>
    <row r="27" spans="1:7" x14ac:dyDescent="0.15">
      <c r="A27" s="14"/>
      <c r="B27" s="14"/>
      <c r="C27" s="14"/>
      <c r="D27" s="14"/>
      <c r="E27" s="14"/>
      <c r="F27" s="14"/>
      <c r="G27" s="14"/>
    </row>
    <row r="28" spans="1:7" x14ac:dyDescent="0.15">
      <c r="A28" s="13" t="s">
        <v>31</v>
      </c>
      <c r="B28" s="15">
        <v>209.4</v>
      </c>
      <c r="C28" s="15">
        <v>237.2</v>
      </c>
      <c r="D28" s="15">
        <v>249.8</v>
      </c>
      <c r="E28" s="15">
        <v>284</v>
      </c>
      <c r="F28" s="15">
        <v>276.60000000000002</v>
      </c>
      <c r="G28" s="15">
        <v>299.5</v>
      </c>
    </row>
    <row r="29" spans="1:7" x14ac:dyDescent="0.15">
      <c r="A29" s="16" t="s">
        <v>28</v>
      </c>
      <c r="B29" s="17">
        <v>0.11285299999999999</v>
      </c>
      <c r="C29" s="17">
        <v>0.127444</v>
      </c>
      <c r="D29" s="17">
        <v>0.12463200000000001</v>
      </c>
      <c r="E29" s="17">
        <v>0.14392099999999999</v>
      </c>
      <c r="F29" s="17">
        <v>0.12635299999999999</v>
      </c>
      <c r="G29" s="17">
        <v>0.12731600000000001</v>
      </c>
    </row>
    <row r="30" spans="1:7" x14ac:dyDescent="0.15">
      <c r="A30" s="14"/>
      <c r="B30" s="14"/>
      <c r="C30" s="14"/>
      <c r="D30" s="14"/>
      <c r="E30" s="14"/>
      <c r="F30" s="14"/>
      <c r="G30" s="14"/>
    </row>
    <row r="31" spans="1:7" x14ac:dyDescent="0.15">
      <c r="A31" s="13" t="s">
        <v>32</v>
      </c>
      <c r="B31" s="15">
        <v>209.4</v>
      </c>
      <c r="C31" s="15">
        <v>237.2</v>
      </c>
      <c r="D31" s="15">
        <v>249.8</v>
      </c>
      <c r="E31" s="15">
        <v>284</v>
      </c>
      <c r="F31" s="15">
        <v>276.60000000000002</v>
      </c>
      <c r="G31" s="15">
        <v>299.5</v>
      </c>
    </row>
    <row r="32" spans="1:7" x14ac:dyDescent="0.15">
      <c r="A32" s="16" t="s">
        <v>28</v>
      </c>
      <c r="B32" s="17">
        <v>0.11285299999999999</v>
      </c>
      <c r="C32" s="17">
        <v>0.127444</v>
      </c>
      <c r="D32" s="17">
        <v>0.12463200000000001</v>
      </c>
      <c r="E32" s="17">
        <v>0.14392099999999999</v>
      </c>
      <c r="F32" s="17">
        <v>0.12635299999999999</v>
      </c>
      <c r="G32" s="17">
        <v>0.12731600000000001</v>
      </c>
    </row>
    <row r="33" spans="1:255" x14ac:dyDescent="0.15">
      <c r="A33" s="14"/>
      <c r="B33" s="14"/>
      <c r="C33" s="14"/>
      <c r="D33" s="14"/>
      <c r="E33" s="14"/>
      <c r="F33" s="14"/>
      <c r="G33" s="14"/>
    </row>
    <row r="34" spans="1:255" x14ac:dyDescent="0.15">
      <c r="A34" s="13" t="s">
        <v>33</v>
      </c>
      <c r="B34" s="18">
        <v>2.12</v>
      </c>
      <c r="C34" s="18">
        <v>2.44</v>
      </c>
      <c r="D34" s="18">
        <v>2.65</v>
      </c>
      <c r="E34" s="18">
        <v>3.09</v>
      </c>
      <c r="F34" s="18">
        <v>3.11</v>
      </c>
      <c r="G34" s="18">
        <v>3.4684349999999999</v>
      </c>
    </row>
    <row r="35" spans="1:255" x14ac:dyDescent="0.15">
      <c r="A35" s="16" t="s">
        <v>26</v>
      </c>
      <c r="B35" s="17">
        <v>0.152173</v>
      </c>
      <c r="C35" s="17">
        <v>0.15094299999999999</v>
      </c>
      <c r="D35" s="17">
        <v>8.6065000000000003E-2</v>
      </c>
      <c r="E35" s="17">
        <v>0.16603699999999999</v>
      </c>
      <c r="F35" s="17">
        <v>6.4720000000000003E-3</v>
      </c>
      <c r="G35" s="17">
        <v>4.6594999999999998E-2</v>
      </c>
    </row>
    <row r="36" spans="1:255" x14ac:dyDescent="0.15">
      <c r="A36" s="14"/>
      <c r="B36" s="14"/>
      <c r="C36" s="14"/>
      <c r="D36" s="14"/>
      <c r="E36" s="14"/>
      <c r="F36" s="14"/>
      <c r="G36" s="14"/>
    </row>
    <row r="37" spans="1:255" x14ac:dyDescent="0.15">
      <c r="A37" s="14"/>
      <c r="B37" s="14" t="s">
        <v>34</v>
      </c>
      <c r="C37" s="14" t="s">
        <v>34</v>
      </c>
      <c r="D37" s="14" t="s">
        <v>34</v>
      </c>
      <c r="E37" s="14" t="s">
        <v>34</v>
      </c>
      <c r="F37" s="14" t="s">
        <v>34</v>
      </c>
      <c r="G37" s="14" t="s">
        <v>34</v>
      </c>
    </row>
    <row r="38" spans="1:255" ht="12" x14ac:dyDescent="0.15">
      <c r="A38" s="14" t="s">
        <v>23</v>
      </c>
      <c r="B38" s="19" t="s">
        <v>24</v>
      </c>
      <c r="C38" s="19" t="s">
        <v>24</v>
      </c>
      <c r="D38" s="19" t="s">
        <v>24</v>
      </c>
      <c r="E38" s="19" t="s">
        <v>24</v>
      </c>
      <c r="F38" s="19" t="s">
        <v>24</v>
      </c>
      <c r="G38" s="19" t="s">
        <v>24</v>
      </c>
    </row>
    <row r="39" spans="1:255" x14ac:dyDescent="0.15">
      <c r="A39" s="14" t="s">
        <v>35</v>
      </c>
      <c r="B39" s="20">
        <v>1</v>
      </c>
      <c r="C39" s="20">
        <v>1</v>
      </c>
      <c r="D39" s="20">
        <v>1</v>
      </c>
      <c r="E39" s="20">
        <v>1</v>
      </c>
      <c r="F39" s="20">
        <v>1</v>
      </c>
      <c r="G39" s="20">
        <v>1</v>
      </c>
    </row>
    <row r="40" spans="1:255" ht="12" x14ac:dyDescent="0.15">
      <c r="A40" s="14" t="s">
        <v>36</v>
      </c>
      <c r="B40" s="19" t="s">
        <v>37</v>
      </c>
      <c r="C40" s="19" t="s">
        <v>37</v>
      </c>
      <c r="D40" s="19" t="s">
        <v>37</v>
      </c>
      <c r="E40" s="19" t="s">
        <v>37</v>
      </c>
      <c r="F40" s="19" t="s">
        <v>37</v>
      </c>
      <c r="G40" s="19" t="s">
        <v>37</v>
      </c>
    </row>
    <row r="41" spans="1:255" x14ac:dyDescent="0.15">
      <c r="A41" s="21"/>
      <c r="B41" s="21"/>
      <c r="C41" s="21"/>
      <c r="D41" s="21"/>
      <c r="E41" s="21"/>
      <c r="F41" s="21"/>
      <c r="G41" s="21"/>
    </row>
    <row r="42" spans="1:255" x14ac:dyDescent="0.15">
      <c r="A42" s="2" t="s">
        <v>38</v>
      </c>
    </row>
    <row r="43" spans="1:255" x14ac:dyDescent="0.15">
      <c r="A43" s="2" t="s">
        <v>39</v>
      </c>
    </row>
    <row r="45" spans="1:255" x14ac:dyDescent="0.15">
      <c r="A45" s="2" t="s">
        <v>40</v>
      </c>
    </row>
    <row r="47" spans="1:255" x14ac:dyDescent="0.15">
      <c r="A47" s="7" t="s">
        <v>41</v>
      </c>
      <c r="B47" s="7"/>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row>
    <row r="48" spans="1:255" ht="12" x14ac:dyDescent="0.15">
      <c r="A48" s="11" t="s">
        <v>23</v>
      </c>
      <c r="B48" s="12" t="s">
        <v>24</v>
      </c>
    </row>
    <row r="49" spans="1:4" x14ac:dyDescent="0.15">
      <c r="A49" s="14" t="s">
        <v>42</v>
      </c>
      <c r="B49" s="22">
        <v>73.64</v>
      </c>
      <c r="D49" s="2">
        <v>14.4</v>
      </c>
    </row>
    <row r="50" spans="1:4" x14ac:dyDescent="0.15">
      <c r="A50" s="14" t="s">
        <v>43</v>
      </c>
      <c r="B50" s="20">
        <v>84.378113999999997</v>
      </c>
    </row>
    <row r="51" spans="1:4" x14ac:dyDescent="0.15">
      <c r="A51" s="14"/>
      <c r="B51" s="14"/>
    </row>
    <row r="52" spans="1:4" x14ac:dyDescent="0.15">
      <c r="A52" s="13" t="s">
        <v>44</v>
      </c>
      <c r="B52" s="15">
        <v>6213.6043140000002</v>
      </c>
      <c r="D52" s="92">
        <v>0.3</v>
      </c>
    </row>
    <row r="53" spans="1:4" x14ac:dyDescent="0.15">
      <c r="A53" s="14" t="s">
        <v>45</v>
      </c>
      <c r="B53" s="20">
        <v>47</v>
      </c>
      <c r="D53" s="93">
        <f>B49*(1+D52)*B50</f>
        <v>8077.6856094479999</v>
      </c>
    </row>
    <row r="54" spans="1:4" x14ac:dyDescent="0.15">
      <c r="A54" s="14" t="s">
        <v>46</v>
      </c>
      <c r="B54" s="20">
        <v>1192</v>
      </c>
      <c r="D54" s="94">
        <f>-B53</f>
        <v>-47</v>
      </c>
    </row>
    <row r="55" spans="1:4" ht="12" x14ac:dyDescent="0.15">
      <c r="A55" s="14" t="s">
        <v>47</v>
      </c>
      <c r="B55" s="20" t="s">
        <v>48</v>
      </c>
      <c r="D55" s="94">
        <f>+B54</f>
        <v>1192</v>
      </c>
    </row>
    <row r="56" spans="1:4" ht="12" x14ac:dyDescent="0.15">
      <c r="A56" s="14" t="s">
        <v>49</v>
      </c>
      <c r="B56" s="20" t="s">
        <v>48</v>
      </c>
      <c r="D56" s="93">
        <f>SUM(D53:D55)</f>
        <v>9222.685609447999</v>
      </c>
    </row>
    <row r="57" spans="1:4" x14ac:dyDescent="0.15">
      <c r="A57" s="13" t="s">
        <v>50</v>
      </c>
      <c r="B57" s="15">
        <v>7358.6043140000002</v>
      </c>
      <c r="C57" s="95" t="s">
        <v>29</v>
      </c>
      <c r="D57" s="94">
        <f>G22</f>
        <v>563.4</v>
      </c>
    </row>
    <row r="58" spans="1:4" x14ac:dyDescent="0.15">
      <c r="A58" s="14"/>
      <c r="B58" s="14"/>
      <c r="D58" s="2">
        <f>D56/D57</f>
        <v>16.369694017479588</v>
      </c>
    </row>
    <row r="59" spans="1:4" x14ac:dyDescent="0.15">
      <c r="A59" s="14" t="s">
        <v>51</v>
      </c>
      <c r="B59" s="20">
        <v>1417.8</v>
      </c>
    </row>
    <row r="60" spans="1:4" ht="12" x14ac:dyDescent="0.15">
      <c r="A60" s="14" t="s">
        <v>47</v>
      </c>
      <c r="B60" s="20" t="s">
        <v>48</v>
      </c>
    </row>
    <row r="61" spans="1:4" ht="12" x14ac:dyDescent="0.15">
      <c r="A61" s="14" t="s">
        <v>49</v>
      </c>
      <c r="B61" s="20" t="s">
        <v>48</v>
      </c>
    </row>
    <row r="62" spans="1:4" x14ac:dyDescent="0.15">
      <c r="A62" s="14" t="s">
        <v>46</v>
      </c>
      <c r="B62" s="20">
        <v>1192</v>
      </c>
    </row>
    <row r="63" spans="1:4" x14ac:dyDescent="0.15">
      <c r="A63" s="13" t="s">
        <v>52</v>
      </c>
      <c r="B63" s="15">
        <v>2609.8000000000002</v>
      </c>
    </row>
    <row r="64" spans="1:4" x14ac:dyDescent="0.15">
      <c r="A64" s="14"/>
      <c r="B64" s="14"/>
    </row>
    <row r="65" spans="1:255" ht="84" x14ac:dyDescent="0.15">
      <c r="A65" s="21" t="s">
        <v>53</v>
      </c>
      <c r="B65" s="21"/>
    </row>
    <row r="67" spans="1:255" ht="200" customHeight="1" x14ac:dyDescent="0.15">
      <c r="A67" s="23"/>
    </row>
    <row r="69" spans="1:255" x14ac:dyDescent="0.15">
      <c r="A69" s="2" t="s">
        <v>54</v>
      </c>
    </row>
    <row r="70" spans="1:255" x14ac:dyDescent="0.15">
      <c r="A70" s="2" t="s">
        <v>55</v>
      </c>
    </row>
    <row r="71" spans="1:255" x14ac:dyDescent="0.15">
      <c r="A71" s="2" t="s">
        <v>56</v>
      </c>
    </row>
    <row r="72" spans="1:255" x14ac:dyDescent="0.15">
      <c r="A72" s="2" t="s">
        <v>57</v>
      </c>
    </row>
    <row r="74" spans="1:255" x14ac:dyDescent="0.15">
      <c r="A74" s="7" t="s">
        <v>58</v>
      </c>
      <c r="B74" s="7"/>
      <c r="C74" s="7"/>
      <c r="D74" s="7"/>
      <c r="E74" s="7"/>
      <c r="F74" s="7"/>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row>
    <row r="75" spans="1:255" ht="36" x14ac:dyDescent="0.15">
      <c r="A75" s="9" t="s">
        <v>16</v>
      </c>
      <c r="B75" s="10" t="s">
        <v>18</v>
      </c>
      <c r="C75" s="10" t="s">
        <v>19</v>
      </c>
      <c r="D75" s="10" t="s">
        <v>20</v>
      </c>
      <c r="E75" s="10" t="s">
        <v>21</v>
      </c>
      <c r="F75" s="10" t="s">
        <v>59</v>
      </c>
    </row>
    <row r="76" spans="1:255" x14ac:dyDescent="0.15">
      <c r="A76" s="13" t="s">
        <v>60</v>
      </c>
      <c r="B76" s="24">
        <v>3.9536880000000001</v>
      </c>
      <c r="C76" s="24">
        <v>3.671408</v>
      </c>
      <c r="D76" s="24">
        <v>3.729085</v>
      </c>
      <c r="E76" s="24">
        <v>3.2607940000000002</v>
      </c>
      <c r="F76" s="24">
        <v>3.128126</v>
      </c>
    </row>
    <row r="77" spans="1:255" x14ac:dyDescent="0.15">
      <c r="A77" s="14"/>
      <c r="B77" s="14"/>
      <c r="C77" s="14"/>
      <c r="D77" s="14"/>
      <c r="E77" s="14"/>
      <c r="F77" s="14"/>
    </row>
    <row r="78" spans="1:255" x14ac:dyDescent="0.15">
      <c r="A78" s="13" t="s">
        <v>61</v>
      </c>
      <c r="B78" s="24">
        <v>17.912863000000002</v>
      </c>
      <c r="C78" s="24">
        <v>16.140829</v>
      </c>
      <c r="D78" s="24">
        <v>16.052800999999999</v>
      </c>
      <c r="E78" s="24">
        <v>14.267847</v>
      </c>
      <c r="F78" s="24">
        <v>12.964418999999999</v>
      </c>
    </row>
    <row r="79" spans="1:255" x14ac:dyDescent="0.15">
      <c r="A79" s="14"/>
      <c r="B79" s="14"/>
      <c r="C79" s="14"/>
      <c r="D79" s="14"/>
      <c r="E79" s="14"/>
      <c r="F79" s="14"/>
    </row>
    <row r="80" spans="1:255" x14ac:dyDescent="0.15">
      <c r="A80" s="13" t="s">
        <v>62</v>
      </c>
      <c r="B80" s="24">
        <v>22.005395</v>
      </c>
      <c r="C80" s="24">
        <v>20.293998999999999</v>
      </c>
      <c r="D80" s="24">
        <v>20.792891000000001</v>
      </c>
      <c r="E80" s="24">
        <v>18.924188999999998</v>
      </c>
      <c r="F80" s="24">
        <v>17.18497</v>
      </c>
    </row>
    <row r="81" spans="1:6" x14ac:dyDescent="0.15">
      <c r="A81" s="14"/>
      <c r="B81" s="14"/>
      <c r="C81" s="14"/>
      <c r="D81" s="14"/>
      <c r="E81" s="14"/>
      <c r="F81" s="14"/>
    </row>
    <row r="82" spans="1:6" x14ac:dyDescent="0.15">
      <c r="A82" s="13" t="s">
        <v>63</v>
      </c>
      <c r="B82" s="24">
        <v>30.180326999999998</v>
      </c>
      <c r="C82" s="24">
        <v>27.788678999999998</v>
      </c>
      <c r="D82" s="24">
        <v>23.831714999999999</v>
      </c>
      <c r="E82" s="24">
        <v>23.678456000000001</v>
      </c>
      <c r="F82" s="24">
        <v>21.231477000000002</v>
      </c>
    </row>
    <row r="83" spans="1:6" x14ac:dyDescent="0.15">
      <c r="A83" s="14"/>
      <c r="B83" s="14"/>
      <c r="C83" s="14"/>
      <c r="D83" s="14"/>
      <c r="E83" s="14"/>
      <c r="F83" s="14"/>
    </row>
    <row r="84" spans="1:6" x14ac:dyDescent="0.15">
      <c r="A84" s="13" t="s">
        <v>64</v>
      </c>
      <c r="B84" s="24">
        <v>5.8370119999999996</v>
      </c>
      <c r="C84" s="24">
        <v>5.4066150000000004</v>
      </c>
      <c r="D84" s="24">
        <v>4.4131790000000004</v>
      </c>
      <c r="E84" s="24">
        <v>4.7236549999999999</v>
      </c>
      <c r="F84" s="24">
        <v>4.3940919999999997</v>
      </c>
    </row>
    <row r="85" spans="1:6" x14ac:dyDescent="0.15">
      <c r="A85" s="14"/>
      <c r="B85" s="14"/>
      <c r="C85" s="14"/>
      <c r="D85" s="14"/>
      <c r="E85" s="14"/>
      <c r="F85" s="14"/>
    </row>
    <row r="86" spans="1:6" x14ac:dyDescent="0.15">
      <c r="A86" s="13" t="s">
        <v>65</v>
      </c>
      <c r="B86" s="24">
        <v>6.1437850000000003</v>
      </c>
      <c r="C86" s="24">
        <v>5.7394860000000003</v>
      </c>
      <c r="D86" s="24">
        <v>4.900582</v>
      </c>
      <c r="E86" s="24">
        <v>5.2934400000000004</v>
      </c>
      <c r="F86" s="24">
        <v>5.4725440000000001</v>
      </c>
    </row>
    <row r="87" spans="1:6" x14ac:dyDescent="0.15">
      <c r="A87" s="14"/>
      <c r="B87" s="14"/>
      <c r="C87" s="14"/>
      <c r="D87" s="14"/>
      <c r="E87" s="14"/>
      <c r="F87" s="14"/>
    </row>
    <row r="88" spans="1:6" x14ac:dyDescent="0.15">
      <c r="A88" s="21"/>
      <c r="B88" s="21"/>
      <c r="C88" s="21"/>
      <c r="D88" s="21"/>
      <c r="E88" s="21"/>
      <c r="F88" s="21"/>
    </row>
    <row r="89" spans="1:6" x14ac:dyDescent="0.15">
      <c r="A89" s="25" t="s">
        <v>66</v>
      </c>
    </row>
  </sheetData>
  <pageMargins left="0.2" right="0.2" top="0.5" bottom="0.5" header="0.5" footer="0.5"/>
  <pageSetup fitToWidth="0" fitToHeight="0" orientation="landscape"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D9F8-6A13-49A2-88CC-D00EFA49D4EB}">
  <sheetPr>
    <outlinePr summaryBelow="0" summaryRight="0"/>
    <pageSetUpPr autoPageBreaks="0"/>
  </sheetPr>
  <dimension ref="A5:IU108"/>
  <sheetViews>
    <sheetView workbookViewId="0">
      <selection activeCell="D31" sqref="D31"/>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67</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76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16</v>
      </c>
      <c r="B14" s="10" t="s">
        <v>77</v>
      </c>
      <c r="C14" s="10" t="s">
        <v>78</v>
      </c>
      <c r="D14" s="10" t="s">
        <v>79</v>
      </c>
      <c r="E14" s="10" t="s">
        <v>80</v>
      </c>
      <c r="F14" s="10" t="s">
        <v>81</v>
      </c>
      <c r="G14" s="10" t="s">
        <v>82</v>
      </c>
    </row>
    <row r="15" spans="1:255" ht="12" x14ac:dyDescent="0.15">
      <c r="A15" s="11" t="s">
        <v>23</v>
      </c>
      <c r="B15" s="12" t="s">
        <v>24</v>
      </c>
      <c r="C15" s="12" t="s">
        <v>24</v>
      </c>
      <c r="D15" s="12" t="s">
        <v>24</v>
      </c>
      <c r="E15" s="12" t="s">
        <v>24</v>
      </c>
      <c r="F15" s="12" t="s">
        <v>24</v>
      </c>
      <c r="G15" s="12" t="s">
        <v>24</v>
      </c>
    </row>
    <row r="16" spans="1:255" x14ac:dyDescent="0.15">
      <c r="A16" s="13" t="s">
        <v>34</v>
      </c>
      <c r="B16" s="14"/>
      <c r="C16" s="14"/>
      <c r="D16" s="14"/>
      <c r="E16" s="14"/>
      <c r="F16" s="14"/>
      <c r="G16" s="14"/>
    </row>
    <row r="17" spans="1:7" x14ac:dyDescent="0.15">
      <c r="A17" s="14" t="s">
        <v>83</v>
      </c>
      <c r="B17" s="20">
        <v>1855.5</v>
      </c>
      <c r="C17" s="20">
        <v>1861.2</v>
      </c>
      <c r="D17" s="20">
        <v>2004.3</v>
      </c>
      <c r="E17" s="20">
        <v>1973.3</v>
      </c>
      <c r="F17" s="20">
        <v>2189.1</v>
      </c>
      <c r="G17" s="20">
        <v>2352.4</v>
      </c>
    </row>
    <row r="18" spans="1:7" ht="12" x14ac:dyDescent="0.15">
      <c r="A18" s="14" t="s">
        <v>84</v>
      </c>
      <c r="B18" s="20" t="s">
        <v>48</v>
      </c>
      <c r="C18" s="20" t="s">
        <v>48</v>
      </c>
      <c r="D18" s="20" t="s">
        <v>48</v>
      </c>
      <c r="E18" s="20" t="s">
        <v>48</v>
      </c>
      <c r="F18" s="20" t="s">
        <v>48</v>
      </c>
      <c r="G18" s="20" t="s">
        <v>48</v>
      </c>
    </row>
    <row r="19" spans="1:7" x14ac:dyDescent="0.15">
      <c r="A19" s="13" t="s">
        <v>85</v>
      </c>
      <c r="B19" s="26">
        <v>1855.5</v>
      </c>
      <c r="C19" s="26">
        <v>1861.2</v>
      </c>
      <c r="D19" s="26">
        <v>2004.3</v>
      </c>
      <c r="E19" s="26">
        <v>1973.3</v>
      </c>
      <c r="F19" s="26">
        <v>2189.1</v>
      </c>
      <c r="G19" s="26">
        <v>2352.4</v>
      </c>
    </row>
    <row r="20" spans="1:7" x14ac:dyDescent="0.15">
      <c r="A20" s="14"/>
      <c r="B20" s="14"/>
      <c r="C20" s="14"/>
      <c r="D20" s="14"/>
      <c r="E20" s="14"/>
      <c r="F20" s="14"/>
      <c r="G20" s="14"/>
    </row>
    <row r="21" spans="1:7" x14ac:dyDescent="0.15">
      <c r="A21" s="14" t="s">
        <v>86</v>
      </c>
      <c r="B21" s="20">
        <v>1346.7</v>
      </c>
      <c r="C21" s="20">
        <v>1328.4</v>
      </c>
      <c r="D21" s="20">
        <v>1439.7</v>
      </c>
      <c r="E21" s="20">
        <v>1421.5</v>
      </c>
      <c r="F21" s="20">
        <v>1608.3</v>
      </c>
      <c r="G21" s="20">
        <v>1708.1</v>
      </c>
    </row>
    <row r="22" spans="1:7" x14ac:dyDescent="0.15">
      <c r="A22" s="13" t="s">
        <v>87</v>
      </c>
      <c r="B22" s="26">
        <v>508.8</v>
      </c>
      <c r="C22" s="26">
        <v>532.79999999999995</v>
      </c>
      <c r="D22" s="26">
        <v>564.6</v>
      </c>
      <c r="E22" s="26">
        <v>551.79999999999995</v>
      </c>
      <c r="F22" s="26">
        <v>580.79999999999995</v>
      </c>
      <c r="G22" s="26">
        <v>644.29999999999995</v>
      </c>
    </row>
    <row r="23" spans="1:7" x14ac:dyDescent="0.15">
      <c r="A23" s="14"/>
      <c r="B23" s="14"/>
      <c r="C23" s="14"/>
      <c r="D23" s="14"/>
      <c r="E23" s="14"/>
      <c r="F23" s="14"/>
      <c r="G23" s="14"/>
    </row>
    <row r="24" spans="1:7" x14ac:dyDescent="0.15">
      <c r="A24" s="14" t="s">
        <v>88</v>
      </c>
      <c r="B24" s="20">
        <v>149.1</v>
      </c>
      <c r="C24" s="20">
        <v>156.1</v>
      </c>
      <c r="D24" s="20">
        <v>157.6</v>
      </c>
      <c r="E24" s="20">
        <v>151.80000000000001</v>
      </c>
      <c r="F24" s="20">
        <v>146</v>
      </c>
      <c r="G24" s="20">
        <v>154.5</v>
      </c>
    </row>
    <row r="25" spans="1:7" x14ac:dyDescent="0.15">
      <c r="A25" s="14" t="s">
        <v>89</v>
      </c>
      <c r="B25" s="20">
        <v>47.9</v>
      </c>
      <c r="C25" s="20">
        <v>44.3</v>
      </c>
      <c r="D25" s="20">
        <v>46.9</v>
      </c>
      <c r="E25" s="20">
        <v>49.4</v>
      </c>
      <c r="F25" s="20">
        <v>55.9</v>
      </c>
      <c r="G25" s="20">
        <v>58.5</v>
      </c>
    </row>
    <row r="26" spans="1:7" ht="12" x14ac:dyDescent="0.15">
      <c r="A26" s="14" t="s">
        <v>90</v>
      </c>
      <c r="B26" s="20" t="s">
        <v>48</v>
      </c>
      <c r="C26" s="20" t="s">
        <v>48</v>
      </c>
      <c r="D26" s="20" t="s">
        <v>48</v>
      </c>
      <c r="E26" s="20" t="s">
        <v>48</v>
      </c>
      <c r="F26" s="20" t="s">
        <v>48</v>
      </c>
      <c r="G26" s="20" t="s">
        <v>48</v>
      </c>
    </row>
    <row r="27" spans="1:7" x14ac:dyDescent="0.15">
      <c r="A27" s="14" t="s">
        <v>91</v>
      </c>
      <c r="B27" s="20">
        <v>0</v>
      </c>
      <c r="C27" s="20">
        <v>0</v>
      </c>
      <c r="D27" s="20">
        <v>0</v>
      </c>
      <c r="E27" s="20">
        <v>0</v>
      </c>
      <c r="F27" s="20">
        <v>7.3</v>
      </c>
      <c r="G27" s="20">
        <v>7.3</v>
      </c>
    </row>
    <row r="28" spans="1:7" x14ac:dyDescent="0.15">
      <c r="A28" s="14"/>
      <c r="B28" s="14"/>
      <c r="C28" s="14"/>
      <c r="D28" s="14"/>
      <c r="E28" s="14"/>
      <c r="F28" s="14"/>
      <c r="G28" s="14"/>
    </row>
    <row r="29" spans="1:7" x14ac:dyDescent="0.15">
      <c r="A29" s="13" t="s">
        <v>92</v>
      </c>
      <c r="B29" s="26">
        <v>197</v>
      </c>
      <c r="C29" s="26">
        <v>200.4</v>
      </c>
      <c r="D29" s="26">
        <v>204.5</v>
      </c>
      <c r="E29" s="26">
        <v>201.2</v>
      </c>
      <c r="F29" s="26">
        <v>209.2</v>
      </c>
      <c r="G29" s="26">
        <v>220.3</v>
      </c>
    </row>
    <row r="30" spans="1:7" x14ac:dyDescent="0.15">
      <c r="A30" s="14"/>
      <c r="B30" s="14"/>
      <c r="C30" s="14"/>
      <c r="D30" s="14"/>
      <c r="E30" s="14"/>
      <c r="F30" s="14"/>
      <c r="G30" s="14"/>
    </row>
    <row r="31" spans="1:7" x14ac:dyDescent="0.15">
      <c r="A31" s="13" t="s">
        <v>93</v>
      </c>
      <c r="B31" s="15">
        <v>311.8</v>
      </c>
      <c r="C31" s="15">
        <v>332.4</v>
      </c>
      <c r="D31" s="15">
        <v>360.1</v>
      </c>
      <c r="E31" s="15">
        <v>350.6</v>
      </c>
      <c r="F31" s="15">
        <v>371.6</v>
      </c>
      <c r="G31" s="15">
        <v>424</v>
      </c>
    </row>
    <row r="32" spans="1:7" x14ac:dyDescent="0.15">
      <c r="A32" s="14"/>
      <c r="B32" s="14"/>
      <c r="C32" s="14"/>
      <c r="D32" s="14"/>
      <c r="E32" s="14"/>
      <c r="F32" s="14"/>
      <c r="G32" s="14"/>
    </row>
    <row r="33" spans="1:7" x14ac:dyDescent="0.15">
      <c r="A33" s="14" t="s">
        <v>94</v>
      </c>
      <c r="B33" s="20">
        <v>-8</v>
      </c>
      <c r="C33" s="20">
        <v>-14.2</v>
      </c>
      <c r="D33" s="20">
        <v>-22.1</v>
      </c>
      <c r="E33" s="20">
        <v>-27.4</v>
      </c>
      <c r="F33" s="20">
        <v>-37.700000000000003</v>
      </c>
      <c r="G33" s="20">
        <v>-45.3</v>
      </c>
    </row>
    <row r="34" spans="1:7" ht="12" x14ac:dyDescent="0.15">
      <c r="A34" s="14" t="s">
        <v>95</v>
      </c>
      <c r="B34" s="20" t="s">
        <v>48</v>
      </c>
      <c r="C34" s="20" t="s">
        <v>48</v>
      </c>
      <c r="D34" s="20" t="s">
        <v>48</v>
      </c>
      <c r="E34" s="20" t="s">
        <v>48</v>
      </c>
      <c r="F34" s="20" t="s">
        <v>48</v>
      </c>
      <c r="G34" s="20" t="s">
        <v>48</v>
      </c>
    </row>
    <row r="35" spans="1:7" x14ac:dyDescent="0.15">
      <c r="A35" s="13" t="s">
        <v>96</v>
      </c>
      <c r="B35" s="26">
        <v>-8</v>
      </c>
      <c r="C35" s="26">
        <v>-14.2</v>
      </c>
      <c r="D35" s="26">
        <v>-22.1</v>
      </c>
      <c r="E35" s="26">
        <v>-27.4</v>
      </c>
      <c r="F35" s="26">
        <v>-37.700000000000003</v>
      </c>
      <c r="G35" s="26">
        <v>-45.3</v>
      </c>
    </row>
    <row r="36" spans="1:7" x14ac:dyDescent="0.15">
      <c r="A36" s="14"/>
      <c r="B36" s="14"/>
      <c r="C36" s="14"/>
      <c r="D36" s="14"/>
      <c r="E36" s="14"/>
      <c r="F36" s="14"/>
      <c r="G36" s="14"/>
    </row>
    <row r="37" spans="1:7" x14ac:dyDescent="0.15">
      <c r="A37" s="14" t="s">
        <v>97</v>
      </c>
      <c r="B37" s="20">
        <v>1.4</v>
      </c>
      <c r="C37" s="20">
        <v>2</v>
      </c>
      <c r="D37" s="20">
        <v>2.5</v>
      </c>
      <c r="E37" s="20">
        <v>3.3</v>
      </c>
      <c r="F37" s="20">
        <v>5.6</v>
      </c>
      <c r="G37" s="20">
        <v>4.2</v>
      </c>
    </row>
    <row r="38" spans="1:7" ht="12" x14ac:dyDescent="0.15">
      <c r="A38" s="14" t="s">
        <v>98</v>
      </c>
      <c r="B38" s="20" t="s">
        <v>48</v>
      </c>
      <c r="C38" s="20" t="s">
        <v>48</v>
      </c>
      <c r="D38" s="20" t="s">
        <v>48</v>
      </c>
      <c r="E38" s="20" t="s">
        <v>48</v>
      </c>
      <c r="F38" s="20" t="s">
        <v>48</v>
      </c>
      <c r="G38" s="20" t="s">
        <v>48</v>
      </c>
    </row>
    <row r="39" spans="1:7" x14ac:dyDescent="0.15">
      <c r="A39" s="13" t="s">
        <v>99</v>
      </c>
      <c r="B39" s="26">
        <v>305.2</v>
      </c>
      <c r="C39" s="26">
        <v>320.2</v>
      </c>
      <c r="D39" s="26">
        <v>340.5</v>
      </c>
      <c r="E39" s="26">
        <v>326.5</v>
      </c>
      <c r="F39" s="26">
        <v>339.5</v>
      </c>
      <c r="G39" s="26">
        <v>382.9</v>
      </c>
    </row>
    <row r="40" spans="1:7" x14ac:dyDescent="0.15">
      <c r="A40" s="14"/>
      <c r="B40" s="14"/>
      <c r="C40" s="14"/>
      <c r="D40" s="14"/>
      <c r="E40" s="14"/>
      <c r="F40" s="14"/>
      <c r="G40" s="14"/>
    </row>
    <row r="41" spans="1:7" ht="12" x14ac:dyDescent="0.15">
      <c r="A41" s="14" t="s">
        <v>100</v>
      </c>
      <c r="B41" s="20" t="s">
        <v>48</v>
      </c>
      <c r="C41" s="20" t="s">
        <v>48</v>
      </c>
      <c r="D41" s="20" t="s">
        <v>48</v>
      </c>
      <c r="E41" s="20">
        <v>0</v>
      </c>
      <c r="F41" s="20">
        <v>-7.7</v>
      </c>
      <c r="G41" s="20">
        <v>-7.7</v>
      </c>
    </row>
    <row r="42" spans="1:7" ht="12" x14ac:dyDescent="0.15">
      <c r="A42" s="14" t="s">
        <v>101</v>
      </c>
      <c r="B42" s="20" t="s">
        <v>48</v>
      </c>
      <c r="C42" s="20" t="s">
        <v>48</v>
      </c>
      <c r="D42" s="20" t="s">
        <v>48</v>
      </c>
      <c r="E42" s="20">
        <v>0</v>
      </c>
      <c r="F42" s="20" t="s">
        <v>48</v>
      </c>
      <c r="G42" s="20" t="s">
        <v>48</v>
      </c>
    </row>
    <row r="43" spans="1:7" ht="12" x14ac:dyDescent="0.15">
      <c r="A43" s="14" t="s">
        <v>102</v>
      </c>
      <c r="B43" s="20" t="s">
        <v>48</v>
      </c>
      <c r="C43" s="20" t="s">
        <v>48</v>
      </c>
      <c r="D43" s="20" t="s">
        <v>48</v>
      </c>
      <c r="E43" s="20">
        <v>0</v>
      </c>
      <c r="F43" s="20">
        <v>7.3</v>
      </c>
      <c r="G43" s="20">
        <v>7.3</v>
      </c>
    </row>
    <row r="44" spans="1:7" ht="12" x14ac:dyDescent="0.15">
      <c r="A44" s="14" t="s">
        <v>103</v>
      </c>
      <c r="B44" s="20">
        <v>-6.5</v>
      </c>
      <c r="C44" s="20" t="s">
        <v>48</v>
      </c>
      <c r="D44" s="20">
        <v>-0.4</v>
      </c>
      <c r="E44" s="20">
        <v>0</v>
      </c>
      <c r="F44" s="20" t="s">
        <v>48</v>
      </c>
      <c r="G44" s="20" t="s">
        <v>48</v>
      </c>
    </row>
    <row r="45" spans="1:7" x14ac:dyDescent="0.15">
      <c r="A45" s="13" t="s">
        <v>104</v>
      </c>
      <c r="B45" s="26">
        <v>298.7</v>
      </c>
      <c r="C45" s="26">
        <v>320.2</v>
      </c>
      <c r="D45" s="26">
        <v>340.1</v>
      </c>
      <c r="E45" s="26">
        <v>326.5</v>
      </c>
      <c r="F45" s="26">
        <v>339.1</v>
      </c>
      <c r="G45" s="26">
        <v>382.5</v>
      </c>
    </row>
    <row r="46" spans="1:7" x14ac:dyDescent="0.15">
      <c r="A46" s="14"/>
      <c r="B46" s="14"/>
      <c r="C46" s="14"/>
      <c r="D46" s="14"/>
      <c r="E46" s="14"/>
      <c r="F46" s="14"/>
      <c r="G46" s="14"/>
    </row>
    <row r="47" spans="1:7" x14ac:dyDescent="0.15">
      <c r="A47" s="14" t="s">
        <v>105</v>
      </c>
      <c r="B47" s="20">
        <v>89.3</v>
      </c>
      <c r="C47" s="20">
        <v>83</v>
      </c>
      <c r="D47" s="20">
        <v>90.3</v>
      </c>
      <c r="E47" s="20">
        <v>42.5</v>
      </c>
      <c r="F47" s="20">
        <v>62.5</v>
      </c>
      <c r="G47" s="20">
        <v>83</v>
      </c>
    </row>
    <row r="48" spans="1:7" x14ac:dyDescent="0.15">
      <c r="A48" s="13" t="s">
        <v>106</v>
      </c>
      <c r="B48" s="26">
        <v>209.4</v>
      </c>
      <c r="C48" s="26">
        <v>237.2</v>
      </c>
      <c r="D48" s="26">
        <v>249.8</v>
      </c>
      <c r="E48" s="26">
        <v>284</v>
      </c>
      <c r="F48" s="26">
        <v>276.60000000000002</v>
      </c>
      <c r="G48" s="26">
        <v>299.5</v>
      </c>
    </row>
    <row r="49" spans="1:7" x14ac:dyDescent="0.15">
      <c r="A49" s="14"/>
      <c r="B49" s="14"/>
      <c r="C49" s="14"/>
      <c r="D49" s="14"/>
      <c r="E49" s="14"/>
      <c r="F49" s="14"/>
      <c r="G49" s="14"/>
    </row>
    <row r="50" spans="1:7" ht="12" x14ac:dyDescent="0.15">
      <c r="A50" s="14" t="s">
        <v>107</v>
      </c>
      <c r="B50" s="20" t="s">
        <v>48</v>
      </c>
      <c r="C50" s="20" t="s">
        <v>48</v>
      </c>
      <c r="D50" s="20" t="s">
        <v>48</v>
      </c>
      <c r="E50" s="20" t="s">
        <v>48</v>
      </c>
      <c r="F50" s="20" t="s">
        <v>48</v>
      </c>
      <c r="G50" s="20" t="s">
        <v>48</v>
      </c>
    </row>
    <row r="51" spans="1:7" ht="12" x14ac:dyDescent="0.15">
      <c r="A51" s="14" t="s">
        <v>108</v>
      </c>
      <c r="B51" s="20" t="s">
        <v>48</v>
      </c>
      <c r="C51" s="20" t="s">
        <v>48</v>
      </c>
      <c r="D51" s="20" t="s">
        <v>48</v>
      </c>
      <c r="E51" s="20" t="s">
        <v>48</v>
      </c>
      <c r="F51" s="20" t="s">
        <v>48</v>
      </c>
      <c r="G51" s="20" t="s">
        <v>48</v>
      </c>
    </row>
    <row r="52" spans="1:7" x14ac:dyDescent="0.15">
      <c r="A52" s="13" t="s">
        <v>109</v>
      </c>
      <c r="B52" s="26">
        <v>209.4</v>
      </c>
      <c r="C52" s="26">
        <v>237.2</v>
      </c>
      <c r="D52" s="26">
        <v>249.8</v>
      </c>
      <c r="E52" s="26">
        <v>284</v>
      </c>
      <c r="F52" s="26">
        <v>276.60000000000002</v>
      </c>
      <c r="G52" s="26">
        <v>299.5</v>
      </c>
    </row>
    <row r="53" spans="1:7" x14ac:dyDescent="0.15">
      <c r="A53" s="14"/>
      <c r="B53" s="14"/>
      <c r="C53" s="14"/>
      <c r="D53" s="14"/>
      <c r="E53" s="14"/>
      <c r="F53" s="14"/>
      <c r="G53" s="14"/>
    </row>
    <row r="54" spans="1:7" ht="12" x14ac:dyDescent="0.15">
      <c r="A54" s="14" t="s">
        <v>110</v>
      </c>
      <c r="B54" s="20" t="s">
        <v>48</v>
      </c>
      <c r="C54" s="20" t="s">
        <v>48</v>
      </c>
      <c r="D54" s="20" t="s">
        <v>48</v>
      </c>
      <c r="E54" s="20" t="s">
        <v>48</v>
      </c>
      <c r="F54" s="20" t="s">
        <v>48</v>
      </c>
      <c r="G54" s="20" t="s">
        <v>48</v>
      </c>
    </row>
    <row r="55" spans="1:7" x14ac:dyDescent="0.15">
      <c r="A55" s="13" t="s">
        <v>111</v>
      </c>
      <c r="B55" s="27">
        <v>209.4</v>
      </c>
      <c r="C55" s="27">
        <v>237.2</v>
      </c>
      <c r="D55" s="27">
        <v>249.8</v>
      </c>
      <c r="E55" s="27">
        <v>284</v>
      </c>
      <c r="F55" s="27">
        <v>276.60000000000002</v>
      </c>
      <c r="G55" s="27">
        <v>299.5</v>
      </c>
    </row>
    <row r="56" spans="1:7" x14ac:dyDescent="0.15">
      <c r="A56" s="14"/>
      <c r="B56" s="14"/>
      <c r="C56" s="14"/>
      <c r="D56" s="14"/>
      <c r="E56" s="14"/>
      <c r="F56" s="14"/>
      <c r="G56" s="14"/>
    </row>
    <row r="57" spans="1:7" ht="12" x14ac:dyDescent="0.15">
      <c r="A57" s="14" t="s">
        <v>112</v>
      </c>
      <c r="B57" s="20" t="s">
        <v>48</v>
      </c>
      <c r="C57" s="20" t="s">
        <v>48</v>
      </c>
      <c r="D57" s="20" t="s">
        <v>48</v>
      </c>
      <c r="E57" s="20" t="s">
        <v>48</v>
      </c>
      <c r="F57" s="20" t="s">
        <v>48</v>
      </c>
      <c r="G57" s="20" t="s">
        <v>48</v>
      </c>
    </row>
    <row r="58" spans="1:7" x14ac:dyDescent="0.15">
      <c r="A58" s="14"/>
      <c r="B58" s="14"/>
      <c r="C58" s="14"/>
      <c r="D58" s="14"/>
      <c r="E58" s="14"/>
      <c r="F58" s="14"/>
      <c r="G58" s="14"/>
    </row>
    <row r="59" spans="1:7" x14ac:dyDescent="0.15">
      <c r="A59" s="13" t="s">
        <v>113</v>
      </c>
      <c r="B59" s="15">
        <v>209.4</v>
      </c>
      <c r="C59" s="15">
        <v>237.2</v>
      </c>
      <c r="D59" s="15">
        <v>249.8</v>
      </c>
      <c r="E59" s="15">
        <v>284</v>
      </c>
      <c r="F59" s="15">
        <v>276.60000000000002</v>
      </c>
      <c r="G59" s="15">
        <v>299.5</v>
      </c>
    </row>
    <row r="60" spans="1:7" x14ac:dyDescent="0.15">
      <c r="A60" s="13" t="s">
        <v>114</v>
      </c>
      <c r="B60" s="15">
        <v>209.4</v>
      </c>
      <c r="C60" s="15">
        <v>237.2</v>
      </c>
      <c r="D60" s="15">
        <v>249.8</v>
      </c>
      <c r="E60" s="15">
        <v>284</v>
      </c>
      <c r="F60" s="15">
        <v>276.60000000000002</v>
      </c>
      <c r="G60" s="15">
        <v>299.5</v>
      </c>
    </row>
    <row r="61" spans="1:7" x14ac:dyDescent="0.15">
      <c r="A61" s="14"/>
      <c r="B61" s="14"/>
      <c r="C61" s="14"/>
      <c r="D61" s="14"/>
      <c r="E61" s="14"/>
      <c r="F61" s="14"/>
      <c r="G61" s="14"/>
    </row>
    <row r="62" spans="1:7" x14ac:dyDescent="0.15">
      <c r="A62" s="13" t="s">
        <v>115</v>
      </c>
      <c r="B62" s="14"/>
      <c r="C62" s="14"/>
      <c r="D62" s="14"/>
      <c r="E62" s="14"/>
      <c r="F62" s="14"/>
      <c r="G62" s="14"/>
    </row>
    <row r="63" spans="1:7" x14ac:dyDescent="0.15">
      <c r="A63" s="14" t="s">
        <v>116</v>
      </c>
      <c r="B63" s="22">
        <v>2.16</v>
      </c>
      <c r="C63" s="22">
        <v>2.48</v>
      </c>
      <c r="D63" s="22">
        <v>2.69</v>
      </c>
      <c r="E63" s="22">
        <v>3.13</v>
      </c>
      <c r="F63" s="22">
        <v>3.15</v>
      </c>
      <c r="G63" s="22">
        <v>3.51</v>
      </c>
    </row>
    <row r="64" spans="1:7" x14ac:dyDescent="0.15">
      <c r="A64" s="14" t="s">
        <v>117</v>
      </c>
      <c r="B64" s="28">
        <v>2.1632229999999999</v>
      </c>
      <c r="C64" s="28">
        <v>2.4759910000000001</v>
      </c>
      <c r="D64" s="28">
        <v>2.6918099999999998</v>
      </c>
      <c r="E64" s="28">
        <v>3.1346569999999998</v>
      </c>
      <c r="F64" s="28">
        <v>3.146757</v>
      </c>
      <c r="G64" s="28">
        <v>3.5121660000000001</v>
      </c>
    </row>
    <row r="65" spans="1:7" x14ac:dyDescent="0.15">
      <c r="A65" s="14" t="s">
        <v>118</v>
      </c>
      <c r="B65" s="20">
        <v>96.8</v>
      </c>
      <c r="C65" s="20">
        <v>95.8</v>
      </c>
      <c r="D65" s="20">
        <v>92.8</v>
      </c>
      <c r="E65" s="20">
        <v>90.6</v>
      </c>
      <c r="F65" s="20">
        <v>87.9</v>
      </c>
      <c r="G65" s="20">
        <v>85.275000000000006</v>
      </c>
    </row>
    <row r="66" spans="1:7" x14ac:dyDescent="0.15">
      <c r="A66" s="14"/>
      <c r="B66" s="14"/>
      <c r="C66" s="14"/>
      <c r="D66" s="14"/>
      <c r="E66" s="14"/>
      <c r="F66" s="14"/>
      <c r="G66" s="14"/>
    </row>
    <row r="67" spans="1:7" x14ac:dyDescent="0.15">
      <c r="A67" s="14" t="s">
        <v>119</v>
      </c>
      <c r="B67" s="22">
        <v>2.12</v>
      </c>
      <c r="C67" s="22">
        <v>2.44</v>
      </c>
      <c r="D67" s="22">
        <v>2.65</v>
      </c>
      <c r="E67" s="22">
        <v>3.09</v>
      </c>
      <c r="F67" s="22">
        <v>3.11</v>
      </c>
      <c r="G67" s="22">
        <v>3.47</v>
      </c>
    </row>
    <row r="68" spans="1:7" x14ac:dyDescent="0.15">
      <c r="A68" s="14" t="s">
        <v>120</v>
      </c>
      <c r="B68" s="28">
        <v>2.12</v>
      </c>
      <c r="C68" s="28">
        <v>2.44</v>
      </c>
      <c r="D68" s="28">
        <v>2.65</v>
      </c>
      <c r="E68" s="28">
        <v>3.09</v>
      </c>
      <c r="F68" s="28">
        <v>3.11</v>
      </c>
      <c r="G68" s="28">
        <v>3.4684349999999999</v>
      </c>
    </row>
    <row r="69" spans="1:7" x14ac:dyDescent="0.15">
      <c r="A69" s="14" t="s">
        <v>121</v>
      </c>
      <c r="B69" s="20">
        <v>98.7</v>
      </c>
      <c r="C69" s="20">
        <v>97.2</v>
      </c>
      <c r="D69" s="20">
        <v>94.2</v>
      </c>
      <c r="E69" s="20">
        <v>91.9</v>
      </c>
      <c r="F69" s="20">
        <v>89</v>
      </c>
      <c r="G69" s="20">
        <v>86.3</v>
      </c>
    </row>
    <row r="70" spans="1:7" x14ac:dyDescent="0.15">
      <c r="A70" s="14"/>
      <c r="B70" s="14"/>
      <c r="C70" s="14"/>
      <c r="D70" s="14"/>
      <c r="E70" s="14"/>
      <c r="F70" s="14"/>
      <c r="G70" s="14"/>
    </row>
    <row r="71" spans="1:7" x14ac:dyDescent="0.15">
      <c r="A71" s="14" t="s">
        <v>122</v>
      </c>
      <c r="B71" s="22">
        <v>1.97</v>
      </c>
      <c r="C71" s="22">
        <v>2.09</v>
      </c>
      <c r="D71" s="22">
        <v>2.29</v>
      </c>
      <c r="E71" s="22">
        <v>2.25</v>
      </c>
      <c r="F71" s="22">
        <v>2.41</v>
      </c>
      <c r="G71" s="22">
        <v>2.81</v>
      </c>
    </row>
    <row r="72" spans="1:7" x14ac:dyDescent="0.15">
      <c r="A72" s="14" t="s">
        <v>123</v>
      </c>
      <c r="B72" s="28">
        <v>1.9326239999999999</v>
      </c>
      <c r="C72" s="28">
        <v>2.0588989999999998</v>
      </c>
      <c r="D72" s="28">
        <v>2.2591559999999999</v>
      </c>
      <c r="E72" s="28">
        <v>2.2204839999999999</v>
      </c>
      <c r="F72" s="28">
        <v>2.3841290000000002</v>
      </c>
      <c r="G72" s="28">
        <v>2.7730299999999999</v>
      </c>
    </row>
    <row r="73" spans="1:7" x14ac:dyDescent="0.15">
      <c r="A73" s="14"/>
      <c r="B73" s="14"/>
      <c r="C73" s="14"/>
      <c r="D73" s="14"/>
      <c r="E73" s="14"/>
      <c r="F73" s="14"/>
      <c r="G73" s="14"/>
    </row>
    <row r="74" spans="1:7" ht="12" x14ac:dyDescent="0.15">
      <c r="A74" s="14" t="s">
        <v>124</v>
      </c>
      <c r="B74" s="28" t="s">
        <v>125</v>
      </c>
      <c r="C74" s="22">
        <v>0.4</v>
      </c>
      <c r="D74" s="22">
        <v>0.43</v>
      </c>
      <c r="E74" s="22">
        <v>0.47</v>
      </c>
      <c r="F74" s="22">
        <v>0.55000000000000004</v>
      </c>
      <c r="G74" s="22">
        <v>0.62</v>
      </c>
    </row>
    <row r="75" spans="1:7" ht="12" x14ac:dyDescent="0.15">
      <c r="A75" s="14" t="s">
        <v>126</v>
      </c>
      <c r="B75" s="19" t="s">
        <v>125</v>
      </c>
      <c r="C75" s="29">
        <v>0.161467</v>
      </c>
      <c r="D75" s="29">
        <v>0.159327</v>
      </c>
      <c r="E75" s="29">
        <v>0.15</v>
      </c>
      <c r="F75" s="29">
        <v>0.174981</v>
      </c>
      <c r="G75" s="29">
        <v>0.17629300000000001</v>
      </c>
    </row>
    <row r="76" spans="1:7" x14ac:dyDescent="0.15">
      <c r="A76" s="14"/>
      <c r="B76" s="14"/>
      <c r="C76" s="14"/>
      <c r="D76" s="14"/>
      <c r="E76" s="14"/>
      <c r="F76" s="14"/>
      <c r="G76" s="14"/>
    </row>
    <row r="77" spans="1:7" x14ac:dyDescent="0.15">
      <c r="A77" s="13" t="s">
        <v>127</v>
      </c>
      <c r="B77" s="14"/>
      <c r="C77" s="14"/>
      <c r="D77" s="14"/>
      <c r="E77" s="14"/>
      <c r="F77" s="14"/>
      <c r="G77" s="14"/>
    </row>
    <row r="78" spans="1:7" x14ac:dyDescent="0.15">
      <c r="A78" s="14" t="s">
        <v>29</v>
      </c>
      <c r="B78" s="20">
        <v>383</v>
      </c>
      <c r="C78" s="20">
        <v>408.8</v>
      </c>
      <c r="D78" s="20">
        <v>453.4</v>
      </c>
      <c r="E78" s="20">
        <v>455.1</v>
      </c>
      <c r="F78" s="20">
        <v>494.7</v>
      </c>
      <c r="G78" s="20">
        <v>563.4</v>
      </c>
    </row>
    <row r="79" spans="1:7" x14ac:dyDescent="0.15">
      <c r="A79" s="14" t="s">
        <v>128</v>
      </c>
      <c r="B79" s="20">
        <v>311.8</v>
      </c>
      <c r="C79" s="20">
        <v>332.4</v>
      </c>
      <c r="D79" s="20">
        <v>360.1</v>
      </c>
      <c r="E79" s="20">
        <v>351.6</v>
      </c>
      <c r="F79" s="20">
        <v>374.5</v>
      </c>
      <c r="G79" s="20">
        <v>432.3</v>
      </c>
    </row>
    <row r="80" spans="1:7" x14ac:dyDescent="0.15">
      <c r="A80" s="14" t="s">
        <v>30</v>
      </c>
      <c r="B80" s="20">
        <v>311.8</v>
      </c>
      <c r="C80" s="20">
        <v>332.4</v>
      </c>
      <c r="D80" s="20">
        <v>360.1</v>
      </c>
      <c r="E80" s="20">
        <v>350.6</v>
      </c>
      <c r="F80" s="20">
        <v>371.6</v>
      </c>
      <c r="G80" s="20">
        <v>424</v>
      </c>
    </row>
    <row r="81" spans="1:7" ht="12" x14ac:dyDescent="0.15">
      <c r="A81" s="14" t="s">
        <v>129</v>
      </c>
      <c r="B81" s="20">
        <v>395.7</v>
      </c>
      <c r="C81" s="20">
        <v>419</v>
      </c>
      <c r="D81" s="20">
        <v>464.8</v>
      </c>
      <c r="E81" s="20">
        <v>467.1</v>
      </c>
      <c r="F81" s="20">
        <v>508.5</v>
      </c>
      <c r="G81" s="20" t="s">
        <v>125</v>
      </c>
    </row>
    <row r="82" spans="1:7" x14ac:dyDescent="0.15">
      <c r="A82" s="14" t="s">
        <v>130</v>
      </c>
      <c r="B82" s="29">
        <v>0.29896200000000001</v>
      </c>
      <c r="C82" s="29">
        <v>0.259212</v>
      </c>
      <c r="D82" s="29">
        <v>0.26551000000000002</v>
      </c>
      <c r="E82" s="29">
        <v>0.13016800000000001</v>
      </c>
      <c r="F82" s="29">
        <v>0.184311</v>
      </c>
      <c r="G82" s="29">
        <v>0.21699299999999999</v>
      </c>
    </row>
    <row r="83" spans="1:7" x14ac:dyDescent="0.15">
      <c r="A83" s="14" t="s">
        <v>131</v>
      </c>
      <c r="B83" s="20">
        <v>21.5</v>
      </c>
      <c r="C83" s="20">
        <v>-0.3</v>
      </c>
      <c r="D83" s="20">
        <v>-9.5</v>
      </c>
      <c r="E83" s="20">
        <v>18.899999999999999</v>
      </c>
      <c r="F83" s="20">
        <v>18.3</v>
      </c>
      <c r="G83" s="20">
        <v>18.3</v>
      </c>
    </row>
    <row r="84" spans="1:7" x14ac:dyDescent="0.15">
      <c r="A84" s="14" t="s">
        <v>132</v>
      </c>
      <c r="B84" s="20">
        <v>28.1</v>
      </c>
      <c r="C84" s="20">
        <v>30.1</v>
      </c>
      <c r="D84" s="20">
        <v>37.1</v>
      </c>
      <c r="E84" s="20">
        <v>20.3</v>
      </c>
      <c r="F84" s="20">
        <v>14.9</v>
      </c>
      <c r="G84" s="20">
        <v>14.9</v>
      </c>
    </row>
    <row r="85" spans="1:7" x14ac:dyDescent="0.15">
      <c r="A85" s="14" t="s">
        <v>133</v>
      </c>
      <c r="B85" s="20">
        <v>49.6</v>
      </c>
      <c r="C85" s="20">
        <v>29.8</v>
      </c>
      <c r="D85" s="20">
        <v>27.6</v>
      </c>
      <c r="E85" s="20">
        <v>39.200000000000003</v>
      </c>
      <c r="F85" s="20">
        <v>33.200000000000003</v>
      </c>
      <c r="G85" s="20">
        <v>33.200000000000003</v>
      </c>
    </row>
    <row r="86" spans="1:7" x14ac:dyDescent="0.15">
      <c r="A86" s="14" t="s">
        <v>134</v>
      </c>
      <c r="B86" s="20">
        <v>34.4</v>
      </c>
      <c r="C86" s="20">
        <v>48.6</v>
      </c>
      <c r="D86" s="20">
        <v>54.3</v>
      </c>
      <c r="E86" s="20">
        <v>-1.9</v>
      </c>
      <c r="F86" s="20">
        <v>26.8</v>
      </c>
      <c r="G86" s="20">
        <v>26.8</v>
      </c>
    </row>
    <row r="87" spans="1:7" x14ac:dyDescent="0.15">
      <c r="A87" s="14" t="s">
        <v>135</v>
      </c>
      <c r="B87" s="20">
        <v>5.3</v>
      </c>
      <c r="C87" s="20">
        <v>4.5999999999999996</v>
      </c>
      <c r="D87" s="20">
        <v>8.4</v>
      </c>
      <c r="E87" s="20">
        <v>5.2</v>
      </c>
      <c r="F87" s="20">
        <v>2.5</v>
      </c>
      <c r="G87" s="20">
        <v>2.5</v>
      </c>
    </row>
    <row r="88" spans="1:7" x14ac:dyDescent="0.15">
      <c r="A88" s="14" t="s">
        <v>136</v>
      </c>
      <c r="B88" s="20">
        <v>39.700000000000003</v>
      </c>
      <c r="C88" s="20">
        <v>53.2</v>
      </c>
      <c r="D88" s="20">
        <v>62.7</v>
      </c>
      <c r="E88" s="20">
        <v>3.3</v>
      </c>
      <c r="F88" s="20">
        <v>29.3</v>
      </c>
      <c r="G88" s="20">
        <v>29.3</v>
      </c>
    </row>
    <row r="89" spans="1:7" x14ac:dyDescent="0.15">
      <c r="A89" s="14"/>
      <c r="B89" s="14"/>
      <c r="C89" s="14"/>
      <c r="D89" s="14"/>
      <c r="E89" s="14"/>
      <c r="F89" s="14"/>
      <c r="G89" s="14"/>
    </row>
    <row r="90" spans="1:7" x14ac:dyDescent="0.15">
      <c r="A90" s="14" t="s">
        <v>137</v>
      </c>
      <c r="B90" s="20">
        <v>190.75</v>
      </c>
      <c r="C90" s="20">
        <v>200.125</v>
      </c>
      <c r="D90" s="20">
        <v>212.8125</v>
      </c>
      <c r="E90" s="20">
        <v>204.0625</v>
      </c>
      <c r="F90" s="20">
        <v>212.1875</v>
      </c>
      <c r="G90" s="20">
        <v>239.3125</v>
      </c>
    </row>
    <row r="91" spans="1:7" ht="12" x14ac:dyDescent="0.15">
      <c r="A91" s="14" t="s">
        <v>138</v>
      </c>
      <c r="B91" s="20" t="s">
        <v>125</v>
      </c>
      <c r="C91" s="20" t="s">
        <v>125</v>
      </c>
      <c r="D91" s="20" t="s">
        <v>125</v>
      </c>
      <c r="E91" s="20">
        <v>3.1</v>
      </c>
      <c r="F91" s="20">
        <v>9.5</v>
      </c>
      <c r="G91" s="20" t="s">
        <v>125</v>
      </c>
    </row>
    <row r="92" spans="1:7" ht="12" x14ac:dyDescent="0.15">
      <c r="A92" s="14" t="s">
        <v>139</v>
      </c>
      <c r="B92" s="20">
        <v>3.5</v>
      </c>
      <c r="C92" s="20">
        <v>0.8</v>
      </c>
      <c r="D92" s="20">
        <v>-0.4</v>
      </c>
      <c r="E92" s="20">
        <v>-1.7</v>
      </c>
      <c r="F92" s="20">
        <v>-3.9</v>
      </c>
      <c r="G92" s="20" t="s">
        <v>48</v>
      </c>
    </row>
    <row r="93" spans="1:7" x14ac:dyDescent="0.15">
      <c r="A93" s="14" t="s">
        <v>140</v>
      </c>
      <c r="B93" s="30">
        <v>42775</v>
      </c>
      <c r="C93" s="30">
        <v>43138</v>
      </c>
      <c r="D93" s="30">
        <v>43502</v>
      </c>
      <c r="E93" s="30">
        <v>43502</v>
      </c>
      <c r="F93" s="30">
        <v>43502</v>
      </c>
      <c r="G93" s="30">
        <v>43759</v>
      </c>
    </row>
    <row r="94" spans="1:7" ht="12" x14ac:dyDescent="0.15">
      <c r="A94" s="14" t="s">
        <v>141</v>
      </c>
      <c r="B94" s="19" t="s">
        <v>142</v>
      </c>
      <c r="C94" s="19" t="s">
        <v>142</v>
      </c>
      <c r="D94" s="19" t="s">
        <v>142</v>
      </c>
      <c r="E94" s="19" t="s">
        <v>142</v>
      </c>
      <c r="F94" s="19" t="s">
        <v>143</v>
      </c>
      <c r="G94" s="19" t="s">
        <v>143</v>
      </c>
    </row>
    <row r="95" spans="1:7" ht="12" x14ac:dyDescent="0.15">
      <c r="A95" s="14" t="s">
        <v>144</v>
      </c>
      <c r="B95" s="19" t="s">
        <v>145</v>
      </c>
      <c r="C95" s="19" t="s">
        <v>145</v>
      </c>
      <c r="D95" s="19" t="s">
        <v>145</v>
      </c>
      <c r="E95" s="19" t="s">
        <v>145</v>
      </c>
      <c r="F95" s="19" t="s">
        <v>145</v>
      </c>
      <c r="G95" s="19" t="s">
        <v>146</v>
      </c>
    </row>
    <row r="96" spans="1:7" x14ac:dyDescent="0.15">
      <c r="A96" s="14"/>
      <c r="B96" s="14"/>
      <c r="C96" s="14"/>
      <c r="D96" s="14"/>
      <c r="E96" s="14"/>
      <c r="F96" s="14"/>
      <c r="G96" s="14"/>
    </row>
    <row r="97" spans="1:7" x14ac:dyDescent="0.15">
      <c r="A97" s="13" t="s">
        <v>147</v>
      </c>
      <c r="B97" s="14"/>
      <c r="C97" s="14"/>
      <c r="D97" s="14"/>
      <c r="E97" s="14"/>
      <c r="F97" s="14"/>
      <c r="G97" s="14"/>
    </row>
    <row r="98" spans="1:7" x14ac:dyDescent="0.15">
      <c r="A98" s="14" t="s">
        <v>148</v>
      </c>
      <c r="B98" s="20">
        <v>47.9</v>
      </c>
      <c r="C98" s="20">
        <v>44.3</v>
      </c>
      <c r="D98" s="20">
        <v>46.9</v>
      </c>
      <c r="E98" s="20">
        <v>49.4</v>
      </c>
      <c r="F98" s="20">
        <v>55.9</v>
      </c>
      <c r="G98" s="20">
        <v>58.5</v>
      </c>
    </row>
    <row r="99" spans="1:7" ht="12" x14ac:dyDescent="0.15">
      <c r="A99" s="14" t="s">
        <v>149</v>
      </c>
      <c r="B99" s="20">
        <v>12.7</v>
      </c>
      <c r="C99" s="20">
        <v>10.199999999999999</v>
      </c>
      <c r="D99" s="20">
        <v>11.4</v>
      </c>
      <c r="E99" s="20">
        <v>12</v>
      </c>
      <c r="F99" s="20">
        <v>13.8</v>
      </c>
      <c r="G99" s="20" t="s">
        <v>125</v>
      </c>
    </row>
    <row r="100" spans="1:7" ht="12" x14ac:dyDescent="0.15">
      <c r="A100" s="14" t="s">
        <v>150</v>
      </c>
      <c r="B100" s="20">
        <v>2.28539</v>
      </c>
      <c r="C100" s="20">
        <v>2.334168</v>
      </c>
      <c r="D100" s="20">
        <v>3.1857980000000001</v>
      </c>
      <c r="E100" s="20">
        <v>3.906336</v>
      </c>
      <c r="F100" s="20">
        <v>5.895912</v>
      </c>
      <c r="G100" s="20" t="s">
        <v>48</v>
      </c>
    </row>
    <row r="101" spans="1:7" ht="12" x14ac:dyDescent="0.15">
      <c r="A101" s="14" t="s">
        <v>151</v>
      </c>
      <c r="B101" s="20">
        <v>10.41461</v>
      </c>
      <c r="C101" s="20">
        <v>7.8658320000000002</v>
      </c>
      <c r="D101" s="20">
        <v>8.2142020000000002</v>
      </c>
      <c r="E101" s="20">
        <v>8.0936640000000004</v>
      </c>
      <c r="F101" s="20">
        <v>7.9040879999999998</v>
      </c>
      <c r="G101" s="20" t="s">
        <v>48</v>
      </c>
    </row>
    <row r="102" spans="1:7" x14ac:dyDescent="0.15">
      <c r="A102" s="14"/>
      <c r="B102" s="14"/>
      <c r="C102" s="14"/>
      <c r="D102" s="14"/>
      <c r="E102" s="14"/>
      <c r="F102" s="14"/>
      <c r="G102" s="14"/>
    </row>
    <row r="103" spans="1:7" x14ac:dyDescent="0.15">
      <c r="A103" s="14" t="s">
        <v>152</v>
      </c>
      <c r="B103" s="20">
        <v>17.2</v>
      </c>
      <c r="C103" s="20">
        <v>17.899999999999999</v>
      </c>
      <c r="D103" s="20">
        <v>16.100000000000001</v>
      </c>
      <c r="E103" s="20">
        <v>17.600000000000001</v>
      </c>
      <c r="F103" s="20">
        <v>16.2</v>
      </c>
      <c r="G103" s="20">
        <v>18.100000000000001</v>
      </c>
    </row>
    <row r="104" spans="1:7" x14ac:dyDescent="0.15">
      <c r="A104" s="13" t="s">
        <v>153</v>
      </c>
      <c r="B104" s="15">
        <v>17.2</v>
      </c>
      <c r="C104" s="15">
        <v>17.899999999999999</v>
      </c>
      <c r="D104" s="15">
        <v>16.100000000000001</v>
      </c>
      <c r="E104" s="15">
        <v>17.600000000000001</v>
      </c>
      <c r="F104" s="15">
        <v>16.2</v>
      </c>
      <c r="G104" s="15">
        <v>18.100000000000001</v>
      </c>
    </row>
    <row r="105" spans="1:7" x14ac:dyDescent="0.15">
      <c r="A105" s="14"/>
      <c r="B105" s="14"/>
      <c r="C105" s="14"/>
      <c r="D105" s="14"/>
      <c r="E105" s="14"/>
      <c r="F105" s="14"/>
      <c r="G105" s="14"/>
    </row>
    <row r="106" spans="1:7" x14ac:dyDescent="0.15">
      <c r="A106" s="21"/>
      <c r="B106" s="21"/>
      <c r="C106" s="21"/>
      <c r="D106" s="21"/>
      <c r="E106" s="21"/>
      <c r="F106" s="21"/>
      <c r="G106" s="21"/>
    </row>
    <row r="107" spans="1:7" x14ac:dyDescent="0.15">
      <c r="A107" s="31" t="s">
        <v>154</v>
      </c>
    </row>
    <row r="108" spans="1:7" x14ac:dyDescent="0.15">
      <c r="A108" s="25" t="s">
        <v>66</v>
      </c>
    </row>
  </sheetData>
  <pageMargins left="0.2" right="0.2" top="0.5" bottom="0.5" header="0.5" footer="0.5"/>
  <pageSetup fitToWidth="0" fitToHeight="0" orientation="landscape"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C00C-C6C5-4949-B08F-673C30660F2F}">
  <sheetPr>
    <outlinePr summaryBelow="0" summaryRight="0"/>
    <pageSetUpPr autoPageBreaks="0"/>
  </sheetPr>
  <dimension ref="A5:IU95"/>
  <sheetViews>
    <sheetView showGridLines="0" topLeftCell="A27" zoomScale="114" workbookViewId="0">
      <selection activeCell="L45" sqref="L45:Q45"/>
    </sheetView>
  </sheetViews>
  <sheetFormatPr baseColWidth="10" defaultColWidth="8.75" defaultRowHeight="11" x14ac:dyDescent="0.15"/>
  <cols>
    <col min="1" max="1" width="53.5" style="2" customWidth="1"/>
    <col min="2" max="7" width="17.25" style="2" customWidth="1"/>
    <col min="8" max="11" width="9.25" style="2"/>
    <col min="12" max="17" width="10.25" style="2" bestFit="1" customWidth="1"/>
    <col min="1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155</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156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157</v>
      </c>
      <c r="B14" s="32">
        <v>42004</v>
      </c>
      <c r="C14" s="32">
        <v>42369</v>
      </c>
      <c r="D14" s="32">
        <v>42735</v>
      </c>
      <c r="E14" s="32">
        <v>43100</v>
      </c>
      <c r="F14" s="32">
        <v>43465</v>
      </c>
      <c r="G14" s="32">
        <v>43738</v>
      </c>
    </row>
    <row r="15" spans="1:255" ht="12" x14ac:dyDescent="0.15">
      <c r="A15" s="11" t="s">
        <v>23</v>
      </c>
      <c r="B15" s="12" t="s">
        <v>24</v>
      </c>
      <c r="C15" s="12" t="s">
        <v>24</v>
      </c>
      <c r="D15" s="12" t="s">
        <v>24</v>
      </c>
      <c r="E15" s="12" t="s">
        <v>24</v>
      </c>
      <c r="F15" s="12" t="s">
        <v>24</v>
      </c>
      <c r="G15" s="12" t="s">
        <v>24</v>
      </c>
    </row>
    <row r="16" spans="1:255" x14ac:dyDescent="0.15">
      <c r="A16" s="13" t="s">
        <v>158</v>
      </c>
      <c r="B16" s="14"/>
      <c r="C16" s="14"/>
      <c r="D16" s="14"/>
      <c r="E16" s="14"/>
      <c r="F16" s="14"/>
      <c r="G16" s="14"/>
    </row>
    <row r="17" spans="1:7" x14ac:dyDescent="0.15">
      <c r="A17" s="14" t="s">
        <v>159</v>
      </c>
      <c r="B17" s="20">
        <v>70.900000000000006</v>
      </c>
      <c r="C17" s="20">
        <v>51.8</v>
      </c>
      <c r="D17" s="20">
        <v>35.200000000000003</v>
      </c>
      <c r="E17" s="20">
        <v>60.1</v>
      </c>
      <c r="F17" s="20">
        <v>32.700000000000003</v>
      </c>
      <c r="G17" s="20">
        <v>47</v>
      </c>
    </row>
    <row r="18" spans="1:7" x14ac:dyDescent="0.15">
      <c r="A18" s="13" t="s">
        <v>160</v>
      </c>
      <c r="B18" s="26">
        <v>70.900000000000006</v>
      </c>
      <c r="C18" s="26">
        <v>51.8</v>
      </c>
      <c r="D18" s="26">
        <v>35.200000000000003</v>
      </c>
      <c r="E18" s="26">
        <v>60.1</v>
      </c>
      <c r="F18" s="26">
        <v>32.700000000000003</v>
      </c>
      <c r="G18" s="26">
        <v>47</v>
      </c>
    </row>
    <row r="19" spans="1:7" x14ac:dyDescent="0.15">
      <c r="A19" s="14"/>
      <c r="B19" s="14"/>
      <c r="C19" s="14"/>
      <c r="D19" s="14"/>
      <c r="E19" s="14"/>
      <c r="F19" s="14"/>
      <c r="G19" s="14"/>
    </row>
    <row r="20" spans="1:7" x14ac:dyDescent="0.15">
      <c r="A20" s="14" t="s">
        <v>161</v>
      </c>
      <c r="B20" s="20">
        <v>233.5</v>
      </c>
      <c r="C20" s="20">
        <v>234</v>
      </c>
      <c r="D20" s="20">
        <v>245.6</v>
      </c>
      <c r="E20" s="20">
        <v>248.7</v>
      </c>
      <c r="F20" s="20">
        <v>311.39999999999998</v>
      </c>
      <c r="G20" s="20">
        <v>345.3</v>
      </c>
    </row>
    <row r="21" spans="1:7" x14ac:dyDescent="0.15">
      <c r="A21" s="13" t="s">
        <v>162</v>
      </c>
      <c r="B21" s="26">
        <v>233.5</v>
      </c>
      <c r="C21" s="26">
        <v>234</v>
      </c>
      <c r="D21" s="26">
        <v>245.6</v>
      </c>
      <c r="E21" s="26">
        <v>248.7</v>
      </c>
      <c r="F21" s="26">
        <v>311.39999999999998</v>
      </c>
      <c r="G21" s="26">
        <v>345.3</v>
      </c>
    </row>
    <row r="22" spans="1:7" x14ac:dyDescent="0.15">
      <c r="A22" s="14"/>
      <c r="B22" s="14"/>
      <c r="C22" s="14"/>
      <c r="D22" s="14"/>
      <c r="E22" s="14"/>
      <c r="F22" s="14"/>
      <c r="G22" s="14"/>
    </row>
    <row r="23" spans="1:7" x14ac:dyDescent="0.15">
      <c r="A23" s="14" t="s">
        <v>163</v>
      </c>
      <c r="B23" s="20">
        <v>290.10000000000002</v>
      </c>
      <c r="C23" s="20">
        <v>307.2</v>
      </c>
      <c r="D23" s="20">
        <v>291</v>
      </c>
      <c r="E23" s="20">
        <v>314</v>
      </c>
      <c r="F23" s="20">
        <v>297.8</v>
      </c>
      <c r="G23" s="20">
        <v>352.2</v>
      </c>
    </row>
    <row r="24" spans="1:7" x14ac:dyDescent="0.15">
      <c r="A24" s="14" t="s">
        <v>164</v>
      </c>
      <c r="B24" s="20">
        <v>15.5</v>
      </c>
      <c r="C24" s="20">
        <v>40.799999999999997</v>
      </c>
      <c r="D24" s="20">
        <v>35.200000000000003</v>
      </c>
      <c r="E24" s="20">
        <v>33.9</v>
      </c>
      <c r="F24" s="20">
        <v>33.9</v>
      </c>
      <c r="G24" s="20">
        <v>27.1</v>
      </c>
    </row>
    <row r="25" spans="1:7" ht="12" x14ac:dyDescent="0.15">
      <c r="A25" s="14" t="s">
        <v>165</v>
      </c>
      <c r="B25" s="20">
        <v>71.7</v>
      </c>
      <c r="C25" s="20" t="s">
        <v>48</v>
      </c>
      <c r="D25" s="20" t="s">
        <v>48</v>
      </c>
      <c r="E25" s="20" t="s">
        <v>48</v>
      </c>
      <c r="F25" s="20" t="s">
        <v>48</v>
      </c>
      <c r="G25" s="20" t="s">
        <v>48</v>
      </c>
    </row>
    <row r="26" spans="1:7" ht="12" x14ac:dyDescent="0.15">
      <c r="A26" s="14" t="s">
        <v>166</v>
      </c>
      <c r="B26" s="20" t="s">
        <v>48</v>
      </c>
      <c r="C26" s="20" t="s">
        <v>48</v>
      </c>
      <c r="D26" s="20" t="s">
        <v>48</v>
      </c>
      <c r="E26" s="20" t="s">
        <v>48</v>
      </c>
      <c r="F26" s="20" t="s">
        <v>48</v>
      </c>
      <c r="G26" s="20" t="s">
        <v>48</v>
      </c>
    </row>
    <row r="27" spans="1:7" x14ac:dyDescent="0.15">
      <c r="A27" s="13" t="s">
        <v>167</v>
      </c>
      <c r="B27" s="26">
        <v>681.7</v>
      </c>
      <c r="C27" s="26">
        <v>633.79999999999995</v>
      </c>
      <c r="D27" s="26">
        <v>607</v>
      </c>
      <c r="E27" s="26">
        <v>656.7</v>
      </c>
      <c r="F27" s="26">
        <v>675.8</v>
      </c>
      <c r="G27" s="26">
        <v>771.6</v>
      </c>
    </row>
    <row r="28" spans="1:7" x14ac:dyDescent="0.15">
      <c r="A28" s="14"/>
      <c r="B28" s="14"/>
      <c r="C28" s="14"/>
      <c r="D28" s="14"/>
      <c r="E28" s="14"/>
      <c r="F28" s="14"/>
      <c r="G28" s="14"/>
    </row>
    <row r="29" spans="1:7" x14ac:dyDescent="0.15">
      <c r="A29" s="14" t="s">
        <v>168</v>
      </c>
      <c r="B29" s="20">
        <v>1868.7</v>
      </c>
      <c r="C29" s="20">
        <v>2099.4</v>
      </c>
      <c r="D29" s="20">
        <v>2378.4</v>
      </c>
      <c r="E29" s="20">
        <v>2743.9</v>
      </c>
      <c r="F29" s="20">
        <v>2839.9</v>
      </c>
      <c r="G29" s="20">
        <v>3082</v>
      </c>
    </row>
    <row r="30" spans="1:7" x14ac:dyDescent="0.15">
      <c r="A30" s="14" t="s">
        <v>169</v>
      </c>
      <c r="B30" s="20">
        <v>-630.5</v>
      </c>
      <c r="C30" s="20">
        <v>-673.8</v>
      </c>
      <c r="D30" s="20">
        <v>-752.8</v>
      </c>
      <c r="E30" s="20">
        <v>-877.6</v>
      </c>
      <c r="F30" s="20">
        <v>-963.4</v>
      </c>
      <c r="G30" s="20">
        <v>-1090.8</v>
      </c>
    </row>
    <row r="31" spans="1:7" x14ac:dyDescent="0.15">
      <c r="A31" s="13" t="s">
        <v>170</v>
      </c>
      <c r="B31" s="26">
        <v>1238.2</v>
      </c>
      <c r="C31" s="26">
        <v>1425.6</v>
      </c>
      <c r="D31" s="26">
        <v>1625.6</v>
      </c>
      <c r="E31" s="26">
        <v>1866.3</v>
      </c>
      <c r="F31" s="26">
        <v>1876.5</v>
      </c>
      <c r="G31" s="26">
        <v>1991.2</v>
      </c>
    </row>
    <row r="32" spans="1:7" x14ac:dyDescent="0.15">
      <c r="A32" s="14"/>
      <c r="B32" s="14"/>
      <c r="C32" s="14"/>
      <c r="D32" s="14"/>
      <c r="E32" s="14"/>
      <c r="F32" s="14"/>
      <c r="G32" s="14"/>
    </row>
    <row r="33" spans="1:17" x14ac:dyDescent="0.15">
      <c r="A33" s="14" t="s">
        <v>171</v>
      </c>
      <c r="B33" s="20">
        <v>34.200000000000003</v>
      </c>
      <c r="C33" s="20">
        <v>30.4</v>
      </c>
      <c r="D33" s="20">
        <v>53.8</v>
      </c>
      <c r="E33" s="20">
        <v>48.5</v>
      </c>
      <c r="F33" s="20">
        <v>49.3</v>
      </c>
      <c r="G33" s="20">
        <v>45.8</v>
      </c>
      <c r="I33" s="93"/>
      <c r="J33" s="93"/>
    </row>
    <row r="34" spans="1:17" ht="12" x14ac:dyDescent="0.15">
      <c r="A34" s="14" t="s">
        <v>172</v>
      </c>
      <c r="B34" s="20" t="s">
        <v>48</v>
      </c>
      <c r="C34" s="20" t="s">
        <v>48</v>
      </c>
      <c r="D34" s="20" t="s">
        <v>48</v>
      </c>
      <c r="E34" s="20" t="s">
        <v>48</v>
      </c>
      <c r="F34" s="20">
        <v>107.7</v>
      </c>
      <c r="G34" s="20" t="s">
        <v>48</v>
      </c>
      <c r="J34" s="97" t="s">
        <v>271</v>
      </c>
    </row>
    <row r="35" spans="1:17" x14ac:dyDescent="0.15">
      <c r="A35" s="14" t="s">
        <v>173</v>
      </c>
      <c r="B35" s="20">
        <v>59.8</v>
      </c>
      <c r="C35" s="20">
        <v>58.9</v>
      </c>
      <c r="D35" s="20">
        <v>72.2</v>
      </c>
      <c r="E35" s="20">
        <v>148.69999999999999</v>
      </c>
      <c r="F35" s="20">
        <v>34.6</v>
      </c>
      <c r="G35" s="20">
        <v>279.39999999999998</v>
      </c>
      <c r="I35" s="96"/>
    </row>
    <row r="36" spans="1:17" ht="12" x14ac:dyDescent="0.15">
      <c r="A36" s="14" t="s">
        <v>174</v>
      </c>
      <c r="B36" s="20">
        <v>8.5</v>
      </c>
      <c r="C36" s="20">
        <v>15.7</v>
      </c>
      <c r="D36" s="20">
        <v>8.9</v>
      </c>
      <c r="E36" s="20">
        <v>14.3</v>
      </c>
      <c r="F36" s="20">
        <v>32.1</v>
      </c>
      <c r="G36" s="20" t="s">
        <v>48</v>
      </c>
      <c r="J36" s="95" t="s">
        <v>318</v>
      </c>
      <c r="L36" s="92">
        <v>0.21</v>
      </c>
    </row>
    <row r="37" spans="1:17" x14ac:dyDescent="0.15">
      <c r="A37" s="14" t="s">
        <v>175</v>
      </c>
      <c r="B37" s="20">
        <v>14</v>
      </c>
      <c r="C37" s="20">
        <v>23</v>
      </c>
      <c r="D37" s="20">
        <v>33.1</v>
      </c>
      <c r="E37" s="20">
        <v>46.4</v>
      </c>
      <c r="F37" s="20">
        <v>48.1</v>
      </c>
      <c r="G37" s="20">
        <v>67.2</v>
      </c>
    </row>
    <row r="38" spans="1:17" ht="12" thickBot="1" x14ac:dyDescent="0.2">
      <c r="A38" s="13" t="s">
        <v>176</v>
      </c>
      <c r="B38" s="27">
        <v>2036.4</v>
      </c>
      <c r="C38" s="27">
        <v>2187.4</v>
      </c>
      <c r="D38" s="27">
        <v>2400.6</v>
      </c>
      <c r="E38" s="27">
        <v>2780.9</v>
      </c>
      <c r="F38" s="27">
        <v>2824.1</v>
      </c>
      <c r="G38" s="27">
        <v>3155.2</v>
      </c>
      <c r="J38" s="100"/>
      <c r="K38" s="100"/>
      <c r="L38" s="103">
        <v>2014</v>
      </c>
      <c r="M38" s="103">
        <f>L38+1</f>
        <v>2015</v>
      </c>
      <c r="N38" s="103">
        <f t="shared" ref="N38:Q38" si="0">M38+1</f>
        <v>2016</v>
      </c>
      <c r="O38" s="103">
        <f t="shared" si="0"/>
        <v>2017</v>
      </c>
      <c r="P38" s="103">
        <f t="shared" si="0"/>
        <v>2018</v>
      </c>
      <c r="Q38" s="103">
        <f t="shared" si="0"/>
        <v>2019</v>
      </c>
    </row>
    <row r="39" spans="1:17" ht="12" thickTop="1" x14ac:dyDescent="0.15">
      <c r="A39" s="14"/>
      <c r="B39" s="14"/>
      <c r="C39" s="14"/>
      <c r="D39" s="14"/>
      <c r="E39" s="14"/>
      <c r="F39" s="14"/>
      <c r="G39" s="14"/>
      <c r="J39" s="95" t="s">
        <v>309</v>
      </c>
      <c r="L39" s="99">
        <f t="shared" ref="L39:Q39" si="1">B27-B47+B44+B45</f>
        <v>371.1</v>
      </c>
      <c r="M39" s="99">
        <f t="shared" si="1"/>
        <v>341.19999999999993</v>
      </c>
      <c r="N39" s="99">
        <f t="shared" si="1"/>
        <v>339.40000000000003</v>
      </c>
      <c r="O39" s="99">
        <f t="shared" si="1"/>
        <v>398.90000000000003</v>
      </c>
      <c r="P39" s="99">
        <f t="shared" si="1"/>
        <v>358.5</v>
      </c>
      <c r="Q39" s="99">
        <f t="shared" si="1"/>
        <v>446.40000000000003</v>
      </c>
    </row>
    <row r="40" spans="1:17" x14ac:dyDescent="0.15">
      <c r="A40" s="13" t="s">
        <v>177</v>
      </c>
      <c r="B40" s="14"/>
      <c r="C40" s="14"/>
      <c r="D40" s="14"/>
      <c r="E40" s="14"/>
      <c r="F40" s="14"/>
      <c r="G40" s="14"/>
      <c r="J40" s="95" t="s">
        <v>321</v>
      </c>
      <c r="L40" s="102">
        <f t="shared" ref="L40:Q40" si="2">B31</f>
        <v>1238.2</v>
      </c>
      <c r="M40" s="102">
        <f t="shared" si="2"/>
        <v>1425.6</v>
      </c>
      <c r="N40" s="102">
        <f t="shared" si="2"/>
        <v>1625.6</v>
      </c>
      <c r="O40" s="102">
        <f t="shared" si="2"/>
        <v>1866.3</v>
      </c>
      <c r="P40" s="102">
        <f t="shared" si="2"/>
        <v>1876.5</v>
      </c>
      <c r="Q40" s="102">
        <f t="shared" si="2"/>
        <v>1991.2</v>
      </c>
    </row>
    <row r="41" spans="1:17" x14ac:dyDescent="0.15">
      <c r="A41" s="14" t="s">
        <v>178</v>
      </c>
      <c r="B41" s="20">
        <v>175</v>
      </c>
      <c r="C41" s="20">
        <v>148.9</v>
      </c>
      <c r="D41" s="20">
        <v>137.30000000000001</v>
      </c>
      <c r="E41" s="20">
        <v>144.1</v>
      </c>
      <c r="F41" s="20">
        <v>161.9</v>
      </c>
      <c r="G41" s="20">
        <v>164.5</v>
      </c>
      <c r="J41" s="95" t="s">
        <v>325</v>
      </c>
      <c r="L41" s="102">
        <f t="shared" ref="L41:Q41" si="3">B18</f>
        <v>70.900000000000006</v>
      </c>
      <c r="M41" s="102">
        <f t="shared" si="3"/>
        <v>51.8</v>
      </c>
      <c r="N41" s="102">
        <f t="shared" si="3"/>
        <v>35.200000000000003</v>
      </c>
      <c r="O41" s="102">
        <f t="shared" si="3"/>
        <v>60.1</v>
      </c>
      <c r="P41" s="102">
        <f t="shared" si="3"/>
        <v>32.700000000000003</v>
      </c>
      <c r="Q41" s="102">
        <f t="shared" si="3"/>
        <v>47</v>
      </c>
    </row>
    <row r="42" spans="1:17" x14ac:dyDescent="0.15">
      <c r="A42" s="14" t="s">
        <v>179</v>
      </c>
      <c r="B42" s="20">
        <v>123</v>
      </c>
      <c r="C42" s="20">
        <v>137.6</v>
      </c>
      <c r="D42" s="20">
        <v>124.8</v>
      </c>
      <c r="E42" s="20">
        <v>110.1</v>
      </c>
      <c r="F42" s="20">
        <v>150.6</v>
      </c>
      <c r="G42" s="20">
        <v>154.1</v>
      </c>
      <c r="J42" s="97" t="s">
        <v>322</v>
      </c>
      <c r="K42" s="97"/>
      <c r="L42" s="101">
        <f t="shared" ref="L42:Q42" si="4">SUM(L39:L41)</f>
        <v>1680.2000000000003</v>
      </c>
      <c r="M42" s="101">
        <f t="shared" si="4"/>
        <v>1818.5999999999997</v>
      </c>
      <c r="N42" s="101">
        <f t="shared" si="4"/>
        <v>2000.2</v>
      </c>
      <c r="O42" s="101">
        <f t="shared" si="4"/>
        <v>2325.2999999999997</v>
      </c>
      <c r="P42" s="101">
        <f t="shared" si="4"/>
        <v>2267.6999999999998</v>
      </c>
      <c r="Q42" s="101">
        <f t="shared" si="4"/>
        <v>2484.6</v>
      </c>
    </row>
    <row r="43" spans="1:17" x14ac:dyDescent="0.15">
      <c r="A43" s="14" t="s">
        <v>180</v>
      </c>
      <c r="B43" s="20">
        <v>1.3</v>
      </c>
      <c r="C43" s="20">
        <v>0</v>
      </c>
      <c r="D43" s="20">
        <v>0</v>
      </c>
      <c r="E43" s="20">
        <v>0</v>
      </c>
      <c r="F43" s="20">
        <v>0</v>
      </c>
      <c r="G43" s="20">
        <v>0</v>
      </c>
    </row>
    <row r="44" spans="1:17" x14ac:dyDescent="0.15">
      <c r="A44" s="14" t="s">
        <v>181</v>
      </c>
      <c r="B44" s="20">
        <v>0</v>
      </c>
      <c r="C44" s="20">
        <v>0</v>
      </c>
      <c r="D44" s="20">
        <v>3.8</v>
      </c>
      <c r="E44" s="20">
        <v>4.3</v>
      </c>
      <c r="F44" s="20">
        <v>9.1</v>
      </c>
      <c r="G44" s="20">
        <v>8.6999999999999993</v>
      </c>
    </row>
    <row r="45" spans="1:17" x14ac:dyDescent="0.15">
      <c r="A45" s="14" t="s">
        <v>182</v>
      </c>
      <c r="B45" s="20">
        <v>0</v>
      </c>
      <c r="C45" s="20">
        <v>0</v>
      </c>
      <c r="D45" s="20">
        <v>0.5</v>
      </c>
      <c r="E45" s="20">
        <v>0</v>
      </c>
      <c r="F45" s="20">
        <v>0.3</v>
      </c>
      <c r="G45" s="20">
        <v>13.1</v>
      </c>
      <c r="J45" s="95" t="s">
        <v>324</v>
      </c>
      <c r="L45" s="99">
        <f>'Income Statement'!B31*(1-$L$36)</f>
        <v>246.32200000000003</v>
      </c>
      <c r="M45" s="99">
        <f>'Income Statement'!C31*(1-$L$36)</f>
        <v>262.596</v>
      </c>
      <c r="N45" s="99">
        <f>'Income Statement'!D31*(1-$L$36)</f>
        <v>284.47900000000004</v>
      </c>
      <c r="O45" s="99">
        <f>'Income Statement'!E31*(1-$L$36)</f>
        <v>276.97400000000005</v>
      </c>
      <c r="P45" s="99">
        <f>'Income Statement'!F31*(1-$L$36)</f>
        <v>293.56400000000002</v>
      </c>
      <c r="Q45" s="99">
        <f>'Income Statement'!G31*(1-$L$36)</f>
        <v>334.96000000000004</v>
      </c>
    </row>
    <row r="46" spans="1:17" x14ac:dyDescent="0.15">
      <c r="A46" s="14" t="s">
        <v>183</v>
      </c>
      <c r="B46" s="20">
        <v>11.3</v>
      </c>
      <c r="C46" s="20">
        <v>6.1</v>
      </c>
      <c r="D46" s="20">
        <v>5.5</v>
      </c>
      <c r="E46" s="20">
        <v>3.6</v>
      </c>
      <c r="F46" s="20">
        <v>4.8</v>
      </c>
      <c r="G46" s="20">
        <v>6.6</v>
      </c>
    </row>
    <row r="47" spans="1:17" x14ac:dyDescent="0.15">
      <c r="A47" s="13" t="s">
        <v>184</v>
      </c>
      <c r="B47" s="26">
        <v>310.60000000000002</v>
      </c>
      <c r="C47" s="26">
        <v>292.60000000000002</v>
      </c>
      <c r="D47" s="26">
        <v>271.89999999999998</v>
      </c>
      <c r="E47" s="26">
        <v>262.10000000000002</v>
      </c>
      <c r="F47" s="26">
        <v>326.7</v>
      </c>
      <c r="G47" s="26">
        <v>347</v>
      </c>
      <c r="J47" s="97" t="s">
        <v>323</v>
      </c>
      <c r="L47" s="98">
        <f t="shared" ref="L47:Q47" si="5">L45/L42</f>
        <v>0.14660278538269253</v>
      </c>
      <c r="M47" s="98">
        <f t="shared" si="5"/>
        <v>0.14439458924447379</v>
      </c>
      <c r="N47" s="98">
        <f t="shared" si="5"/>
        <v>0.1422252774722528</v>
      </c>
      <c r="O47" s="98">
        <f t="shared" si="5"/>
        <v>0.11911323270115687</v>
      </c>
      <c r="P47" s="98">
        <f t="shared" si="5"/>
        <v>0.12945451338360456</v>
      </c>
      <c r="Q47" s="98">
        <f t="shared" si="5"/>
        <v>0.13481445705546166</v>
      </c>
    </row>
    <row r="48" spans="1:17" x14ac:dyDescent="0.15">
      <c r="A48" s="14"/>
      <c r="B48" s="14"/>
      <c r="C48" s="14"/>
      <c r="D48" s="14"/>
      <c r="E48" s="14"/>
      <c r="F48" s="14"/>
      <c r="G48" s="14"/>
    </row>
    <row r="49" spans="1:17" x14ac:dyDescent="0.15">
      <c r="A49" s="14" t="s">
        <v>185</v>
      </c>
      <c r="B49" s="20">
        <v>415</v>
      </c>
      <c r="C49" s="20">
        <v>576.5</v>
      </c>
      <c r="D49" s="20">
        <v>684.5</v>
      </c>
      <c r="E49" s="20">
        <v>805.9</v>
      </c>
      <c r="F49" s="20">
        <v>947.1</v>
      </c>
      <c r="G49" s="20">
        <v>1113.2</v>
      </c>
    </row>
    <row r="50" spans="1:17" ht="12" x14ac:dyDescent="0.15">
      <c r="A50" s="14" t="s">
        <v>186</v>
      </c>
      <c r="B50" s="20" t="s">
        <v>48</v>
      </c>
      <c r="C50" s="20" t="s">
        <v>48</v>
      </c>
      <c r="D50" s="20" t="s">
        <v>48</v>
      </c>
      <c r="E50" s="20">
        <v>0.1</v>
      </c>
      <c r="F50" s="20">
        <v>0.8</v>
      </c>
      <c r="G50" s="20">
        <v>57</v>
      </c>
      <c r="J50" s="97" t="s">
        <v>364</v>
      </c>
      <c r="L50" s="92">
        <v>0.25</v>
      </c>
    </row>
    <row r="51" spans="1:17" x14ac:dyDescent="0.15">
      <c r="A51" s="14" t="s">
        <v>187</v>
      </c>
      <c r="B51" s="20">
        <v>37.4</v>
      </c>
      <c r="C51" s="20">
        <v>37.299999999999997</v>
      </c>
      <c r="D51" s="20">
        <v>38.799999999999997</v>
      </c>
      <c r="E51" s="20">
        <v>40.1</v>
      </c>
      <c r="F51" s="20">
        <v>38.799999999999997</v>
      </c>
      <c r="G51" s="20">
        <v>38.799999999999997</v>
      </c>
    </row>
    <row r="52" spans="1:17" ht="13" thickBot="1" x14ac:dyDescent="0.2">
      <c r="A52" s="14" t="s">
        <v>188</v>
      </c>
      <c r="B52" s="20">
        <v>78.599999999999994</v>
      </c>
      <c r="C52" s="20">
        <v>64.3</v>
      </c>
      <c r="D52" s="20">
        <v>122.6</v>
      </c>
      <c r="E52" s="20">
        <v>128.69999999999999</v>
      </c>
      <c r="F52" s="20">
        <v>144.69999999999999</v>
      </c>
      <c r="G52" s="20" t="s">
        <v>48</v>
      </c>
      <c r="J52" s="100"/>
      <c r="K52" s="100"/>
      <c r="L52" s="103">
        <v>2014</v>
      </c>
      <c r="M52" s="103">
        <f>L52+1</f>
        <v>2015</v>
      </c>
      <c r="N52" s="103">
        <f t="shared" ref="N52:Q52" si="6">M52+1</f>
        <v>2016</v>
      </c>
      <c r="O52" s="103">
        <f t="shared" si="6"/>
        <v>2017</v>
      </c>
      <c r="P52" s="103">
        <f t="shared" si="6"/>
        <v>2018</v>
      </c>
      <c r="Q52" s="103">
        <f t="shared" si="6"/>
        <v>2019</v>
      </c>
    </row>
    <row r="53" spans="1:17" ht="12" thickTop="1" x14ac:dyDescent="0.15">
      <c r="A53" s="14" t="s">
        <v>189</v>
      </c>
      <c r="B53" s="20">
        <v>44.9</v>
      </c>
      <c r="C53" s="20">
        <v>37.1</v>
      </c>
      <c r="D53" s="20">
        <v>37.9</v>
      </c>
      <c r="E53" s="20">
        <v>48.9</v>
      </c>
      <c r="F53" s="20">
        <v>44</v>
      </c>
      <c r="G53" s="20">
        <v>181.4</v>
      </c>
      <c r="J53" s="95" t="s">
        <v>309</v>
      </c>
      <c r="L53" s="99">
        <f>'Balance Sheet (2)'!B26-'Balance Sheet (2)'!B45+'Balance Sheet (2)'!B41+'Balance Sheet (2)'!B42</f>
        <v>616689</v>
      </c>
      <c r="M53" s="99">
        <f>'Balance Sheet (2)'!C26-'Balance Sheet (2)'!C45+'Balance Sheet (2)'!C41+'Balance Sheet (2)'!C42</f>
        <v>628668</v>
      </c>
      <c r="N53" s="99">
        <f>'Balance Sheet (2)'!D26-'Balance Sheet (2)'!D45+'Balance Sheet (2)'!D41+'Balance Sheet (2)'!D42</f>
        <v>657981</v>
      </c>
      <c r="O53" s="99">
        <f>'Balance Sheet (2)'!E26-'Balance Sheet (2)'!E45+'Balance Sheet (2)'!E41+'Balance Sheet (2)'!E42</f>
        <v>721050</v>
      </c>
      <c r="P53" s="99">
        <f>'Balance Sheet (2)'!F26-'Balance Sheet (2)'!F45+'Balance Sheet (2)'!F41+'Balance Sheet (2)'!F42</f>
        <v>764497</v>
      </c>
      <c r="Q53" s="99">
        <f>'Balance Sheet (2)'!G26-'Balance Sheet (2)'!G45+'Balance Sheet (2)'!G41+'Balance Sheet (2)'!G42</f>
        <v>740424</v>
      </c>
    </row>
    <row r="54" spans="1:17" x14ac:dyDescent="0.15">
      <c r="A54" s="13" t="s">
        <v>190</v>
      </c>
      <c r="B54" s="26">
        <v>886.5</v>
      </c>
      <c r="C54" s="26">
        <v>1007.8</v>
      </c>
      <c r="D54" s="26">
        <v>1155.7</v>
      </c>
      <c r="E54" s="26">
        <v>1285.8</v>
      </c>
      <c r="F54" s="26">
        <v>1502.1</v>
      </c>
      <c r="G54" s="26">
        <v>1737.4</v>
      </c>
      <c r="J54" s="95" t="s">
        <v>321</v>
      </c>
      <c r="L54" s="102">
        <f>'Balance Sheet (2)'!B28</f>
        <v>855593</v>
      </c>
      <c r="M54" s="102">
        <f>'Balance Sheet (2)'!C28</f>
        <v>830612</v>
      </c>
      <c r="N54" s="102">
        <f>'Balance Sheet (2)'!D28</f>
        <v>881434</v>
      </c>
      <c r="O54" s="102">
        <f>'Balance Sheet (2)'!E28</f>
        <v>927029</v>
      </c>
      <c r="P54" s="102">
        <f>'Balance Sheet (2)'!F28</f>
        <v>996876</v>
      </c>
      <c r="Q54" s="102">
        <f>'Balance Sheet (2)'!G28</f>
        <v>993450</v>
      </c>
    </row>
    <row r="55" spans="1:17" x14ac:dyDescent="0.15">
      <c r="A55" s="14"/>
      <c r="B55" s="14"/>
      <c r="C55" s="14"/>
      <c r="D55" s="14"/>
      <c r="E55" s="14"/>
      <c r="F55" s="14"/>
      <c r="G55" s="14"/>
      <c r="J55" s="95" t="s">
        <v>325</v>
      </c>
      <c r="L55" s="102">
        <f>'Balance Sheet (2)'!B18</f>
        <v>116193</v>
      </c>
      <c r="M55" s="102">
        <f>'Balance Sheet (2)'!C18</f>
        <v>120168</v>
      </c>
      <c r="N55" s="102">
        <f>'Balance Sheet (2)'!D18</f>
        <v>143111</v>
      </c>
      <c r="O55" s="102">
        <f>'Balance Sheet (2)'!E18</f>
        <v>141101</v>
      </c>
      <c r="P55" s="102">
        <f>'Balance Sheet (2)'!F18</f>
        <v>168507</v>
      </c>
      <c r="Q55" s="102">
        <f>'Balance Sheet (2)'!G18</f>
        <v>142013</v>
      </c>
    </row>
    <row r="56" spans="1:17" x14ac:dyDescent="0.15">
      <c r="A56" s="14" t="s">
        <v>191</v>
      </c>
      <c r="B56" s="20">
        <v>1</v>
      </c>
      <c r="C56" s="20">
        <v>1.1000000000000001</v>
      </c>
      <c r="D56" s="20">
        <v>1.1000000000000001</v>
      </c>
      <c r="E56" s="20">
        <v>1.1000000000000001</v>
      </c>
      <c r="F56" s="20">
        <v>1.1000000000000001</v>
      </c>
      <c r="G56" s="20">
        <v>1.1000000000000001</v>
      </c>
      <c r="J56" s="97" t="s">
        <v>322</v>
      </c>
      <c r="L56" s="101">
        <f t="shared" ref="L56:Q56" si="7">SUM(L53:L55)</f>
        <v>1588475</v>
      </c>
      <c r="M56" s="101">
        <f t="shared" si="7"/>
        <v>1579448</v>
      </c>
      <c r="N56" s="101">
        <f t="shared" si="7"/>
        <v>1682526</v>
      </c>
      <c r="O56" s="101">
        <f t="shared" si="7"/>
        <v>1789180</v>
      </c>
      <c r="P56" s="101">
        <f t="shared" si="7"/>
        <v>1929880</v>
      </c>
      <c r="Q56" s="101">
        <f t="shared" si="7"/>
        <v>1875887</v>
      </c>
    </row>
    <row r="57" spans="1:17" x14ac:dyDescent="0.15">
      <c r="A57" s="14" t="s">
        <v>192</v>
      </c>
      <c r="B57" s="20">
        <v>678.5</v>
      </c>
      <c r="C57" s="20">
        <v>715.8</v>
      </c>
      <c r="D57" s="20">
        <v>738.8</v>
      </c>
      <c r="E57" s="20">
        <v>774.3</v>
      </c>
      <c r="F57" s="20">
        <v>798.3</v>
      </c>
      <c r="G57" s="20">
        <v>826.7</v>
      </c>
    </row>
    <row r="58" spans="1:17" x14ac:dyDescent="0.15">
      <c r="A58" s="14" t="s">
        <v>193</v>
      </c>
      <c r="B58" s="20">
        <v>845.5</v>
      </c>
      <c r="C58" s="20">
        <v>1044.4000000000001</v>
      </c>
      <c r="D58" s="20">
        <v>1254.7</v>
      </c>
      <c r="E58" s="20">
        <v>1496.1</v>
      </c>
      <c r="F58" s="20">
        <v>1726.5</v>
      </c>
      <c r="G58" s="20">
        <v>1920</v>
      </c>
    </row>
    <row r="59" spans="1:17" x14ac:dyDescent="0.15">
      <c r="A59" s="14" t="s">
        <v>194</v>
      </c>
      <c r="B59" s="20">
        <v>-305.39999999999998</v>
      </c>
      <c r="C59" s="20">
        <v>-457.8</v>
      </c>
      <c r="D59" s="20">
        <v>-575.29999999999995</v>
      </c>
      <c r="E59" s="20">
        <v>-731.4</v>
      </c>
      <c r="F59" s="20">
        <v>-1095.9000000000001</v>
      </c>
      <c r="G59" s="20">
        <v>-1168.9000000000001</v>
      </c>
      <c r="J59" s="95" t="s">
        <v>324</v>
      </c>
      <c r="L59" s="99">
        <f>'Income Statement (2)'!B31*(1-'Balance Sheet'!$L$50)</f>
        <v>92610.75</v>
      </c>
      <c r="M59" s="99">
        <f>'Income Statement (2)'!C31*(1-'Balance Sheet'!$L$50)</f>
        <v>115860</v>
      </c>
      <c r="N59" s="99">
        <f>'Income Statement (2)'!D31*(1-'Balance Sheet'!$L$50)</f>
        <v>110169.75</v>
      </c>
      <c r="O59" s="99">
        <f>'Income Statement (2)'!E31*(1-'Balance Sheet'!$L$50)</f>
        <v>117348</v>
      </c>
      <c r="P59" s="99">
        <f>'Income Statement (2)'!F31*(1-'Balance Sheet'!$L$50)</f>
        <v>106101.75</v>
      </c>
      <c r="Q59" s="99">
        <f>'Income Statement (2)'!G31*(1-'Balance Sheet'!$L$50)</f>
        <v>101572.5</v>
      </c>
    </row>
    <row r="60" spans="1:17" x14ac:dyDescent="0.15">
      <c r="A60" s="14" t="s">
        <v>195</v>
      </c>
      <c r="B60" s="20">
        <v>-69.7</v>
      </c>
      <c r="C60" s="20">
        <v>-123.9</v>
      </c>
      <c r="D60" s="20">
        <v>-174.4</v>
      </c>
      <c r="E60" s="20">
        <v>-45</v>
      </c>
      <c r="F60" s="20">
        <v>-108</v>
      </c>
      <c r="G60" s="20">
        <v>-161.1</v>
      </c>
    </row>
    <row r="61" spans="1:17" x14ac:dyDescent="0.15">
      <c r="A61" s="13" t="s">
        <v>196</v>
      </c>
      <c r="B61" s="26">
        <v>1149.9000000000001</v>
      </c>
      <c r="C61" s="26">
        <v>1179.5999999999999</v>
      </c>
      <c r="D61" s="26">
        <v>1244.9000000000001</v>
      </c>
      <c r="E61" s="26">
        <v>1495.1</v>
      </c>
      <c r="F61" s="26">
        <v>1322</v>
      </c>
      <c r="G61" s="26">
        <v>1417.8</v>
      </c>
      <c r="J61" s="97" t="s">
        <v>323</v>
      </c>
      <c r="L61" s="98">
        <f t="shared" ref="L61:Q61" si="8">L59/L56</f>
        <v>5.8301672988243444E-2</v>
      </c>
      <c r="M61" s="98">
        <f t="shared" si="8"/>
        <v>7.3354741656578751E-2</v>
      </c>
      <c r="N61" s="98">
        <f t="shared" si="8"/>
        <v>6.5478780119891167E-2</v>
      </c>
      <c r="O61" s="98">
        <f t="shared" si="8"/>
        <v>6.558758760996658E-2</v>
      </c>
      <c r="P61" s="98">
        <f t="shared" si="8"/>
        <v>5.4978418347254754E-2</v>
      </c>
      <c r="Q61" s="98">
        <f t="shared" si="8"/>
        <v>5.4146385150065007E-2</v>
      </c>
    </row>
    <row r="62" spans="1:17" x14ac:dyDescent="0.15">
      <c r="A62" s="14"/>
      <c r="B62" s="14"/>
      <c r="C62" s="14"/>
      <c r="D62" s="14"/>
      <c r="E62" s="14"/>
      <c r="F62" s="14"/>
      <c r="G62" s="14"/>
    </row>
    <row r="63" spans="1:17" x14ac:dyDescent="0.15">
      <c r="A63" s="13" t="s">
        <v>197</v>
      </c>
      <c r="B63" s="33">
        <v>1149.9000000000001</v>
      </c>
      <c r="C63" s="33">
        <v>1179.5999999999999</v>
      </c>
      <c r="D63" s="33">
        <v>1244.9000000000001</v>
      </c>
      <c r="E63" s="33">
        <v>1495.1</v>
      </c>
      <c r="F63" s="33">
        <v>1322</v>
      </c>
      <c r="G63" s="33">
        <v>1417.8</v>
      </c>
    </row>
    <row r="64" spans="1:17" x14ac:dyDescent="0.15">
      <c r="A64" s="14"/>
      <c r="B64" s="14"/>
      <c r="C64" s="14"/>
      <c r="D64" s="14"/>
      <c r="E64" s="14"/>
      <c r="F64" s="14"/>
      <c r="G64" s="14"/>
    </row>
    <row r="65" spans="1:7" x14ac:dyDescent="0.15">
      <c r="A65" s="13" t="s">
        <v>198</v>
      </c>
      <c r="B65" s="34">
        <v>2036.4</v>
      </c>
      <c r="C65" s="34">
        <v>2187.4</v>
      </c>
      <c r="D65" s="34">
        <v>2400.6</v>
      </c>
      <c r="E65" s="34">
        <v>2780.9</v>
      </c>
      <c r="F65" s="34">
        <v>2824.1</v>
      </c>
      <c r="G65" s="34">
        <v>3155.2</v>
      </c>
    </row>
    <row r="66" spans="1:7" x14ac:dyDescent="0.15">
      <c r="A66" s="14"/>
      <c r="B66" s="14"/>
      <c r="C66" s="14"/>
      <c r="D66" s="14"/>
      <c r="E66" s="14"/>
      <c r="F66" s="14"/>
      <c r="G66" s="14"/>
    </row>
    <row r="67" spans="1:7" x14ac:dyDescent="0.15">
      <c r="A67" s="13" t="s">
        <v>127</v>
      </c>
      <c r="B67" s="14"/>
      <c r="C67" s="14"/>
      <c r="D67" s="14"/>
      <c r="E67" s="14"/>
      <c r="F67" s="14"/>
      <c r="G67" s="14"/>
    </row>
    <row r="68" spans="1:7" x14ac:dyDescent="0.15">
      <c r="A68" s="14" t="s">
        <v>199</v>
      </c>
      <c r="B68" s="20">
        <v>95.747347000000005</v>
      </c>
      <c r="C68" s="20">
        <v>93.290125000000003</v>
      </c>
      <c r="D68" s="20">
        <v>91.508774000000003</v>
      </c>
      <c r="E68" s="20">
        <v>89.6</v>
      </c>
      <c r="F68" s="20">
        <v>84.794471999999999</v>
      </c>
      <c r="G68" s="20">
        <v>84.378113999999997</v>
      </c>
    </row>
    <row r="69" spans="1:7" x14ac:dyDescent="0.15">
      <c r="A69" s="14" t="s">
        <v>200</v>
      </c>
      <c r="B69" s="20">
        <v>95.5</v>
      </c>
      <c r="C69" s="20">
        <v>93.5</v>
      </c>
      <c r="D69" s="20">
        <v>91.4</v>
      </c>
      <c r="E69" s="20">
        <v>89.6</v>
      </c>
      <c r="F69" s="20">
        <v>84.8</v>
      </c>
      <c r="G69" s="20">
        <v>84.6</v>
      </c>
    </row>
    <row r="70" spans="1:7" x14ac:dyDescent="0.15">
      <c r="A70" s="14" t="s">
        <v>201</v>
      </c>
      <c r="B70" s="22">
        <v>12.04</v>
      </c>
      <c r="C70" s="22">
        <v>12.62</v>
      </c>
      <c r="D70" s="22">
        <v>13.62</v>
      </c>
      <c r="E70" s="22">
        <v>16.690000000000001</v>
      </c>
      <c r="F70" s="22">
        <v>15.59</v>
      </c>
      <c r="G70" s="22">
        <v>16.760000000000002</v>
      </c>
    </row>
    <row r="71" spans="1:7" x14ac:dyDescent="0.15">
      <c r="A71" s="14" t="s">
        <v>202</v>
      </c>
      <c r="B71" s="20">
        <v>1090.0999999999999</v>
      </c>
      <c r="C71" s="20">
        <v>1120.7</v>
      </c>
      <c r="D71" s="20">
        <v>1172.7</v>
      </c>
      <c r="E71" s="20">
        <v>1346.4</v>
      </c>
      <c r="F71" s="20">
        <v>1179.7</v>
      </c>
      <c r="G71" s="20">
        <v>1138.4000000000001</v>
      </c>
    </row>
    <row r="72" spans="1:7" x14ac:dyDescent="0.15">
      <c r="A72" s="14" t="s">
        <v>203</v>
      </c>
      <c r="B72" s="22">
        <v>11.41</v>
      </c>
      <c r="C72" s="22">
        <v>11.99</v>
      </c>
      <c r="D72" s="22">
        <v>12.83</v>
      </c>
      <c r="E72" s="22">
        <v>15.03</v>
      </c>
      <c r="F72" s="22">
        <v>13.91</v>
      </c>
      <c r="G72" s="22">
        <v>13.46</v>
      </c>
    </row>
    <row r="73" spans="1:7" x14ac:dyDescent="0.15">
      <c r="A73" s="14" t="s">
        <v>204</v>
      </c>
      <c r="B73" s="20">
        <v>416.3</v>
      </c>
      <c r="C73" s="20">
        <v>576.5</v>
      </c>
      <c r="D73" s="20">
        <v>688.8</v>
      </c>
      <c r="E73" s="20">
        <v>810.3</v>
      </c>
      <c r="F73" s="20">
        <v>957.3</v>
      </c>
      <c r="G73" s="20">
        <v>1192</v>
      </c>
    </row>
    <row r="74" spans="1:7" x14ac:dyDescent="0.15">
      <c r="A74" s="14" t="s">
        <v>205</v>
      </c>
      <c r="B74" s="20">
        <v>345.4</v>
      </c>
      <c r="C74" s="20">
        <v>524.70000000000005</v>
      </c>
      <c r="D74" s="20">
        <v>653.6</v>
      </c>
      <c r="E74" s="20">
        <v>750.2</v>
      </c>
      <c r="F74" s="20">
        <v>924.6</v>
      </c>
      <c r="G74" s="20">
        <v>1145</v>
      </c>
    </row>
    <row r="75" spans="1:7" ht="12" x14ac:dyDescent="0.15">
      <c r="A75" s="14" t="s">
        <v>206</v>
      </c>
      <c r="B75" s="20">
        <v>33.299999999999997</v>
      </c>
      <c r="C75" s="20">
        <v>20.100000000000001</v>
      </c>
      <c r="D75" s="20">
        <v>12.4</v>
      </c>
      <c r="E75" s="20">
        <v>9.1</v>
      </c>
      <c r="F75" s="20">
        <v>-5.2</v>
      </c>
      <c r="G75" s="20" t="s">
        <v>125</v>
      </c>
    </row>
    <row r="76" spans="1:7" ht="12" x14ac:dyDescent="0.15">
      <c r="A76" s="14" t="s">
        <v>207</v>
      </c>
      <c r="B76" s="20">
        <v>101.6</v>
      </c>
      <c r="C76" s="20">
        <v>81.599999999999994</v>
      </c>
      <c r="D76" s="20">
        <v>91.2</v>
      </c>
      <c r="E76" s="20">
        <v>96</v>
      </c>
      <c r="F76" s="20">
        <v>110.4</v>
      </c>
      <c r="G76" s="20" t="s">
        <v>125</v>
      </c>
    </row>
    <row r="77" spans="1:7" x14ac:dyDescent="0.15">
      <c r="A77" s="14" t="s">
        <v>208</v>
      </c>
      <c r="B77" s="20">
        <v>34.200000000000003</v>
      </c>
      <c r="C77" s="20">
        <v>30.4</v>
      </c>
      <c r="D77" s="20">
        <v>53.1</v>
      </c>
      <c r="E77" s="20">
        <v>47.7</v>
      </c>
      <c r="F77" s="20">
        <v>48.7</v>
      </c>
      <c r="G77" s="20">
        <v>45.8</v>
      </c>
    </row>
    <row r="78" spans="1:7" ht="12" x14ac:dyDescent="0.15">
      <c r="A78" s="14" t="s">
        <v>209</v>
      </c>
      <c r="B78" s="19" t="s">
        <v>210</v>
      </c>
      <c r="C78" s="19" t="s">
        <v>210</v>
      </c>
      <c r="D78" s="19" t="s">
        <v>211</v>
      </c>
      <c r="E78" s="19" t="s">
        <v>211</v>
      </c>
      <c r="F78" s="19" t="s">
        <v>211</v>
      </c>
      <c r="G78" s="19" t="s">
        <v>125</v>
      </c>
    </row>
    <row r="79" spans="1:7" x14ac:dyDescent="0.15">
      <c r="A79" s="14" t="s">
        <v>212</v>
      </c>
      <c r="B79" s="20">
        <v>111.1</v>
      </c>
      <c r="C79" s="20">
        <v>120.7</v>
      </c>
      <c r="D79" s="20">
        <v>120.6</v>
      </c>
      <c r="E79" s="20">
        <v>126.7</v>
      </c>
      <c r="F79" s="20">
        <v>131.4</v>
      </c>
      <c r="G79" s="20">
        <v>182.6</v>
      </c>
    </row>
    <row r="80" spans="1:7" x14ac:dyDescent="0.15">
      <c r="A80" s="14" t="s">
        <v>213</v>
      </c>
      <c r="B80" s="20">
        <v>48.5</v>
      </c>
      <c r="C80" s="20">
        <v>54.7</v>
      </c>
      <c r="D80" s="20">
        <v>53.7</v>
      </c>
      <c r="E80" s="20">
        <v>52.1</v>
      </c>
      <c r="F80" s="20">
        <v>43.6</v>
      </c>
      <c r="G80" s="20">
        <v>39.700000000000003</v>
      </c>
    </row>
    <row r="81" spans="1:7" x14ac:dyDescent="0.15">
      <c r="A81" s="14" t="s">
        <v>214</v>
      </c>
      <c r="B81" s="20">
        <v>130.5</v>
      </c>
      <c r="C81" s="20">
        <v>131.80000000000001</v>
      </c>
      <c r="D81" s="20">
        <v>116.7</v>
      </c>
      <c r="E81" s="20">
        <v>135.19999999999999</v>
      </c>
      <c r="F81" s="20">
        <v>122.8</v>
      </c>
      <c r="G81" s="20">
        <v>129.9</v>
      </c>
    </row>
    <row r="82" spans="1:7" ht="12" x14ac:dyDescent="0.15">
      <c r="A82" s="14" t="s">
        <v>215</v>
      </c>
      <c r="B82" s="20">
        <v>50.2</v>
      </c>
      <c r="C82" s="20">
        <v>51.7</v>
      </c>
      <c r="D82" s="20">
        <v>63.8</v>
      </c>
      <c r="E82" s="20">
        <v>96.7</v>
      </c>
      <c r="F82" s="20">
        <v>105</v>
      </c>
      <c r="G82" s="20" t="s">
        <v>125</v>
      </c>
    </row>
    <row r="83" spans="1:7" ht="12" x14ac:dyDescent="0.15">
      <c r="A83" s="14" t="s">
        <v>216</v>
      </c>
      <c r="B83" s="20">
        <v>386</v>
      </c>
      <c r="C83" s="20">
        <v>405.5</v>
      </c>
      <c r="D83" s="20">
        <v>523.20000000000005</v>
      </c>
      <c r="E83" s="20">
        <v>624.20000000000005</v>
      </c>
      <c r="F83" s="20">
        <v>660</v>
      </c>
      <c r="G83" s="20" t="s">
        <v>125</v>
      </c>
    </row>
    <row r="84" spans="1:7" ht="12" x14ac:dyDescent="0.15">
      <c r="A84" s="14" t="s">
        <v>217</v>
      </c>
      <c r="B84" s="20">
        <v>1008.6</v>
      </c>
      <c r="C84" s="20">
        <v>1094.0999999999999</v>
      </c>
      <c r="D84" s="20">
        <v>1336.9</v>
      </c>
      <c r="E84" s="20">
        <v>1698.5</v>
      </c>
      <c r="F84" s="20">
        <v>1919.5</v>
      </c>
      <c r="G84" s="20" t="s">
        <v>125</v>
      </c>
    </row>
    <row r="85" spans="1:7" ht="12" x14ac:dyDescent="0.15">
      <c r="A85" s="14" t="s">
        <v>218</v>
      </c>
      <c r="B85" s="20">
        <v>423.9</v>
      </c>
      <c r="C85" s="20">
        <v>548.1</v>
      </c>
      <c r="D85" s="20">
        <v>454.4</v>
      </c>
      <c r="E85" s="20">
        <v>322</v>
      </c>
      <c r="F85" s="20">
        <v>151.9</v>
      </c>
      <c r="G85" s="20" t="s">
        <v>48</v>
      </c>
    </row>
    <row r="86" spans="1:7" ht="12" x14ac:dyDescent="0.15">
      <c r="A86" s="14" t="s">
        <v>219</v>
      </c>
      <c r="B86" s="35">
        <v>5663</v>
      </c>
      <c r="C86" s="35">
        <v>5897</v>
      </c>
      <c r="D86" s="35">
        <v>6155</v>
      </c>
      <c r="E86" s="35">
        <v>6259</v>
      </c>
      <c r="F86" s="35">
        <v>6626</v>
      </c>
      <c r="G86" s="35" t="s">
        <v>125</v>
      </c>
    </row>
    <row r="87" spans="1:7" ht="12" x14ac:dyDescent="0.15">
      <c r="A87" s="14" t="s">
        <v>220</v>
      </c>
      <c r="B87" s="20" t="s">
        <v>125</v>
      </c>
      <c r="C87" s="20" t="s">
        <v>125</v>
      </c>
      <c r="D87" s="20">
        <v>0.1</v>
      </c>
      <c r="E87" s="20">
        <v>2.5</v>
      </c>
      <c r="F87" s="20">
        <v>3.5</v>
      </c>
      <c r="G87" s="20" t="s">
        <v>125</v>
      </c>
    </row>
    <row r="88" spans="1:7" ht="12" x14ac:dyDescent="0.15">
      <c r="A88" s="14" t="s">
        <v>221</v>
      </c>
      <c r="B88" s="20">
        <v>0.4</v>
      </c>
      <c r="C88" s="20">
        <v>0.3</v>
      </c>
      <c r="D88" s="20">
        <v>0.4</v>
      </c>
      <c r="E88" s="20">
        <v>0.3</v>
      </c>
      <c r="F88" s="20">
        <v>0.3</v>
      </c>
      <c r="G88" s="20" t="s">
        <v>125</v>
      </c>
    </row>
    <row r="89" spans="1:7" x14ac:dyDescent="0.15">
      <c r="A89" s="14" t="s">
        <v>140</v>
      </c>
      <c r="B89" s="30">
        <v>42775</v>
      </c>
      <c r="C89" s="30">
        <v>43138</v>
      </c>
      <c r="D89" s="30">
        <v>43502</v>
      </c>
      <c r="E89" s="30">
        <v>43502</v>
      </c>
      <c r="F89" s="30">
        <v>43502</v>
      </c>
      <c r="G89" s="30">
        <v>43759</v>
      </c>
    </row>
    <row r="90" spans="1:7" ht="12" x14ac:dyDescent="0.15">
      <c r="A90" s="14" t="s">
        <v>141</v>
      </c>
      <c r="B90" s="19" t="s">
        <v>142</v>
      </c>
      <c r="C90" s="19" t="s">
        <v>142</v>
      </c>
      <c r="D90" s="19" t="s">
        <v>142</v>
      </c>
      <c r="E90" s="19" t="s">
        <v>142</v>
      </c>
      <c r="F90" s="19" t="s">
        <v>143</v>
      </c>
      <c r="G90" s="19" t="s">
        <v>143</v>
      </c>
    </row>
    <row r="91" spans="1:7" ht="12" x14ac:dyDescent="0.15">
      <c r="A91" s="14" t="s">
        <v>144</v>
      </c>
      <c r="B91" s="19" t="s">
        <v>222</v>
      </c>
      <c r="C91" s="19" t="s">
        <v>222</v>
      </c>
      <c r="D91" s="19" t="s">
        <v>222</v>
      </c>
      <c r="E91" s="19" t="s">
        <v>145</v>
      </c>
      <c r="F91" s="19" t="s">
        <v>145</v>
      </c>
      <c r="G91" s="19" t="s">
        <v>145</v>
      </c>
    </row>
    <row r="92" spans="1:7" x14ac:dyDescent="0.15">
      <c r="A92" s="14"/>
      <c r="B92" s="14"/>
      <c r="C92" s="14"/>
      <c r="D92" s="14"/>
      <c r="E92" s="14"/>
      <c r="F92" s="14"/>
      <c r="G92" s="14"/>
    </row>
    <row r="93" spans="1:7" x14ac:dyDescent="0.15">
      <c r="A93" s="21"/>
      <c r="B93" s="21"/>
      <c r="C93" s="21"/>
      <c r="D93" s="21"/>
      <c r="E93" s="21"/>
      <c r="F93" s="21"/>
      <c r="G93" s="21"/>
    </row>
    <row r="94" spans="1:7" x14ac:dyDescent="0.15">
      <c r="A94" s="31" t="s">
        <v>223</v>
      </c>
    </row>
    <row r="95" spans="1:7" x14ac:dyDescent="0.15">
      <c r="A95" s="25" t="s">
        <v>66</v>
      </c>
    </row>
  </sheetData>
  <pageMargins left="0.2" right="0.2" top="0.5" bottom="0.5" header="0.5" footer="0.5"/>
  <pageSetup fitToWidth="0" fitToHeight="0" orientation="landscape" horizontalDpi="0"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9F64-96C9-4067-B84F-D59FF259E70F}">
  <sheetPr>
    <outlinePr summaryBelow="0" summaryRight="0"/>
    <pageSetUpPr autoPageBreaks="0"/>
  </sheetPr>
  <dimension ref="A5:IU73"/>
  <sheetViews>
    <sheetView workbookViewId="0">
      <selection activeCell="D31" sqref="D31"/>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224</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225</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16</v>
      </c>
      <c r="B14" s="10" t="s">
        <v>77</v>
      </c>
      <c r="C14" s="10" t="s">
        <v>78</v>
      </c>
      <c r="D14" s="10" t="s">
        <v>79</v>
      </c>
      <c r="E14" s="10" t="s">
        <v>80</v>
      </c>
      <c r="F14" s="10" t="s">
        <v>81</v>
      </c>
      <c r="G14" s="10" t="s">
        <v>82</v>
      </c>
    </row>
    <row r="15" spans="1:255" ht="12" x14ac:dyDescent="0.15">
      <c r="A15" s="11" t="s">
        <v>23</v>
      </c>
      <c r="B15" s="12" t="s">
        <v>24</v>
      </c>
      <c r="C15" s="12" t="s">
        <v>24</v>
      </c>
      <c r="D15" s="12" t="s">
        <v>24</v>
      </c>
      <c r="E15" s="12" t="s">
        <v>24</v>
      </c>
      <c r="F15" s="12" t="s">
        <v>24</v>
      </c>
      <c r="G15" s="12" t="s">
        <v>24</v>
      </c>
    </row>
    <row r="16" spans="1:255" x14ac:dyDescent="0.15">
      <c r="A16" s="13" t="s">
        <v>34</v>
      </c>
      <c r="B16" s="14"/>
      <c r="C16" s="14"/>
      <c r="D16" s="14"/>
      <c r="E16" s="14"/>
      <c r="F16" s="14"/>
      <c r="G16" s="14"/>
    </row>
    <row r="17" spans="1:7" x14ac:dyDescent="0.15">
      <c r="A17" s="13" t="s">
        <v>32</v>
      </c>
      <c r="B17" s="15">
        <v>209.4</v>
      </c>
      <c r="C17" s="15">
        <v>237.2</v>
      </c>
      <c r="D17" s="15">
        <v>249.8</v>
      </c>
      <c r="E17" s="15">
        <v>284</v>
      </c>
      <c r="F17" s="15">
        <v>276.60000000000002</v>
      </c>
      <c r="G17" s="15">
        <v>299.5</v>
      </c>
    </row>
    <row r="18" spans="1:7" x14ac:dyDescent="0.15">
      <c r="A18" s="14" t="s">
        <v>90</v>
      </c>
      <c r="B18" s="20">
        <v>71.2</v>
      </c>
      <c r="C18" s="20">
        <v>76.400000000000006</v>
      </c>
      <c r="D18" s="20">
        <v>93.3</v>
      </c>
      <c r="E18" s="20">
        <v>103.5</v>
      </c>
      <c r="F18" s="20">
        <v>120.2</v>
      </c>
      <c r="G18" s="20">
        <v>131.1</v>
      </c>
    </row>
    <row r="19" spans="1:7" ht="12" x14ac:dyDescent="0.15">
      <c r="A19" s="14" t="s">
        <v>226</v>
      </c>
      <c r="B19" s="20" t="s">
        <v>48</v>
      </c>
      <c r="C19" s="20" t="s">
        <v>48</v>
      </c>
      <c r="D19" s="20" t="s">
        <v>48</v>
      </c>
      <c r="E19" s="20">
        <v>1</v>
      </c>
      <c r="F19" s="20">
        <v>2.9</v>
      </c>
      <c r="G19" s="20">
        <v>8.3000000000000007</v>
      </c>
    </row>
    <row r="20" spans="1:7" x14ac:dyDescent="0.15">
      <c r="A20" s="13" t="s">
        <v>227</v>
      </c>
      <c r="B20" s="26">
        <v>71.2</v>
      </c>
      <c r="C20" s="26">
        <v>76.400000000000006</v>
      </c>
      <c r="D20" s="26">
        <v>93.3</v>
      </c>
      <c r="E20" s="26">
        <v>104.5</v>
      </c>
      <c r="F20" s="26">
        <v>123.1</v>
      </c>
      <c r="G20" s="26">
        <v>139.4</v>
      </c>
    </row>
    <row r="21" spans="1:7" x14ac:dyDescent="0.15">
      <c r="A21" s="14"/>
      <c r="B21" s="14"/>
      <c r="C21" s="14"/>
      <c r="D21" s="14"/>
      <c r="E21" s="14"/>
      <c r="F21" s="14"/>
      <c r="G21" s="14"/>
    </row>
    <row r="22" spans="1:7" x14ac:dyDescent="0.15">
      <c r="A22" s="14" t="s">
        <v>228</v>
      </c>
      <c r="B22" s="20">
        <v>1.6</v>
      </c>
      <c r="C22" s="20">
        <v>1.1000000000000001</v>
      </c>
      <c r="D22" s="20">
        <v>1.7</v>
      </c>
      <c r="E22" s="20">
        <v>0.7</v>
      </c>
      <c r="F22" s="20">
        <v>1.6</v>
      </c>
      <c r="G22" s="20">
        <v>1.5</v>
      </c>
    </row>
    <row r="23" spans="1:7" ht="12" x14ac:dyDescent="0.15">
      <c r="A23" s="14" t="s">
        <v>229</v>
      </c>
      <c r="B23" s="20" t="s">
        <v>48</v>
      </c>
      <c r="C23" s="20" t="s">
        <v>48</v>
      </c>
      <c r="D23" s="20" t="s">
        <v>48</v>
      </c>
      <c r="E23" s="20" t="s">
        <v>48</v>
      </c>
      <c r="F23" s="20">
        <v>7.7</v>
      </c>
      <c r="G23" s="20">
        <v>7.7</v>
      </c>
    </row>
    <row r="24" spans="1:7" x14ac:dyDescent="0.15">
      <c r="A24" s="14" t="s">
        <v>230</v>
      </c>
      <c r="B24" s="20">
        <v>-1.4</v>
      </c>
      <c r="C24" s="20">
        <v>-2</v>
      </c>
      <c r="D24" s="20">
        <v>-2.5</v>
      </c>
      <c r="E24" s="20">
        <v>-3.3</v>
      </c>
      <c r="F24" s="20">
        <v>-5.6</v>
      </c>
      <c r="G24" s="20">
        <v>-4.2</v>
      </c>
    </row>
    <row r="25" spans="1:7" x14ac:dyDescent="0.15">
      <c r="A25" s="14" t="s">
        <v>231</v>
      </c>
      <c r="B25" s="20">
        <v>17.2</v>
      </c>
      <c r="C25" s="20">
        <v>17.899999999999999</v>
      </c>
      <c r="D25" s="20">
        <v>16.100000000000001</v>
      </c>
      <c r="E25" s="20">
        <v>17.600000000000001</v>
      </c>
      <c r="F25" s="20">
        <v>16.2</v>
      </c>
      <c r="G25" s="20">
        <v>18.100000000000001</v>
      </c>
    </row>
    <row r="26" spans="1:7" ht="12" x14ac:dyDescent="0.15">
      <c r="A26" s="14" t="s">
        <v>232</v>
      </c>
      <c r="B26" s="20">
        <v>-5.8</v>
      </c>
      <c r="C26" s="20">
        <v>-9.1999999999999993</v>
      </c>
      <c r="D26" s="20" t="s">
        <v>48</v>
      </c>
      <c r="E26" s="20" t="s">
        <v>48</v>
      </c>
      <c r="F26" s="20" t="s">
        <v>48</v>
      </c>
      <c r="G26" s="20" t="s">
        <v>48</v>
      </c>
    </row>
    <row r="27" spans="1:7" x14ac:dyDescent="0.15">
      <c r="A27" s="14" t="s">
        <v>233</v>
      </c>
      <c r="B27" s="20">
        <v>39.700000000000003</v>
      </c>
      <c r="C27" s="20">
        <v>53.2</v>
      </c>
      <c r="D27" s="20">
        <v>62.8</v>
      </c>
      <c r="E27" s="20">
        <v>3.8</v>
      </c>
      <c r="F27" s="20">
        <v>29.3</v>
      </c>
      <c r="G27" s="20">
        <v>11.1</v>
      </c>
    </row>
    <row r="28" spans="1:7" x14ac:dyDescent="0.15">
      <c r="A28" s="14" t="s">
        <v>234</v>
      </c>
      <c r="B28" s="20">
        <v>-15.4</v>
      </c>
      <c r="C28" s="20">
        <v>-18.399999999999999</v>
      </c>
      <c r="D28" s="20">
        <v>-17.399999999999999</v>
      </c>
      <c r="E28" s="20">
        <v>20.2</v>
      </c>
      <c r="F28" s="20">
        <v>-20.7</v>
      </c>
      <c r="G28" s="20">
        <v>-22.5</v>
      </c>
    </row>
    <row r="29" spans="1:7" x14ac:dyDescent="0.15">
      <c r="A29" s="14" t="s">
        <v>235</v>
      </c>
      <c r="B29" s="20">
        <v>-38.799999999999997</v>
      </c>
      <c r="C29" s="20">
        <v>-25</v>
      </c>
      <c r="D29" s="20">
        <v>10.8</v>
      </c>
      <c r="E29" s="20">
        <v>2.2999999999999998</v>
      </c>
      <c r="F29" s="20">
        <v>-25.2</v>
      </c>
      <c r="G29" s="20">
        <v>-49.9</v>
      </c>
    </row>
    <row r="30" spans="1:7" x14ac:dyDescent="0.15">
      <c r="A30" s="14" t="s">
        <v>236</v>
      </c>
      <c r="B30" s="20">
        <v>-0.8</v>
      </c>
      <c r="C30" s="20">
        <v>-10.4</v>
      </c>
      <c r="D30" s="20">
        <v>-7.9</v>
      </c>
      <c r="E30" s="20">
        <v>-2.1</v>
      </c>
      <c r="F30" s="20">
        <v>23.3</v>
      </c>
      <c r="G30" s="20">
        <v>38.200000000000003</v>
      </c>
    </row>
    <row r="31" spans="1:7" x14ac:dyDescent="0.15">
      <c r="A31" s="14" t="s">
        <v>237</v>
      </c>
      <c r="B31" s="20">
        <v>41.1</v>
      </c>
      <c r="C31" s="20">
        <v>-19.8</v>
      </c>
      <c r="D31" s="20">
        <v>-5.3</v>
      </c>
      <c r="E31" s="20">
        <v>1</v>
      </c>
      <c r="F31" s="20">
        <v>-4.9000000000000004</v>
      </c>
      <c r="G31" s="20">
        <v>-18.600000000000001</v>
      </c>
    </row>
    <row r="32" spans="1:7" x14ac:dyDescent="0.15">
      <c r="A32" s="13" t="s">
        <v>238</v>
      </c>
      <c r="B32" s="26">
        <v>318</v>
      </c>
      <c r="C32" s="26">
        <v>301</v>
      </c>
      <c r="D32" s="26">
        <v>401.4</v>
      </c>
      <c r="E32" s="26">
        <v>428.7</v>
      </c>
      <c r="F32" s="26">
        <v>421.4</v>
      </c>
      <c r="G32" s="26">
        <v>420.3</v>
      </c>
    </row>
    <row r="33" spans="1:7" x14ac:dyDescent="0.15">
      <c r="A33" s="14"/>
      <c r="B33" s="14"/>
      <c r="C33" s="14"/>
      <c r="D33" s="14"/>
      <c r="E33" s="14"/>
      <c r="F33" s="14"/>
      <c r="G33" s="14"/>
    </row>
    <row r="34" spans="1:7" x14ac:dyDescent="0.15">
      <c r="A34" s="14" t="s">
        <v>239</v>
      </c>
      <c r="B34" s="20">
        <v>-260.10000000000002</v>
      </c>
      <c r="C34" s="20">
        <v>-305.3</v>
      </c>
      <c r="D34" s="20">
        <v>-327.9</v>
      </c>
      <c r="E34" s="20">
        <v>-278.10000000000002</v>
      </c>
      <c r="F34" s="20">
        <v>-184.1</v>
      </c>
      <c r="G34" s="20">
        <v>-196.6</v>
      </c>
    </row>
    <row r="35" spans="1:7" ht="12" x14ac:dyDescent="0.15">
      <c r="A35" s="14" t="s">
        <v>240</v>
      </c>
      <c r="B35" s="20" t="s">
        <v>48</v>
      </c>
      <c r="C35" s="20" t="s">
        <v>48</v>
      </c>
      <c r="D35" s="20">
        <v>-8.6</v>
      </c>
      <c r="E35" s="20">
        <v>-76</v>
      </c>
      <c r="F35" s="20">
        <v>-3.4</v>
      </c>
      <c r="G35" s="20">
        <v>-165.9</v>
      </c>
    </row>
    <row r="36" spans="1:7" ht="12" x14ac:dyDescent="0.15">
      <c r="A36" s="14" t="s">
        <v>241</v>
      </c>
      <c r="B36" s="20" t="s">
        <v>48</v>
      </c>
      <c r="C36" s="20" t="s">
        <v>48</v>
      </c>
      <c r="D36" s="20" t="s">
        <v>48</v>
      </c>
      <c r="E36" s="20" t="s">
        <v>48</v>
      </c>
      <c r="F36" s="20" t="s">
        <v>48</v>
      </c>
      <c r="G36" s="20" t="s">
        <v>48</v>
      </c>
    </row>
    <row r="37" spans="1:7" ht="12" x14ac:dyDescent="0.15">
      <c r="A37" s="14" t="s">
        <v>242</v>
      </c>
      <c r="B37" s="20">
        <v>-10.3</v>
      </c>
      <c r="C37" s="20" t="s">
        <v>48</v>
      </c>
      <c r="D37" s="20">
        <v>-30</v>
      </c>
      <c r="E37" s="20" t="s">
        <v>48</v>
      </c>
      <c r="F37" s="20" t="s">
        <v>48</v>
      </c>
      <c r="G37" s="20" t="s">
        <v>48</v>
      </c>
    </row>
    <row r="38" spans="1:7" ht="12" x14ac:dyDescent="0.15">
      <c r="A38" s="14" t="s">
        <v>243</v>
      </c>
      <c r="B38" s="20" t="s">
        <v>48</v>
      </c>
      <c r="C38" s="20" t="s">
        <v>48</v>
      </c>
      <c r="D38" s="20" t="s">
        <v>48</v>
      </c>
      <c r="E38" s="20" t="s">
        <v>48</v>
      </c>
      <c r="F38" s="20" t="s">
        <v>48</v>
      </c>
      <c r="G38" s="20" t="s">
        <v>48</v>
      </c>
    </row>
    <row r="39" spans="1:7" ht="12" x14ac:dyDescent="0.15">
      <c r="A39" s="14" t="s">
        <v>244</v>
      </c>
      <c r="B39" s="20" t="s">
        <v>48</v>
      </c>
      <c r="C39" s="20" t="s">
        <v>48</v>
      </c>
      <c r="D39" s="20" t="s">
        <v>48</v>
      </c>
      <c r="E39" s="20" t="s">
        <v>48</v>
      </c>
      <c r="F39" s="20" t="s">
        <v>48</v>
      </c>
      <c r="G39" s="20" t="s">
        <v>48</v>
      </c>
    </row>
    <row r="40" spans="1:7" x14ac:dyDescent="0.15">
      <c r="A40" s="13" t="s">
        <v>245</v>
      </c>
      <c r="B40" s="26">
        <v>-270.39999999999998</v>
      </c>
      <c r="C40" s="26">
        <v>-305.3</v>
      </c>
      <c r="D40" s="26">
        <v>-366.5</v>
      </c>
      <c r="E40" s="26">
        <v>-354.1</v>
      </c>
      <c r="F40" s="26">
        <v>-187.5</v>
      </c>
      <c r="G40" s="26">
        <v>-362.5</v>
      </c>
    </row>
    <row r="41" spans="1:7" x14ac:dyDescent="0.15">
      <c r="A41" s="14"/>
      <c r="B41" s="14"/>
      <c r="C41" s="14"/>
      <c r="D41" s="14"/>
      <c r="E41" s="14"/>
      <c r="F41" s="14"/>
      <c r="G41" s="14"/>
    </row>
    <row r="42" spans="1:7" ht="12" x14ac:dyDescent="0.15">
      <c r="A42" s="14" t="s">
        <v>246</v>
      </c>
      <c r="B42" s="20" t="s">
        <v>48</v>
      </c>
      <c r="C42" s="20" t="s">
        <v>48</v>
      </c>
      <c r="D42" s="20" t="s">
        <v>48</v>
      </c>
      <c r="E42" s="20" t="s">
        <v>48</v>
      </c>
      <c r="F42" s="20" t="s">
        <v>48</v>
      </c>
      <c r="G42" s="20" t="s">
        <v>48</v>
      </c>
    </row>
    <row r="43" spans="1:7" ht="12" x14ac:dyDescent="0.15">
      <c r="A43" s="14" t="s">
        <v>247</v>
      </c>
      <c r="B43" s="20">
        <v>670</v>
      </c>
      <c r="C43" s="20">
        <v>300</v>
      </c>
      <c r="D43" s="20">
        <v>590.5</v>
      </c>
      <c r="E43" s="20">
        <v>894.7</v>
      </c>
      <c r="F43" s="20">
        <v>752.2</v>
      </c>
      <c r="G43" s="20" t="s">
        <v>48</v>
      </c>
    </row>
    <row r="44" spans="1:7" x14ac:dyDescent="0.15">
      <c r="A44" s="13" t="s">
        <v>248</v>
      </c>
      <c r="B44" s="26">
        <v>670</v>
      </c>
      <c r="C44" s="26">
        <v>300</v>
      </c>
      <c r="D44" s="26">
        <v>590.5</v>
      </c>
      <c r="E44" s="26">
        <v>894.7</v>
      </c>
      <c r="F44" s="26">
        <v>752.2</v>
      </c>
      <c r="G44" s="26">
        <v>912.9</v>
      </c>
    </row>
    <row r="45" spans="1:7" ht="12" x14ac:dyDescent="0.15">
      <c r="A45" s="14" t="s">
        <v>249</v>
      </c>
      <c r="B45" s="20" t="s">
        <v>48</v>
      </c>
      <c r="C45" s="20" t="s">
        <v>48</v>
      </c>
      <c r="D45" s="20" t="s">
        <v>48</v>
      </c>
      <c r="E45" s="20" t="s">
        <v>48</v>
      </c>
      <c r="F45" s="20" t="s">
        <v>48</v>
      </c>
      <c r="G45" s="20" t="s">
        <v>48</v>
      </c>
    </row>
    <row r="46" spans="1:7" ht="12" x14ac:dyDescent="0.15">
      <c r="A46" s="14" t="s">
        <v>250</v>
      </c>
      <c r="B46" s="20">
        <v>-548.70000000000005</v>
      </c>
      <c r="C46" s="20">
        <v>-136.19999999999999</v>
      </c>
      <c r="D46" s="20">
        <v>-485</v>
      </c>
      <c r="E46" s="20">
        <v>-778.6</v>
      </c>
      <c r="F46" s="20">
        <v>-604.4</v>
      </c>
      <c r="G46" s="20" t="s">
        <v>48</v>
      </c>
    </row>
    <row r="47" spans="1:7" x14ac:dyDescent="0.15">
      <c r="A47" s="13" t="s">
        <v>251</v>
      </c>
      <c r="B47" s="26">
        <v>-548.70000000000005</v>
      </c>
      <c r="C47" s="26">
        <v>-136.19999999999999</v>
      </c>
      <c r="D47" s="26">
        <v>-485</v>
      </c>
      <c r="E47" s="26">
        <v>-778.6</v>
      </c>
      <c r="F47" s="26">
        <v>-604.4</v>
      </c>
      <c r="G47" s="26">
        <v>-778.8</v>
      </c>
    </row>
    <row r="48" spans="1:7" x14ac:dyDescent="0.15">
      <c r="A48" s="14"/>
      <c r="B48" s="14"/>
      <c r="C48" s="14"/>
      <c r="D48" s="14"/>
      <c r="E48" s="14"/>
      <c r="F48" s="14"/>
      <c r="G48" s="14"/>
    </row>
    <row r="49" spans="1:7" x14ac:dyDescent="0.15">
      <c r="A49" s="14" t="s">
        <v>252</v>
      </c>
      <c r="B49" s="20">
        <v>3.2</v>
      </c>
      <c r="C49" s="20">
        <v>13.3</v>
      </c>
      <c r="D49" s="20">
        <v>0.3</v>
      </c>
      <c r="E49" s="20">
        <v>12.2</v>
      </c>
      <c r="F49" s="20">
        <v>1</v>
      </c>
      <c r="G49" s="20">
        <v>7</v>
      </c>
    </row>
    <row r="50" spans="1:7" x14ac:dyDescent="0.15">
      <c r="A50" s="14" t="s">
        <v>253</v>
      </c>
      <c r="B50" s="20">
        <v>-160</v>
      </c>
      <c r="C50" s="20">
        <v>-146.1</v>
      </c>
      <c r="D50" s="20">
        <v>-111.1</v>
      </c>
      <c r="E50" s="20">
        <v>-150.30000000000001</v>
      </c>
      <c r="F50" s="20">
        <v>-357.7</v>
      </c>
      <c r="G50" s="20">
        <v>-141.80000000000001</v>
      </c>
    </row>
    <row r="51" spans="1:7" x14ac:dyDescent="0.15">
      <c r="A51" s="14"/>
      <c r="B51" s="14"/>
      <c r="C51" s="14"/>
      <c r="D51" s="14"/>
      <c r="E51" s="14"/>
      <c r="F51" s="14"/>
      <c r="G51" s="14"/>
    </row>
    <row r="52" spans="1:7" ht="12" x14ac:dyDescent="0.15">
      <c r="A52" s="14" t="s">
        <v>254</v>
      </c>
      <c r="B52" s="20" t="s">
        <v>48</v>
      </c>
      <c r="C52" s="20">
        <v>-38.299999999999997</v>
      </c>
      <c r="D52" s="20">
        <v>-39.799999999999997</v>
      </c>
      <c r="E52" s="20">
        <v>-42.6</v>
      </c>
      <c r="F52" s="20">
        <v>-48.4</v>
      </c>
      <c r="G52" s="20">
        <v>-52.8</v>
      </c>
    </row>
    <row r="53" spans="1:7" ht="12" x14ac:dyDescent="0.15">
      <c r="A53" s="13" t="s">
        <v>255</v>
      </c>
      <c r="B53" s="26" t="s">
        <v>48</v>
      </c>
      <c r="C53" s="26">
        <v>-38.299999999999997</v>
      </c>
      <c r="D53" s="26">
        <v>-39.799999999999997</v>
      </c>
      <c r="E53" s="26">
        <v>-42.6</v>
      </c>
      <c r="F53" s="26">
        <v>-48.4</v>
      </c>
      <c r="G53" s="26">
        <v>-52.8</v>
      </c>
    </row>
    <row r="54" spans="1:7" x14ac:dyDescent="0.15">
      <c r="A54" s="14"/>
      <c r="B54" s="14"/>
      <c r="C54" s="14"/>
      <c r="D54" s="14"/>
      <c r="E54" s="14"/>
      <c r="F54" s="14"/>
      <c r="G54" s="14"/>
    </row>
    <row r="55" spans="1:7" ht="12" x14ac:dyDescent="0.15">
      <c r="A55" s="14" t="s">
        <v>256</v>
      </c>
      <c r="B55" s="20" t="s">
        <v>48</v>
      </c>
      <c r="C55" s="20" t="s">
        <v>48</v>
      </c>
      <c r="D55" s="20" t="s">
        <v>48</v>
      </c>
      <c r="E55" s="20" t="s">
        <v>48</v>
      </c>
      <c r="F55" s="20" t="s">
        <v>48</v>
      </c>
      <c r="G55" s="20" t="s">
        <v>48</v>
      </c>
    </row>
    <row r="56" spans="1:7" ht="12" x14ac:dyDescent="0.15">
      <c r="A56" s="14" t="s">
        <v>257</v>
      </c>
      <c r="B56" s="20">
        <v>-1.4</v>
      </c>
      <c r="C56" s="20">
        <v>-3.6</v>
      </c>
      <c r="D56" s="20">
        <v>-1.7</v>
      </c>
      <c r="E56" s="20">
        <v>6.3</v>
      </c>
      <c r="F56" s="20" t="s">
        <v>48</v>
      </c>
      <c r="G56" s="20">
        <v>-2.2000000000000002</v>
      </c>
    </row>
    <row r="57" spans="1:7" x14ac:dyDescent="0.15">
      <c r="A57" s="13" t="s">
        <v>258</v>
      </c>
      <c r="B57" s="26">
        <v>-36.9</v>
      </c>
      <c r="C57" s="26">
        <v>-10.9</v>
      </c>
      <c r="D57" s="26">
        <v>-46.8</v>
      </c>
      <c r="E57" s="26">
        <v>-58.3</v>
      </c>
      <c r="F57" s="26">
        <v>-257.3</v>
      </c>
      <c r="G57" s="26">
        <v>-55.7</v>
      </c>
    </row>
    <row r="58" spans="1:7" x14ac:dyDescent="0.15">
      <c r="A58" s="14"/>
      <c r="B58" s="14"/>
      <c r="C58" s="14"/>
      <c r="D58" s="14"/>
      <c r="E58" s="14"/>
      <c r="F58" s="14"/>
      <c r="G58" s="14"/>
    </row>
    <row r="59" spans="1:7" x14ac:dyDescent="0.15">
      <c r="A59" s="14" t="s">
        <v>259</v>
      </c>
      <c r="B59" s="20">
        <v>-5.3</v>
      </c>
      <c r="C59" s="20">
        <v>-3.9</v>
      </c>
      <c r="D59" s="20">
        <v>-4.7</v>
      </c>
      <c r="E59" s="20">
        <v>8.6</v>
      </c>
      <c r="F59" s="20">
        <v>-4</v>
      </c>
      <c r="G59" s="20">
        <v>-2.2999999999999998</v>
      </c>
    </row>
    <row r="60" spans="1:7" x14ac:dyDescent="0.15">
      <c r="A60" s="13" t="s">
        <v>260</v>
      </c>
      <c r="B60" s="27">
        <v>5.4</v>
      </c>
      <c r="C60" s="27">
        <v>-19.100000000000001</v>
      </c>
      <c r="D60" s="27">
        <v>-16.600000000000001</v>
      </c>
      <c r="E60" s="27">
        <v>24.9</v>
      </c>
      <c r="F60" s="27">
        <v>-27.4</v>
      </c>
      <c r="G60" s="27">
        <v>-0.2</v>
      </c>
    </row>
    <row r="61" spans="1:7" x14ac:dyDescent="0.15">
      <c r="A61" s="14"/>
      <c r="B61" s="14"/>
      <c r="C61" s="14"/>
      <c r="D61" s="14"/>
      <c r="E61" s="14"/>
      <c r="F61" s="14"/>
      <c r="G61" s="14"/>
    </row>
    <row r="62" spans="1:7" x14ac:dyDescent="0.15">
      <c r="A62" s="13" t="s">
        <v>127</v>
      </c>
      <c r="B62" s="14"/>
      <c r="C62" s="14"/>
      <c r="D62" s="14"/>
      <c r="E62" s="14"/>
      <c r="F62" s="14"/>
      <c r="G62" s="14"/>
    </row>
    <row r="63" spans="1:7" x14ac:dyDescent="0.15">
      <c r="A63" s="14" t="s">
        <v>261</v>
      </c>
      <c r="B63" s="20">
        <v>8.1</v>
      </c>
      <c r="C63" s="20">
        <v>9.8000000000000007</v>
      </c>
      <c r="D63" s="20">
        <v>23.2</v>
      </c>
      <c r="E63" s="20">
        <v>22.6</v>
      </c>
      <c r="F63" s="20">
        <v>37.200000000000003</v>
      </c>
      <c r="G63" s="20">
        <v>37.200000000000003</v>
      </c>
    </row>
    <row r="64" spans="1:7" x14ac:dyDescent="0.15">
      <c r="A64" s="14" t="s">
        <v>262</v>
      </c>
      <c r="B64" s="20">
        <v>27.5</v>
      </c>
      <c r="C64" s="20">
        <v>40.799999999999997</v>
      </c>
      <c r="D64" s="20">
        <v>31.7</v>
      </c>
      <c r="E64" s="20">
        <v>22.4</v>
      </c>
      <c r="F64" s="20">
        <v>36.5</v>
      </c>
      <c r="G64" s="20">
        <v>36.5</v>
      </c>
    </row>
    <row r="65" spans="1:7" x14ac:dyDescent="0.15">
      <c r="A65" s="14" t="s">
        <v>263</v>
      </c>
      <c r="B65" s="20">
        <v>43.475000000000001</v>
      </c>
      <c r="C65" s="20">
        <v>1.075</v>
      </c>
      <c r="D65" s="20">
        <v>-20.399999999999999</v>
      </c>
      <c r="E65" s="20">
        <v>12.1</v>
      </c>
      <c r="F65" s="20">
        <v>178.48750000000001</v>
      </c>
      <c r="G65" s="20">
        <v>189.88749999999999</v>
      </c>
    </row>
    <row r="66" spans="1:7" x14ac:dyDescent="0.15">
      <c r="A66" s="14" t="s">
        <v>264</v>
      </c>
      <c r="B66" s="20">
        <v>46.875</v>
      </c>
      <c r="C66" s="20">
        <v>8.85</v>
      </c>
      <c r="D66" s="20">
        <v>-8.1999999999999993</v>
      </c>
      <c r="E66" s="20">
        <v>28.524999999999999</v>
      </c>
      <c r="F66" s="20">
        <v>200.45</v>
      </c>
      <c r="G66" s="20">
        <v>216.7</v>
      </c>
    </row>
    <row r="67" spans="1:7" x14ac:dyDescent="0.15">
      <c r="A67" s="14" t="s">
        <v>265</v>
      </c>
      <c r="B67" s="20">
        <v>-23.7</v>
      </c>
      <c r="C67" s="20">
        <v>-12.1</v>
      </c>
      <c r="D67" s="20">
        <v>14.8</v>
      </c>
      <c r="E67" s="20">
        <v>34.6</v>
      </c>
      <c r="F67" s="20">
        <v>-13</v>
      </c>
      <c r="G67" s="20">
        <v>9.1999999999999993</v>
      </c>
    </row>
    <row r="68" spans="1:7" x14ac:dyDescent="0.15">
      <c r="A68" s="14" t="s">
        <v>266</v>
      </c>
      <c r="B68" s="20">
        <v>121.3</v>
      </c>
      <c r="C68" s="20">
        <v>163.80000000000001</v>
      </c>
      <c r="D68" s="20">
        <v>105.5</v>
      </c>
      <c r="E68" s="20">
        <v>116.1</v>
      </c>
      <c r="F68" s="20">
        <v>147.80000000000001</v>
      </c>
      <c r="G68" s="20">
        <v>134.1</v>
      </c>
    </row>
    <row r="69" spans="1:7" x14ac:dyDescent="0.15">
      <c r="A69" s="14" t="s">
        <v>140</v>
      </c>
      <c r="B69" s="30">
        <v>42775</v>
      </c>
      <c r="C69" s="30">
        <v>43138</v>
      </c>
      <c r="D69" s="30">
        <v>43502</v>
      </c>
      <c r="E69" s="30">
        <v>43502</v>
      </c>
      <c r="F69" s="30">
        <v>43502</v>
      </c>
      <c r="G69" s="30">
        <v>43759</v>
      </c>
    </row>
    <row r="70" spans="1:7" ht="12" x14ac:dyDescent="0.15">
      <c r="A70" s="14" t="s">
        <v>141</v>
      </c>
      <c r="B70" s="19" t="s">
        <v>142</v>
      </c>
      <c r="C70" s="19" t="s">
        <v>142</v>
      </c>
      <c r="D70" s="19" t="s">
        <v>142</v>
      </c>
      <c r="E70" s="19" t="s">
        <v>142</v>
      </c>
      <c r="F70" s="19" t="s">
        <v>143</v>
      </c>
      <c r="G70" s="19" t="s">
        <v>143</v>
      </c>
    </row>
    <row r="71" spans="1:7" ht="12" x14ac:dyDescent="0.15">
      <c r="A71" s="14" t="s">
        <v>144</v>
      </c>
      <c r="B71" s="19" t="s">
        <v>145</v>
      </c>
      <c r="C71" s="19" t="s">
        <v>145</v>
      </c>
      <c r="D71" s="19" t="s">
        <v>145</v>
      </c>
      <c r="E71" s="19" t="s">
        <v>145</v>
      </c>
      <c r="F71" s="19" t="s">
        <v>145</v>
      </c>
      <c r="G71" s="19" t="s">
        <v>146</v>
      </c>
    </row>
    <row r="72" spans="1:7" x14ac:dyDescent="0.15">
      <c r="A72" s="14"/>
      <c r="B72" s="14"/>
      <c r="C72" s="14"/>
      <c r="D72" s="14"/>
      <c r="E72" s="14"/>
      <c r="F72" s="14"/>
      <c r="G72" s="14"/>
    </row>
    <row r="73" spans="1:7" ht="72" x14ac:dyDescent="0.15">
      <c r="A73" s="36" t="s">
        <v>66</v>
      </c>
      <c r="B73" s="21"/>
      <c r="C73" s="21"/>
      <c r="D73" s="21"/>
      <c r="E73" s="21"/>
      <c r="F73" s="21"/>
      <c r="G73" s="21"/>
    </row>
  </sheetData>
  <pageMargins left="0.2" right="0.2" top="0.5" bottom="0.5" header="0.5" footer="0.5"/>
  <pageSetup fitToWidth="0" fitToHeight="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8507-4FF5-456D-A638-9AA9CFEA7816}">
  <sheetPr>
    <tabColor theme="5"/>
  </sheetPr>
  <dimension ref="B5:S15"/>
  <sheetViews>
    <sheetView showGridLines="0" tabSelected="1" topLeftCell="A2" zoomScale="142" zoomScaleNormal="100" workbookViewId="0">
      <selection activeCell="E13" sqref="E13"/>
    </sheetView>
  </sheetViews>
  <sheetFormatPr baseColWidth="10" defaultColWidth="8.75" defaultRowHeight="12" outlineLevelCol="1" x14ac:dyDescent="0.15"/>
  <cols>
    <col min="2" max="2" width="15.5" bestFit="1" customWidth="1"/>
    <col min="4" max="4" width="10.5" bestFit="1" customWidth="1"/>
    <col min="5" max="6" width="14.5" bestFit="1" customWidth="1"/>
    <col min="8" max="8" width="13.75" customWidth="1"/>
    <col min="9" max="9" width="13.25" style="45" customWidth="1"/>
    <col min="10" max="10" width="13.25" style="45" hidden="1" customWidth="1" outlineLevel="1"/>
    <col min="11" max="11" width="13.25" style="45" customWidth="1" collapsed="1"/>
    <col min="12" max="12" width="13.25" style="45" hidden="1" customWidth="1" outlineLevel="1"/>
    <col min="13" max="13" width="14.5" style="45" hidden="1" customWidth="1" outlineLevel="1"/>
    <col min="14" max="18" width="13.25" style="45" hidden="1" customWidth="1" outlineLevel="1"/>
    <col min="19" max="19" width="8.75" collapsed="1"/>
  </cols>
  <sheetData>
    <row r="5" spans="2:18" ht="9.75" customHeight="1" x14ac:dyDescent="0.15"/>
    <row r="6" spans="2:18" hidden="1" x14ac:dyDescent="0.15"/>
    <row r="7" spans="2:18" ht="49.5" customHeight="1" x14ac:dyDescent="0.15">
      <c r="B7" s="46" t="s">
        <v>267</v>
      </c>
      <c r="C7" s="47"/>
      <c r="D7" s="46" t="s">
        <v>272</v>
      </c>
      <c r="E7" s="48" t="s">
        <v>273</v>
      </c>
      <c r="F7" s="48" t="s">
        <v>61</v>
      </c>
      <c r="G7" s="47"/>
      <c r="H7" s="142" t="s">
        <v>274</v>
      </c>
      <c r="I7" s="142" t="s">
        <v>275</v>
      </c>
      <c r="J7" s="142" t="s">
        <v>276</v>
      </c>
      <c r="K7" s="142" t="s">
        <v>277</v>
      </c>
      <c r="L7" s="141" t="s">
        <v>278</v>
      </c>
      <c r="M7" s="57" t="s">
        <v>279</v>
      </c>
      <c r="N7" s="57" t="s">
        <v>280</v>
      </c>
      <c r="O7" s="57" t="s">
        <v>281</v>
      </c>
      <c r="P7" s="57" t="s">
        <v>282</v>
      </c>
      <c r="Q7" s="57" t="s">
        <v>283</v>
      </c>
      <c r="R7" s="57" t="s">
        <v>284</v>
      </c>
    </row>
    <row r="8" spans="2:18" ht="3" customHeight="1" x14ac:dyDescent="0.15">
      <c r="B8" s="46"/>
      <c r="C8" s="47"/>
      <c r="D8" s="46"/>
      <c r="E8" s="46"/>
      <c r="F8" s="46"/>
      <c r="H8" s="48"/>
      <c r="I8" s="48"/>
      <c r="J8" s="48"/>
      <c r="K8" s="48"/>
      <c r="L8" s="48"/>
      <c r="M8" s="48"/>
      <c r="N8" s="48"/>
      <c r="O8" s="48"/>
      <c r="P8" s="48"/>
      <c r="Q8" s="48"/>
      <c r="R8" s="48"/>
    </row>
    <row r="9" spans="2:18" x14ac:dyDescent="0.15">
      <c r="B9" t="s">
        <v>268</v>
      </c>
      <c r="D9" s="39">
        <v>6015.5</v>
      </c>
      <c r="E9" s="39">
        <v>973.7</v>
      </c>
      <c r="F9" s="38">
        <f>D9/E9</f>
        <v>6.1779808976070658</v>
      </c>
      <c r="H9" s="44">
        <v>0.30199999999999999</v>
      </c>
      <c r="I9" s="40">
        <v>0.121</v>
      </c>
      <c r="J9" s="40">
        <v>6.5000000000000002E-2</v>
      </c>
      <c r="K9" s="41">
        <v>3.5700000000000003E-2</v>
      </c>
      <c r="L9" s="41">
        <v>1.78E-2</v>
      </c>
      <c r="M9" s="41">
        <v>-7.1300000000000002E-2</v>
      </c>
      <c r="N9" s="41">
        <v>-0.15959999999999999</v>
      </c>
      <c r="O9" s="41">
        <v>-0.37169999999999997</v>
      </c>
      <c r="P9" s="41">
        <v>0.48580000000000001</v>
      </c>
      <c r="Q9" s="42">
        <v>3.7</v>
      </c>
      <c r="R9" s="43">
        <v>1.17</v>
      </c>
    </row>
    <row r="10" spans="2:18" x14ac:dyDescent="0.15">
      <c r="B10" t="s">
        <v>269</v>
      </c>
      <c r="D10" s="39">
        <v>16258.9</v>
      </c>
      <c r="E10" s="39">
        <v>2298</v>
      </c>
      <c r="F10" s="38">
        <f>D10/E10</f>
        <v>7.0752393385552654</v>
      </c>
      <c r="H10" s="44">
        <v>0.26400000000000001</v>
      </c>
      <c r="I10" s="40">
        <v>0.182</v>
      </c>
      <c r="J10" s="40">
        <v>0.104</v>
      </c>
      <c r="K10" s="41">
        <v>3.0200000000000001E-2</v>
      </c>
      <c r="L10" s="41">
        <v>1.43E-2</v>
      </c>
      <c r="M10" s="41">
        <v>4.1799999999999997E-2</v>
      </c>
      <c r="N10" s="41">
        <v>-2.5499999999999998E-2</v>
      </c>
      <c r="O10" s="41">
        <v>-0.61629999999999996</v>
      </c>
      <c r="P10" s="41">
        <v>0.32169999999999999</v>
      </c>
      <c r="Q10" s="42">
        <v>2.2999999999999998</v>
      </c>
      <c r="R10" s="43">
        <v>1.47</v>
      </c>
    </row>
    <row r="11" spans="2:18" x14ac:dyDescent="0.15">
      <c r="B11" s="49" t="s">
        <v>270</v>
      </c>
      <c r="C11" s="49"/>
      <c r="D11" s="50">
        <v>18820.2</v>
      </c>
      <c r="E11" s="50">
        <v>2311.5</v>
      </c>
      <c r="F11" s="51">
        <f>D11/E11</f>
        <v>8.1419857235561324</v>
      </c>
      <c r="H11" s="52">
        <v>0.191</v>
      </c>
      <c r="I11" s="53">
        <v>0.109</v>
      </c>
      <c r="J11" s="53">
        <v>5.8000000000000003E-2</v>
      </c>
      <c r="K11" s="54">
        <v>3.3000000000000002E-2</v>
      </c>
      <c r="L11" s="54">
        <v>-1.1900000000000001E-2</v>
      </c>
      <c r="M11" s="54">
        <v>-4.2099999999999999E-2</v>
      </c>
      <c r="N11" s="54">
        <v>-0.13239999999999999</v>
      </c>
      <c r="O11" s="54">
        <v>-0.2102</v>
      </c>
      <c r="P11" s="54">
        <v>0.435</v>
      </c>
      <c r="Q11" s="55">
        <v>3.6</v>
      </c>
      <c r="R11" s="56">
        <v>0.66</v>
      </c>
    </row>
    <row r="12" spans="2:18" x14ac:dyDescent="0.15">
      <c r="F12" s="38"/>
    </row>
    <row r="13" spans="2:18" x14ac:dyDescent="0.15">
      <c r="B13" s="37" t="s">
        <v>271</v>
      </c>
      <c r="C13" s="37"/>
      <c r="D13" s="37">
        <v>7358.6</v>
      </c>
      <c r="E13" s="37">
        <v>563.4</v>
      </c>
      <c r="F13" s="58">
        <f>D13/E13</f>
        <v>13.061057862974797</v>
      </c>
      <c r="H13" s="59">
        <v>0.27400000000000002</v>
      </c>
      <c r="I13" s="60">
        <v>0.24</v>
      </c>
      <c r="J13" s="60">
        <v>0.18</v>
      </c>
      <c r="K13" s="61">
        <v>0.1273</v>
      </c>
      <c r="L13" s="61">
        <v>9.9400000000000002E-2</v>
      </c>
      <c r="M13" s="61">
        <v>0.1555</v>
      </c>
      <c r="N13" s="61">
        <v>0.15029999999999999</v>
      </c>
      <c r="O13" s="61">
        <v>3.0000000000000001E-3</v>
      </c>
      <c r="P13" s="61">
        <v>0.45669999999999999</v>
      </c>
      <c r="Q13" s="62">
        <v>2.1</v>
      </c>
      <c r="R13" s="63">
        <v>1</v>
      </c>
    </row>
    <row r="14" spans="2:18" ht="13" x14ac:dyDescent="0.15">
      <c r="F14" s="38"/>
      <c r="J14" s="45" t="s">
        <v>4</v>
      </c>
    </row>
    <row r="15" spans="2:18" x14ac:dyDescent="0.15">
      <c r="B15" s="64" t="s">
        <v>285</v>
      </c>
      <c r="F15" t="s">
        <v>34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B21D-2174-4475-B05A-CAE189F3897E}">
  <dimension ref="A1"/>
  <sheetViews>
    <sheetView workbookViewId="0"/>
  </sheetViews>
  <sheetFormatPr baseColWidth="10" defaultColWidth="8.75" defaultRowHeight="12" x14ac:dyDescent="0.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66073-FD6C-4926-8749-1571A0E183E4}">
  <sheetPr>
    <outlinePr summaryBelow="0" summaryRight="0"/>
    <pageSetUpPr autoPageBreaks="0"/>
  </sheetPr>
  <dimension ref="A5:IU88"/>
  <sheetViews>
    <sheetView topLeftCell="Y1" workbookViewId="0"/>
  </sheetViews>
  <sheetFormatPr baseColWidth="10" defaultColWidth="8.75" defaultRowHeight="11" x14ac:dyDescent="0.15"/>
  <cols>
    <col min="1" max="1" width="53.5" style="105" customWidth="1"/>
    <col min="2" max="7" width="17.25" style="105" customWidth="1"/>
    <col min="8" max="256" width="9.25" style="105"/>
    <col min="257" max="257" width="53.5" style="105" customWidth="1"/>
    <col min="258" max="263" width="17.25" style="105" customWidth="1"/>
    <col min="264" max="512" width="9.25" style="105"/>
    <col min="513" max="513" width="53.5" style="105" customWidth="1"/>
    <col min="514" max="519" width="17.25" style="105" customWidth="1"/>
    <col min="520" max="768" width="9.25" style="105"/>
    <col min="769" max="769" width="53.5" style="105" customWidth="1"/>
    <col min="770" max="775" width="17.25" style="105" customWidth="1"/>
    <col min="776" max="1024" width="9.25" style="105"/>
    <col min="1025" max="1025" width="53.5" style="105" customWidth="1"/>
    <col min="1026" max="1031" width="17.25" style="105" customWidth="1"/>
    <col min="1032" max="1280" width="9.25" style="105"/>
    <col min="1281" max="1281" width="53.5" style="105" customWidth="1"/>
    <col min="1282" max="1287" width="17.25" style="105" customWidth="1"/>
    <col min="1288" max="1536" width="9.25" style="105"/>
    <col min="1537" max="1537" width="53.5" style="105" customWidth="1"/>
    <col min="1538" max="1543" width="17.25" style="105" customWidth="1"/>
    <col min="1544" max="1792" width="9.25" style="105"/>
    <col min="1793" max="1793" width="53.5" style="105" customWidth="1"/>
    <col min="1794" max="1799" width="17.25" style="105" customWidth="1"/>
    <col min="1800" max="2048" width="9.25" style="105"/>
    <col min="2049" max="2049" width="53.5" style="105" customWidth="1"/>
    <col min="2050" max="2055" width="17.25" style="105" customWidth="1"/>
    <col min="2056" max="2304" width="9.25" style="105"/>
    <col min="2305" max="2305" width="53.5" style="105" customWidth="1"/>
    <col min="2306" max="2311" width="17.25" style="105" customWidth="1"/>
    <col min="2312" max="2560" width="9.25" style="105"/>
    <col min="2561" max="2561" width="53.5" style="105" customWidth="1"/>
    <col min="2562" max="2567" width="17.25" style="105" customWidth="1"/>
    <col min="2568" max="2816" width="9.25" style="105"/>
    <col min="2817" max="2817" width="53.5" style="105" customWidth="1"/>
    <col min="2818" max="2823" width="17.25" style="105" customWidth="1"/>
    <col min="2824" max="3072" width="9.25" style="105"/>
    <col min="3073" max="3073" width="53.5" style="105" customWidth="1"/>
    <col min="3074" max="3079" width="17.25" style="105" customWidth="1"/>
    <col min="3080" max="3328" width="9.25" style="105"/>
    <col min="3329" max="3329" width="53.5" style="105" customWidth="1"/>
    <col min="3330" max="3335" width="17.25" style="105" customWidth="1"/>
    <col min="3336" max="3584" width="9.25" style="105"/>
    <col min="3585" max="3585" width="53.5" style="105" customWidth="1"/>
    <col min="3586" max="3591" width="17.25" style="105" customWidth="1"/>
    <col min="3592" max="3840" width="9.25" style="105"/>
    <col min="3841" max="3841" width="53.5" style="105" customWidth="1"/>
    <col min="3842" max="3847" width="17.25" style="105" customWidth="1"/>
    <col min="3848" max="4096" width="9.25" style="105"/>
    <col min="4097" max="4097" width="53.5" style="105" customWidth="1"/>
    <col min="4098" max="4103" width="17.25" style="105" customWidth="1"/>
    <col min="4104" max="4352" width="9.25" style="105"/>
    <col min="4353" max="4353" width="53.5" style="105" customWidth="1"/>
    <col min="4354" max="4359" width="17.25" style="105" customWidth="1"/>
    <col min="4360" max="4608" width="9.25" style="105"/>
    <col min="4609" max="4609" width="53.5" style="105" customWidth="1"/>
    <col min="4610" max="4615" width="17.25" style="105" customWidth="1"/>
    <col min="4616" max="4864" width="9.25" style="105"/>
    <col min="4865" max="4865" width="53.5" style="105" customWidth="1"/>
    <col min="4866" max="4871" width="17.25" style="105" customWidth="1"/>
    <col min="4872" max="5120" width="9.25" style="105"/>
    <col min="5121" max="5121" width="53.5" style="105" customWidth="1"/>
    <col min="5122" max="5127" width="17.25" style="105" customWidth="1"/>
    <col min="5128" max="5376" width="9.25" style="105"/>
    <col min="5377" max="5377" width="53.5" style="105" customWidth="1"/>
    <col min="5378" max="5383" width="17.25" style="105" customWidth="1"/>
    <col min="5384" max="5632" width="9.25" style="105"/>
    <col min="5633" max="5633" width="53.5" style="105" customWidth="1"/>
    <col min="5634" max="5639" width="17.25" style="105" customWidth="1"/>
    <col min="5640" max="5888" width="9.25" style="105"/>
    <col min="5889" max="5889" width="53.5" style="105" customWidth="1"/>
    <col min="5890" max="5895" width="17.25" style="105" customWidth="1"/>
    <col min="5896" max="6144" width="9.25" style="105"/>
    <col min="6145" max="6145" width="53.5" style="105" customWidth="1"/>
    <col min="6146" max="6151" width="17.25" style="105" customWidth="1"/>
    <col min="6152" max="6400" width="9.25" style="105"/>
    <col min="6401" max="6401" width="53.5" style="105" customWidth="1"/>
    <col min="6402" max="6407" width="17.25" style="105" customWidth="1"/>
    <col min="6408" max="6656" width="9.25" style="105"/>
    <col min="6657" max="6657" width="53.5" style="105" customWidth="1"/>
    <col min="6658" max="6663" width="17.25" style="105" customWidth="1"/>
    <col min="6664" max="6912" width="9.25" style="105"/>
    <col min="6913" max="6913" width="53.5" style="105" customWidth="1"/>
    <col min="6914" max="6919" width="17.25" style="105" customWidth="1"/>
    <col min="6920" max="7168" width="9.25" style="105"/>
    <col min="7169" max="7169" width="53.5" style="105" customWidth="1"/>
    <col min="7170" max="7175" width="17.25" style="105" customWidth="1"/>
    <col min="7176" max="7424" width="9.25" style="105"/>
    <col min="7425" max="7425" width="53.5" style="105" customWidth="1"/>
    <col min="7426" max="7431" width="17.25" style="105" customWidth="1"/>
    <col min="7432" max="7680" width="9.25" style="105"/>
    <col min="7681" max="7681" width="53.5" style="105" customWidth="1"/>
    <col min="7682" max="7687" width="17.25" style="105" customWidth="1"/>
    <col min="7688" max="7936" width="9.25" style="105"/>
    <col min="7937" max="7937" width="53.5" style="105" customWidth="1"/>
    <col min="7938" max="7943" width="17.25" style="105" customWidth="1"/>
    <col min="7944" max="8192" width="9.25" style="105"/>
    <col min="8193" max="8193" width="53.5" style="105" customWidth="1"/>
    <col min="8194" max="8199" width="17.25" style="105" customWidth="1"/>
    <col min="8200" max="8448" width="9.25" style="105"/>
    <col min="8449" max="8449" width="53.5" style="105" customWidth="1"/>
    <col min="8450" max="8455" width="17.25" style="105" customWidth="1"/>
    <col min="8456" max="8704" width="9.25" style="105"/>
    <col min="8705" max="8705" width="53.5" style="105" customWidth="1"/>
    <col min="8706" max="8711" width="17.25" style="105" customWidth="1"/>
    <col min="8712" max="8960" width="9.25" style="105"/>
    <col min="8961" max="8961" width="53.5" style="105" customWidth="1"/>
    <col min="8962" max="8967" width="17.25" style="105" customWidth="1"/>
    <col min="8968" max="9216" width="9.25" style="105"/>
    <col min="9217" max="9217" width="53.5" style="105" customWidth="1"/>
    <col min="9218" max="9223" width="17.25" style="105" customWidth="1"/>
    <col min="9224" max="9472" width="9.25" style="105"/>
    <col min="9473" max="9473" width="53.5" style="105" customWidth="1"/>
    <col min="9474" max="9479" width="17.25" style="105" customWidth="1"/>
    <col min="9480" max="9728" width="9.25" style="105"/>
    <col min="9729" max="9729" width="53.5" style="105" customWidth="1"/>
    <col min="9730" max="9735" width="17.25" style="105" customWidth="1"/>
    <col min="9736" max="9984" width="9.25" style="105"/>
    <col min="9985" max="9985" width="53.5" style="105" customWidth="1"/>
    <col min="9986" max="9991" width="17.25" style="105" customWidth="1"/>
    <col min="9992" max="10240" width="9.25" style="105"/>
    <col min="10241" max="10241" width="53.5" style="105" customWidth="1"/>
    <col min="10242" max="10247" width="17.25" style="105" customWidth="1"/>
    <col min="10248" max="10496" width="9.25" style="105"/>
    <col min="10497" max="10497" width="53.5" style="105" customWidth="1"/>
    <col min="10498" max="10503" width="17.25" style="105" customWidth="1"/>
    <col min="10504" max="10752" width="9.25" style="105"/>
    <col min="10753" max="10753" width="53.5" style="105" customWidth="1"/>
    <col min="10754" max="10759" width="17.25" style="105" customWidth="1"/>
    <col min="10760" max="11008" width="9.25" style="105"/>
    <col min="11009" max="11009" width="53.5" style="105" customWidth="1"/>
    <col min="11010" max="11015" width="17.25" style="105" customWidth="1"/>
    <col min="11016" max="11264" width="9.25" style="105"/>
    <col min="11265" max="11265" width="53.5" style="105" customWidth="1"/>
    <col min="11266" max="11271" width="17.25" style="105" customWidth="1"/>
    <col min="11272" max="11520" width="9.25" style="105"/>
    <col min="11521" max="11521" width="53.5" style="105" customWidth="1"/>
    <col min="11522" max="11527" width="17.25" style="105" customWidth="1"/>
    <col min="11528" max="11776" width="9.25" style="105"/>
    <col min="11777" max="11777" width="53.5" style="105" customWidth="1"/>
    <col min="11778" max="11783" width="17.25" style="105" customWidth="1"/>
    <col min="11784" max="12032" width="9.25" style="105"/>
    <col min="12033" max="12033" width="53.5" style="105" customWidth="1"/>
    <col min="12034" max="12039" width="17.25" style="105" customWidth="1"/>
    <col min="12040" max="12288" width="9.25" style="105"/>
    <col min="12289" max="12289" width="53.5" style="105" customWidth="1"/>
    <col min="12290" max="12295" width="17.25" style="105" customWidth="1"/>
    <col min="12296" max="12544" width="9.25" style="105"/>
    <col min="12545" max="12545" width="53.5" style="105" customWidth="1"/>
    <col min="12546" max="12551" width="17.25" style="105" customWidth="1"/>
    <col min="12552" max="12800" width="9.25" style="105"/>
    <col min="12801" max="12801" width="53.5" style="105" customWidth="1"/>
    <col min="12802" max="12807" width="17.25" style="105" customWidth="1"/>
    <col min="12808" max="13056" width="9.25" style="105"/>
    <col min="13057" max="13057" width="53.5" style="105" customWidth="1"/>
    <col min="13058" max="13063" width="17.25" style="105" customWidth="1"/>
    <col min="13064" max="13312" width="9.25" style="105"/>
    <col min="13313" max="13313" width="53.5" style="105" customWidth="1"/>
    <col min="13314" max="13319" width="17.25" style="105" customWidth="1"/>
    <col min="13320" max="13568" width="9.25" style="105"/>
    <col min="13569" max="13569" width="53.5" style="105" customWidth="1"/>
    <col min="13570" max="13575" width="17.25" style="105" customWidth="1"/>
    <col min="13576" max="13824" width="9.25" style="105"/>
    <col min="13825" max="13825" width="53.5" style="105" customWidth="1"/>
    <col min="13826" max="13831" width="17.25" style="105" customWidth="1"/>
    <col min="13832" max="14080" width="9.25" style="105"/>
    <col min="14081" max="14081" width="53.5" style="105" customWidth="1"/>
    <col min="14082" max="14087" width="17.25" style="105" customWidth="1"/>
    <col min="14088" max="14336" width="9.25" style="105"/>
    <col min="14337" max="14337" width="53.5" style="105" customWidth="1"/>
    <col min="14338" max="14343" width="17.25" style="105" customWidth="1"/>
    <col min="14344" max="14592" width="9.25" style="105"/>
    <col min="14593" max="14593" width="53.5" style="105" customWidth="1"/>
    <col min="14594" max="14599" width="17.25" style="105" customWidth="1"/>
    <col min="14600" max="14848" width="9.25" style="105"/>
    <col min="14849" max="14849" width="53.5" style="105" customWidth="1"/>
    <col min="14850" max="14855" width="17.25" style="105" customWidth="1"/>
    <col min="14856" max="15104" width="9.25" style="105"/>
    <col min="15105" max="15105" width="53.5" style="105" customWidth="1"/>
    <col min="15106" max="15111" width="17.25" style="105" customWidth="1"/>
    <col min="15112" max="15360" width="9.25" style="105"/>
    <col min="15361" max="15361" width="53.5" style="105" customWidth="1"/>
    <col min="15362" max="15367" width="17.25" style="105" customWidth="1"/>
    <col min="15368" max="15616" width="9.25" style="105"/>
    <col min="15617" max="15617" width="53.5" style="105" customWidth="1"/>
    <col min="15618" max="15623" width="17.25" style="105" customWidth="1"/>
    <col min="15624" max="15872" width="9.25" style="105"/>
    <col min="15873" max="15873" width="53.5" style="105" customWidth="1"/>
    <col min="15874" max="15879" width="17.25" style="105" customWidth="1"/>
    <col min="15880" max="16128" width="9.25" style="105"/>
    <col min="16129" max="16129" width="53.5" style="105" customWidth="1"/>
    <col min="16130" max="16135" width="17.25" style="105" customWidth="1"/>
    <col min="16136" max="16384" width="9.25" style="105"/>
  </cols>
  <sheetData>
    <row r="5" spans="1:255" ht="17" x14ac:dyDescent="0.2">
      <c r="A5" s="104" t="s">
        <v>326</v>
      </c>
    </row>
    <row r="7" spans="1:255" ht="12" x14ac:dyDescent="0.15">
      <c r="A7" s="106" t="s">
        <v>1</v>
      </c>
      <c r="B7" s="107" t="s">
        <v>2</v>
      </c>
      <c r="C7" s="105" t="s">
        <v>3</v>
      </c>
      <c r="D7" s="108" t="s">
        <v>4</v>
      </c>
      <c r="E7" s="107" t="s">
        <v>5</v>
      </c>
      <c r="F7" s="105" t="s">
        <v>327</v>
      </c>
    </row>
    <row r="8" spans="1:255" x14ac:dyDescent="0.15">
      <c r="A8" s="108"/>
      <c r="B8" s="107" t="s">
        <v>7</v>
      </c>
      <c r="C8" s="105" t="s">
        <v>8</v>
      </c>
      <c r="D8" s="108" t="s">
        <v>4</v>
      </c>
      <c r="E8" s="107" t="s">
        <v>9</v>
      </c>
      <c r="F8" s="105" t="s">
        <v>10</v>
      </c>
    </row>
    <row r="9" spans="1:255" x14ac:dyDescent="0.15">
      <c r="A9" s="108"/>
      <c r="B9" s="107" t="s">
        <v>11</v>
      </c>
      <c r="C9" s="109" t="s">
        <v>12</v>
      </c>
      <c r="D9" s="108" t="s">
        <v>4</v>
      </c>
      <c r="E9" s="107" t="s">
        <v>13</v>
      </c>
      <c r="F9" s="105" t="s">
        <v>14</v>
      </c>
    </row>
    <row r="10" spans="1:255" x14ac:dyDescent="0.15">
      <c r="A10" s="108"/>
      <c r="B10" s="107" t="s">
        <v>69</v>
      </c>
      <c r="C10" s="105" t="s">
        <v>328</v>
      </c>
      <c r="D10" s="108" t="s">
        <v>4</v>
      </c>
      <c r="E10" s="110"/>
      <c r="F10" s="110"/>
    </row>
    <row r="13" spans="1:255" x14ac:dyDescent="0.15">
      <c r="A13" s="111" t="s">
        <v>15</v>
      </c>
      <c r="B13" s="111"/>
      <c r="C13" s="111"/>
      <c r="D13" s="111"/>
      <c r="E13" s="111"/>
      <c r="F13" s="111"/>
      <c r="G13" s="111"/>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row>
    <row r="14" spans="1:255" ht="36" x14ac:dyDescent="0.15">
      <c r="A14" s="113" t="s">
        <v>16</v>
      </c>
      <c r="B14" s="114" t="s">
        <v>329</v>
      </c>
      <c r="C14" s="114" t="s">
        <v>330</v>
      </c>
      <c r="D14" s="114" t="s">
        <v>331</v>
      </c>
      <c r="E14" s="114" t="s">
        <v>332</v>
      </c>
      <c r="F14" s="114" t="s">
        <v>333</v>
      </c>
      <c r="G14" s="114" t="s">
        <v>22</v>
      </c>
    </row>
    <row r="15" spans="1:255" ht="12" x14ac:dyDescent="0.15">
      <c r="A15" s="115" t="s">
        <v>23</v>
      </c>
      <c r="B15" s="116" t="s">
        <v>334</v>
      </c>
      <c r="C15" s="116" t="s">
        <v>334</v>
      </c>
      <c r="D15" s="116" t="s">
        <v>334</v>
      </c>
      <c r="E15" s="116" t="s">
        <v>334</v>
      </c>
      <c r="F15" s="116" t="s">
        <v>334</v>
      </c>
      <c r="G15" s="116" t="s">
        <v>334</v>
      </c>
    </row>
    <row r="16" spans="1:255" x14ac:dyDescent="0.15">
      <c r="A16" s="117"/>
      <c r="B16" s="118"/>
      <c r="C16" s="118"/>
      <c r="D16" s="118"/>
      <c r="E16" s="118"/>
      <c r="F16" s="118"/>
      <c r="G16" s="118"/>
    </row>
    <row r="17" spans="1:7" x14ac:dyDescent="0.15">
      <c r="A17" s="117" t="s">
        <v>25</v>
      </c>
      <c r="B17" s="119">
        <v>2010734</v>
      </c>
      <c r="C17" s="119">
        <v>2104430</v>
      </c>
      <c r="D17" s="119">
        <v>2026470</v>
      </c>
      <c r="E17" s="119">
        <v>2204858</v>
      </c>
      <c r="F17" s="119">
        <v>2388848</v>
      </c>
      <c r="G17" s="119">
        <v>2319995</v>
      </c>
    </row>
    <row r="18" spans="1:7" x14ac:dyDescent="0.15">
      <c r="A18" s="120" t="s">
        <v>26</v>
      </c>
      <c r="B18" s="121">
        <v>9.4111E-2</v>
      </c>
      <c r="C18" s="121">
        <v>4.6597E-2</v>
      </c>
      <c r="D18" s="121">
        <v>-3.7046000000000003E-2</v>
      </c>
      <c r="E18" s="121">
        <v>8.8027999999999995E-2</v>
      </c>
      <c r="F18" s="121">
        <v>8.3446999999999993E-2</v>
      </c>
      <c r="G18" s="121">
        <v>-1.1865000000000001E-2</v>
      </c>
    </row>
    <row r="19" spans="1:7" x14ac:dyDescent="0.15">
      <c r="A19" s="118"/>
      <c r="B19" s="118"/>
      <c r="C19" s="118"/>
      <c r="D19" s="118"/>
      <c r="E19" s="118"/>
      <c r="F19" s="118"/>
      <c r="G19" s="118"/>
    </row>
    <row r="20" spans="1:7" x14ac:dyDescent="0.15">
      <c r="A20" s="117" t="s">
        <v>27</v>
      </c>
      <c r="B20" s="119">
        <v>399265</v>
      </c>
      <c r="C20" s="119">
        <v>441874</v>
      </c>
      <c r="D20" s="119">
        <v>429998</v>
      </c>
      <c r="E20" s="119">
        <v>456841</v>
      </c>
      <c r="F20" s="119">
        <v>453362</v>
      </c>
      <c r="G20" s="119">
        <v>444151</v>
      </c>
    </row>
    <row r="21" spans="1:7" x14ac:dyDescent="0.15">
      <c r="A21" s="120" t="s">
        <v>28</v>
      </c>
      <c r="B21" s="121">
        <v>0.19856599999999999</v>
      </c>
      <c r="C21" s="121">
        <v>0.20997299999999999</v>
      </c>
      <c r="D21" s="121">
        <v>0.21218999999999999</v>
      </c>
      <c r="E21" s="121">
        <v>0.20719699999999999</v>
      </c>
      <c r="F21" s="121">
        <v>0.18978200000000001</v>
      </c>
      <c r="G21" s="121">
        <v>0.191444</v>
      </c>
    </row>
    <row r="22" spans="1:7" x14ac:dyDescent="0.15">
      <c r="A22" s="118"/>
      <c r="B22" s="118"/>
      <c r="C22" s="118"/>
      <c r="D22" s="118"/>
      <c r="E22" s="118"/>
      <c r="F22" s="118"/>
      <c r="G22" s="118"/>
    </row>
    <row r="23" spans="1:7" x14ac:dyDescent="0.15">
      <c r="A23" s="117" t="s">
        <v>29</v>
      </c>
      <c r="B23" s="119">
        <v>212547</v>
      </c>
      <c r="C23" s="119">
        <v>254685</v>
      </c>
      <c r="D23" s="119">
        <v>244446</v>
      </c>
      <c r="E23" s="119">
        <v>261144</v>
      </c>
      <c r="F23" s="119">
        <v>254779</v>
      </c>
      <c r="G23" s="119">
        <v>253490</v>
      </c>
    </row>
    <row r="24" spans="1:7" x14ac:dyDescent="0.15">
      <c r="A24" s="120" t="s">
        <v>28</v>
      </c>
      <c r="B24" s="121">
        <v>0.10570599999999999</v>
      </c>
      <c r="C24" s="121">
        <v>0.12102300000000001</v>
      </c>
      <c r="D24" s="121">
        <v>0.120626</v>
      </c>
      <c r="E24" s="121">
        <v>0.11844</v>
      </c>
      <c r="F24" s="121">
        <v>0.106653</v>
      </c>
      <c r="G24" s="121">
        <v>0.109263</v>
      </c>
    </row>
    <row r="25" spans="1:7" x14ac:dyDescent="0.15">
      <c r="A25" s="118"/>
      <c r="B25" s="118"/>
      <c r="C25" s="118"/>
      <c r="D25" s="118"/>
      <c r="E25" s="118"/>
      <c r="F25" s="118"/>
      <c r="G25" s="118"/>
    </row>
    <row r="26" spans="1:7" x14ac:dyDescent="0.15">
      <c r="A26" s="117" t="s">
        <v>30</v>
      </c>
      <c r="B26" s="119">
        <v>123481</v>
      </c>
      <c r="C26" s="119">
        <v>154480</v>
      </c>
      <c r="D26" s="119">
        <v>146893</v>
      </c>
      <c r="E26" s="119">
        <v>156464</v>
      </c>
      <c r="F26" s="119">
        <v>141469</v>
      </c>
      <c r="G26" s="119">
        <v>135430</v>
      </c>
    </row>
    <row r="27" spans="1:7" x14ac:dyDescent="0.15">
      <c r="A27" s="120" t="s">
        <v>28</v>
      </c>
      <c r="B27" s="121">
        <v>6.1409999999999999E-2</v>
      </c>
      <c r="C27" s="121">
        <v>7.3407E-2</v>
      </c>
      <c r="D27" s="121">
        <v>7.2486999999999996E-2</v>
      </c>
      <c r="E27" s="121">
        <v>7.0962999999999998E-2</v>
      </c>
      <c r="F27" s="121">
        <v>5.9220000000000002E-2</v>
      </c>
      <c r="G27" s="121">
        <v>5.8375000000000003E-2</v>
      </c>
    </row>
    <row r="28" spans="1:7" x14ac:dyDescent="0.15">
      <c r="A28" s="118"/>
      <c r="B28" s="118"/>
      <c r="C28" s="118"/>
      <c r="D28" s="118"/>
      <c r="E28" s="118"/>
      <c r="F28" s="118"/>
      <c r="G28" s="118"/>
    </row>
    <row r="29" spans="1:7" x14ac:dyDescent="0.15">
      <c r="A29" s="117" t="s">
        <v>31</v>
      </c>
      <c r="B29" s="119">
        <v>74732</v>
      </c>
      <c r="C29" s="119">
        <v>97182</v>
      </c>
      <c r="D29" s="119">
        <v>105943</v>
      </c>
      <c r="E29" s="119">
        <v>103180</v>
      </c>
      <c r="F29" s="119">
        <v>87788</v>
      </c>
      <c r="G29" s="119">
        <v>84797</v>
      </c>
    </row>
    <row r="30" spans="1:7" x14ac:dyDescent="0.15">
      <c r="A30" s="120" t="s">
        <v>28</v>
      </c>
      <c r="B30" s="121">
        <v>3.7165999999999998E-2</v>
      </c>
      <c r="C30" s="121">
        <v>4.6178999999999998E-2</v>
      </c>
      <c r="D30" s="121">
        <v>5.2278999999999999E-2</v>
      </c>
      <c r="E30" s="121">
        <v>4.6795999999999997E-2</v>
      </c>
      <c r="F30" s="121">
        <v>3.6748999999999997E-2</v>
      </c>
      <c r="G30" s="121">
        <v>3.6549999999999999E-2</v>
      </c>
    </row>
    <row r="31" spans="1:7" x14ac:dyDescent="0.15">
      <c r="A31" s="118"/>
      <c r="B31" s="118"/>
      <c r="C31" s="118"/>
      <c r="D31" s="118"/>
      <c r="E31" s="118"/>
      <c r="F31" s="118"/>
      <c r="G31" s="118"/>
    </row>
    <row r="32" spans="1:7" x14ac:dyDescent="0.15">
      <c r="A32" s="117" t="s">
        <v>32</v>
      </c>
      <c r="B32" s="119">
        <v>71021</v>
      </c>
      <c r="C32" s="119">
        <v>90132</v>
      </c>
      <c r="D32" s="119">
        <v>99418</v>
      </c>
      <c r="E32" s="119">
        <v>95915</v>
      </c>
      <c r="F32" s="119">
        <v>79373</v>
      </c>
      <c r="G32" s="119">
        <v>76527</v>
      </c>
    </row>
    <row r="33" spans="1:255" x14ac:dyDescent="0.15">
      <c r="A33" s="120" t="s">
        <v>28</v>
      </c>
      <c r="B33" s="121">
        <v>3.5319999999999997E-2</v>
      </c>
      <c r="C33" s="121">
        <v>4.2828999999999999E-2</v>
      </c>
      <c r="D33" s="121">
        <v>4.9058999999999998E-2</v>
      </c>
      <c r="E33" s="121">
        <v>4.3500999999999998E-2</v>
      </c>
      <c r="F33" s="121">
        <v>3.3225999999999999E-2</v>
      </c>
      <c r="G33" s="121">
        <v>3.2985E-2</v>
      </c>
    </row>
    <row r="34" spans="1:255" x14ac:dyDescent="0.15">
      <c r="A34" s="118"/>
      <c r="B34" s="118"/>
      <c r="C34" s="118"/>
      <c r="D34" s="118"/>
      <c r="E34" s="118"/>
      <c r="F34" s="118"/>
      <c r="G34" s="118"/>
    </row>
    <row r="35" spans="1:255" x14ac:dyDescent="0.15">
      <c r="A35" s="117" t="s">
        <v>33</v>
      </c>
      <c r="B35" s="122">
        <v>44.28</v>
      </c>
      <c r="C35" s="122">
        <v>56.31</v>
      </c>
      <c r="D35" s="122">
        <v>62.1</v>
      </c>
      <c r="E35" s="122">
        <v>59.9</v>
      </c>
      <c r="F35" s="122">
        <v>49.56</v>
      </c>
      <c r="G35" s="122">
        <v>47.493616000000003</v>
      </c>
    </row>
    <row r="36" spans="1:255" x14ac:dyDescent="0.15">
      <c r="A36" s="120" t="s">
        <v>26</v>
      </c>
      <c r="B36" s="121">
        <v>0.24033599999999999</v>
      </c>
      <c r="C36" s="121">
        <v>0.27167999999999998</v>
      </c>
      <c r="D36" s="121">
        <v>0.102823</v>
      </c>
      <c r="E36" s="121">
        <v>-3.5427E-2</v>
      </c>
      <c r="F36" s="121">
        <v>-0.172622</v>
      </c>
      <c r="G36" s="121">
        <v>-0.215111</v>
      </c>
    </row>
    <row r="37" spans="1:255" x14ac:dyDescent="0.15">
      <c r="A37" s="118"/>
      <c r="B37" s="118"/>
      <c r="C37" s="118"/>
      <c r="D37" s="118"/>
      <c r="E37" s="118"/>
      <c r="F37" s="118"/>
      <c r="G37" s="118"/>
    </row>
    <row r="38" spans="1:255" ht="12" x14ac:dyDescent="0.15">
      <c r="A38" s="118" t="s">
        <v>335</v>
      </c>
      <c r="B38" s="123" t="s">
        <v>336</v>
      </c>
      <c r="C38" s="123" t="s">
        <v>336</v>
      </c>
      <c r="D38" s="123" t="s">
        <v>336</v>
      </c>
      <c r="E38" s="123" t="s">
        <v>336</v>
      </c>
      <c r="F38" s="123" t="s">
        <v>336</v>
      </c>
      <c r="G38" s="123" t="s">
        <v>337</v>
      </c>
    </row>
    <row r="39" spans="1:255" x14ac:dyDescent="0.15">
      <c r="A39" s="124"/>
      <c r="B39" s="124"/>
      <c r="C39" s="124"/>
      <c r="D39" s="124"/>
      <c r="E39" s="124"/>
      <c r="F39" s="124"/>
      <c r="G39" s="124"/>
    </row>
    <row r="40" spans="1:255" x14ac:dyDescent="0.15">
      <c r="A40" s="105" t="s">
        <v>38</v>
      </c>
    </row>
    <row r="41" spans="1:255" x14ac:dyDescent="0.15">
      <c r="A41" s="105" t="s">
        <v>39</v>
      </c>
    </row>
    <row r="44" spans="1:255" x14ac:dyDescent="0.15">
      <c r="A44" s="111" t="s">
        <v>338</v>
      </c>
      <c r="B44" s="111"/>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c r="EX44" s="112"/>
      <c r="EY44" s="112"/>
      <c r="EZ44" s="112"/>
      <c r="FA44" s="112"/>
      <c r="FB44" s="112"/>
      <c r="FC44" s="112"/>
      <c r="FD44" s="112"/>
      <c r="FE44" s="112"/>
      <c r="FF44" s="112"/>
      <c r="FG44" s="112"/>
      <c r="FH44" s="112"/>
      <c r="FI44" s="112"/>
      <c r="FJ44" s="112"/>
      <c r="FK44" s="112"/>
      <c r="FL44" s="112"/>
      <c r="FM44" s="112"/>
      <c r="FN44" s="112"/>
      <c r="FO44" s="112"/>
      <c r="FP44" s="112"/>
      <c r="FQ44" s="112"/>
      <c r="FR44" s="112"/>
      <c r="FS44" s="112"/>
      <c r="FT44" s="112"/>
      <c r="FU44" s="112"/>
      <c r="FV44" s="112"/>
      <c r="FW44" s="112"/>
      <c r="FX44" s="112"/>
      <c r="FY44" s="112"/>
      <c r="FZ44" s="112"/>
      <c r="GA44" s="112"/>
      <c r="GB44" s="112"/>
      <c r="GC44" s="112"/>
      <c r="GD44" s="112"/>
      <c r="GE44" s="112"/>
      <c r="GF44" s="112"/>
      <c r="GG44" s="112"/>
      <c r="GH44" s="112"/>
      <c r="GI44" s="112"/>
      <c r="GJ44" s="112"/>
      <c r="GK44" s="112"/>
      <c r="GL44" s="112"/>
      <c r="GM44" s="112"/>
      <c r="GN44" s="112"/>
      <c r="GO44" s="112"/>
      <c r="GP44" s="112"/>
      <c r="GQ44" s="112"/>
      <c r="GR44" s="112"/>
      <c r="GS44" s="112"/>
      <c r="GT44" s="112"/>
      <c r="GU44" s="112"/>
      <c r="GV44" s="112"/>
      <c r="GW44" s="112"/>
      <c r="GX44" s="112"/>
      <c r="GY44" s="112"/>
      <c r="GZ44" s="112"/>
      <c r="HA44" s="112"/>
      <c r="HB44" s="112"/>
      <c r="HC44" s="112"/>
      <c r="HD44" s="112"/>
      <c r="HE44" s="112"/>
      <c r="HF44" s="112"/>
      <c r="HG44" s="112"/>
      <c r="HH44" s="112"/>
      <c r="HI44" s="112"/>
      <c r="HJ44" s="112"/>
      <c r="HK44" s="112"/>
      <c r="HL44" s="112"/>
      <c r="HM44" s="112"/>
      <c r="HN44" s="112"/>
      <c r="HO44" s="112"/>
      <c r="HP44" s="112"/>
      <c r="HQ44" s="112"/>
      <c r="HR44" s="112"/>
      <c r="HS44" s="112"/>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row>
    <row r="45" spans="1:255" ht="12" x14ac:dyDescent="0.15">
      <c r="A45" s="115" t="s">
        <v>23</v>
      </c>
      <c r="B45" s="116" t="s">
        <v>334</v>
      </c>
    </row>
    <row r="46" spans="1:255" x14ac:dyDescent="0.15">
      <c r="A46" s="118" t="s">
        <v>42</v>
      </c>
      <c r="B46" s="125">
        <v>751.5</v>
      </c>
    </row>
    <row r="47" spans="1:255" x14ac:dyDescent="0.15">
      <c r="A47" s="118" t="s">
        <v>43</v>
      </c>
      <c r="B47" s="126">
        <v>1599.871341</v>
      </c>
    </row>
    <row r="48" spans="1:255" x14ac:dyDescent="0.15">
      <c r="A48" s="118"/>
      <c r="B48" s="118"/>
    </row>
    <row r="49" spans="1:2" x14ac:dyDescent="0.15">
      <c r="A49" s="117" t="s">
        <v>44</v>
      </c>
      <c r="B49" s="119">
        <v>1202303.3127609999</v>
      </c>
    </row>
    <row r="50" spans="1:2" x14ac:dyDescent="0.15">
      <c r="A50" s="118" t="s">
        <v>45</v>
      </c>
      <c r="B50" s="126">
        <v>142013</v>
      </c>
    </row>
    <row r="51" spans="1:2" x14ac:dyDescent="0.15">
      <c r="A51" s="118" t="s">
        <v>46</v>
      </c>
      <c r="B51" s="126">
        <v>923431</v>
      </c>
    </row>
    <row r="52" spans="1:2" ht="12" x14ac:dyDescent="0.15">
      <c r="A52" s="118" t="s">
        <v>47</v>
      </c>
      <c r="B52" s="126" t="s">
        <v>48</v>
      </c>
    </row>
    <row r="53" spans="1:2" x14ac:dyDescent="0.15">
      <c r="A53" s="118" t="s">
        <v>49</v>
      </c>
      <c r="B53" s="126">
        <v>81334</v>
      </c>
    </row>
    <row r="54" spans="1:2" x14ac:dyDescent="0.15">
      <c r="A54" s="117" t="s">
        <v>50</v>
      </c>
      <c r="B54" s="119">
        <v>2065055.3127609999</v>
      </c>
    </row>
    <row r="55" spans="1:2" x14ac:dyDescent="0.15">
      <c r="A55" s="118"/>
      <c r="B55" s="118"/>
    </row>
    <row r="56" spans="1:2" x14ac:dyDescent="0.15">
      <c r="A56" s="118" t="s">
        <v>51</v>
      </c>
      <c r="B56" s="126">
        <v>1118171</v>
      </c>
    </row>
    <row r="57" spans="1:2" ht="12" x14ac:dyDescent="0.15">
      <c r="A57" s="118" t="s">
        <v>47</v>
      </c>
      <c r="B57" s="126" t="s">
        <v>48</v>
      </c>
    </row>
    <row r="58" spans="1:2" x14ac:dyDescent="0.15">
      <c r="A58" s="118" t="s">
        <v>49</v>
      </c>
      <c r="B58" s="126">
        <v>81334</v>
      </c>
    </row>
    <row r="59" spans="1:2" x14ac:dyDescent="0.15">
      <c r="A59" s="118" t="s">
        <v>46</v>
      </c>
      <c r="B59" s="126">
        <v>923431</v>
      </c>
    </row>
    <row r="60" spans="1:2" x14ac:dyDescent="0.15">
      <c r="A60" s="117" t="s">
        <v>52</v>
      </c>
      <c r="B60" s="119">
        <v>2122936</v>
      </c>
    </row>
    <row r="61" spans="1:2" x14ac:dyDescent="0.15">
      <c r="A61" s="118"/>
      <c r="B61" s="118"/>
    </row>
    <row r="62" spans="1:2" ht="12" x14ac:dyDescent="0.15">
      <c r="A62" s="118" t="s">
        <v>335</v>
      </c>
      <c r="B62" s="123" t="s">
        <v>337</v>
      </c>
    </row>
    <row r="63" spans="1:2" ht="84" x14ac:dyDescent="0.15">
      <c r="A63" s="124" t="s">
        <v>53</v>
      </c>
      <c r="B63" s="124"/>
    </row>
    <row r="65" spans="1:255" ht="200" customHeight="1" x14ac:dyDescent="0.15">
      <c r="A65" s="127"/>
    </row>
    <row r="67" spans="1:255" x14ac:dyDescent="0.15">
      <c r="A67" s="105" t="s">
        <v>54</v>
      </c>
    </row>
    <row r="68" spans="1:255" x14ac:dyDescent="0.15">
      <c r="A68" s="105" t="s">
        <v>55</v>
      </c>
    </row>
    <row r="69" spans="1:255" x14ac:dyDescent="0.15">
      <c r="A69" s="105" t="s">
        <v>56</v>
      </c>
    </row>
    <row r="70" spans="1:255" x14ac:dyDescent="0.15">
      <c r="A70" s="105" t="s">
        <v>57</v>
      </c>
    </row>
    <row r="72" spans="1:255" x14ac:dyDescent="0.15">
      <c r="A72" s="111" t="s">
        <v>58</v>
      </c>
      <c r="B72" s="111"/>
      <c r="C72" s="111"/>
      <c r="D72" s="111"/>
      <c r="E72" s="111"/>
      <c r="F72" s="111"/>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112"/>
      <c r="CY72" s="112"/>
      <c r="CZ72" s="112"/>
      <c r="DA72" s="112"/>
      <c r="DB72" s="112"/>
      <c r="DC72" s="112"/>
      <c r="DD72" s="112"/>
      <c r="DE72" s="112"/>
      <c r="DF72" s="112"/>
      <c r="DG72" s="112"/>
      <c r="DH72" s="112"/>
      <c r="DI72" s="112"/>
      <c r="DJ72" s="112"/>
      <c r="DK72" s="112"/>
      <c r="DL72" s="112"/>
      <c r="DM72" s="112"/>
      <c r="DN72" s="112"/>
      <c r="DO72" s="112"/>
      <c r="DP72" s="112"/>
      <c r="DQ72" s="112"/>
      <c r="DR72" s="112"/>
      <c r="DS72" s="112"/>
      <c r="DT72" s="112"/>
      <c r="DU72" s="112"/>
      <c r="DV72" s="112"/>
      <c r="DW72" s="112"/>
      <c r="DX72" s="112"/>
      <c r="DY72" s="112"/>
      <c r="DZ72" s="112"/>
      <c r="EA72" s="112"/>
      <c r="EB72" s="112"/>
      <c r="EC72" s="112"/>
      <c r="ED72" s="112"/>
      <c r="EE72" s="112"/>
      <c r="EF72" s="112"/>
      <c r="EG72" s="112"/>
      <c r="EH72" s="112"/>
      <c r="EI72" s="112"/>
      <c r="EJ72" s="112"/>
      <c r="EK72" s="112"/>
      <c r="EL72" s="112"/>
      <c r="EM72" s="112"/>
      <c r="EN72" s="112"/>
      <c r="EO72" s="112"/>
      <c r="EP72" s="112"/>
      <c r="EQ72" s="112"/>
      <c r="ER72" s="112"/>
      <c r="ES72" s="112"/>
      <c r="ET72" s="112"/>
      <c r="EU72" s="112"/>
      <c r="EV72" s="112"/>
      <c r="EW72" s="112"/>
      <c r="EX72" s="112"/>
      <c r="EY72" s="112"/>
      <c r="EZ72" s="112"/>
      <c r="FA72" s="112"/>
      <c r="FB72" s="112"/>
      <c r="FC72" s="112"/>
      <c r="FD72" s="112"/>
      <c r="FE72" s="112"/>
      <c r="FF72" s="112"/>
      <c r="FG72" s="112"/>
      <c r="FH72" s="112"/>
      <c r="FI72" s="112"/>
      <c r="FJ72" s="112"/>
      <c r="FK72" s="112"/>
      <c r="FL72" s="112"/>
      <c r="FM72" s="112"/>
      <c r="FN72" s="112"/>
      <c r="FO72" s="112"/>
      <c r="FP72" s="112"/>
      <c r="FQ72" s="112"/>
      <c r="FR72" s="112"/>
      <c r="FS72" s="112"/>
      <c r="FT72" s="112"/>
      <c r="FU72" s="112"/>
      <c r="FV72" s="112"/>
      <c r="FW72" s="112"/>
      <c r="FX72" s="112"/>
      <c r="FY72" s="112"/>
      <c r="FZ72" s="112"/>
      <c r="GA72" s="112"/>
      <c r="GB72" s="112"/>
      <c r="GC72" s="112"/>
      <c r="GD72" s="112"/>
      <c r="GE72" s="112"/>
      <c r="GF72" s="112"/>
      <c r="GG72" s="112"/>
      <c r="GH72" s="112"/>
      <c r="GI72" s="112"/>
      <c r="GJ72" s="112"/>
      <c r="GK72" s="112"/>
      <c r="GL72" s="112"/>
      <c r="GM72" s="112"/>
      <c r="GN72" s="112"/>
      <c r="GO72" s="112"/>
      <c r="GP72" s="112"/>
      <c r="GQ72" s="112"/>
      <c r="GR72" s="112"/>
      <c r="GS72" s="112"/>
      <c r="GT72" s="112"/>
      <c r="GU72" s="112"/>
      <c r="GV72" s="112"/>
      <c r="GW72" s="112"/>
      <c r="GX72" s="112"/>
      <c r="GY72" s="112"/>
      <c r="GZ72" s="112"/>
      <c r="HA72" s="112"/>
      <c r="HB72" s="112"/>
      <c r="HC72" s="112"/>
      <c r="HD72" s="112"/>
      <c r="HE72" s="112"/>
      <c r="HF72" s="112"/>
      <c r="HG72" s="112"/>
      <c r="HH72" s="112"/>
      <c r="HI72" s="112"/>
      <c r="HJ72" s="112"/>
      <c r="HK72" s="112"/>
      <c r="HL72" s="112"/>
      <c r="HM72" s="112"/>
      <c r="HN72" s="112"/>
      <c r="HO72" s="112"/>
      <c r="HP72" s="112"/>
      <c r="HQ72" s="112"/>
      <c r="HR72" s="112"/>
      <c r="HS72" s="112"/>
      <c r="HT72" s="112"/>
      <c r="HU72" s="112"/>
      <c r="HV72" s="112"/>
      <c r="HW72" s="112"/>
      <c r="HX72" s="112"/>
      <c r="HY72" s="112"/>
      <c r="HZ72" s="112"/>
      <c r="IA72" s="112"/>
      <c r="IB72" s="112"/>
      <c r="IC72" s="112"/>
      <c r="ID72" s="112"/>
      <c r="IE72" s="112"/>
      <c r="IF72" s="112"/>
      <c r="IG72" s="112"/>
      <c r="IH72" s="112"/>
      <c r="II72" s="112"/>
      <c r="IJ72" s="112"/>
      <c r="IK72" s="112"/>
      <c r="IL72" s="112"/>
      <c r="IM72" s="112"/>
      <c r="IN72" s="112"/>
      <c r="IO72" s="112"/>
      <c r="IP72" s="112"/>
      <c r="IQ72" s="112"/>
      <c r="IR72" s="112"/>
      <c r="IS72" s="112"/>
      <c r="IT72" s="112"/>
      <c r="IU72" s="112"/>
    </row>
    <row r="73" spans="1:255" ht="36" x14ac:dyDescent="0.15">
      <c r="A73" s="113" t="s">
        <v>16</v>
      </c>
      <c r="B73" s="114" t="s">
        <v>330</v>
      </c>
      <c r="C73" s="114" t="s">
        <v>331</v>
      </c>
      <c r="D73" s="114" t="s">
        <v>332</v>
      </c>
      <c r="E73" s="114" t="s">
        <v>333</v>
      </c>
      <c r="F73" s="114" t="s">
        <v>59</v>
      </c>
    </row>
    <row r="74" spans="1:255" x14ac:dyDescent="0.15">
      <c r="A74" s="117" t="s">
        <v>60</v>
      </c>
      <c r="B74" s="128">
        <v>0.98128899999999997</v>
      </c>
      <c r="C74" s="128">
        <v>1.0190399999999999</v>
      </c>
      <c r="D74" s="128">
        <v>0.93659300000000001</v>
      </c>
      <c r="E74" s="128">
        <v>0.87397400000000003</v>
      </c>
      <c r="F74" s="128">
        <v>0.89011099999999999</v>
      </c>
    </row>
    <row r="75" spans="1:255" x14ac:dyDescent="0.15">
      <c r="A75" s="118"/>
      <c r="B75" s="118"/>
      <c r="C75" s="118"/>
      <c r="D75" s="118"/>
      <c r="E75" s="118"/>
      <c r="F75" s="118"/>
    </row>
    <row r="76" spans="1:255" x14ac:dyDescent="0.15">
      <c r="A76" s="117" t="s">
        <v>61</v>
      </c>
      <c r="B76" s="128">
        <v>7.9516640000000001</v>
      </c>
      <c r="C76" s="128">
        <v>8.1962250000000001</v>
      </c>
      <c r="D76" s="128">
        <v>7.6380270000000001</v>
      </c>
      <c r="E76" s="128">
        <v>7.8963960000000002</v>
      </c>
      <c r="F76" s="128">
        <v>7.890142</v>
      </c>
    </row>
    <row r="77" spans="1:255" x14ac:dyDescent="0.15">
      <c r="A77" s="118"/>
      <c r="B77" s="118"/>
      <c r="C77" s="118"/>
      <c r="D77" s="118"/>
      <c r="E77" s="118"/>
      <c r="F77" s="118"/>
    </row>
    <row r="78" spans="1:255" x14ac:dyDescent="0.15">
      <c r="A78" s="117" t="s">
        <v>62</v>
      </c>
      <c r="B78" s="128">
        <v>12.947379</v>
      </c>
      <c r="C78" s="128">
        <v>13.374796999999999</v>
      </c>
      <c r="D78" s="128">
        <v>12.463742999999999</v>
      </c>
      <c r="E78" s="128">
        <v>13.818379</v>
      </c>
      <c r="F78" s="128">
        <v>14.374001</v>
      </c>
    </row>
    <row r="79" spans="1:255" x14ac:dyDescent="0.15">
      <c r="A79" s="118"/>
      <c r="B79" s="118"/>
      <c r="C79" s="118"/>
      <c r="D79" s="118"/>
      <c r="E79" s="118"/>
      <c r="F79" s="118"/>
    </row>
    <row r="80" spans="1:255" x14ac:dyDescent="0.15">
      <c r="A80" s="117" t="s">
        <v>63</v>
      </c>
      <c r="B80" s="128">
        <v>13.345764000000001</v>
      </c>
      <c r="C80" s="128">
        <v>12.101449000000001</v>
      </c>
      <c r="D80" s="128">
        <v>12.545909</v>
      </c>
      <c r="E80" s="128">
        <v>15.163437999999999</v>
      </c>
      <c r="F80" s="128">
        <v>15.823179</v>
      </c>
    </row>
    <row r="81" spans="1:6" x14ac:dyDescent="0.15">
      <c r="A81" s="118"/>
      <c r="B81" s="118"/>
      <c r="C81" s="118"/>
      <c r="D81" s="118"/>
      <c r="E81" s="118"/>
      <c r="F81" s="118"/>
    </row>
    <row r="82" spans="1:6" x14ac:dyDescent="0.15">
      <c r="A82" s="117" t="s">
        <v>64</v>
      </c>
      <c r="B82" s="128">
        <v>1.2689220000000001</v>
      </c>
      <c r="C82" s="128">
        <v>1.1753400000000001</v>
      </c>
      <c r="D82" s="128">
        <v>1.100689</v>
      </c>
      <c r="E82" s="128">
        <v>1.0617570000000001</v>
      </c>
      <c r="F82" s="128">
        <v>1.0752930000000001</v>
      </c>
    </row>
    <row r="83" spans="1:6" x14ac:dyDescent="0.15">
      <c r="A83" s="118"/>
      <c r="B83" s="118"/>
      <c r="C83" s="118"/>
      <c r="D83" s="118"/>
      <c r="E83" s="118"/>
      <c r="F83" s="118"/>
    </row>
    <row r="84" spans="1:6" x14ac:dyDescent="0.15">
      <c r="A84" s="117" t="s">
        <v>65</v>
      </c>
      <c r="B84" s="128">
        <v>1.3975850000000001</v>
      </c>
      <c r="C84" s="128">
        <v>1.2714570000000001</v>
      </c>
      <c r="D84" s="128">
        <v>1.1745209999999999</v>
      </c>
      <c r="E84" s="128">
        <v>1.250937</v>
      </c>
      <c r="F84" s="128">
        <v>1.249001</v>
      </c>
    </row>
    <row r="85" spans="1:6" x14ac:dyDescent="0.15">
      <c r="A85" s="118"/>
      <c r="B85" s="118"/>
      <c r="C85" s="118"/>
      <c r="D85" s="118"/>
      <c r="E85" s="118"/>
      <c r="F85" s="118"/>
    </row>
    <row r="86" spans="1:6" ht="12" x14ac:dyDescent="0.15">
      <c r="A86" s="118" t="s">
        <v>335</v>
      </c>
      <c r="B86" s="123" t="s">
        <v>336</v>
      </c>
      <c r="C86" s="123" t="s">
        <v>336</v>
      </c>
      <c r="D86" s="123" t="s">
        <v>336</v>
      </c>
      <c r="E86" s="123" t="s">
        <v>336</v>
      </c>
      <c r="F86" s="123" t="s">
        <v>337</v>
      </c>
    </row>
    <row r="87" spans="1:6" x14ac:dyDescent="0.15">
      <c r="A87" s="124"/>
      <c r="B87" s="124"/>
      <c r="C87" s="124"/>
      <c r="D87" s="124"/>
      <c r="E87" s="124"/>
      <c r="F87" s="124"/>
    </row>
    <row r="88" spans="1:6" x14ac:dyDescent="0.15">
      <c r="A88" s="129" t="s">
        <v>66</v>
      </c>
    </row>
  </sheetData>
  <pageMargins left="0.2" right="0.2" top="0.5" bottom="0.5" header="0.5" footer="0.5"/>
  <pageSetup fitToWidth="0" fitToHeight="0" orientation="landscape" horizontalDpi="0"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Strawman</vt:lpstr>
      <vt:lpstr>Financials &gt;&gt;</vt:lpstr>
      <vt:lpstr>Key Stats</vt:lpstr>
      <vt:lpstr>Income Statement</vt:lpstr>
      <vt:lpstr>Balance Sheet</vt:lpstr>
      <vt:lpstr>Cash Flow</vt:lpstr>
      <vt:lpstr>COMP</vt:lpstr>
      <vt:lpstr>Toray Financials &gt;&gt;</vt:lpstr>
      <vt:lpstr>Key Stats (2)</vt:lpstr>
      <vt:lpstr>Income Statement (2)</vt:lpstr>
      <vt:lpstr>Balance Sheet (2)</vt:lpstr>
      <vt:lpstr>Cash Flow (2)</vt:lpstr>
      <vt:lpstr>'Balance Sheet'!Print_Titles</vt:lpstr>
      <vt:lpstr>'Balance Sheet (2)'!Print_Titles</vt:lpstr>
      <vt:lpstr>'Cash Flow'!Print_Titles</vt:lpstr>
      <vt:lpstr>'Cash Flow (2)'!Print_Titles</vt:lpstr>
      <vt:lpstr>'Income Statement'!Print_Titles</vt:lpstr>
      <vt:lpstr>'Income Statement (2)'!Print_Titles</vt:lpstr>
      <vt:lpstr>'Key Stats'!Print_Titles</vt:lpstr>
      <vt:lpstr>'Key Stats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Xipu Li</dc:creator>
  <cp:lastModifiedBy>Microsoft Office User</cp:lastModifiedBy>
  <dcterms:created xsi:type="dcterms:W3CDTF">2019-12-27T16:18:17Z</dcterms:created>
  <dcterms:modified xsi:type="dcterms:W3CDTF">2019-12-30T00:18:28Z</dcterms:modified>
</cp:coreProperties>
</file>