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xipu/Box/Deal Folder/Photocure/"/>
    </mc:Choice>
  </mc:AlternateContent>
  <xr:revisionPtr revIDLastSave="0" documentId="13_ncr:1_{642B5AF1-0DCE-AC4A-90F6-D1783B77C623}" xr6:coauthVersionLast="45" xr6:coauthVersionMax="45" xr10:uidLastSave="{00000000-0000-0000-0000-000000000000}"/>
  <bookViews>
    <workbookView xWindow="15740" yWindow="6760" windowWidth="24780" windowHeight="12560" xr2:uid="{EFD40E22-E1C7-024C-8B3E-C9552537B9D4}"/>
  </bookViews>
  <sheets>
    <sheet name="Cyto Installations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H14" i="1"/>
  <c r="I14" i="1"/>
  <c r="J14" i="1"/>
  <c r="K14" i="1"/>
  <c r="F14" i="1"/>
  <c r="K12" i="1"/>
  <c r="J12" i="1"/>
  <c r="I12" i="1"/>
  <c r="H12" i="1"/>
  <c r="G12" i="1"/>
  <c r="F12" i="1"/>
  <c r="K11" i="1"/>
  <c r="J11" i="1"/>
  <c r="I11" i="1"/>
  <c r="H11" i="1"/>
  <c r="G11" i="1"/>
  <c r="F11" i="1"/>
  <c r="E11" i="1"/>
  <c r="D11" i="1"/>
  <c r="C11" i="1"/>
  <c r="B25" i="1"/>
  <c r="C10" i="1"/>
  <c r="D10" i="1"/>
  <c r="E10" i="1"/>
  <c r="F10" i="1"/>
  <c r="G10" i="1"/>
  <c r="H10" i="1"/>
  <c r="I10" i="1"/>
  <c r="J10" i="1"/>
  <c r="K10" i="1"/>
  <c r="B10" i="1"/>
  <c r="J25" i="1"/>
  <c r="I25" i="1"/>
  <c r="H25" i="1"/>
  <c r="G25" i="1"/>
  <c r="F25" i="1"/>
  <c r="E25" i="1"/>
  <c r="D25" i="1"/>
  <c r="C25" i="1"/>
  <c r="K25" i="1"/>
  <c r="I20" i="2" l="1"/>
  <c r="J20" i="2"/>
  <c r="J3" i="2"/>
  <c r="M10" i="2" s="1"/>
  <c r="J9" i="2"/>
  <c r="J11" i="2"/>
  <c r="J13" i="2"/>
  <c r="J15" i="2"/>
  <c r="I9" i="2"/>
  <c r="I11" i="2" s="1"/>
  <c r="I13" i="2" s="1"/>
  <c r="I15" i="2" s="1"/>
  <c r="I16" i="2" l="1"/>
  <c r="J16" i="2"/>
  <c r="B8" i="2"/>
  <c r="C8" i="2" s="1"/>
  <c r="D8" i="2" s="1"/>
  <c r="E8" i="2" l="1"/>
  <c r="E21" i="2"/>
  <c r="E19" i="2"/>
  <c r="D4" i="2"/>
  <c r="E4" i="2" s="1"/>
  <c r="K7" i="2" l="1"/>
  <c r="K9" i="2" s="1"/>
  <c r="K11" i="2" s="1"/>
  <c r="K13" i="2" s="1"/>
  <c r="K15" i="2" s="1"/>
  <c r="E10" i="2"/>
  <c r="E12" i="2" s="1"/>
  <c r="E13" i="2"/>
  <c r="E14" i="2" s="1"/>
  <c r="E15" i="2" s="1"/>
  <c r="D8" i="1"/>
  <c r="E8" i="1"/>
  <c r="F8" i="1"/>
  <c r="G8" i="1"/>
  <c r="H8" i="1"/>
  <c r="I8" i="1"/>
  <c r="J8" i="1"/>
  <c r="K8" i="1"/>
  <c r="C8" i="1"/>
  <c r="G7" i="1"/>
  <c r="H7" i="1"/>
  <c r="I7" i="1"/>
  <c r="J7" i="1"/>
  <c r="K7" i="1"/>
  <c r="F7" i="1"/>
  <c r="D6" i="1"/>
  <c r="E6" i="1"/>
  <c r="F6" i="1"/>
  <c r="G6" i="1"/>
  <c r="H6" i="1"/>
  <c r="I6" i="1"/>
  <c r="J6" i="1"/>
  <c r="K6" i="1"/>
  <c r="C6" i="1"/>
  <c r="K20" i="2" l="1"/>
  <c r="K16" i="2"/>
</calcChain>
</file>

<file path=xl/sharedStrings.xml><?xml version="1.0" encoding="utf-8"?>
<sst xmlns="http://schemas.openxmlformats.org/spreadsheetml/2006/main" count="46" uniqueCount="43">
  <si>
    <t>1Q 2018</t>
  </si>
  <si>
    <t>2Q 2018</t>
  </si>
  <si>
    <t>3Q 2018</t>
  </si>
  <si>
    <t>4Q 2018</t>
  </si>
  <si>
    <t>1Q 2019</t>
  </si>
  <si>
    <t>2Q 2019</t>
  </si>
  <si>
    <t>3Q 2019</t>
  </si>
  <si>
    <t>4Q 2019</t>
  </si>
  <si>
    <t>1Q 2020</t>
  </si>
  <si>
    <t>2Q 2020</t>
  </si>
  <si>
    <t>QoQ %</t>
  </si>
  <si>
    <t>YoY %</t>
  </si>
  <si>
    <t>New installs</t>
  </si>
  <si>
    <t>MNOK</t>
  </si>
  <si>
    <t>USA</t>
  </si>
  <si>
    <t>Base</t>
  </si>
  <si>
    <t>Up</t>
  </si>
  <si>
    <t>Down</t>
  </si>
  <si>
    <t>EU-ex Nordic</t>
  </si>
  <si>
    <t>Nordic</t>
  </si>
  <si>
    <t>Sales</t>
  </si>
  <si>
    <t>EBITDA Margin</t>
  </si>
  <si>
    <t>EBITDA</t>
  </si>
  <si>
    <t>xEBITDA</t>
  </si>
  <si>
    <t>EV</t>
  </si>
  <si>
    <t>Net Cash</t>
  </si>
  <si>
    <t>Equity Value</t>
  </si>
  <si>
    <t>Shares out</t>
  </si>
  <si>
    <t>Price</t>
  </si>
  <si>
    <t>NPV</t>
  </si>
  <si>
    <t>Current</t>
  </si>
  <si>
    <t>Upside</t>
  </si>
  <si>
    <t>Discount</t>
  </si>
  <si>
    <t>US - Cysview</t>
  </si>
  <si>
    <t>Nordic - Hexvix</t>
  </si>
  <si>
    <t>Partners (Ispen etc)</t>
  </si>
  <si>
    <t>Revenue Adj</t>
  </si>
  <si>
    <t>Hexvix/Cysview Total</t>
  </si>
  <si>
    <t>Total Installs US</t>
  </si>
  <si>
    <t>US Cysview Revenue</t>
  </si>
  <si>
    <t>Upsell</t>
  </si>
  <si>
    <t>&lt; what does this mean? Does it mean doctors are accepting more installation but due to covid they can't really perform any procedures?</t>
  </si>
  <si>
    <t xml:space="preserve">The company doesn't really make money on installation but they generate money from number of procedures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</si>
</sst>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sz val="8"/>
      <name val="Cambria"/>
      <family val="2"/>
    </font>
    <font>
      <i/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1"/>
      <color theme="1"/>
      <name val="Cambria"/>
      <family val="2"/>
    </font>
    <font>
      <sz val="11"/>
      <color rgb="FF0070C0"/>
      <name val="Cambria"/>
      <family val="2"/>
    </font>
    <font>
      <b/>
      <i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9" fontId="3" fillId="0" borderId="0" xfId="1" applyFont="1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6" fillId="0" borderId="0" xfId="0" applyFont="1"/>
    <xf numFmtId="9" fontId="6" fillId="0" borderId="0" xfId="0" applyNumberFormat="1" applyFont="1"/>
    <xf numFmtId="14" fontId="5" fillId="0" borderId="0" xfId="0" applyNumberFormat="1" applyFont="1"/>
    <xf numFmtId="14" fontId="0" fillId="0" borderId="0" xfId="0" applyNumberFormat="1"/>
    <xf numFmtId="0" fontId="7" fillId="0" borderId="0" xfId="0" applyFont="1"/>
    <xf numFmtId="43" fontId="3" fillId="0" borderId="0" xfId="2" applyFont="1"/>
    <xf numFmtId="9" fontId="3" fillId="0" borderId="0" xfId="2" applyNumberFormat="1" applyFont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3945F-02C5-2F43-98F4-6E3E0A041FA5}">
  <dimension ref="A2:L25"/>
  <sheetViews>
    <sheetView tabSelected="1" workbookViewId="0">
      <selection activeCell="L16" sqref="L16"/>
    </sheetView>
  </sheetViews>
  <sheetFormatPr baseColWidth="10" defaultColWidth="11" defaultRowHeight="14" x14ac:dyDescent="0.15"/>
  <cols>
    <col min="1" max="1" width="19.6640625" bestFit="1" customWidth="1"/>
  </cols>
  <sheetData>
    <row r="2" spans="1:12" x14ac:dyDescent="0.15">
      <c r="A2" s="10" t="s">
        <v>13</v>
      </c>
    </row>
    <row r="4" spans="1:12" x14ac:dyDescent="0.15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</row>
    <row r="5" spans="1:12" x14ac:dyDescent="0.15">
      <c r="A5" t="s">
        <v>38</v>
      </c>
      <c r="B5">
        <v>113</v>
      </c>
      <c r="C5">
        <v>128</v>
      </c>
      <c r="D5">
        <v>137</v>
      </c>
      <c r="E5">
        <v>157</v>
      </c>
      <c r="F5">
        <v>171</v>
      </c>
      <c r="G5">
        <v>188</v>
      </c>
      <c r="H5">
        <v>211</v>
      </c>
      <c r="I5">
        <v>223</v>
      </c>
      <c r="J5">
        <v>238</v>
      </c>
      <c r="K5">
        <v>246</v>
      </c>
    </row>
    <row r="6" spans="1:12" x14ac:dyDescent="0.15">
      <c r="A6" t="s">
        <v>10</v>
      </c>
      <c r="B6" s="1"/>
      <c r="C6" s="2">
        <f>C5/B5-1</f>
        <v>0.13274336283185839</v>
      </c>
      <c r="D6" s="2">
        <f t="shared" ref="D6:K6" si="0">D5/C5-1</f>
        <v>7.03125E-2</v>
      </c>
      <c r="E6" s="2">
        <f t="shared" si="0"/>
        <v>0.14598540145985406</v>
      </c>
      <c r="F6" s="2">
        <f t="shared" si="0"/>
        <v>8.9171974522292974E-2</v>
      </c>
      <c r="G6" s="2">
        <f t="shared" si="0"/>
        <v>9.9415204678362512E-2</v>
      </c>
      <c r="H6" s="2">
        <f t="shared" si="0"/>
        <v>0.12234042553191493</v>
      </c>
      <c r="I6" s="2">
        <f t="shared" si="0"/>
        <v>5.6872037914691864E-2</v>
      </c>
      <c r="J6" s="2">
        <f t="shared" si="0"/>
        <v>6.7264573991031362E-2</v>
      </c>
      <c r="K6" s="2">
        <f t="shared" si="0"/>
        <v>3.3613445378151363E-2</v>
      </c>
      <c r="L6" s="3"/>
    </row>
    <row r="7" spans="1:12" x14ac:dyDescent="0.15">
      <c r="A7" t="s">
        <v>11</v>
      </c>
      <c r="B7" s="1"/>
      <c r="C7" s="2"/>
      <c r="D7" s="2"/>
      <c r="E7" s="2"/>
      <c r="F7" s="2">
        <f>F5/B5-1</f>
        <v>0.51327433628318575</v>
      </c>
      <c r="G7" s="2">
        <f t="shared" ref="G7:K7" si="1">G5/C5-1</f>
        <v>0.46875</v>
      </c>
      <c r="H7" s="2">
        <f t="shared" si="1"/>
        <v>0.54014598540145986</v>
      </c>
      <c r="I7" s="2">
        <f t="shared" si="1"/>
        <v>0.42038216560509545</v>
      </c>
      <c r="J7" s="2">
        <f t="shared" si="1"/>
        <v>0.39181286549707606</v>
      </c>
      <c r="K7" s="2">
        <f t="shared" si="1"/>
        <v>0.3085106382978724</v>
      </c>
      <c r="L7" s="3"/>
    </row>
    <row r="8" spans="1:12" x14ac:dyDescent="0.15">
      <c r="A8" t="s">
        <v>12</v>
      </c>
      <c r="C8">
        <f>C5-B5</f>
        <v>15</v>
      </c>
      <c r="D8">
        <f t="shared" ref="D8:K8" si="2">D5-C5</f>
        <v>9</v>
      </c>
      <c r="E8">
        <f t="shared" si="2"/>
        <v>20</v>
      </c>
      <c r="F8">
        <f t="shared" si="2"/>
        <v>14</v>
      </c>
      <c r="G8">
        <f t="shared" si="2"/>
        <v>17</v>
      </c>
      <c r="H8">
        <f t="shared" si="2"/>
        <v>23</v>
      </c>
      <c r="I8">
        <f t="shared" si="2"/>
        <v>12</v>
      </c>
      <c r="J8">
        <f t="shared" si="2"/>
        <v>15</v>
      </c>
      <c r="K8">
        <f t="shared" si="2"/>
        <v>8</v>
      </c>
    </row>
    <row r="10" spans="1:12" x14ac:dyDescent="0.15">
      <c r="A10" t="s">
        <v>39</v>
      </c>
      <c r="B10">
        <f>B21</f>
        <v>12.7</v>
      </c>
      <c r="C10">
        <f t="shared" ref="C10:K10" si="3">C21</f>
        <v>16.100000000000001</v>
      </c>
      <c r="D10">
        <f t="shared" si="3"/>
        <v>16.5</v>
      </c>
      <c r="E10">
        <f t="shared" si="3"/>
        <v>18.399999999999999</v>
      </c>
      <c r="F10">
        <f t="shared" si="3"/>
        <v>21.2</v>
      </c>
      <c r="G10">
        <f t="shared" si="3"/>
        <v>24.5</v>
      </c>
      <c r="H10">
        <f t="shared" si="3"/>
        <v>25.2</v>
      </c>
      <c r="I10">
        <f t="shared" si="3"/>
        <v>27.8</v>
      </c>
      <c r="J10">
        <f t="shared" si="3"/>
        <v>28.2</v>
      </c>
      <c r="K10">
        <f t="shared" si="3"/>
        <v>21.5</v>
      </c>
    </row>
    <row r="11" spans="1:12" x14ac:dyDescent="0.15">
      <c r="A11" t="s">
        <v>10</v>
      </c>
      <c r="B11" s="1"/>
      <c r="C11" s="2">
        <f>C10/B10-1</f>
        <v>0.26771653543307106</v>
      </c>
      <c r="D11" s="2">
        <f t="shared" ref="D11" si="4">D10/C10-1</f>
        <v>2.4844720496894235E-2</v>
      </c>
      <c r="E11" s="2">
        <f t="shared" ref="E11" si="5">E10/D10-1</f>
        <v>0.115151515151515</v>
      </c>
      <c r="F11" s="2">
        <f t="shared" ref="F11" si="6">F10/E10-1</f>
        <v>0.15217391304347827</v>
      </c>
      <c r="G11" s="2">
        <f t="shared" ref="G11" si="7">G10/F10-1</f>
        <v>0.15566037735849059</v>
      </c>
      <c r="H11" s="2">
        <f t="shared" ref="H11" si="8">H10/G10-1</f>
        <v>2.857142857142847E-2</v>
      </c>
      <c r="I11" s="2">
        <f t="shared" ref="I11" si="9">I10/H10-1</f>
        <v>0.10317460317460325</v>
      </c>
      <c r="J11" s="2">
        <f t="shared" ref="J11" si="10">J10/I10-1</f>
        <v>1.4388489208633004E-2</v>
      </c>
      <c r="K11" s="2">
        <f t="shared" ref="K11" si="11">K10/J10-1</f>
        <v>-0.23758865248226946</v>
      </c>
    </row>
    <row r="12" spans="1:12" x14ac:dyDescent="0.15">
      <c r="A12" t="s">
        <v>11</v>
      </c>
      <c r="B12" s="1"/>
      <c r="C12" s="2"/>
      <c r="D12" s="2"/>
      <c r="E12" s="2"/>
      <c r="F12" s="2">
        <f>F10/B10-1</f>
        <v>0.66929133858267731</v>
      </c>
      <c r="G12" s="2">
        <f t="shared" ref="G12" si="12">G10/C10-1</f>
        <v>0.52173913043478248</v>
      </c>
      <c r="H12" s="2">
        <f t="shared" ref="H12" si="13">H10/D10-1</f>
        <v>0.52727272727272734</v>
      </c>
      <c r="I12" s="2">
        <f t="shared" ref="I12" si="14">I10/E10-1</f>
        <v>0.51086956521739135</v>
      </c>
      <c r="J12" s="2">
        <f t="shared" ref="J12" si="15">J10/F10-1</f>
        <v>0.33018867924528306</v>
      </c>
      <c r="K12" s="2">
        <f t="shared" ref="K12" si="16">K10/G10-1</f>
        <v>-0.12244897959183676</v>
      </c>
    </row>
    <row r="13" spans="1:12" x14ac:dyDescent="0.15">
      <c r="B13" s="1"/>
      <c r="C13" s="2"/>
      <c r="D13" s="2"/>
      <c r="E13" s="2"/>
      <c r="F13" s="2"/>
      <c r="G13" s="2"/>
      <c r="H13" s="2"/>
      <c r="I13" s="2"/>
      <c r="J13" s="2"/>
      <c r="K13" s="2"/>
    </row>
    <row r="14" spans="1:12" x14ac:dyDescent="0.15">
      <c r="A14" t="s">
        <v>40</v>
      </c>
      <c r="B14" s="1"/>
      <c r="C14" s="11"/>
      <c r="D14" s="11"/>
      <c r="E14" s="11"/>
      <c r="F14" s="12">
        <f>F12-F7</f>
        <v>0.15601700229949156</v>
      </c>
      <c r="G14" s="12">
        <f t="shared" ref="G14:K14" si="17">G12-G7</f>
        <v>5.2989130434782483E-2</v>
      </c>
      <c r="H14" s="12">
        <f t="shared" si="17"/>
        <v>-1.2873258128732523E-2</v>
      </c>
      <c r="I14" s="12">
        <f t="shared" si="17"/>
        <v>9.0487399612295905E-2</v>
      </c>
      <c r="J14" s="12">
        <f t="shared" si="17"/>
        <v>-6.1624186251793001E-2</v>
      </c>
      <c r="K14" s="12">
        <f t="shared" si="17"/>
        <v>-0.43095961788970916</v>
      </c>
      <c r="L14" t="s">
        <v>41</v>
      </c>
    </row>
    <row r="15" spans="1:12" x14ac:dyDescent="0.15">
      <c r="B15" s="1"/>
      <c r="C15" s="2"/>
      <c r="D15" s="2"/>
      <c r="E15" s="2"/>
      <c r="F15" s="2"/>
      <c r="G15" s="2"/>
      <c r="H15" s="2"/>
      <c r="I15" s="2"/>
      <c r="J15" s="2"/>
      <c r="K15" s="2"/>
      <c r="L15" t="s">
        <v>42</v>
      </c>
    </row>
    <row r="16" spans="1:12" x14ac:dyDescent="0.15">
      <c r="B16" s="1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15">
      <c r="B17" s="1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15">
      <c r="B18" s="1"/>
      <c r="C18" s="2"/>
      <c r="D18" s="2"/>
      <c r="E18" s="2"/>
      <c r="F18" s="2"/>
      <c r="G18" s="2"/>
      <c r="H18" s="2"/>
      <c r="I18" s="2"/>
      <c r="J18" s="2"/>
      <c r="K18" s="2"/>
    </row>
    <row r="21" spans="1:11" x14ac:dyDescent="0.15">
      <c r="A21" t="s">
        <v>33</v>
      </c>
      <c r="B21">
        <v>12.7</v>
      </c>
      <c r="C21">
        <v>16.100000000000001</v>
      </c>
      <c r="D21">
        <v>16.5</v>
      </c>
      <c r="E21">
        <v>18.399999999999999</v>
      </c>
      <c r="F21">
        <v>21.2</v>
      </c>
      <c r="G21">
        <v>24.5</v>
      </c>
      <c r="H21">
        <v>25.2</v>
      </c>
      <c r="I21">
        <v>27.8</v>
      </c>
      <c r="J21">
        <v>28.2</v>
      </c>
      <c r="K21">
        <v>21.5</v>
      </c>
    </row>
    <row r="22" spans="1:11" x14ac:dyDescent="0.15">
      <c r="A22" t="s">
        <v>34</v>
      </c>
      <c r="B22">
        <v>12.1</v>
      </c>
      <c r="C22">
        <v>10.8</v>
      </c>
      <c r="D22">
        <v>10.6</v>
      </c>
      <c r="E22">
        <v>13.5</v>
      </c>
      <c r="F22">
        <v>13.1</v>
      </c>
      <c r="G22">
        <v>10.7</v>
      </c>
      <c r="H22">
        <v>9.9</v>
      </c>
      <c r="I22">
        <v>14.5</v>
      </c>
      <c r="J22">
        <v>12.2</v>
      </c>
      <c r="K22">
        <v>13.9</v>
      </c>
    </row>
    <row r="23" spans="1:11" x14ac:dyDescent="0.15">
      <c r="A23" t="s">
        <v>35</v>
      </c>
      <c r="B23">
        <v>15.8</v>
      </c>
      <c r="C23">
        <v>15.6</v>
      </c>
      <c r="D23">
        <v>16.399999999999999</v>
      </c>
      <c r="E23">
        <v>14.4</v>
      </c>
      <c r="F23">
        <v>17</v>
      </c>
      <c r="G23">
        <v>16.899999999999999</v>
      </c>
      <c r="H23">
        <v>16</v>
      </c>
      <c r="I23">
        <v>16.5</v>
      </c>
      <c r="J23">
        <v>14</v>
      </c>
      <c r="K23">
        <v>20.399999999999999</v>
      </c>
    </row>
    <row r="24" spans="1:11" x14ac:dyDescent="0.1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-2.2999999999999998</v>
      </c>
    </row>
    <row r="25" spans="1:11" x14ac:dyDescent="0.15">
      <c r="A25" s="4" t="s">
        <v>37</v>
      </c>
      <c r="B25" s="4">
        <f t="shared" ref="B25:J25" si="18">SUM(B21:B24)</f>
        <v>40.599999999999994</v>
      </c>
      <c r="C25" s="4">
        <f t="shared" si="18"/>
        <v>42.5</v>
      </c>
      <c r="D25" s="4">
        <f t="shared" si="18"/>
        <v>43.5</v>
      </c>
      <c r="E25" s="4">
        <f t="shared" si="18"/>
        <v>46.3</v>
      </c>
      <c r="F25" s="4">
        <f t="shared" si="18"/>
        <v>51.3</v>
      </c>
      <c r="G25" s="4">
        <f t="shared" si="18"/>
        <v>52.1</v>
      </c>
      <c r="H25" s="4">
        <f t="shared" si="18"/>
        <v>51.1</v>
      </c>
      <c r="I25" s="4">
        <f t="shared" si="18"/>
        <v>58.8</v>
      </c>
      <c r="J25" s="4">
        <f t="shared" si="18"/>
        <v>54.4</v>
      </c>
      <c r="K25" s="4">
        <f>SUM(K21:K24)</f>
        <v>53.5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D3B7-C0E2-BC4E-8759-143DB149D154}">
  <dimension ref="A2:M22"/>
  <sheetViews>
    <sheetView workbookViewId="0">
      <selection activeCell="J8" sqref="J8"/>
    </sheetView>
  </sheetViews>
  <sheetFormatPr baseColWidth="10" defaultColWidth="11" defaultRowHeight="14" x14ac:dyDescent="0.15"/>
  <cols>
    <col min="9" max="11" width="12.1640625" bestFit="1" customWidth="1"/>
  </cols>
  <sheetData>
    <row r="2" spans="1:13" x14ac:dyDescent="0.15">
      <c r="B2" t="s">
        <v>13</v>
      </c>
    </row>
    <row r="3" spans="1:13" x14ac:dyDescent="0.15">
      <c r="J3" s="9">
        <f ca="1">TODAY()</f>
        <v>44114</v>
      </c>
    </row>
    <row r="4" spans="1:13" x14ac:dyDescent="0.15">
      <c r="C4">
        <v>2021</v>
      </c>
      <c r="D4">
        <f>C4+1</f>
        <v>2022</v>
      </c>
      <c r="E4">
        <f>D4+1</f>
        <v>2023</v>
      </c>
    </row>
    <row r="5" spans="1:13" x14ac:dyDescent="0.15">
      <c r="B5" t="s">
        <v>14</v>
      </c>
      <c r="I5" t="s">
        <v>15</v>
      </c>
      <c r="J5" t="s">
        <v>16</v>
      </c>
      <c r="K5" t="s">
        <v>17</v>
      </c>
    </row>
    <row r="6" spans="1:13" x14ac:dyDescent="0.15">
      <c r="B6" t="s">
        <v>18</v>
      </c>
      <c r="C6">
        <v>160</v>
      </c>
      <c r="I6" s="8">
        <v>45291</v>
      </c>
      <c r="J6" s="8">
        <v>45291</v>
      </c>
      <c r="K6" s="8">
        <v>45291</v>
      </c>
    </row>
    <row r="7" spans="1:13" x14ac:dyDescent="0.15">
      <c r="B7" t="s">
        <v>19</v>
      </c>
      <c r="H7" t="s">
        <v>20</v>
      </c>
      <c r="I7" s="6">
        <v>700</v>
      </c>
      <c r="J7" s="6">
        <v>1000</v>
      </c>
      <c r="K7" s="6">
        <f>E8</f>
        <v>580.60799999999995</v>
      </c>
    </row>
    <row r="8" spans="1:13" x14ac:dyDescent="0.15">
      <c r="A8">
        <v>280</v>
      </c>
      <c r="B8">
        <f>A8*(1+0.2)</f>
        <v>336</v>
      </c>
      <c r="C8">
        <f t="shared" ref="C8:D8" si="0">B8*(1+0.2)</f>
        <v>403.2</v>
      </c>
      <c r="D8">
        <f t="shared" si="0"/>
        <v>483.84</v>
      </c>
      <c r="E8">
        <f>D8*(1+0.2)</f>
        <v>580.60799999999995</v>
      </c>
      <c r="H8" t="s">
        <v>21</v>
      </c>
      <c r="I8" s="7">
        <v>0.3</v>
      </c>
      <c r="J8" s="7">
        <v>0.4</v>
      </c>
      <c r="K8" s="7">
        <v>0.2</v>
      </c>
    </row>
    <row r="9" spans="1:13" x14ac:dyDescent="0.15">
      <c r="H9" t="s">
        <v>22</v>
      </c>
      <c r="I9">
        <f>I7*I8</f>
        <v>210</v>
      </c>
      <c r="J9">
        <f>J7*J8</f>
        <v>400</v>
      </c>
      <c r="K9">
        <f>K7*K8</f>
        <v>116.1216</v>
      </c>
    </row>
    <row r="10" spans="1:13" x14ac:dyDescent="0.15">
      <c r="E10">
        <f>E8*0.25</f>
        <v>145.15199999999999</v>
      </c>
      <c r="H10" t="s">
        <v>23</v>
      </c>
      <c r="I10" s="6">
        <v>20</v>
      </c>
      <c r="J10" s="6">
        <v>20</v>
      </c>
      <c r="K10" s="6">
        <v>15</v>
      </c>
      <c r="M10">
        <f ca="1">YEARFRAC(J3,I6)</f>
        <v>3.2250000000000001</v>
      </c>
    </row>
    <row r="11" spans="1:13" x14ac:dyDescent="0.15">
      <c r="H11" t="s">
        <v>24</v>
      </c>
      <c r="I11">
        <f>I9*I10</f>
        <v>4200</v>
      </c>
      <c r="J11">
        <f>J9*J10</f>
        <v>8000</v>
      </c>
      <c r="K11">
        <f>K9*K10</f>
        <v>1741.8240000000001</v>
      </c>
    </row>
    <row r="12" spans="1:13" x14ac:dyDescent="0.15">
      <c r="E12">
        <f>E10*17</f>
        <v>2467.5839999999998</v>
      </c>
      <c r="H12" t="s">
        <v>25</v>
      </c>
      <c r="I12" s="6">
        <v>450</v>
      </c>
      <c r="J12" s="6">
        <v>450</v>
      </c>
      <c r="K12" s="6">
        <v>450</v>
      </c>
    </row>
    <row r="13" spans="1:13" x14ac:dyDescent="0.15">
      <c r="E13">
        <f>E12-450</f>
        <v>2017.5839999999998</v>
      </c>
      <c r="H13" t="s">
        <v>26</v>
      </c>
      <c r="I13">
        <f>I11+I12</f>
        <v>4650</v>
      </c>
      <c r="J13">
        <f>J11+J12</f>
        <v>8450</v>
      </c>
      <c r="K13">
        <f>K11+K12</f>
        <v>2191.8240000000001</v>
      </c>
    </row>
    <row r="14" spans="1:13" x14ac:dyDescent="0.15">
      <c r="E14">
        <f>E13/27</f>
        <v>74.725333333333325</v>
      </c>
      <c r="H14" t="s">
        <v>27</v>
      </c>
      <c r="I14" s="6">
        <v>27</v>
      </c>
      <c r="J14" s="6">
        <v>27</v>
      </c>
      <c r="K14" s="6">
        <v>27</v>
      </c>
    </row>
    <row r="15" spans="1:13" x14ac:dyDescent="0.15">
      <c r="E15">
        <f>E14/89-1</f>
        <v>-0.16038951310861438</v>
      </c>
      <c r="H15" t="s">
        <v>28</v>
      </c>
      <c r="I15">
        <f>I13/I14</f>
        <v>172.22222222222223</v>
      </c>
      <c r="J15">
        <f>J13/J14</f>
        <v>312.96296296296299</v>
      </c>
      <c r="K15">
        <f>K13/K14</f>
        <v>81.178666666666672</v>
      </c>
    </row>
    <row r="16" spans="1:13" x14ac:dyDescent="0.15">
      <c r="H16" t="s">
        <v>29</v>
      </c>
      <c r="I16">
        <f ca="1">I15/(1+$H$22)^$M$10</f>
        <v>126.64783762934475</v>
      </c>
      <c r="J16">
        <f t="shared" ref="J16:K16" ca="1" si="1">J15/(1+$H$22)^$M$10</f>
        <v>230.14499526192756</v>
      </c>
      <c r="K16">
        <f t="shared" ca="1" si="1"/>
        <v>59.696724744967945</v>
      </c>
    </row>
    <row r="19" spans="5:11" x14ac:dyDescent="0.15">
      <c r="E19">
        <f>450/27</f>
        <v>16.666666666666668</v>
      </c>
      <c r="H19" t="s">
        <v>30</v>
      </c>
      <c r="I19">
        <v>98</v>
      </c>
      <c r="J19">
        <v>98</v>
      </c>
      <c r="K19">
        <v>98</v>
      </c>
    </row>
    <row r="20" spans="5:11" x14ac:dyDescent="0.15">
      <c r="H20" t="s">
        <v>31</v>
      </c>
      <c r="I20">
        <f>I15/I19-1</f>
        <v>0.75736961451247176</v>
      </c>
      <c r="J20">
        <f>J15/J19-1</f>
        <v>2.1934996220710508</v>
      </c>
      <c r="K20">
        <f>K15/K19-1</f>
        <v>-0.17164625850340132</v>
      </c>
    </row>
    <row r="21" spans="5:11" x14ac:dyDescent="0.15">
      <c r="E21">
        <f>4000/(1+0.1)^1</f>
        <v>3636.363636363636</v>
      </c>
    </row>
    <row r="22" spans="5:11" x14ac:dyDescent="0.15">
      <c r="G22" t="s">
        <v>32</v>
      </c>
      <c r="H22" s="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Cyto Installations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2020-08-18T14:26:30Z</dcterms:created>
  <dcterms:modified xsi:type="dcterms:W3CDTF">2020-10-10T20:49:55Z</dcterms:modified>
  <cp:category/>
  <cp:contentStatus/>
</cp:coreProperties>
</file>