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1.xml" ContentType="application/vnd.openxmlformats-officedocument.themeOverrid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2.xml" ContentType="application/vnd.openxmlformats-officedocument.themeOverrid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Ex1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2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odan\Videos\Taiwo\Goodnews Certifications\Glovo\PROJECTS\"/>
    </mc:Choice>
  </mc:AlternateContent>
  <xr:revisionPtr revIDLastSave="0" documentId="13_ncr:1_{1ACC8A08-BA2F-4951-8FA4-2171CD0F8E75}" xr6:coauthVersionLast="47" xr6:coauthVersionMax="47" xr10:uidLastSave="{00000000-0000-0000-0000-000000000000}"/>
  <bookViews>
    <workbookView xWindow="-108" yWindow="-108" windowWidth="23256" windowHeight="12456" firstSheet="5" activeTab="6" xr2:uid="{C5D6994D-38C8-474E-9931-DC1DC15492D1}"/>
  </bookViews>
  <sheets>
    <sheet name="Introduction" sheetId="7" r:id="rId1"/>
    <sheet name="2022 IGR DATA" sheetId="1" r:id="rId2"/>
    <sheet name="2023 IGR DATA" sheetId="2" r:id="rId3"/>
    <sheet name="REGIONAL GROUPING &amp; ANALYSIS" sheetId="3" r:id="rId4"/>
    <sheet name="STATE BY STATE IGR ANALYSIS" sheetId="4" r:id="rId5"/>
    <sheet name="IGR REVENUE CATEGORY  ANALYSIS" sheetId="5" r:id="rId6"/>
    <sheet name="IGR ANALYSIS DASHBOARD" sheetId="6" r:id="rId7"/>
  </sheets>
  <externalReferences>
    <externalReference r:id="rId8"/>
    <externalReference r:id="rId9"/>
  </externalReferences>
  <definedNames>
    <definedName name="_xlchart.v5.0" hidden="1">'IGR ANALYSIS DASHBOARD'!$BD$1</definedName>
    <definedName name="_xlchart.v5.1" hidden="1">'IGR ANALYSIS DASHBOARD'!$BD$2:$BD$38</definedName>
    <definedName name="_xlchart.v5.2" hidden="1">'IGR ANALYSIS DASHBOARD'!$BE$1</definedName>
    <definedName name="_xlchart.v5.3" hidden="1">'IGR ANALYSIS DASHBOARD'!$BE$2:$BE$38</definedName>
    <definedName name="_xlchart.v5.4" hidden="1">'IGR ANALYSIS DASHBOARD'!$BH$1</definedName>
    <definedName name="_xlchart.v5.5" hidden="1">'IGR ANALYSIS DASHBOARD'!$BH$2:$BH$38</definedName>
    <definedName name="_xlchart.v5.6" hidden="1">'IGR ANALYSIS DASHBOARD'!$BI$1</definedName>
    <definedName name="_xlchart.v5.7" hidden="1">'IGR ANALYSIS DASHBOARD'!$BI$2:$BI$38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5" l="1" a="1"/>
  <c r="C5" i="5" a="1"/>
  <c r="C5" i="5" s="1"/>
  <c r="B5" i="5" a="1"/>
  <c r="B5" i="5" s="1"/>
  <c r="C2" i="5"/>
  <c r="P39" i="4" a="1"/>
  <c r="P39" i="4" s="1"/>
  <c r="P38" i="4" a="1"/>
  <c r="P38" i="4" s="1"/>
  <c r="P37" i="4" a="1"/>
  <c r="P37" i="4" s="1"/>
  <c r="P36" i="4" a="1"/>
  <c r="P36" i="4" s="1"/>
  <c r="P35" i="4" a="1"/>
  <c r="P35" i="4" s="1"/>
  <c r="P34" i="4" a="1"/>
  <c r="P34" i="4" s="1"/>
  <c r="P33" i="4" a="1"/>
  <c r="P33" i="4" s="1"/>
  <c r="P32" i="4" a="1"/>
  <c r="P32" i="4" s="1"/>
  <c r="P31" i="4" a="1"/>
  <c r="P31" i="4" s="1"/>
  <c r="P30" i="4" a="1"/>
  <c r="P30" i="4" s="1"/>
  <c r="P29" i="4" a="1"/>
  <c r="P29" i="4" s="1"/>
  <c r="P28" i="4" a="1"/>
  <c r="P28" i="4" s="1"/>
  <c r="P27" i="4" a="1"/>
  <c r="P27" i="4" s="1"/>
  <c r="P26" i="4" a="1"/>
  <c r="P26" i="4" s="1"/>
  <c r="P25" i="4" a="1"/>
  <c r="P25" i="4" s="1"/>
  <c r="P24" i="4" a="1"/>
  <c r="P24" i="4" s="1"/>
  <c r="P23" i="4" a="1"/>
  <c r="P23" i="4" s="1"/>
  <c r="P22" i="4" a="1"/>
  <c r="P22" i="4" s="1"/>
  <c r="P21" i="4" a="1"/>
  <c r="P21" i="4" s="1"/>
  <c r="P20" i="4" a="1"/>
  <c r="P20" i="4" s="1"/>
  <c r="P19" i="4" a="1"/>
  <c r="P19" i="4" s="1"/>
  <c r="P18" i="4" a="1"/>
  <c r="P18" i="4" s="1"/>
  <c r="P17" i="4" a="1"/>
  <c r="P17" i="4" s="1"/>
  <c r="P16" i="4" a="1"/>
  <c r="P16" i="4" s="1"/>
  <c r="P15" i="4" a="1"/>
  <c r="P15" i="4" s="1"/>
  <c r="P14" i="4" a="1"/>
  <c r="P14" i="4" s="1"/>
  <c r="P13" i="4" a="1"/>
  <c r="P13" i="4" s="1"/>
  <c r="P12" i="4" a="1"/>
  <c r="P12" i="4" s="1"/>
  <c r="P11" i="4" a="1"/>
  <c r="P11" i="4" s="1"/>
  <c r="P10" i="4" a="1"/>
  <c r="P10" i="4" s="1"/>
  <c r="P9" i="4" a="1"/>
  <c r="P9" i="4" s="1"/>
  <c r="P8" i="4" a="1"/>
  <c r="P8" i="4" s="1"/>
  <c r="P7" i="4" a="1"/>
  <c r="P7" i="4" s="1"/>
  <c r="P6" i="4" a="1"/>
  <c r="P6" i="4" s="1"/>
  <c r="P5" i="4" a="1"/>
  <c r="P5" i="4" s="1"/>
  <c r="P4" i="4" a="1"/>
  <c r="P4" i="4" s="1"/>
  <c r="P3" i="4" a="1"/>
  <c r="P3" i="4" s="1"/>
  <c r="AE2" i="4" a="1"/>
  <c r="AE2" i="4" s="1"/>
  <c r="AD2" i="4" a="1"/>
  <c r="AD2" i="4" s="1"/>
  <c r="AB2" i="4"/>
  <c r="P2" i="4" a="1"/>
  <c r="P2" i="4" s="1"/>
  <c r="AB1" i="4"/>
  <c r="O27" i="3"/>
  <c r="N27" i="3"/>
  <c r="J27" i="3"/>
  <c r="I27" i="3"/>
  <c r="J18" i="3"/>
  <c r="I18" i="3"/>
  <c r="O17" i="3"/>
  <c r="N17" i="3"/>
  <c r="O9" i="3"/>
  <c r="N9" i="3"/>
  <c r="J9" i="3"/>
  <c r="I9" i="3"/>
  <c r="R8" i="3"/>
  <c r="T7" i="3" s="1"/>
  <c r="C39" i="3"/>
  <c r="D38" i="3"/>
  <c r="E38" i="3" s="1"/>
  <c r="D37" i="3"/>
  <c r="E37" i="3" s="1"/>
  <c r="D36" i="3"/>
  <c r="E36" i="3" s="1"/>
  <c r="D35" i="3"/>
  <c r="E35" i="3" s="1"/>
  <c r="D34" i="3"/>
  <c r="E34" i="3" s="1"/>
  <c r="E33" i="3"/>
  <c r="D33" i="3"/>
  <c r="D32" i="3"/>
  <c r="E32" i="3" s="1"/>
  <c r="D31" i="3"/>
  <c r="E31" i="3" s="1"/>
  <c r="E30" i="3"/>
  <c r="D30" i="3"/>
  <c r="D29" i="3"/>
  <c r="E29" i="3" s="1"/>
  <c r="D28" i="3"/>
  <c r="E28" i="3" s="1"/>
  <c r="E27" i="3"/>
  <c r="D27" i="3"/>
  <c r="D26" i="3"/>
  <c r="E26" i="3" s="1"/>
  <c r="D25" i="3"/>
  <c r="E25" i="3" s="1"/>
  <c r="D24" i="3"/>
  <c r="E24" i="3" s="1"/>
  <c r="D23" i="3"/>
  <c r="E23" i="3" s="1"/>
  <c r="D22" i="3"/>
  <c r="E22" i="3" s="1"/>
  <c r="E21" i="3"/>
  <c r="D21" i="3"/>
  <c r="D20" i="3"/>
  <c r="E20" i="3" s="1"/>
  <c r="D19" i="3"/>
  <c r="E19" i="3" s="1"/>
  <c r="D18" i="3"/>
  <c r="E18" i="3" s="1"/>
  <c r="D17" i="3"/>
  <c r="E17" i="3" s="1"/>
  <c r="D16" i="3"/>
  <c r="E16" i="3" s="1"/>
  <c r="D15" i="3"/>
  <c r="E15" i="3" s="1"/>
  <c r="D14" i="3"/>
  <c r="E14" i="3" s="1"/>
  <c r="D13" i="3"/>
  <c r="E13" i="3" s="1"/>
  <c r="D12" i="3"/>
  <c r="E12" i="3" s="1"/>
  <c r="D11" i="3"/>
  <c r="E11" i="3" s="1"/>
  <c r="D10" i="3"/>
  <c r="E10" i="3" s="1"/>
  <c r="E9" i="3"/>
  <c r="D9" i="3"/>
  <c r="D8" i="3"/>
  <c r="E8" i="3" s="1"/>
  <c r="D7" i="3"/>
  <c r="E7" i="3" s="1"/>
  <c r="D6" i="3"/>
  <c r="E6" i="3" s="1"/>
  <c r="D5" i="3"/>
  <c r="E5" i="3" s="1"/>
  <c r="D4" i="3"/>
  <c r="E4" i="3" s="1"/>
  <c r="D3" i="3"/>
  <c r="E3" i="3" s="1"/>
  <c r="D2" i="3"/>
  <c r="S8" i="3"/>
  <c r="U7" i="3" s="1"/>
  <c r="K39" i="2"/>
  <c r="I39" i="2"/>
  <c r="H39" i="2"/>
  <c r="G39" i="2"/>
  <c r="F39" i="2"/>
  <c r="E39" i="2"/>
  <c r="D39" i="2"/>
  <c r="C39" i="2"/>
  <c r="B39" i="2"/>
  <c r="J38" i="2"/>
  <c r="L38" i="2" s="1"/>
  <c r="J37" i="2"/>
  <c r="L37" i="2" s="1"/>
  <c r="J36" i="2"/>
  <c r="L36" i="2" s="1"/>
  <c r="J35" i="2"/>
  <c r="L35" i="2" s="1"/>
  <c r="L34" i="2"/>
  <c r="J34" i="2"/>
  <c r="J33" i="2"/>
  <c r="L33" i="2" s="1"/>
  <c r="J32" i="2"/>
  <c r="L32" i="2" s="1"/>
  <c r="J31" i="2"/>
  <c r="L31" i="2" s="1"/>
  <c r="J30" i="2"/>
  <c r="L30" i="2" s="1"/>
  <c r="L29" i="2"/>
  <c r="J29" i="2"/>
  <c r="J28" i="2"/>
  <c r="L28" i="2" s="1"/>
  <c r="J27" i="2"/>
  <c r="L27" i="2" s="1"/>
  <c r="J26" i="2"/>
  <c r="L26" i="2" s="1"/>
  <c r="L25" i="2"/>
  <c r="J25" i="2"/>
  <c r="J24" i="2"/>
  <c r="L24" i="2" s="1"/>
  <c r="J23" i="2"/>
  <c r="L23" i="2" s="1"/>
  <c r="J22" i="2"/>
  <c r="L22" i="2" s="1"/>
  <c r="J21" i="2"/>
  <c r="L21" i="2" s="1"/>
  <c r="L20" i="2"/>
  <c r="J20" i="2"/>
  <c r="J19" i="2"/>
  <c r="L19" i="2" s="1"/>
  <c r="J18" i="2"/>
  <c r="L18" i="2" s="1"/>
  <c r="J17" i="2"/>
  <c r="L17" i="2" s="1"/>
  <c r="L16" i="2"/>
  <c r="J16" i="2"/>
  <c r="J15" i="2"/>
  <c r="L15" i="2" s="1"/>
  <c r="J14" i="2"/>
  <c r="L14" i="2" s="1"/>
  <c r="J13" i="2"/>
  <c r="L13" i="2" s="1"/>
  <c r="J12" i="2"/>
  <c r="L12" i="2" s="1"/>
  <c r="J11" i="2"/>
  <c r="L11" i="2" s="1"/>
  <c r="J10" i="2"/>
  <c r="L10" i="2" s="1"/>
  <c r="J9" i="2"/>
  <c r="L9" i="2" s="1"/>
  <c r="J8" i="2"/>
  <c r="L8" i="2" s="1"/>
  <c r="J7" i="2"/>
  <c r="L7" i="2" s="1"/>
  <c r="J6" i="2"/>
  <c r="L6" i="2" s="1"/>
  <c r="J5" i="2"/>
  <c r="L5" i="2" s="1"/>
  <c r="J4" i="2"/>
  <c r="L4" i="2" s="1"/>
  <c r="J3" i="2"/>
  <c r="L3" i="2" s="1"/>
  <c r="J2" i="2"/>
  <c r="L39" i="2" l="1"/>
  <c r="J39" i="2"/>
  <c r="D39" i="3"/>
  <c r="E14" i="5"/>
  <c r="E7" i="5"/>
  <c r="E8" i="5"/>
  <c r="E9" i="5"/>
  <c r="E10" i="5"/>
  <c r="E11" i="5"/>
  <c r="E6" i="5"/>
  <c r="D5" i="5"/>
  <c r="E5" i="5" s="1"/>
  <c r="E12" i="5"/>
  <c r="E13" i="5"/>
  <c r="E2" i="3"/>
  <c r="T2" i="3"/>
  <c r="T4" i="3"/>
  <c r="T6" i="3"/>
  <c r="U4" i="3"/>
  <c r="T5" i="3"/>
  <c r="U5" i="3"/>
  <c r="U6" i="3"/>
  <c r="U2" i="3"/>
  <c r="T3" i="3"/>
  <c r="U3" i="3"/>
  <c r="L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<sst xmlns="http://schemas.openxmlformats.org/spreadsheetml/2006/main" count="730" uniqueCount="151">
  <si>
    <t>LAGOS</t>
  </si>
  <si>
    <t>RIVERS</t>
  </si>
  <si>
    <t>FEDERAL CAPITAL TERRITORY</t>
  </si>
  <si>
    <t>OGUN</t>
  </si>
  <si>
    <t>DELTA</t>
  </si>
  <si>
    <t>OYO</t>
  </si>
  <si>
    <t>KADUNA</t>
  </si>
  <si>
    <t>EDO</t>
  </si>
  <si>
    <t>KANO</t>
  </si>
  <si>
    <t>KWARA</t>
  </si>
  <si>
    <t>AKWA IBOM</t>
  </si>
  <si>
    <t>ANAMBRA</t>
  </si>
  <si>
    <t>ONDO</t>
  </si>
  <si>
    <t>ENUGU</t>
  </si>
  <si>
    <t>BAUCHI</t>
  </si>
  <si>
    <t>SOKOTO</t>
  </si>
  <si>
    <t>OSUN</t>
  </si>
  <si>
    <t>CROSS RIVER</t>
  </si>
  <si>
    <t>JIGAWA</t>
  </si>
  <si>
    <t>ABIA</t>
  </si>
  <si>
    <t>ZAMFARA</t>
  </si>
  <si>
    <t>IMO</t>
  </si>
  <si>
    <t>NASSARAWA</t>
  </si>
  <si>
    <t>BORNO</t>
  </si>
  <si>
    <t>KOGI</t>
  </si>
  <si>
    <t>EKITI</t>
  </si>
  <si>
    <t>NIGER</t>
  </si>
  <si>
    <t>BENUE</t>
  </si>
  <si>
    <t>PLATEAU</t>
  </si>
  <si>
    <t>BAYELSA</t>
  </si>
  <si>
    <t>GOMBE</t>
  </si>
  <si>
    <t>ADAMAWA</t>
  </si>
  <si>
    <t>KATSINA</t>
  </si>
  <si>
    <t>EBONYI</t>
  </si>
  <si>
    <t>YOBE</t>
  </si>
  <si>
    <t>TARABA</t>
  </si>
  <si>
    <t>KEBBI</t>
  </si>
  <si>
    <t>TOTAL</t>
  </si>
  <si>
    <t>*Kaduna Local Government contribution embedded in total collection from State</t>
  </si>
  <si>
    <t>STATE</t>
  </si>
  <si>
    <t>PAYE</t>
  </si>
  <si>
    <t>DIRECT ASSESSMENT</t>
  </si>
  <si>
    <t>ROAD TAXES</t>
  </si>
  <si>
    <t>STAMP DUTIES</t>
  </si>
  <si>
    <t>CAPITAL GAIN TAX</t>
  </si>
  <si>
    <t>WITHHOLDING TAX</t>
  </si>
  <si>
    <t>OTHER TAXES</t>
  </si>
  <si>
    <t>LGA REVENUE</t>
  </si>
  <si>
    <t>TOTAL TAX</t>
  </si>
  <si>
    <t>MDAs REVENUE</t>
  </si>
  <si>
    <t>State</t>
  </si>
  <si>
    <t>Direct Assessment</t>
  </si>
  <si>
    <t>Road Tax</t>
  </si>
  <si>
    <t>Stamp Duties</t>
  </si>
  <si>
    <t>Capital Gains Tax</t>
  </si>
  <si>
    <t>Withholding Tax</t>
  </si>
  <si>
    <t>Other Tax</t>
  </si>
  <si>
    <t>LGA Revenue</t>
  </si>
  <si>
    <t>Total Tax</t>
  </si>
  <si>
    <t>MDAs Revenue</t>
  </si>
  <si>
    <t>Total</t>
  </si>
  <si>
    <t>Lagos</t>
  </si>
  <si>
    <t>Rivers</t>
  </si>
  <si>
    <t>Ogun</t>
  </si>
  <si>
    <t>Delta</t>
  </si>
  <si>
    <t>Edo</t>
  </si>
  <si>
    <t>Kaduna</t>
  </si>
  <si>
    <t>Kwara</t>
  </si>
  <si>
    <t>Oyo</t>
  </si>
  <si>
    <t>Akwa Ibom</t>
  </si>
  <si>
    <t>Ondo</t>
  </si>
  <si>
    <t>Kano</t>
  </si>
  <si>
    <t>Enugu</t>
  </si>
  <si>
    <t>Anambra</t>
  </si>
  <si>
    <t>Ekiti</t>
  </si>
  <si>
    <t>Cross River</t>
  </si>
  <si>
    <t>Ebonyi</t>
  </si>
  <si>
    <t>Bauchi</t>
  </si>
  <si>
    <t>Osun</t>
  </si>
  <si>
    <t>Jigawa</t>
  </si>
  <si>
    <t>Katsina</t>
  </si>
  <si>
    <t>Kogi</t>
  </si>
  <si>
    <t>Plateau</t>
  </si>
  <si>
    <t>Nasarawa</t>
  </si>
  <si>
    <t>Abia</t>
  </si>
  <si>
    <t>Zamfara</t>
  </si>
  <si>
    <t>Niger</t>
  </si>
  <si>
    <t>Imo</t>
  </si>
  <si>
    <t>Bayelsa</t>
  </si>
  <si>
    <t>Borno</t>
  </si>
  <si>
    <t>Benue</t>
  </si>
  <si>
    <t>Sokoto</t>
  </si>
  <si>
    <t>Adamawa</t>
  </si>
  <si>
    <t>Gombe</t>
  </si>
  <si>
    <t>Kebbi</t>
  </si>
  <si>
    <t>Yobe</t>
  </si>
  <si>
    <t>Taraba</t>
  </si>
  <si>
    <t>REGION</t>
  </si>
  <si>
    <t xml:space="preserve">2023 IGR </t>
  </si>
  <si>
    <t>2022 IGR</t>
  </si>
  <si>
    <t>2023 Regional IGR Contibuted %</t>
  </si>
  <si>
    <t>2022 Regional IGR Contribted %</t>
  </si>
  <si>
    <t>North East</t>
  </si>
  <si>
    <t>South East</t>
  </si>
  <si>
    <t>South West</t>
  </si>
  <si>
    <t>North Central</t>
  </si>
  <si>
    <t>North West</t>
  </si>
  <si>
    <t>South South</t>
  </si>
  <si>
    <t>Region</t>
  </si>
  <si>
    <t>STATES</t>
  </si>
  <si>
    <t>2023</t>
  </si>
  <si>
    <t>2022</t>
  </si>
  <si>
    <t>% CHANGES</t>
  </si>
  <si>
    <t>NASARAWA</t>
  </si>
  <si>
    <t>REGIONAL GROUPING</t>
  </si>
  <si>
    <t>REGIONAL CATEGORY GROUPING</t>
  </si>
  <si>
    <t>Top 10 States with the Highest IGR in 2023</t>
  </si>
  <si>
    <t>YEAR 2022</t>
  </si>
  <si>
    <t>YEAR 2023</t>
  </si>
  <si>
    <t>Minimum</t>
  </si>
  <si>
    <t>2022 IGR RANGE</t>
  </si>
  <si>
    <t>2023 IGR RANGE</t>
  </si>
  <si>
    <t>State 2023</t>
  </si>
  <si>
    <t>IGR Generated</t>
  </si>
  <si>
    <t>LOW</t>
  </si>
  <si>
    <t xml:space="preserve">Medium </t>
  </si>
  <si>
    <t>MEDIUM</t>
  </si>
  <si>
    <t>HIGH</t>
  </si>
  <si>
    <t>Grand Total</t>
  </si>
  <si>
    <t>FCT</t>
  </si>
  <si>
    <t>10 States with Lowest IGR in 2023</t>
  </si>
  <si>
    <t xml:space="preserve">  IGR in Nearest (#B)</t>
  </si>
  <si>
    <t>10 States with the Highest  IGR in 2022</t>
  </si>
  <si>
    <t>STATE  2022</t>
  </si>
  <si>
    <t>ABBRV Nearest (#B)</t>
  </si>
  <si>
    <t>IGR LIVE DATA.xlsx</t>
  </si>
  <si>
    <t>10 States with the Lowest IGR in 2022</t>
  </si>
  <si>
    <t>IGR CATEGORY</t>
  </si>
  <si>
    <t>AMOUNT GENERATED 2022</t>
  </si>
  <si>
    <t>AMOUNT GENERATED 2023</t>
  </si>
  <si>
    <t>IGR CATEGORY GROWTH RATE / REDUCTION RATE</t>
  </si>
  <si>
    <t xml:space="preserve">This IGR report was extracted from federal bureau of statistics </t>
  </si>
  <si>
    <t>the link is embedded below</t>
  </si>
  <si>
    <t xml:space="preserve">This report is a personal project based on Nigeria Bureau of Statistics Data on 2022 and 2023 Internal Generated Revenue Data </t>
  </si>
  <si>
    <t xml:space="preserve">All analysis were conducted with excel formulas </t>
  </si>
  <si>
    <t>https://www.nigerianstat.gov.ng/resource/IGR_DATA_2019_2023.xlsx</t>
  </si>
  <si>
    <t>https://www.nigerianstat.gov.ng/resource/IGR%20DATA%202019-2022.xlsx</t>
  </si>
  <si>
    <t xml:space="preserve">Dataset </t>
  </si>
  <si>
    <t>LINK</t>
  </si>
  <si>
    <t>This Analysis was conducted by Taiwo Goodnews Ajayi</t>
  </si>
  <si>
    <t>Turn to the next sheet for the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</si>
</sst>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₦&quot;* #,##0.00_-;\-&quot;₦&quot;* #,##0.00_-;_-&quot;₦&quot;* &quot;-&quot;??_-;_-@_-"/>
    <numFmt numFmtId="43" formatCode="_-* #,##0.00_-;\-* #,##0.00_-;_-* &quot;-&quot;??_-;_-@_-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0000"/>
      <name val="Calibri Light"/>
      <family val="2"/>
    </font>
    <font>
      <sz val="18"/>
      <color rgb="FF000000"/>
      <name val="Calibri Light"/>
      <family val="2"/>
    </font>
    <font>
      <b/>
      <sz val="16"/>
      <color rgb="FF000000"/>
      <name val="Calibri Light"/>
      <family val="2"/>
    </font>
    <font>
      <sz val="18"/>
      <name val="Calibri Light"/>
      <family val="2"/>
    </font>
    <font>
      <b/>
      <sz val="18.5"/>
      <color rgb="FF000000"/>
      <name val="Calibri Light"/>
      <family val="2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Calibri Light"/>
      <family val="2"/>
    </font>
    <font>
      <sz val="12"/>
      <color rgb="FF000000"/>
      <name val="Calibri Light"/>
      <family val="2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80">
    <xf numFmtId="0" fontId="0" fillId="0" borderId="0" xfId="0"/>
    <xf numFmtId="0" fontId="6" fillId="4" borderId="1" xfId="0" applyFont="1" applyFill="1" applyBorder="1"/>
    <xf numFmtId="44" fontId="6" fillId="4" borderId="1" xfId="0" applyNumberFormat="1" applyFont="1" applyFill="1" applyBorder="1"/>
    <xf numFmtId="44" fontId="0" fillId="2" borderId="5" xfId="0" applyNumberFormat="1" applyFill="1" applyBorder="1"/>
    <xf numFmtId="44" fontId="0" fillId="2" borderId="6" xfId="0" applyNumberFormat="1" applyFill="1" applyBorder="1"/>
    <xf numFmtId="0" fontId="6" fillId="5" borderId="7" xfId="0" applyFont="1" applyFill="1" applyBorder="1"/>
    <xf numFmtId="44" fontId="6" fillId="5" borderId="7" xfId="0" applyNumberFormat="1" applyFont="1" applyFill="1" applyBorder="1"/>
    <xf numFmtId="0" fontId="4" fillId="0" borderId="1" xfId="0" applyFont="1" applyBorder="1"/>
    <xf numFmtId="44" fontId="4" fillId="0" borderId="1" xfId="0" applyNumberFormat="1" applyFont="1" applyBorder="1"/>
    <xf numFmtId="44" fontId="5" fillId="0" borderId="2" xfId="0" applyNumberFormat="1" applyFont="1" applyBorder="1" applyAlignment="1">
      <alignment horizontal="right" vertical="top" wrapText="1" readingOrder="1"/>
    </xf>
    <xf numFmtId="44" fontId="5" fillId="0" borderId="1" xfId="0" applyNumberFormat="1" applyFont="1" applyBorder="1" applyAlignment="1">
      <alignment horizontal="right" vertical="top" wrapText="1"/>
    </xf>
    <xf numFmtId="44" fontId="5" fillId="0" borderId="1" xfId="0" applyNumberFormat="1" applyFont="1" applyBorder="1" applyAlignment="1">
      <alignment horizontal="right" vertical="center" wrapText="1"/>
    </xf>
    <xf numFmtId="44" fontId="5" fillId="0" borderId="0" xfId="0" applyNumberFormat="1" applyFont="1" applyAlignment="1">
      <alignment vertical="center"/>
    </xf>
    <xf numFmtId="0" fontId="4" fillId="0" borderId="7" xfId="0" applyFont="1" applyBorder="1"/>
    <xf numFmtId="44" fontId="4" fillId="0" borderId="7" xfId="0" applyNumberFormat="1" applyFont="1" applyBorder="1"/>
    <xf numFmtId="0" fontId="3" fillId="0" borderId="0" xfId="0" applyFont="1"/>
    <xf numFmtId="44" fontId="0" fillId="0" borderId="0" xfId="0" applyNumberFormat="1"/>
    <xf numFmtId="43" fontId="8" fillId="0" borderId="10" xfId="1" applyFont="1" applyFill="1" applyBorder="1" applyAlignment="1">
      <alignment vertical="top" wrapText="1" readingOrder="1"/>
    </xf>
    <xf numFmtId="44" fontId="8" fillId="0" borderId="11" xfId="1" applyNumberFormat="1" applyFont="1" applyFill="1" applyBorder="1" applyAlignment="1">
      <alignment horizontal="right" vertical="top" wrapText="1" readingOrder="1"/>
    </xf>
    <xf numFmtId="44" fontId="8" fillId="0" borderId="1" xfId="1" applyNumberFormat="1" applyFont="1" applyFill="1" applyBorder="1" applyAlignment="1">
      <alignment horizontal="right" vertical="top" wrapText="1" readingOrder="1"/>
    </xf>
    <xf numFmtId="43" fontId="9" fillId="0" borderId="10" xfId="1" applyFont="1" applyFill="1" applyBorder="1" applyAlignment="1">
      <alignment vertical="top" wrapText="1" readingOrder="1"/>
    </xf>
    <xf numFmtId="44" fontId="10" fillId="0" borderId="1" xfId="1" applyNumberFormat="1" applyFont="1" applyFill="1" applyBorder="1" applyAlignment="1">
      <alignment vertical="top"/>
    </xf>
    <xf numFmtId="43" fontId="11" fillId="0" borderId="12" xfId="1" applyFont="1" applyFill="1" applyBorder="1" applyAlignment="1">
      <alignment horizontal="left" vertical="center" wrapText="1" readingOrder="1"/>
    </xf>
    <xf numFmtId="44" fontId="11" fillId="0" borderId="13" xfId="1" applyNumberFormat="1" applyFont="1" applyFill="1" applyBorder="1" applyAlignment="1">
      <alignment horizontal="right" vertical="center" wrapText="1" readingOrder="1"/>
    </xf>
    <xf numFmtId="44" fontId="11" fillId="0" borderId="14" xfId="1" applyNumberFormat="1" applyFont="1" applyFill="1" applyBorder="1" applyAlignment="1">
      <alignment horizontal="right" vertical="center" wrapText="1" readingOrder="1"/>
    </xf>
    <xf numFmtId="44" fontId="12" fillId="0" borderId="0" xfId="0" applyNumberFormat="1" applyFont="1"/>
    <xf numFmtId="9" fontId="12" fillId="0" borderId="0" xfId="3" applyFont="1"/>
    <xf numFmtId="0" fontId="2" fillId="6" borderId="18" xfId="0" applyFont="1" applyFill="1" applyBorder="1"/>
    <xf numFmtId="0" fontId="2" fillId="6" borderId="19" xfId="0" applyFont="1" applyFill="1" applyBorder="1"/>
    <xf numFmtId="9" fontId="0" fillId="0" borderId="0" xfId="3" applyFont="1"/>
    <xf numFmtId="44" fontId="2" fillId="6" borderId="17" xfId="0" applyNumberFormat="1" applyFont="1" applyFill="1" applyBorder="1"/>
    <xf numFmtId="44" fontId="2" fillId="6" borderId="18" xfId="0" applyNumberFormat="1" applyFont="1" applyFill="1" applyBorder="1"/>
    <xf numFmtId="44" fontId="0" fillId="2" borderId="16" xfId="0" applyNumberFormat="1" applyFill="1" applyBorder="1"/>
    <xf numFmtId="44" fontId="0" fillId="2" borderId="3" xfId="0" applyNumberFormat="1" applyFill="1" applyBorder="1"/>
    <xf numFmtId="44" fontId="0" fillId="2" borderId="15" xfId="0" applyNumberFormat="1" applyFill="1" applyBorder="1"/>
    <xf numFmtId="44" fontId="0" fillId="3" borderId="16" xfId="0" applyNumberFormat="1" applyFill="1" applyBorder="1"/>
    <xf numFmtId="44" fontId="0" fillId="3" borderId="3" xfId="0" applyNumberFormat="1" applyFill="1" applyBorder="1"/>
    <xf numFmtId="44" fontId="0" fillId="3" borderId="15" xfId="0" applyNumberFormat="1" applyFill="1" applyBorder="1"/>
    <xf numFmtId="44" fontId="0" fillId="2" borderId="4" xfId="0" applyNumberFormat="1" applyFill="1" applyBorder="1"/>
    <xf numFmtId="44" fontId="0" fillId="3" borderId="20" xfId="0" applyNumberFormat="1" applyFill="1" applyBorder="1"/>
    <xf numFmtId="44" fontId="0" fillId="3" borderId="4" xfId="0" applyNumberFormat="1" applyFill="1" applyBorder="1"/>
    <xf numFmtId="44" fontId="0" fillId="3" borderId="5" xfId="0" applyNumberFormat="1" applyFill="1" applyBorder="1"/>
    <xf numFmtId="44" fontId="0" fillId="3" borderId="6" xfId="0" applyNumberFormat="1" applyFill="1" applyBorder="1"/>
    <xf numFmtId="44" fontId="0" fillId="2" borderId="20" xfId="0" applyNumberFormat="1" applyFill="1" applyBorder="1"/>
    <xf numFmtId="0" fontId="12" fillId="0" borderId="0" xfId="0" applyFont="1"/>
    <xf numFmtId="0" fontId="0" fillId="0" borderId="0" xfId="0" applyAlignment="1">
      <alignment horizontal="left"/>
    </xf>
    <xf numFmtId="0" fontId="15" fillId="0" borderId="0" xfId="0" applyFont="1"/>
    <xf numFmtId="43" fontId="16" fillId="2" borderId="1" xfId="1" applyFont="1" applyFill="1" applyBorder="1" applyAlignment="1">
      <alignment vertical="top" wrapText="1" readingOrder="1"/>
    </xf>
    <xf numFmtId="43" fontId="16" fillId="3" borderId="1" xfId="1" applyFont="1" applyFill="1" applyBorder="1" applyAlignment="1">
      <alignment vertical="top" wrapText="1" readingOrder="1"/>
    </xf>
    <xf numFmtId="44" fontId="12" fillId="0" borderId="0" xfId="2" applyFont="1"/>
    <xf numFmtId="0" fontId="14" fillId="0" borderId="0" xfId="4"/>
    <xf numFmtId="43" fontId="17" fillId="3" borderId="11" xfId="1" applyFont="1" applyFill="1" applyBorder="1" applyAlignment="1">
      <alignment vertical="top" wrapText="1" readingOrder="1"/>
    </xf>
    <xf numFmtId="44" fontId="15" fillId="0" borderId="0" xfId="2" applyFont="1"/>
    <xf numFmtId="43" fontId="17" fillId="2" borderId="11" xfId="1" applyFont="1" applyFill="1" applyBorder="1" applyAlignment="1">
      <alignment vertical="top" wrapText="1" readingOrder="1"/>
    </xf>
    <xf numFmtId="0" fontId="0" fillId="0" borderId="0" xfId="0" pivotButton="1"/>
    <xf numFmtId="44" fontId="0" fillId="0" borderId="0" xfId="2" applyFont="1"/>
    <xf numFmtId="10" fontId="0" fillId="0" borderId="0" xfId="0" applyNumberFormat="1"/>
    <xf numFmtId="9" fontId="0" fillId="0" borderId="0" xfId="2" applyNumberFormat="1" applyFont="1"/>
    <xf numFmtId="44" fontId="0" fillId="0" borderId="1" xfId="2" applyFont="1" applyBorder="1"/>
    <xf numFmtId="44" fontId="3" fillId="0" borderId="1" xfId="2" applyFont="1" applyBorder="1"/>
    <xf numFmtId="9" fontId="0" fillId="0" borderId="1" xfId="3" applyFont="1" applyBorder="1"/>
    <xf numFmtId="9" fontId="0" fillId="0" borderId="0" xfId="0" applyNumberFormat="1"/>
    <xf numFmtId="0" fontId="0" fillId="0" borderId="1" xfId="0" applyBorder="1"/>
    <xf numFmtId="0" fontId="6" fillId="7" borderId="0" xfId="0" applyFont="1" applyFill="1"/>
    <xf numFmtId="0" fontId="4" fillId="7" borderId="0" xfId="0" applyFont="1" applyFill="1"/>
    <xf numFmtId="0" fontId="4" fillId="0" borderId="0" xfId="0" applyFont="1"/>
    <xf numFmtId="0" fontId="18" fillId="8" borderId="0" xfId="0" applyFont="1" applyFill="1"/>
    <xf numFmtId="0" fontId="15" fillId="8" borderId="0" xfId="0" applyFont="1" applyFill="1"/>
    <xf numFmtId="43" fontId="7" fillId="5" borderId="8" xfId="1" applyFont="1" applyFill="1" applyBorder="1" applyAlignment="1">
      <alignment horizontal="left" vertical="top" wrapText="1" readingOrder="1"/>
    </xf>
    <xf numFmtId="44" fontId="7" fillId="5" borderId="9" xfId="1" applyNumberFormat="1" applyFont="1" applyFill="1" applyBorder="1" applyAlignment="1">
      <alignment horizontal="right" vertical="top" wrapText="1" readingOrder="1"/>
    </xf>
    <xf numFmtId="44" fontId="7" fillId="5" borderId="7" xfId="1" applyNumberFormat="1" applyFont="1" applyFill="1" applyBorder="1" applyAlignment="1">
      <alignment horizontal="right" vertical="top" wrapText="1" readingOrder="1"/>
    </xf>
    <xf numFmtId="0" fontId="0" fillId="5" borderId="0" xfId="0" applyFill="1"/>
    <xf numFmtId="0" fontId="19" fillId="0" borderId="0" xfId="0" applyFont="1"/>
    <xf numFmtId="0" fontId="2" fillId="6" borderId="17" xfId="0" applyFont="1" applyFill="1" applyBorder="1"/>
    <xf numFmtId="0" fontId="2" fillId="6" borderId="21" xfId="0" applyFont="1" applyFill="1" applyBorder="1"/>
    <xf numFmtId="0" fontId="0" fillId="2" borderId="16" xfId="0" applyFill="1" applyBorder="1"/>
    <xf numFmtId="0" fontId="0" fillId="2" borderId="22" xfId="0" applyFill="1" applyBorder="1"/>
    <xf numFmtId="0" fontId="0" fillId="3" borderId="16" xfId="0" applyFill="1" applyBorder="1"/>
    <xf numFmtId="0" fontId="0" fillId="3" borderId="22" xfId="0" applyFill="1" applyBorder="1"/>
    <xf numFmtId="0" fontId="0" fillId="2" borderId="4" xfId="0" applyFill="1" applyBorder="1"/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</font>
      <numFmt numFmtId="34" formatCode="_-&quot;₦&quot;* #,##0.00_-;\-&quot;₦&quot;* #,##0.00_-;_-&quot;₦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family val="2"/>
        <scheme val="none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</font>
    </dxf>
    <dxf>
      <font>
        <strike val="0"/>
        <outline val="0"/>
        <shadow val="0"/>
        <u val="none"/>
        <vertAlign val="baseline"/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34" formatCode="_-&quot;₦&quot;* #,##0.00_-;\-&quot;₦&quot;* #,##0.00_-;_-&quot;₦&quot;* &quot;-&quot;??_-;_-@_-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3" formatCode="0%"/>
    </dxf>
    <dxf>
      <numFmt numFmtId="34" formatCode="_-&quot;₦&quot;* #,##0.00_-;\-&quot;₦&quot;* #,##0.00_-;_-&quot;₦&quot;* &quot;-&quot;??_-;_-@_-"/>
    </dxf>
    <dxf>
      <numFmt numFmtId="34" formatCode="_-&quot;₦&quot;* #,##0.00_-;\-&quot;₦&quot;* #,##0.00_-;_-&quot;₦&quot;* &quot;-&quot;??_-;_-@_-"/>
    </dxf>
    <dxf>
      <numFmt numFmtId="34" formatCode="_-&quot;₦&quot;* #,##0.00_-;\-&quot;₦&quot;* #,##0.00_-;_-&quot;₦&quot;* &quot;-&quot;??_-;_-@_-"/>
    </dxf>
    <dxf>
      <numFmt numFmtId="34" formatCode="_-&quot;₦&quot;* #,##0.00_-;\-&quot;₦&quot;* #,##0.00_-;_-&quot;₦&quot;* &quot;-&quot;??_-;_-@_-"/>
    </dxf>
    <dxf>
      <numFmt numFmtId="34" formatCode="_-&quot;₦&quot;* #,##0.00_-;\-&quot;₦&quot;* #,##0.00_-;_-&quot;₦&quot;* &quot;-&quot;??_-;_-@_-"/>
    </dxf>
    <dxf>
      <numFmt numFmtId="34" formatCode="_-&quot;₦&quot;* #,##0.00_-;\-&quot;₦&quot;* #,##0.00_-;_-&quot;₦&quot;* &quot;-&quot;??_-;_-@_-"/>
    </dxf>
    <dxf>
      <numFmt numFmtId="34" formatCode="_-&quot;₦&quot;* #,##0.00_-;\-&quot;₦&quot;* #,##0.00_-;_-&quot;₦&quot;* &quot;-&quot;??_-;_-@_-"/>
    </dxf>
    <dxf>
      <numFmt numFmtId="34" formatCode="_-&quot;₦&quot;* #,##0.00_-;\-&quot;₦&quot;* #,##0.00_-;_-&quot;₦&quot;* &quot;-&quot;??_-;_-@_-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numFmt numFmtId="34" formatCode="_-&quot;₦&quot;* #,##0.00_-;\-&quot;₦&quot;* #,##0.00_-;_-&quot;₦&quot;* &quot;-&quot;??_-;_-@_-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34" formatCode="_-&quot;₦&quot;* #,##0.00_-;\-&quot;₦&quot;* #,##0.00_-;_-&quot;₦&quot;* &quot;-&quot;??_-;_-@_-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34" formatCode="_-&quot;₦&quot;* #,##0.00_-;\-&quot;₦&quot;* #,##0.00_-;_-&quot;₦&quot;* &quot;-&quot;??_-;_-@_-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34" formatCode="_-&quot;₦&quot;* #,##0.00_-;\-&quot;₦&quot;* #,##0.00_-;_-&quot;₦&quot;* &quot;-&quot;??_-;_-@_-"/>
    </dxf>
    <dxf>
      <numFmt numFmtId="34" formatCode="_-&quot;₦&quot;* #,##0.00_-;\-&quot;₦&quot;* #,##0.00_-;_-&quot;₦&quot;* &quot;-&quot;??_-;_-@_-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34" formatCode="_-&quot;₦&quot;* #,##0.00_-;\-&quot;₦&quot;* #,##0.00_-;_-&quot;₦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 Light"/>
        <family val="2"/>
        <scheme val="none"/>
      </font>
      <numFmt numFmtId="34" formatCode="_-&quot;₦&quot;* #,##0.00_-;\-&quot;₦&quot;* #,##0.00_-;_-&quot;₦&quot;* &quot;-&quot;??_-;_-@_-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 Light"/>
        <family val="2"/>
        <scheme val="none"/>
      </font>
      <numFmt numFmtId="34" formatCode="_-&quot;₦&quot;* #,##0.00_-;\-&quot;₦&quot;* #,##0.00_-;_-&quot;₦&quot;* &quot;-&quot;??_-;_-@_-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 Light"/>
        <family val="2"/>
        <scheme val="none"/>
      </font>
      <numFmt numFmtId="34" formatCode="_-&quot;₦&quot;* #,##0.00_-;\-&quot;₦&quot;* #,##0.00_-;_-&quot;₦&quot;* &quot;-&quot;??_-;_-@_-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 Light"/>
        <family val="2"/>
        <scheme val="none"/>
      </font>
      <numFmt numFmtId="34" formatCode="_-&quot;₦&quot;* #,##0.00_-;\-&quot;₦&quot;* #,##0.00_-;_-&quot;₦&quot;* &quot;-&quot;??_-;_-@_-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 Light"/>
        <family val="2"/>
        <scheme val="none"/>
      </font>
      <numFmt numFmtId="34" formatCode="_-&quot;₦&quot;* #,##0.00_-;\-&quot;₦&quot;* #,##0.00_-;_-&quot;₦&quot;* &quot;-&quot;??_-;_-@_-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 Light"/>
        <family val="2"/>
        <scheme val="none"/>
      </font>
      <numFmt numFmtId="34" formatCode="_-&quot;₦&quot;* #,##0.00_-;\-&quot;₦&quot;* #,##0.00_-;_-&quot;₦&quot;* &quot;-&quot;??_-;_-@_-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 Light"/>
        <family val="2"/>
        <scheme val="none"/>
      </font>
      <numFmt numFmtId="34" formatCode="_-&quot;₦&quot;* #,##0.00_-;\-&quot;₦&quot;* #,##0.00_-;_-&quot;₦&quot;* &quot;-&quot;??_-;_-@_-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 Light"/>
        <family val="2"/>
        <scheme val="none"/>
      </font>
      <numFmt numFmtId="34" formatCode="_-&quot;₦&quot;* #,##0.00_-;\-&quot;₦&quot;* #,##0.00_-;_-&quot;₦&quot;* &quot;-&quot;??_-;_-@_-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 Light"/>
        <family val="2"/>
        <scheme val="none"/>
      </font>
      <numFmt numFmtId="34" formatCode="_-&quot;₦&quot;* #,##0.00_-;\-&quot;₦&quot;* #,##0.00_-;_-&quot;₦&quot;* &quot;-&quot;??_-;_-@_-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 Light"/>
        <family val="2"/>
        <scheme val="none"/>
      </font>
      <numFmt numFmtId="34" formatCode="_-&quot;₦&quot;* #,##0.00_-;\-&quot;₦&quot;* #,##0.00_-;_-&quot;₦&quot;* &quot;-&quot;??_-;_-@_-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 Light"/>
        <family val="2"/>
        <scheme val="none"/>
      </font>
      <numFmt numFmtId="34" formatCode="_-&quot;₦&quot;* #,##0.00_-;\-&quot;₦&quot;* #,##0.00_-;_-&quot;₦&quot;* &quot;-&quot;??_-;_-@_-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 Light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auto="1"/>
        </top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 Light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1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 Light"/>
        <family val="2"/>
        <scheme val="none"/>
      </font>
      <fill>
        <patternFill patternType="solid">
          <fgColor indexed="64"/>
          <bgColor theme="9" tint="0.39997558519241921"/>
        </patternFill>
      </fill>
      <alignment horizontal="right" vertical="top" textRotation="0" wrapText="1" indent="0" justifyLastLine="0" shrinkToFit="0" readingOrder="1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4" formatCode="_-&quot;₦&quot;* #,##0.00_-;\-&quot;₦&quot;* #,##0.00_-;_-&quot;₦&quot;* &quot;-&quot;??_-;_-@_-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4" formatCode="_-&quot;₦&quot;* #,##0.00_-;\-&quot;₦&quot;* #,##0.00_-;_-&quot;₦&quot;* &quot;-&quot;??_-;_-@_-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4" formatCode="_-&quot;₦&quot;* #,##0.00_-;\-&quot;₦&quot;* #,##0.00_-;_-&quot;₦&quot;* &quot;-&quot;??_-;_-@_-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4" formatCode="_-&quot;₦&quot;* #,##0.00_-;\-&quot;₦&quot;* #,##0.00_-;_-&quot;₦&quot;* &quot;-&quot;??_-;_-@_-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4" formatCode="_-&quot;₦&quot;* #,##0.00_-;\-&quot;₦&quot;* #,##0.00_-;_-&quot;₦&quot;* &quot;-&quot;??_-;_-@_-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4" formatCode="_-&quot;₦&quot;* #,##0.00_-;\-&quot;₦&quot;* #,##0.00_-;_-&quot;₦&quot;* &quot;-&quot;??_-;_-@_-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4" formatCode="_-&quot;₦&quot;* #,##0.00_-;\-&quot;₦&quot;* #,##0.00_-;_-&quot;₦&quot;* &quot;-&quot;??_-;_-@_-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4" formatCode="_-&quot;₦&quot;* #,##0.00_-;\-&quot;₦&quot;* #,##0.00_-;_-&quot;₦&quot;* &quot;-&quot;??_-;_-@_-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4" formatCode="_-&quot;₦&quot;* #,##0.00_-;\-&quot;₦&quot;* #,##0.00_-;_-&quot;₦&quot;* &quot;-&quot;??_-;_-@_-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4" formatCode="_-&quot;₦&quot;* #,##0.00_-;\-&quot;₦&quot;* #,##0.00_-;_-&quot;₦&quot;* &quot;-&quot;??_-;_-@_-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34" formatCode="_-&quot;₦&quot;* #,##0.00_-;\-&quot;₦&quot;* #,##0.00_-;_-&quot;₦&quot;* &quot;-&quot;??_-;_-@_-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9" tint="0.39997558519241921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Top 10 States with Highest IGR in 2022</a:t>
            </a:r>
            <a:endParaRPr lang="en-NG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'[1]State IGR Analysis'!$B$27</c:f>
              <c:strCache>
                <c:ptCount val="1"/>
                <c:pt idx="0">
                  <c:v>ABBRV Nearest (#B)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Lbl>
              <c:idx val="9"/>
              <c:layout>
                <c:manualLayout>
                  <c:x val="-1.3490155664127146E-16"/>
                  <c:y val="-3.595828838547285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F52-4D3A-8343-07170ED617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'[1]State IGR Analysis'!$A$28:$A$37</c:f>
              <c:strCache>
                <c:ptCount val="10"/>
                <c:pt idx="0">
                  <c:v>KWARA</c:v>
                </c:pt>
                <c:pt idx="1">
                  <c:v>KANO</c:v>
                </c:pt>
                <c:pt idx="2">
                  <c:v>EDO</c:v>
                </c:pt>
                <c:pt idx="3">
                  <c:v>KADUNA</c:v>
                </c:pt>
                <c:pt idx="4">
                  <c:v>OYO</c:v>
                </c:pt>
                <c:pt idx="5">
                  <c:v>DELTA</c:v>
                </c:pt>
                <c:pt idx="6">
                  <c:v>OGUN</c:v>
                </c:pt>
                <c:pt idx="7">
                  <c:v>FEDERAL CAPITAL TERRITORY</c:v>
                </c:pt>
                <c:pt idx="8">
                  <c:v>RIVERS</c:v>
                </c:pt>
                <c:pt idx="9">
                  <c:v>LAGOS</c:v>
                </c:pt>
              </c:strCache>
            </c:strRef>
          </c:cat>
          <c:val>
            <c:numRef>
              <c:f>'[1]State IGR Analysis'!$B$28:$B$37</c:f>
              <c:numCache>
                <c:formatCode>General</c:formatCode>
                <c:ptCount val="10"/>
                <c:pt idx="0">
                  <c:v>35756949370.010002</c:v>
                </c:pt>
                <c:pt idx="1">
                  <c:v>42509911699.940002</c:v>
                </c:pt>
                <c:pt idx="2">
                  <c:v>47458128071.159996</c:v>
                </c:pt>
                <c:pt idx="3">
                  <c:v>58094591085.910004</c:v>
                </c:pt>
                <c:pt idx="4">
                  <c:v>62246150460.359993</c:v>
                </c:pt>
                <c:pt idx="5">
                  <c:v>85901607747.299988</c:v>
                </c:pt>
                <c:pt idx="6">
                  <c:v>120584157140.78</c:v>
                </c:pt>
                <c:pt idx="7">
                  <c:v>124366774519.25</c:v>
                </c:pt>
                <c:pt idx="8">
                  <c:v>172823232535.44</c:v>
                </c:pt>
                <c:pt idx="9">
                  <c:v>651145633085.30005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52-4D3A-8343-07170ED617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84217872"/>
        <c:axId val="1984209552"/>
      </c:barChart>
      <c:catAx>
        <c:axId val="1984217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984209552"/>
        <c:crosses val="autoZero"/>
        <c:auto val="1"/>
        <c:lblAlgn val="ctr"/>
        <c:lblOffset val="100"/>
        <c:noMultiLvlLbl val="0"/>
      </c:catAx>
      <c:valAx>
        <c:axId val="1984209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baseline="0">
                    <a:effectLst/>
                  </a:rPr>
                  <a:t>IGR (₦ in billions)</a:t>
                </a:r>
                <a:endParaRPr lang="en-NG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GB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98421787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Top 10 States with Lowest IGR in 2022 </a:t>
            </a:r>
            <a:endParaRPr lang="en-NG" sz="12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'[1]State IGR Analysis'!$B$40</c:f>
              <c:strCache>
                <c:ptCount val="1"/>
                <c:pt idx="0">
                  <c:v>ABBRV Nearest (#B)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'[1]State IGR Analysis'!$A$41:$A$50</c:f>
              <c:strCache>
                <c:ptCount val="10"/>
                <c:pt idx="0">
                  <c:v>KEBBI</c:v>
                </c:pt>
                <c:pt idx="1">
                  <c:v>TARABA</c:v>
                </c:pt>
                <c:pt idx="2">
                  <c:v>YOBE</c:v>
                </c:pt>
                <c:pt idx="3">
                  <c:v>EBONYI</c:v>
                </c:pt>
                <c:pt idx="4">
                  <c:v>KATSINA</c:v>
                </c:pt>
                <c:pt idx="5">
                  <c:v>ADAMAWA</c:v>
                </c:pt>
                <c:pt idx="6">
                  <c:v>GOMBE</c:v>
                </c:pt>
                <c:pt idx="7">
                  <c:v>BAYELSA</c:v>
                </c:pt>
                <c:pt idx="8">
                  <c:v>PLATEAU</c:v>
                </c:pt>
                <c:pt idx="9">
                  <c:v>BENUE</c:v>
                </c:pt>
              </c:strCache>
            </c:strRef>
          </c:cat>
          <c:val>
            <c:numRef>
              <c:f>'[1]State IGR Analysis'!$B$41:$B$50</c:f>
              <c:numCache>
                <c:formatCode>General</c:formatCode>
                <c:ptCount val="10"/>
                <c:pt idx="0">
                  <c:v>9146249907.8299999</c:v>
                </c:pt>
                <c:pt idx="1">
                  <c:v>10238110125.950001</c:v>
                </c:pt>
                <c:pt idx="2">
                  <c:v>10456776796.18</c:v>
                </c:pt>
                <c:pt idx="3">
                  <c:v>12426178539.059999</c:v>
                </c:pt>
                <c:pt idx="4">
                  <c:v>13045383440.230001</c:v>
                </c:pt>
                <c:pt idx="5">
                  <c:v>13175774969.529999</c:v>
                </c:pt>
                <c:pt idx="6">
                  <c:v>13597161181.51</c:v>
                </c:pt>
                <c:pt idx="7">
                  <c:v>15902659947.629997</c:v>
                </c:pt>
                <c:pt idx="8">
                  <c:v>15927001738.990002</c:v>
                </c:pt>
                <c:pt idx="9">
                  <c:v>15952846966.359999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B0-44E2-8588-03728C9D1F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368480688"/>
        <c:axId val="1368469872"/>
      </c:barChart>
      <c:catAx>
        <c:axId val="1368480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68469872"/>
        <c:crosses val="autoZero"/>
        <c:auto val="1"/>
        <c:lblAlgn val="ctr"/>
        <c:lblOffset val="100"/>
        <c:noMultiLvlLbl val="0"/>
      </c:catAx>
      <c:valAx>
        <c:axId val="1368469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baseline="0">
                    <a:effectLst/>
                  </a:rPr>
                  <a:t>IGR (₦ in billions)</a:t>
                </a:r>
                <a:endParaRPr lang="en-NG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GB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6848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Top 10 States with Highest IGR in 2023</a:t>
            </a:r>
            <a:endParaRPr lang="en-NG" sz="11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</a:endParaRPr>
          </a:p>
          <a:p>
            <a:pPr>
              <a:defRPr/>
            </a:pPr>
            <a:endParaRPr lang="en-GB" sz="11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>
        <c:manualLayout>
          <c:layoutTarget val="inner"/>
          <c:xMode val="edge"/>
          <c:yMode val="edge"/>
          <c:x val="0.10604451778379639"/>
          <c:y val="0.2338888888888889"/>
          <c:w val="0.8730746925427032"/>
          <c:h val="0.7383333333333332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'[1]State IGR Analysis'!$B$2</c:f>
              <c:strCache>
                <c:ptCount val="1"/>
                <c:pt idx="0">
                  <c:v>IGR Generated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'[1]State IGR Analysis'!$A$3:$A$12</c:f>
              <c:strCache>
                <c:ptCount val="10"/>
                <c:pt idx="0">
                  <c:v>Akwa Ibom</c:v>
                </c:pt>
                <c:pt idx="1">
                  <c:v>Oyo</c:v>
                </c:pt>
                <c:pt idx="2">
                  <c:v>Kwara</c:v>
                </c:pt>
                <c:pt idx="3">
                  <c:v>Kaduna</c:v>
                </c:pt>
                <c:pt idx="4">
                  <c:v>Edo</c:v>
                </c:pt>
                <c:pt idx="5">
                  <c:v>Delta</c:v>
                </c:pt>
                <c:pt idx="6">
                  <c:v>Ogun</c:v>
                </c:pt>
                <c:pt idx="7">
                  <c:v>Rivers</c:v>
                </c:pt>
                <c:pt idx="8">
                  <c:v>FCT</c:v>
                </c:pt>
                <c:pt idx="9">
                  <c:v>Lagos</c:v>
                </c:pt>
              </c:strCache>
            </c:strRef>
          </c:cat>
          <c:val>
            <c:numRef>
              <c:f>'[1]State IGR Analysis'!$B$3:$B$12</c:f>
              <c:numCache>
                <c:formatCode>General</c:formatCode>
                <c:ptCount val="10"/>
                <c:pt idx="0">
                  <c:v>43184024626.770004</c:v>
                </c:pt>
                <c:pt idx="1">
                  <c:v>52745497059.039993</c:v>
                </c:pt>
                <c:pt idx="2">
                  <c:v>59642678119.829994</c:v>
                </c:pt>
                <c:pt idx="3">
                  <c:v>62490117635.220001</c:v>
                </c:pt>
                <c:pt idx="4">
                  <c:v>64671497361.769997</c:v>
                </c:pt>
                <c:pt idx="5">
                  <c:v>114088309224.99002</c:v>
                </c:pt>
                <c:pt idx="6">
                  <c:v>146875041475.35999</c:v>
                </c:pt>
                <c:pt idx="7">
                  <c:v>195414581585.34</c:v>
                </c:pt>
                <c:pt idx="8">
                  <c:v>211100288136.35999</c:v>
                </c:pt>
                <c:pt idx="9">
                  <c:v>815864679971.27002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50-4706-858F-5BA964CA73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80130816"/>
        <c:axId val="466304352"/>
      </c:barChart>
      <c:catAx>
        <c:axId val="1380130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66304352"/>
        <c:crosses val="autoZero"/>
        <c:auto val="1"/>
        <c:lblAlgn val="ctr"/>
        <c:lblOffset val="100"/>
        <c:noMultiLvlLbl val="0"/>
      </c:catAx>
      <c:valAx>
        <c:axId val="4663043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8013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Top 10 States with Lowest IGR in 2023</a:t>
            </a:r>
            <a:endParaRPr lang="en-NG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'[1]State IGR Analysis'!$B$15</c:f>
              <c:strCache>
                <c:ptCount val="1"/>
                <c:pt idx="0">
                  <c:v>  IGR in Nearest (#B)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'[1]State IGR Analysis'!$A$16:$A$25</c:f>
              <c:strCache>
                <c:ptCount val="10"/>
                <c:pt idx="0">
                  <c:v>Taraba</c:v>
                </c:pt>
                <c:pt idx="1">
                  <c:v>Yobe</c:v>
                </c:pt>
                <c:pt idx="2">
                  <c:v>Kebbi</c:v>
                </c:pt>
                <c:pt idx="3">
                  <c:v>Gombe</c:v>
                </c:pt>
                <c:pt idx="4">
                  <c:v>Adamawa</c:v>
                </c:pt>
                <c:pt idx="5">
                  <c:v>Sokoto</c:v>
                </c:pt>
                <c:pt idx="6">
                  <c:v>Benue</c:v>
                </c:pt>
                <c:pt idx="7">
                  <c:v>Borno</c:v>
                </c:pt>
                <c:pt idx="8">
                  <c:v>Bayelsa</c:v>
                </c:pt>
                <c:pt idx="9">
                  <c:v>Imo</c:v>
                </c:pt>
              </c:strCache>
            </c:strRef>
          </c:cat>
          <c:val>
            <c:numRef>
              <c:f>'[1]State IGR Analysis'!$B$16:$B$25</c:f>
              <c:numCache>
                <c:formatCode>General</c:formatCode>
                <c:ptCount val="10"/>
                <c:pt idx="0">
                  <c:v>10869178343.940001</c:v>
                </c:pt>
                <c:pt idx="1">
                  <c:v>11194721282.860001</c:v>
                </c:pt>
                <c:pt idx="2">
                  <c:v>11737075709</c:v>
                </c:pt>
                <c:pt idx="3">
                  <c:v>15179050180.250002</c:v>
                </c:pt>
                <c:pt idx="4">
                  <c:v>17066189975.839998</c:v>
                </c:pt>
                <c:pt idx="5">
                  <c:v>17961334445.300003</c:v>
                </c:pt>
                <c:pt idx="6">
                  <c:v>19116355922.459999</c:v>
                </c:pt>
                <c:pt idx="7">
                  <c:v>19454028414.289997</c:v>
                </c:pt>
                <c:pt idx="8">
                  <c:v>19823620909.850002</c:v>
                </c:pt>
                <c:pt idx="9">
                  <c:v>21051313291.219994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31-494E-AF4B-41DF61079D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70363472"/>
        <c:axId val="770363952"/>
      </c:barChart>
      <c:catAx>
        <c:axId val="770363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70363952"/>
        <c:crosses val="autoZero"/>
        <c:auto val="1"/>
        <c:lblAlgn val="ctr"/>
        <c:lblOffset val="100"/>
        <c:noMultiLvlLbl val="0"/>
      </c:catAx>
      <c:valAx>
        <c:axId val="7703639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70363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Tax</a:t>
            </a:r>
            <a:r>
              <a:rPr lang="en-GB" b="1" baseline="0"/>
              <a:t> Revenues in 2022 and 2023 IGR</a:t>
            </a:r>
            <a:endParaRPr lang="yo-NG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yo-NG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'[1]IGR CATEGORY ANALYSIS CHART'!$C$5</c:f>
              <c:strCache>
                <c:ptCount val="1"/>
                <c:pt idx="0">
                  <c:v>AMOUNT GENERATED 2022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'[1]IGR CATEGORY ANALYSIS CHART'!$B$6:$B$13</c:f>
              <c:strCache>
                <c:ptCount val="8"/>
                <c:pt idx="0">
                  <c:v>PAYE</c:v>
                </c:pt>
                <c:pt idx="1">
                  <c:v>DIRECT ASSESSMENT</c:v>
                </c:pt>
                <c:pt idx="2">
                  <c:v>ROAD TAXES</c:v>
                </c:pt>
                <c:pt idx="3">
                  <c:v>STAMP DUTIES</c:v>
                </c:pt>
                <c:pt idx="4">
                  <c:v>CAPITAL GAIN TAX</c:v>
                </c:pt>
                <c:pt idx="5">
                  <c:v>WITHHOLDING TAX</c:v>
                </c:pt>
                <c:pt idx="6">
                  <c:v>OTHER TAXES</c:v>
                </c:pt>
                <c:pt idx="7">
                  <c:v>LGA REVENUE</c:v>
                </c:pt>
              </c:strCache>
            </c:strRef>
          </c:cat>
          <c:val>
            <c:numRef>
              <c:f>'[1]IGR CATEGORY ANALYSIS CHART'!$C$6:$C$13</c:f>
              <c:numCache>
                <c:formatCode>General</c:formatCode>
                <c:ptCount val="8"/>
                <c:pt idx="0">
                  <c:v>994404455858.06018</c:v>
                </c:pt>
                <c:pt idx="1">
                  <c:v>52349772646.640007</c:v>
                </c:pt>
                <c:pt idx="2">
                  <c:v>24571134250.520004</c:v>
                </c:pt>
                <c:pt idx="3">
                  <c:v>27125210397.529987</c:v>
                </c:pt>
                <c:pt idx="4">
                  <c:v>3521439973.769999</c:v>
                </c:pt>
                <c:pt idx="5">
                  <c:v>139906092599.43002</c:v>
                </c:pt>
                <c:pt idx="6">
                  <c:v>179952121959.25003</c:v>
                </c:pt>
                <c:pt idx="7">
                  <c:v>48710221775.270004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53-40F1-B79F-16B5BD218B62}"/>
            </c:ext>
          </c:extLst>
        </c:ser>
        <c:ser>
          <c:idx val="1"/>
          <c:order val="1"/>
          <c:tx>
            <c:strRef>
              <c:f>'[1]IGR CATEGORY ANALYSIS CHART'!$D$5</c:f>
              <c:strCache>
                <c:ptCount val="1"/>
                <c:pt idx="0">
                  <c:v>AMOUNT GENERATED 2023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'[1]IGR CATEGORY ANALYSIS CHART'!$B$6:$B$13</c:f>
              <c:strCache>
                <c:ptCount val="8"/>
                <c:pt idx="0">
                  <c:v>PAYE</c:v>
                </c:pt>
                <c:pt idx="1">
                  <c:v>DIRECT ASSESSMENT</c:v>
                </c:pt>
                <c:pt idx="2">
                  <c:v>ROAD TAXES</c:v>
                </c:pt>
                <c:pt idx="3">
                  <c:v>STAMP DUTIES</c:v>
                </c:pt>
                <c:pt idx="4">
                  <c:v>CAPITAL GAIN TAX</c:v>
                </c:pt>
                <c:pt idx="5">
                  <c:v>WITHHOLDING TAX</c:v>
                </c:pt>
                <c:pt idx="6">
                  <c:v>OTHER TAXES</c:v>
                </c:pt>
                <c:pt idx="7">
                  <c:v>LGA REVENUE</c:v>
                </c:pt>
              </c:strCache>
            </c:strRef>
          </c:cat>
          <c:val>
            <c:numRef>
              <c:f>'[1]IGR CATEGORY ANALYSIS CHART'!$D$6:$D$13</c:f>
              <c:numCache>
                <c:formatCode>General</c:formatCode>
                <c:ptCount val="8"/>
                <c:pt idx="0">
                  <c:v>1244038601827.0095</c:v>
                </c:pt>
                <c:pt idx="1">
                  <c:v>57415754204.129997</c:v>
                </c:pt>
                <c:pt idx="2">
                  <c:v>40139193575.80999</c:v>
                </c:pt>
                <c:pt idx="3">
                  <c:v>30289649486.309998</c:v>
                </c:pt>
                <c:pt idx="4">
                  <c:v>5909636491.039999</c:v>
                </c:pt>
                <c:pt idx="5">
                  <c:v>227868282245.44998</c:v>
                </c:pt>
                <c:pt idx="6">
                  <c:v>306187264549.29993</c:v>
                </c:pt>
                <c:pt idx="7">
                  <c:v>37054090918.999992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53-40F1-B79F-16B5BD218B6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24188416"/>
        <c:axId val="424189376"/>
      </c:barChart>
      <c:catAx>
        <c:axId val="424188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24189376"/>
        <c:crosses val="autoZero"/>
        <c:auto val="1"/>
        <c:lblAlgn val="ctr"/>
        <c:lblOffset val="100"/>
        <c:noMultiLvlLbl val="0"/>
      </c:catAx>
      <c:valAx>
        <c:axId val="42418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2418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Revenue Category in 2022  and 2023 IGR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'[1]IGR CATEGORY ANALYSIS CHART'!$B$14:$B$15</c:f>
              <c:strCache>
                <c:ptCount val="2"/>
                <c:pt idx="0">
                  <c:v>TOTAL TAX</c:v>
                </c:pt>
                <c:pt idx="1">
                  <c:v>MDAs REVENUE</c:v>
                </c:pt>
              </c:strCache>
            </c:strRef>
          </c:cat>
          <c:val>
            <c:numRef>
              <c:f>'[1]IGR CATEGORY ANALYSIS CHART'!$C$14:$C$15</c:f>
              <c:numCache>
                <c:formatCode>General</c:formatCode>
                <c:ptCount val="2"/>
                <c:pt idx="0">
                  <c:v>1470540449460.4705</c:v>
                </c:pt>
                <c:pt idx="1">
                  <c:v>455072177190.2901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A3-4900-9677-443A2C4F286A}"/>
            </c:ext>
          </c:extLst>
        </c:ser>
        <c:ser>
          <c:idx val="1"/>
          <c:order val="1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'[1]IGR CATEGORY ANALYSIS CHART'!$B$14:$B$15</c:f>
              <c:strCache>
                <c:ptCount val="2"/>
                <c:pt idx="0">
                  <c:v>TOTAL TAX</c:v>
                </c:pt>
                <c:pt idx="1">
                  <c:v>MDAs REVENUE</c:v>
                </c:pt>
              </c:strCache>
            </c:strRef>
          </c:cat>
          <c:val>
            <c:numRef>
              <c:f>'[1]IGR CATEGORY ANALYSIS CHART'!$D$14:$D$15</c:f>
              <c:numCache>
                <c:formatCode>General</c:formatCode>
                <c:ptCount val="2"/>
                <c:pt idx="0">
                  <c:v>1948902473298.05</c:v>
                </c:pt>
                <c:pt idx="1">
                  <c:v>478017124809.79022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A3-4900-9677-443A2C4F2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047136"/>
        <c:axId val="112030816"/>
      </c:barChart>
      <c:catAx>
        <c:axId val="11204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12030816"/>
        <c:crosses val="autoZero"/>
        <c:auto val="1"/>
        <c:lblAlgn val="ctr"/>
        <c:lblOffset val="100"/>
        <c:noMultiLvlLbl val="0"/>
      </c:catAx>
      <c:valAx>
        <c:axId val="112030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12047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IGR CATEGORY GROWTH RATE / REDUCTION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'[1]IGR CATEGORY ANALYSIS CHART'!$B$39</c:f>
              <c:strCache>
                <c:ptCount val="1"/>
                <c:pt idx="0">
                  <c:v>IGR CATEGORY GROWTH RATE / REDUCTION RATE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'[1]IGR CATEGORY ANALYSIS CHART'!$A$40:$A$49</c:f>
              <c:strCache>
                <c:ptCount val="10"/>
                <c:pt idx="0">
                  <c:v>PAYE</c:v>
                </c:pt>
                <c:pt idx="1">
                  <c:v>DIRECT ASSESSMENT</c:v>
                </c:pt>
                <c:pt idx="2">
                  <c:v>ROAD TAXES</c:v>
                </c:pt>
                <c:pt idx="3">
                  <c:v>STAMP DUTIES</c:v>
                </c:pt>
                <c:pt idx="4">
                  <c:v>CAPITAL GAIN TAX</c:v>
                </c:pt>
                <c:pt idx="5">
                  <c:v>WITHHOLDING TAX</c:v>
                </c:pt>
                <c:pt idx="6">
                  <c:v>OTHER TAXES</c:v>
                </c:pt>
                <c:pt idx="7">
                  <c:v>LGA REVENUE</c:v>
                </c:pt>
                <c:pt idx="8">
                  <c:v>TOTAL TAX</c:v>
                </c:pt>
                <c:pt idx="9">
                  <c:v>MDAs REVENUE</c:v>
                </c:pt>
              </c:strCache>
            </c:strRef>
          </c:cat>
          <c:val>
            <c:numRef>
              <c:f>'[1]IGR CATEGORY ANALYSIS CHART'!$B$40:$B$49</c:f>
              <c:numCache>
                <c:formatCode>General</c:formatCode>
                <c:ptCount val="10"/>
                <c:pt idx="0">
                  <c:v>0.20066430864953366</c:v>
                </c:pt>
                <c:pt idx="1">
                  <c:v>8.8233301603579506E-2</c:v>
                </c:pt>
                <c:pt idx="2">
                  <c:v>0.3878518210857162</c:v>
                </c:pt>
                <c:pt idx="3">
                  <c:v>0.10447262158679785</c:v>
                </c:pt>
                <c:pt idx="4">
                  <c:v>0.4041190216844821</c:v>
                </c:pt>
                <c:pt idx="5">
                  <c:v>0.38602208600173166</c:v>
                </c:pt>
                <c:pt idx="6">
                  <c:v>0.41228083988360814</c:v>
                </c:pt>
                <c:pt idx="7">
                  <c:v>-0.31457068753218748</c:v>
                </c:pt>
                <c:pt idx="8">
                  <c:v>0.24545200716384058</c:v>
                </c:pt>
                <c:pt idx="9">
                  <c:v>4.8000262811986584E-2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0B-4D6A-9620-36DFC776C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9449583"/>
        <c:axId val="1239453423"/>
      </c:lineChart>
      <c:catAx>
        <c:axId val="123944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39453423"/>
        <c:crosses val="autoZero"/>
        <c:auto val="1"/>
        <c:lblAlgn val="ctr"/>
        <c:lblOffset val="100"/>
        <c:noMultiLvlLbl val="0"/>
      </c:catAx>
      <c:valAx>
        <c:axId val="1239453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39449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Top 10 States with Highest IGR in 2023</a:t>
            </a:r>
            <a:endParaRPr lang="en-NG" sz="11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</a:endParaRPr>
          </a:p>
          <a:p>
            <a:pPr>
              <a:defRPr/>
            </a:pPr>
            <a:endParaRPr lang="en-GB" sz="11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>
        <c:manualLayout>
          <c:layoutTarget val="inner"/>
          <c:xMode val="edge"/>
          <c:yMode val="edge"/>
          <c:x val="0.10604451778379639"/>
          <c:y val="0.2338888888888889"/>
          <c:w val="0.8730746925427032"/>
          <c:h val="0.7383333333333332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'[1]State IGR Analysis'!$B$2</c:f>
              <c:strCache>
                <c:ptCount val="1"/>
                <c:pt idx="0">
                  <c:v>IGR Generated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'[1]State IGR Analysis'!$A$3:$A$12</c:f>
              <c:strCache>
                <c:ptCount val="10"/>
                <c:pt idx="0">
                  <c:v>Akwa Ibom</c:v>
                </c:pt>
                <c:pt idx="1">
                  <c:v>Oyo</c:v>
                </c:pt>
                <c:pt idx="2">
                  <c:v>Kwara</c:v>
                </c:pt>
                <c:pt idx="3">
                  <c:v>Kaduna</c:v>
                </c:pt>
                <c:pt idx="4">
                  <c:v>Edo</c:v>
                </c:pt>
                <c:pt idx="5">
                  <c:v>Delta</c:v>
                </c:pt>
                <c:pt idx="6">
                  <c:v>Ogun</c:v>
                </c:pt>
                <c:pt idx="7">
                  <c:v>Rivers</c:v>
                </c:pt>
                <c:pt idx="8">
                  <c:v>FCT</c:v>
                </c:pt>
                <c:pt idx="9">
                  <c:v>Lagos</c:v>
                </c:pt>
              </c:strCache>
            </c:strRef>
          </c:cat>
          <c:val>
            <c:numRef>
              <c:f>'[1]State IGR Analysis'!$B$3:$B$12</c:f>
              <c:numCache>
                <c:formatCode>General</c:formatCode>
                <c:ptCount val="10"/>
                <c:pt idx="0">
                  <c:v>43184024626.770004</c:v>
                </c:pt>
                <c:pt idx="1">
                  <c:v>52745497059.039993</c:v>
                </c:pt>
                <c:pt idx="2">
                  <c:v>59642678119.829994</c:v>
                </c:pt>
                <c:pt idx="3">
                  <c:v>62490117635.220001</c:v>
                </c:pt>
                <c:pt idx="4">
                  <c:v>64671497361.769997</c:v>
                </c:pt>
                <c:pt idx="5">
                  <c:v>114088309224.99002</c:v>
                </c:pt>
                <c:pt idx="6">
                  <c:v>146875041475.35999</c:v>
                </c:pt>
                <c:pt idx="7">
                  <c:v>195414581585.34</c:v>
                </c:pt>
                <c:pt idx="8">
                  <c:v>211100288136.35999</c:v>
                </c:pt>
                <c:pt idx="9">
                  <c:v>815864679971.27002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E-4980-9F6D-68BD0561B7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80130816"/>
        <c:axId val="466304352"/>
      </c:barChart>
      <c:catAx>
        <c:axId val="1380130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66304352"/>
        <c:crosses val="autoZero"/>
        <c:auto val="1"/>
        <c:lblAlgn val="ctr"/>
        <c:lblOffset val="100"/>
        <c:noMultiLvlLbl val="0"/>
      </c:catAx>
      <c:valAx>
        <c:axId val="4663043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8013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Top 10 States with Lowest IGR in 2023</a:t>
            </a:r>
            <a:endParaRPr lang="en-NG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'[1]State IGR Analysis'!$B$15</c:f>
              <c:strCache>
                <c:ptCount val="1"/>
                <c:pt idx="0">
                  <c:v>  IGR in Nearest (#B)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'[1]State IGR Analysis'!$A$16:$A$25</c:f>
              <c:strCache>
                <c:ptCount val="10"/>
                <c:pt idx="0">
                  <c:v>Taraba</c:v>
                </c:pt>
                <c:pt idx="1">
                  <c:v>Yobe</c:v>
                </c:pt>
                <c:pt idx="2">
                  <c:v>Kebbi</c:v>
                </c:pt>
                <c:pt idx="3">
                  <c:v>Gombe</c:v>
                </c:pt>
                <c:pt idx="4">
                  <c:v>Adamawa</c:v>
                </c:pt>
                <c:pt idx="5">
                  <c:v>Sokoto</c:v>
                </c:pt>
                <c:pt idx="6">
                  <c:v>Benue</c:v>
                </c:pt>
                <c:pt idx="7">
                  <c:v>Borno</c:v>
                </c:pt>
                <c:pt idx="8">
                  <c:v>Bayelsa</c:v>
                </c:pt>
                <c:pt idx="9">
                  <c:v>Imo</c:v>
                </c:pt>
              </c:strCache>
            </c:strRef>
          </c:cat>
          <c:val>
            <c:numRef>
              <c:f>'[1]State IGR Analysis'!$B$16:$B$25</c:f>
              <c:numCache>
                <c:formatCode>General</c:formatCode>
                <c:ptCount val="10"/>
                <c:pt idx="0">
                  <c:v>10869178343.940001</c:v>
                </c:pt>
                <c:pt idx="1">
                  <c:v>11194721282.860001</c:v>
                </c:pt>
                <c:pt idx="2">
                  <c:v>11737075709</c:v>
                </c:pt>
                <c:pt idx="3">
                  <c:v>15179050180.250002</c:v>
                </c:pt>
                <c:pt idx="4">
                  <c:v>17066189975.839998</c:v>
                </c:pt>
                <c:pt idx="5">
                  <c:v>17961334445.300003</c:v>
                </c:pt>
                <c:pt idx="6">
                  <c:v>19116355922.459999</c:v>
                </c:pt>
                <c:pt idx="7">
                  <c:v>19454028414.289997</c:v>
                </c:pt>
                <c:pt idx="8">
                  <c:v>19823620909.850002</c:v>
                </c:pt>
                <c:pt idx="9">
                  <c:v>21051313291.219994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BB-43CA-A6DE-0E349EA624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70363472"/>
        <c:axId val="770363952"/>
      </c:barChart>
      <c:catAx>
        <c:axId val="770363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70363952"/>
        <c:crosses val="autoZero"/>
        <c:auto val="1"/>
        <c:lblAlgn val="ctr"/>
        <c:lblOffset val="100"/>
        <c:noMultiLvlLbl val="0"/>
      </c:catAx>
      <c:valAx>
        <c:axId val="7703639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70363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Top 10 States with Highest IGR in 2022</a:t>
            </a:r>
            <a:endParaRPr lang="en-NG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1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'[1]State IGR Analysis'!$B$27</c:f>
              <c:strCache>
                <c:ptCount val="1"/>
                <c:pt idx="0">
                  <c:v>ABBRV Nearest (#B)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Lbl>
              <c:idx val="9"/>
              <c:layout>
                <c:manualLayout>
                  <c:x val="-1.3490155664127146E-16"/>
                  <c:y val="-3.5958288385472851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93A-4793-BCD2-9A19305FCB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'[1]State IGR Analysis'!$A$28:$A$37</c:f>
              <c:strCache>
                <c:ptCount val="10"/>
                <c:pt idx="0">
                  <c:v>KWARA</c:v>
                </c:pt>
                <c:pt idx="1">
                  <c:v>KANO</c:v>
                </c:pt>
                <c:pt idx="2">
                  <c:v>EDO</c:v>
                </c:pt>
                <c:pt idx="3">
                  <c:v>KADUNA</c:v>
                </c:pt>
                <c:pt idx="4">
                  <c:v>OYO</c:v>
                </c:pt>
                <c:pt idx="5">
                  <c:v>DELTA</c:v>
                </c:pt>
                <c:pt idx="6">
                  <c:v>OGUN</c:v>
                </c:pt>
                <c:pt idx="7">
                  <c:v>FEDERAL CAPITAL TERRITORY</c:v>
                </c:pt>
                <c:pt idx="8">
                  <c:v>RIVERS</c:v>
                </c:pt>
                <c:pt idx="9">
                  <c:v>LAGOS</c:v>
                </c:pt>
              </c:strCache>
            </c:strRef>
          </c:cat>
          <c:val>
            <c:numRef>
              <c:f>'[1]State IGR Analysis'!$B$28:$B$37</c:f>
              <c:numCache>
                <c:formatCode>General</c:formatCode>
                <c:ptCount val="10"/>
                <c:pt idx="0">
                  <c:v>35756949370.010002</c:v>
                </c:pt>
                <c:pt idx="1">
                  <c:v>42509911699.940002</c:v>
                </c:pt>
                <c:pt idx="2">
                  <c:v>47458128071.159996</c:v>
                </c:pt>
                <c:pt idx="3">
                  <c:v>58094591085.910004</c:v>
                </c:pt>
                <c:pt idx="4">
                  <c:v>62246150460.359993</c:v>
                </c:pt>
                <c:pt idx="5">
                  <c:v>85901607747.299988</c:v>
                </c:pt>
                <c:pt idx="6">
                  <c:v>120584157140.78</c:v>
                </c:pt>
                <c:pt idx="7">
                  <c:v>124366774519.25</c:v>
                </c:pt>
                <c:pt idx="8">
                  <c:v>172823232535.44</c:v>
                </c:pt>
                <c:pt idx="9">
                  <c:v>651145633085.30005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3A-4793-BCD2-9A19305FCB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84217872"/>
        <c:axId val="1984209552"/>
      </c:barChart>
      <c:catAx>
        <c:axId val="1984217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984209552"/>
        <c:crosses val="autoZero"/>
        <c:auto val="1"/>
        <c:lblAlgn val="ctr"/>
        <c:lblOffset val="100"/>
        <c:noMultiLvlLbl val="0"/>
      </c:catAx>
      <c:valAx>
        <c:axId val="1984209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baseline="0">
                    <a:effectLst/>
                  </a:rPr>
                  <a:t>IGR (₦ in billions)</a:t>
                </a:r>
                <a:endParaRPr lang="en-NG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GB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98421787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Top 10 States with Lowest IGR in 2022 </a:t>
            </a:r>
            <a:endParaRPr lang="en-NG" sz="12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200"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'[1]State IGR Analysis'!$B$40</c:f>
              <c:strCache>
                <c:ptCount val="1"/>
                <c:pt idx="0">
                  <c:v>ABBRV Nearest (#B)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'[1]State IGR Analysis'!$A$41:$A$50</c:f>
              <c:strCache>
                <c:ptCount val="10"/>
                <c:pt idx="0">
                  <c:v>KEBBI</c:v>
                </c:pt>
                <c:pt idx="1">
                  <c:v>TARABA</c:v>
                </c:pt>
                <c:pt idx="2">
                  <c:v>YOBE</c:v>
                </c:pt>
                <c:pt idx="3">
                  <c:v>EBONYI</c:v>
                </c:pt>
                <c:pt idx="4">
                  <c:v>KATSINA</c:v>
                </c:pt>
                <c:pt idx="5">
                  <c:v>ADAMAWA</c:v>
                </c:pt>
                <c:pt idx="6">
                  <c:v>GOMBE</c:v>
                </c:pt>
                <c:pt idx="7">
                  <c:v>BAYELSA</c:v>
                </c:pt>
                <c:pt idx="8">
                  <c:v>PLATEAU</c:v>
                </c:pt>
                <c:pt idx="9">
                  <c:v>BENUE</c:v>
                </c:pt>
              </c:strCache>
            </c:strRef>
          </c:cat>
          <c:val>
            <c:numRef>
              <c:f>'[1]State IGR Analysis'!$B$41:$B$50</c:f>
              <c:numCache>
                <c:formatCode>General</c:formatCode>
                <c:ptCount val="10"/>
                <c:pt idx="0">
                  <c:v>9146249907.8299999</c:v>
                </c:pt>
                <c:pt idx="1">
                  <c:v>10238110125.950001</c:v>
                </c:pt>
                <c:pt idx="2">
                  <c:v>10456776796.18</c:v>
                </c:pt>
                <c:pt idx="3">
                  <c:v>12426178539.059999</c:v>
                </c:pt>
                <c:pt idx="4">
                  <c:v>13045383440.230001</c:v>
                </c:pt>
                <c:pt idx="5">
                  <c:v>13175774969.529999</c:v>
                </c:pt>
                <c:pt idx="6">
                  <c:v>13597161181.51</c:v>
                </c:pt>
                <c:pt idx="7">
                  <c:v>15902659947.629997</c:v>
                </c:pt>
                <c:pt idx="8">
                  <c:v>15927001738.990002</c:v>
                </c:pt>
                <c:pt idx="9">
                  <c:v>15952846966.359999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0B-417D-AF0B-EA62699DC3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368480688"/>
        <c:axId val="1368469872"/>
      </c:barChart>
      <c:catAx>
        <c:axId val="1368480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68469872"/>
        <c:crosses val="autoZero"/>
        <c:auto val="1"/>
        <c:lblAlgn val="ctr"/>
        <c:lblOffset val="100"/>
        <c:noMultiLvlLbl val="0"/>
      </c:catAx>
      <c:valAx>
        <c:axId val="1368469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baseline="0">
                    <a:effectLst/>
                  </a:rPr>
                  <a:t>IGR (₦ in billions)</a:t>
                </a:r>
                <a:endParaRPr lang="en-NG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GB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36848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Regional IGR Contribution for 2023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204-401D-B753-BE9164811BDA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204-401D-B753-BE9164811BDA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6204-401D-B753-BE9164811BDA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6204-401D-B753-BE9164811BDA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6204-401D-B753-BE9164811BDA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6FA4C38-06B7-403C-BFFB-F822D705FCA4}" type="VALUE">
                      <a:rPr lang="en-US"/>
                      <a:pPr/>
                      <a:t>[VALUE]</a:t>
                    </a:fld>
                    <a:r>
                      <a:rPr lang="en-US"/>
                      <a:t> B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A-6204-401D-B753-BE9164811BD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66D8974-BC2E-4E3E-98C1-7C27F427F0E2}" type="VALUE">
                      <a:rPr lang="en-US"/>
                      <a:pPr/>
                      <a:t>[VALUE]</a:t>
                    </a:fld>
                    <a:r>
                      <a:rPr lang="en-US"/>
                      <a:t> B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204-401D-B753-BE9164811BD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42155B5-1343-4338-98BE-006D65E26A49}" type="VALUE">
                      <a:rPr lang="en-US"/>
                      <a:pPr/>
                      <a:t>[VALUE]</a:t>
                    </a:fld>
                    <a:r>
                      <a:rPr lang="en-US"/>
                      <a:t> B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6204-401D-B753-BE9164811BD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6BA2D0B-61DA-4502-B619-54CF25EB1100}" type="VALUE">
                      <a:rPr lang="en-US"/>
                      <a:pPr/>
                      <a:t>[VALUE]</a:t>
                    </a:fld>
                    <a:r>
                      <a:rPr lang="en-US"/>
                      <a:t> B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6204-401D-B753-BE9164811BD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C4007B9-9719-44B3-83A1-29413EAE4014}" type="VALUE">
                      <a:rPr lang="en-US"/>
                      <a:pPr/>
                      <a:t>[VALUE]</a:t>
                    </a:fld>
                    <a:r>
                      <a:rPr lang="en-US"/>
                      <a:t> B 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6204-401D-B753-BE9164811BD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28F9D22-5F85-4206-A06D-08E84C0A1F75}" type="VALUE">
                      <a:rPr lang="en-US"/>
                      <a:pPr/>
                      <a:t>[VALUE]</a:t>
                    </a:fld>
                    <a:r>
                      <a:rPr lang="en-US"/>
                      <a:t> B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6204-401D-B753-BE9164811B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'[1]Regional IGR'!$A$2:$A$7</c:f>
              <c:strCache>
                <c:ptCount val="6"/>
                <c:pt idx="0">
                  <c:v>South-West</c:v>
                </c:pt>
                <c:pt idx="1">
                  <c:v>South-South</c:v>
                </c:pt>
                <c:pt idx="2">
                  <c:v>North-Central</c:v>
                </c:pt>
                <c:pt idx="3">
                  <c:v>North-West</c:v>
                </c:pt>
                <c:pt idx="4">
                  <c:v>South-East</c:v>
                </c:pt>
                <c:pt idx="5">
                  <c:v>North-East</c:v>
                </c:pt>
              </c:strCache>
            </c:strRef>
          </c:cat>
          <c:val>
            <c:numRef>
              <c:f>'[1]Regional IGR'!$B$2:$B$7</c:f>
              <c:numCache>
                <c:formatCode>General</c:formatCode>
                <c:ptCount val="6"/>
                <c:pt idx="0">
                  <c:v>1117</c:v>
                </c:pt>
                <c:pt idx="1">
                  <c:v>468.7</c:v>
                </c:pt>
                <c:pt idx="2">
                  <c:v>387.6</c:v>
                </c:pt>
                <c:pt idx="3">
                  <c:v>194.5</c:v>
                </c:pt>
                <c:pt idx="4">
                  <c:v>142.9</c:v>
                </c:pt>
                <c:pt idx="5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204-401D-B753-BE9164811B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b="1"/>
            </a:pPr>
            <a:endParaRPr lang="en-NG"/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IGR (₦ in billions)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b="1"/>
            </a:pPr>
            <a:endParaRPr lang="en-NG"/>
          </a:p>
        </c:txPr>
        <c:crossAx val="1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Total IGR Comparison for 2022 and 2023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prstDash val="solid"/>
            </a:ln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BBA1-473E-A805-565637B0C71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1,920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BA1-473E-A805-565637B0C71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2,430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BBA1-473E-A805-565637B0C7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/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'[1]Total IGR Comparison'!$A$2:$A$3</c:f>
              <c:numCache>
                <c:formatCode>General</c:formatCode>
                <c:ptCount val="2"/>
                <c:pt idx="0">
                  <c:v>2022</c:v>
                </c:pt>
                <c:pt idx="1">
                  <c:v>2023</c:v>
                </c:pt>
              </c:numCache>
            </c:numRef>
          </c:cat>
          <c:val>
            <c:numRef>
              <c:f>'[1]Total IGR Comparison'!$B$2:$B$3</c:f>
              <c:numCache>
                <c:formatCode>General</c:formatCode>
                <c:ptCount val="2"/>
                <c:pt idx="0">
                  <c:v>1920</c:v>
                </c:pt>
                <c:pt idx="1">
                  <c:v>2430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A1-473E-A805-565637B0C7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b="1"/>
            </a:pPr>
            <a:endParaRPr lang="en-NG"/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IGR (₦ in billions)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Tax</a:t>
            </a:r>
            <a:r>
              <a:rPr lang="en-GB" b="1" baseline="0"/>
              <a:t> Revenues in 2022 and 2023 IGR</a:t>
            </a:r>
            <a:endParaRPr lang="yo-NG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yo-NG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'[1]IGR CATEGORY ANALYSIS CHART'!$C$5</c:f>
              <c:strCache>
                <c:ptCount val="1"/>
                <c:pt idx="0">
                  <c:v>AMOUNT GENERATED 2022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'[1]IGR CATEGORY ANALYSIS CHART'!$B$6:$B$13</c:f>
              <c:strCache>
                <c:ptCount val="8"/>
                <c:pt idx="0">
                  <c:v>PAYE</c:v>
                </c:pt>
                <c:pt idx="1">
                  <c:v>DIRECT ASSESSMENT</c:v>
                </c:pt>
                <c:pt idx="2">
                  <c:v>ROAD TAXES</c:v>
                </c:pt>
                <c:pt idx="3">
                  <c:v>STAMP DUTIES</c:v>
                </c:pt>
                <c:pt idx="4">
                  <c:v>CAPITAL GAIN TAX</c:v>
                </c:pt>
                <c:pt idx="5">
                  <c:v>WITHHOLDING TAX</c:v>
                </c:pt>
                <c:pt idx="6">
                  <c:v>OTHER TAXES</c:v>
                </c:pt>
                <c:pt idx="7">
                  <c:v>LGA REVENUE</c:v>
                </c:pt>
              </c:strCache>
            </c:strRef>
          </c:cat>
          <c:val>
            <c:numRef>
              <c:f>'[1]IGR CATEGORY ANALYSIS CHART'!$C$6:$C$13</c:f>
              <c:numCache>
                <c:formatCode>General</c:formatCode>
                <c:ptCount val="8"/>
                <c:pt idx="0">
                  <c:v>994404455858.06018</c:v>
                </c:pt>
                <c:pt idx="1">
                  <c:v>52349772646.640007</c:v>
                </c:pt>
                <c:pt idx="2">
                  <c:v>24571134250.520004</c:v>
                </c:pt>
                <c:pt idx="3">
                  <c:v>27125210397.529987</c:v>
                </c:pt>
                <c:pt idx="4">
                  <c:v>3521439973.769999</c:v>
                </c:pt>
                <c:pt idx="5">
                  <c:v>139906092599.43002</c:v>
                </c:pt>
                <c:pt idx="6">
                  <c:v>179952121959.25003</c:v>
                </c:pt>
                <c:pt idx="7">
                  <c:v>48710221775.270004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BB-4BAD-94B3-23790C1A0A96}"/>
            </c:ext>
          </c:extLst>
        </c:ser>
        <c:ser>
          <c:idx val="1"/>
          <c:order val="1"/>
          <c:tx>
            <c:strRef>
              <c:f>'[1]IGR CATEGORY ANALYSIS CHART'!$D$5</c:f>
              <c:strCache>
                <c:ptCount val="1"/>
                <c:pt idx="0">
                  <c:v>AMOUNT GENERATED 2023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'[1]IGR CATEGORY ANALYSIS CHART'!$B$6:$B$13</c:f>
              <c:strCache>
                <c:ptCount val="8"/>
                <c:pt idx="0">
                  <c:v>PAYE</c:v>
                </c:pt>
                <c:pt idx="1">
                  <c:v>DIRECT ASSESSMENT</c:v>
                </c:pt>
                <c:pt idx="2">
                  <c:v>ROAD TAXES</c:v>
                </c:pt>
                <c:pt idx="3">
                  <c:v>STAMP DUTIES</c:v>
                </c:pt>
                <c:pt idx="4">
                  <c:v>CAPITAL GAIN TAX</c:v>
                </c:pt>
                <c:pt idx="5">
                  <c:v>WITHHOLDING TAX</c:v>
                </c:pt>
                <c:pt idx="6">
                  <c:v>OTHER TAXES</c:v>
                </c:pt>
                <c:pt idx="7">
                  <c:v>LGA REVENUE</c:v>
                </c:pt>
              </c:strCache>
            </c:strRef>
          </c:cat>
          <c:val>
            <c:numRef>
              <c:f>'[1]IGR CATEGORY ANALYSIS CHART'!$D$6:$D$13</c:f>
              <c:numCache>
                <c:formatCode>General</c:formatCode>
                <c:ptCount val="8"/>
                <c:pt idx="0">
                  <c:v>1244038601827.0095</c:v>
                </c:pt>
                <c:pt idx="1">
                  <c:v>57415754204.129997</c:v>
                </c:pt>
                <c:pt idx="2">
                  <c:v>40139193575.80999</c:v>
                </c:pt>
                <c:pt idx="3">
                  <c:v>30289649486.309998</c:v>
                </c:pt>
                <c:pt idx="4">
                  <c:v>5909636491.039999</c:v>
                </c:pt>
                <c:pt idx="5">
                  <c:v>227868282245.44998</c:v>
                </c:pt>
                <c:pt idx="6">
                  <c:v>306187264549.29993</c:v>
                </c:pt>
                <c:pt idx="7">
                  <c:v>37054090918.999992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BB-4BAD-94B3-23790C1A0A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24188416"/>
        <c:axId val="424189376"/>
      </c:barChart>
      <c:catAx>
        <c:axId val="424188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24189376"/>
        <c:crosses val="autoZero"/>
        <c:auto val="1"/>
        <c:lblAlgn val="ctr"/>
        <c:lblOffset val="100"/>
        <c:noMultiLvlLbl val="0"/>
      </c:catAx>
      <c:valAx>
        <c:axId val="42418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42418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Revenue Category in 2022  and 2023 IGR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'[1]IGR CATEGORY ANALYSIS CHART'!$B$14:$B$15</c:f>
              <c:strCache>
                <c:ptCount val="2"/>
                <c:pt idx="0">
                  <c:v>TOTAL TAX</c:v>
                </c:pt>
                <c:pt idx="1">
                  <c:v>MDAs REVENUE</c:v>
                </c:pt>
              </c:strCache>
            </c:strRef>
          </c:cat>
          <c:val>
            <c:numRef>
              <c:f>'[1]IGR CATEGORY ANALYSIS CHART'!$C$14:$C$15</c:f>
              <c:numCache>
                <c:formatCode>General</c:formatCode>
                <c:ptCount val="2"/>
                <c:pt idx="0">
                  <c:v>1470540449460.4705</c:v>
                </c:pt>
                <c:pt idx="1">
                  <c:v>455072177190.2901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6-41C3-BF4A-7955F10E0AE5}"/>
            </c:ext>
          </c:extLst>
        </c:ser>
        <c:ser>
          <c:idx val="1"/>
          <c:order val="1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'[1]IGR CATEGORY ANALYSIS CHART'!$B$14:$B$15</c:f>
              <c:strCache>
                <c:ptCount val="2"/>
                <c:pt idx="0">
                  <c:v>TOTAL TAX</c:v>
                </c:pt>
                <c:pt idx="1">
                  <c:v>MDAs REVENUE</c:v>
                </c:pt>
              </c:strCache>
            </c:strRef>
          </c:cat>
          <c:val>
            <c:numRef>
              <c:f>'[1]IGR CATEGORY ANALYSIS CHART'!$D$14:$D$15</c:f>
              <c:numCache>
                <c:formatCode>General</c:formatCode>
                <c:ptCount val="2"/>
                <c:pt idx="0">
                  <c:v>1948902473298.05</c:v>
                </c:pt>
                <c:pt idx="1">
                  <c:v>478017124809.79022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86-41C3-BF4A-7955F10E0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047136"/>
        <c:axId val="112030816"/>
      </c:barChart>
      <c:catAx>
        <c:axId val="11204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12030816"/>
        <c:crosses val="autoZero"/>
        <c:auto val="1"/>
        <c:lblAlgn val="ctr"/>
        <c:lblOffset val="100"/>
        <c:noMultiLvlLbl val="0"/>
      </c:catAx>
      <c:valAx>
        <c:axId val="112030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12047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 i="0" u="none" strike="noStrike" kern="1200" baseline="0">
                <a:solidFill>
                  <a:sysClr val="windowText" lastClr="000000"/>
                </a:solidFill>
              </a:rPr>
              <a:t>Regional IGR in Year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'[1]Regional IGR'!$B$9</c:f>
              <c:strCache>
                <c:ptCount val="1"/>
                <c:pt idx="0">
                  <c:v>2022 IGR in Billions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D0E-4CF5-912F-D9A30FE250AB}"/>
              </c:ext>
            </c:extLst>
          </c:dPt>
          <c:dPt>
            <c:idx val="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D0E-4CF5-912F-D9A30FE250AB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D0E-4CF5-912F-D9A30FE250AB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D0E-4CF5-912F-D9A30FE250AB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D0E-4CF5-912F-D9A30FE250AB}"/>
              </c:ext>
            </c:extLst>
          </c:dPt>
          <c:dLbls>
            <c:dLbl>
              <c:idx val="0"/>
              <c:layout>
                <c:manualLayout>
                  <c:x val="0"/>
                  <c:y val="-3.14889788573999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D0E-4CF5-912F-D9A30FE250AB}"/>
                </c:ext>
              </c:extLst>
            </c:dLbl>
            <c:dLbl>
              <c:idx val="1"/>
              <c:layout>
                <c:manualLayout>
                  <c:x val="0"/>
                  <c:y val="-4.0485829959514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0E-4CF5-912F-D9A30FE250AB}"/>
                </c:ext>
              </c:extLst>
            </c:dLbl>
            <c:dLbl>
              <c:idx val="2"/>
              <c:layout>
                <c:manualLayout>
                  <c:x val="4.734848484848485E-3"/>
                  <c:y val="-3.14889788573999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D0E-4CF5-912F-D9A30FE250AB}"/>
                </c:ext>
              </c:extLst>
            </c:dLbl>
            <c:dLbl>
              <c:idx val="3"/>
              <c:layout>
                <c:manualLayout>
                  <c:x val="2.3674242424242425E-3"/>
                  <c:y val="-2.69905533063427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D0E-4CF5-912F-D9A30FE250AB}"/>
                </c:ext>
              </c:extLst>
            </c:dLbl>
            <c:dLbl>
              <c:idx val="4"/>
              <c:layout>
                <c:manualLayout>
                  <c:x val="-8.6804552781954499E-17"/>
                  <c:y val="-4.04858299595142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D0E-4CF5-912F-D9A30FE250AB}"/>
                </c:ext>
              </c:extLst>
            </c:dLbl>
            <c:dLbl>
              <c:idx val="5"/>
              <c:layout>
                <c:manualLayout>
                  <c:x val="4.7348484848483115E-3"/>
                  <c:y val="-1.7993702204228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D0E-4CF5-912F-D9A30FE250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'[1]Regional IGR'!$A$10:$A$15</c:f>
              <c:strCache>
                <c:ptCount val="6"/>
                <c:pt idx="0">
                  <c:v>South West</c:v>
                </c:pt>
                <c:pt idx="1">
                  <c:v>South South</c:v>
                </c:pt>
                <c:pt idx="2">
                  <c:v>North Central</c:v>
                </c:pt>
                <c:pt idx="3">
                  <c:v>North West</c:v>
                </c:pt>
                <c:pt idx="4">
                  <c:v>South East</c:v>
                </c:pt>
                <c:pt idx="5">
                  <c:v>North East</c:v>
                </c:pt>
              </c:strCache>
            </c:strRef>
          </c:cat>
          <c:val>
            <c:numRef>
              <c:f>'[1]Regional IGR'!$B$10:$B$15</c:f>
              <c:numCache>
                <c:formatCode>General</c:formatCode>
                <c:ptCount val="6"/>
                <c:pt idx="0">
                  <c:v>908.2</c:v>
                </c:pt>
                <c:pt idx="1">
                  <c:v>378</c:v>
                </c:pt>
                <c:pt idx="2">
                  <c:v>246.4</c:v>
                </c:pt>
                <c:pt idx="3">
                  <c:v>177.2</c:v>
                </c:pt>
                <c:pt idx="4">
                  <c:v>114.5</c:v>
                </c:pt>
                <c:pt idx="5">
                  <c:v>101.1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0E-4CF5-912F-D9A30FE250A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39508143"/>
        <c:axId val="1239511983"/>
      </c:barChart>
      <c:catAx>
        <c:axId val="1239508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Region</a:t>
                </a:r>
                <a:endParaRPr lang="yo-NG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yo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39511983"/>
        <c:crosses val="autoZero"/>
        <c:auto val="1"/>
        <c:lblAlgn val="ctr"/>
        <c:lblOffset val="100"/>
        <c:noMultiLvlLbl val="0"/>
      </c:catAx>
      <c:valAx>
        <c:axId val="12395119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IGR (# in billions )</a:t>
                </a:r>
                <a:endParaRPr lang="yo-NG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yo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3950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IGR CATEGORY GROWTH RATE / REDUCTION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'[1]IGR CATEGORY ANALYSIS CHART'!$B$39</c:f>
              <c:strCache>
                <c:ptCount val="1"/>
                <c:pt idx="0">
                  <c:v>IGR CATEGORY GROWTH RATE / REDUCTION RATE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'[1]IGR CATEGORY ANALYSIS CHART'!$A$40:$A$49</c:f>
              <c:strCache>
                <c:ptCount val="10"/>
                <c:pt idx="0">
                  <c:v>PAYE</c:v>
                </c:pt>
                <c:pt idx="1">
                  <c:v>DIRECT ASSESSMENT</c:v>
                </c:pt>
                <c:pt idx="2">
                  <c:v>ROAD TAXES</c:v>
                </c:pt>
                <c:pt idx="3">
                  <c:v>STAMP DUTIES</c:v>
                </c:pt>
                <c:pt idx="4">
                  <c:v>CAPITAL GAIN TAX</c:v>
                </c:pt>
                <c:pt idx="5">
                  <c:v>WITHHOLDING TAX</c:v>
                </c:pt>
                <c:pt idx="6">
                  <c:v>OTHER TAXES</c:v>
                </c:pt>
                <c:pt idx="7">
                  <c:v>LGA REVENUE</c:v>
                </c:pt>
                <c:pt idx="8">
                  <c:v>TOTAL TAX</c:v>
                </c:pt>
                <c:pt idx="9">
                  <c:v>MDAs REVENUE</c:v>
                </c:pt>
              </c:strCache>
            </c:strRef>
          </c:cat>
          <c:val>
            <c:numRef>
              <c:f>'[1]IGR CATEGORY ANALYSIS CHART'!$B$40:$B$49</c:f>
              <c:numCache>
                <c:formatCode>General</c:formatCode>
                <c:ptCount val="10"/>
                <c:pt idx="0">
                  <c:v>0.20066430864953366</c:v>
                </c:pt>
                <c:pt idx="1">
                  <c:v>8.8233301603579506E-2</c:v>
                </c:pt>
                <c:pt idx="2">
                  <c:v>0.3878518210857162</c:v>
                </c:pt>
                <c:pt idx="3">
                  <c:v>0.10447262158679785</c:v>
                </c:pt>
                <c:pt idx="4">
                  <c:v>0.4041190216844821</c:v>
                </c:pt>
                <c:pt idx="5">
                  <c:v>0.38602208600173166</c:v>
                </c:pt>
                <c:pt idx="6">
                  <c:v>0.41228083988360814</c:v>
                </c:pt>
                <c:pt idx="7">
                  <c:v>-0.31457068753218748</c:v>
                </c:pt>
                <c:pt idx="8">
                  <c:v>0.24545200716384058</c:v>
                </c:pt>
                <c:pt idx="9">
                  <c:v>4.8000262811986584E-2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82-4A43-81D2-9329875E8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9449583"/>
        <c:axId val="1239453423"/>
      </c:lineChart>
      <c:catAx>
        <c:axId val="123944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39453423"/>
        <c:crosses val="autoZero"/>
        <c:auto val="1"/>
        <c:lblAlgn val="ctr"/>
        <c:lblOffset val="100"/>
        <c:noMultiLvlLbl val="0"/>
      </c:catAx>
      <c:valAx>
        <c:axId val="12394534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239449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olorStr">
        <cx:f>_xlchart.v5.3</cx:f>
        <cx:nf>_xlchart.v5.2</cx:nf>
      </cx:strDim>
      <cx:strDim type="cat">
        <cx:f>_xlchart.v5.1</cx:f>
        <cx:nf>_xlchart.v5.0</cx:nf>
      </cx:strDim>
    </cx:data>
  </cx:chartData>
  <cx:chart>
    <cx:title pos="t" align="ctr" overlay="0">
      <cx:tx>
        <cx:txData>
          <cx:v>IGR CONTRIBUTIONS  BY STATES IN 2023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IGR CONTRIBUTIONS  BY STATES IN 2023</a:t>
          </a:r>
        </a:p>
      </cx:txPr>
    </cx:title>
    <cx:plotArea>
      <cx:plotAreaRegion>
        <cx:series layoutId="regionMap" uniqueId="{C2B51C69-ED01-4B6E-92AD-F5A9E1E8A64D}">
          <cx:tx>
            <cx:txData>
              <cx:f>_xlchart.v5.2</cx:f>
              <cx:v>2023</cx:v>
            </cx:txData>
          </cx:tx>
          <cx:dataLabels>
            <cx:visibility seriesName="0" categoryName="1" value="0"/>
            <cx:separator>, </cx:separator>
          </cx:dataLabels>
          <cx:dataId val="0"/>
          <cx:layoutPr>
            <cx:geography cultureLanguage="en-US" cultureRegion="NG" attribution="Powered by Bing">
              <cx:geoCache provider="{E9337A44-BEBE-4D9F-B70C-5C5E7DAFC167}">
                <cx:binary>3Hxpb9y40u5fCfL5ykNRXA/OHMCU1IvXxEsS54vg2A5FbdS+/fq3OrYz3X0yczEe4+L17QBJbHap
1XzEqqeeKvLfd+O/7rKH2/rdmGdF86+78ff3cduW//rtt+Yufshvm4Pc3NW2sd/bgzub/2a/fzd3
D7/d17eDKfRvGLnkt7v4tm4fxvf/+TdcTT/YE3t32xpbfOwe6unioemytvmLsV8Ovbu9z00RmKat
zV3r/v5+fXr+/t1D0Zp2uprKh9/f77zh/bvf9i/zXx/5LoO7art7sKUHVFBJKEPy8cXev8tsoZ+G
+QFiTDLqPn/i2W0OVuvcvrtsb9uH51//6kZ+3Mbt/X390DTwJX78u2O6c987I3e2K9rNjGmYvN/f
nxn9UJvb9+9MY/3HId9u7v5s+ePr/rY72//5994vYAL2frMFyP5s/d+G/guPIDy5OvyrifjbiGDu
IYb4EyJiBxF24HJBXAZveXyR549+hCZ4yNrbl4KzY7wHz87YmwLoUK1fFR9CCZLUY08A4B18+AF1
KcAn6dOwt4vP4TfzYni2bffQ2R56U+AcH15drs9eER8XH1DmIYH5EwDuHj4MI761vPguPse3bWOK
F0O0Z76H0t7omwLqMDg8Pfz8ikBJWClYck6f/JyElbIVegBHTwhXCO/5DbtAHd7f5rfDi4HaM98D
am/0TQF1tl6GF89z9avA/PfikTyQHmZI7BIDegCkwEWCe0/o7S2jHyH7pWFox3gPmZ2xN4WLCs+u
w9fDhR94FFFOiHhCYBcgccA5x4IToA+PZPGRH6iHont4KTA7xnvA7Iy9KWAOjz8fvlur89Pnmfrn
i4YcSAJLxmPunwQhoHAYM7rF8bZBOkzBsa2/2fylQP3XBfbA+q/xNwWYOr84e8UcCCKNKzj15C5T
cL0DoBEIeQQ/rbDn5+NpJdm6eHEapLaN98DZGXtbwBxe+6v18zT982XkogOGscCCAA6b1x5C6ACB
i+MUAwffXj/qtruLzUsXz671Pjg7l35T6ByeHZ6qi1dkcOwAu8JzPfbrEMQOIEtywdP9Sap6WNzm
3+qXM7hd8z2c9i7+poBShzfhyeUrAkUOOAOqLSj5g61tUW22WUYCqPhzSrunKajb6SFrXgzUnvke
UHujbwoo/+L88vLdxfrTaxJueiAYd0F02yd0FCMCnE4+ukJEd32eD9pk8+7C9A/1Sx3fLy6xB9Yv
3vGmAAvV+dnNKwYoUOOkZNLlz2LDbg4rDoA9CInc52GAdDtOhd9sMb04Tu1a7yG1O/imQPp6eLo4
fM04BQQPgZyKEAbHtuP3iCtd4gGGj6+9JPbrbf799uUBas98D6C90TeF0PnNK9JvASwClCCKdoVu
D2Q8goUUwPm218z59GLSvWW6B8bWyJsCIgxeEQh2AEUHyEl/5juwHLZWCz2QHGPuEvIUgPaACe9f
DMyW6R4wWyNvC5iz6+X184P7zxMhdkA3BQfpPQeS/aIDATeGmPssle6JPmHR6e6lrGDHeB+e7Qu/
LYCO11evSAT4Ad+kQT+izI/lsRtp6AHU9ISHn9LYH4nstlMLU9O+nAdsG+8DtD32pgBahEF4cXjy
zj/8sL6Cf6/Ci4v11fnFzeutKnEA2SvocM8atpQ7Do9DqRUTBk7viR7ssbfFw/1DfZu9829L08K/
Vw91bVpbT391h7+uiv/FpfYA/Yt3vil4l+en6hXVcFCKYH0h6GKAqLQVtFz3ACNIpdg+jVja/NuL
dfAd4z2AdsbeFCQnh8vzy796dv9e4QhiFmYSee6z6LC7uoDfcQ5UgjwP78Wsk1ttm5fGrB3jPYB2
xt4UQEfr5atWYDclVkyxx7xdOrGpzCIPS/wn0BwZ/Q8qr7vWe+DsDr4pdI4Pg+tXbWTYuDRMPezu
osMPBPU8DAnTc9r6vGYf6xLHt/fdP2lg2LbeQ2f30m8MnVctGbkHQhLhSbzr1MQB0HQQvN1nRXyv
++f49uUlo23b/8Llj8u+LVRCpdbPj+8/T5Mg2m9a4yinv6wXkQMXcejeeuZzck/vOX749u3FLHzH
eB+f7Qu/KYA+nBxehYevmMnKA0SFB10LzyrCrnOTB0xghqF0/vxUPDq1D9Cy+nD74hx2z3wPnr3R
NwXQ8fnyFRcQpLGSSCgD4SeNZzeNBYVIwB/G9zKhY6tfvm62bPdw2b7s2wLl86vq15s8lXEhoV3u
p069leOQA0hvoEQOpO3xtSfMHQ//QMTeMd7HZ/vC/6sB+rObe9RgHgPPznv+Zhs9uC2Yeo+yZ30O
inNbCPGDDW4cukz+WFbb8s/PBvc/v59f6wY/DXdu/n97x/yPgukrZprkYNMRDzXsp9lF+15LMATt
WPx5HELO9uz/qJm+ONXctd5bIbuDbwqks8PLS/Bir9nxKw6IByiw7cxla5VAIQgSHkGhOfvxtacI
nN024Mhe3vK7b7+H1f7wm0LrfHl99vxU/3MeDZ07XAjoTnxOY/ZLc4AjpD7eM0vYW1Dnuiteqtxs
2+4BtD30psC5OX9VqRPaFTEIAMR76gT5L8UTVhCFUtHz8/DIoG/st4fn3/zqCfl1gHm02gPi8Zdv
CoLzs9eslMK2OIwkEwDB02sn3FPIcRgnXD4Tsr1k5rx4eal023YPlu2htwXO5Ws6L9iBtckuyc+u
xF2JhhwQcG7Q2cueoNvLZc6bf+C8tmz3wdkaelPgXJ4fn1+9YpcBtFVDodp1N7XSx9fe2vFc6OcF
Lv1reC5tatsXNxrsWu9BtDv4pkC6AqamDv/Kvf+92g00rrkgY4JO84TCrkoD1TbuceZ5/MnD7WWc
V8DTvr24X3TXeg+k3cH/tyD9+Sbin1usg9v2NvyxN3trH/Ffjz5vQN4zfUpRfhWqn4bW97+/d5kL
HfKEQLD/ue97c6GdBGdna85j5rNn+3DbtL+/lwcgIzAiMYftxZ4nBeRRw8NmBHyqhza0ncCOr41r
BUJY2LqNf38vDlwqXCY5YWAhMYWhxnabIXZAiLthkZD4YrrZaP5zZ/wHm03aFj9n5unnd0WXf7Cm
aJvf3+NNVap8fN/mdqHzFdw62zQxg3cHkXDzpcu72wvYfg9vd/9Pn3RpTXIUulFnw6ZPktPemLL1
8742x3mr404RnH31WqfQgdd2woaO9hxvIXnTNj53vPiumbOm8t1W5uVJHHfpRauL5vMIKUkRZEWp
myveUHmLijwffC6dxFUeGpNoPXSZiFXhTUW3GHLHJquWaN2ppDCoPyqTIteZcobC1UHe07lTRZ1m
3ZVNMut998ahi8PMdk0Yi6lbtRE4wOOprdKQOzJairLJzaqvWbHmMtNf4izn6GgiZCpVUkUDXlOX
RfMJ6U2sC5WltIkXuiZynQmWjcvG6WMcem6i3VBbMhjfG9jUn8JJB7zyJSFz4uc0GrWyVSSQ36dj
k30VrTT8eMCdM3xoc5OIswLp2C6rvqfxOs+ybKU1coplNFTDuNBxSqOAFYamgevkjbf2HJJeNjJ3
yjBLG+35SVqZWo0Jd/MgnWLyyVBN/aopcfZlKNCQBZWMK38yFelCkZXuhY7gm4W1LNEU8KHl2E/s
zMOsFCVSTYX7z6P2qnXOPKVZVC45aunDJLy8D6Mkd7lKBE29UDiUDCpxqwir0onNZWuk893r67gK
sxj1g/Ii1g1qsCWgTyb00Thp0Yey9WbvvG8ausJOKpSkabV2M51+wCSaF0ykVR1QaCGdfM/tnUVq
tTzJR+JMQRPFiVlMhZ5unDbXY9A1WXrRZPn4qWscdFGXVfKtxZG5h8ddIiVjSz5Z03AvoPDILEyS
RecDj5IjaI2c/Kye6oWbuOybrJrsJCrSufU1dqcoiMuxSnws03jZ5d1H7Xh2pbtY+2msr2mdpivp
ttof3TwLa5roi7hyo++urLxTt3Y/D1V7l6IqW1G3jj8VQx77tmVlONSi9xNK7Ro1NVlY1LrrxMa3
6ehiFaHJWc01PkNFln+QJJmCQUx3MmHZ5eZjZcrvSu2epiU88ImUaFGXnTlx8vg+quldlWfXTtmn
65rlcyDMvKxLN+79NrPyIx0SN/GTdtbH2YynalmO8/h1bsZ66TVRnodorvCHthfROmHT8Lnf3CjL
k1npiLfn1NXJSapZtioaccqzgtaqZ2bwcemu5CT6sGg6Z0nwhF3Fs6r+nBBXa8Xipvcto51vmEZB
IsgYlLUD05jF13mZOIFXubCi5ZymH4emcdRIC3A0sx78uBm0r2U8B07u6ZMsJ2Amxua8i+vPeRQb
VZd48qu0N52yTDhfpB6KyxbTU2+Q06IRw+gXc2U/aV5mC6dKFzqbotLfPuBix2ne2XKqjY6fThT5
+eN/zssHuHD98NCe3pY/Dr74Y2z3xz/OxdiEjJ+HZOwFosdzS/4kSv3l4E4I2wnVz0zlRxjiIJb+
efD6KXFuBa6NxWPIckH85hz6Hj1ojoQogyAmPIYsDANA86EhCPbISgkdxj9DFlBQUDcgXAEJhUgH
mtPPkEWgUQ+ERAhkkL2BXAtWz998Z/bhcJdfhCyGgQhthywP2igwVBwhYII6z7nYC1k8azBJukhl
fWLKcTlBKMmUhy2S6zlDkzgruS6MGnuTxqddy9sWAldWN+tEjyL165IVzB8xq694V5gmKNNBD+fS
0lgrh5oKG6W7ComjsnWLREL8wzizYJEiL3Cbco5VlSPHLFLM62TFJ5JQv0SJZaekaAbkQ5R2rNIm
GpgSrJnGULqxqP3RcW2hmOeSUTWZTVvVNal3SmjsfJ0dw6iqugFlilI+nZJG6q9pYrzE93I89X7B
8tJVNifRoMiQmkylAh78FXHaOFckHfLZTyKcbOJUIutgYmNbqTiBCKBaE1fewuuZZSFDprQ+rBY2
rUhBsi+Sp/iMxMS6YaszfV7PrbyNXUG/WN2K+zLCsvabiXZGxXXTp2rqOpd9iTB85GftVi1VCRnG
/HTCmcyPhj7NelVYHPGgo4iINcmKyV56c8LaYC7nAYcpnyWQh5KLOUR9HMUqoZ34ZG3juZfUxt18
SpO6O5EsEiOg52RloUzTzUdZFVXNedNEKFvjpBOtKhlOjzHzxlbZZhi/FDoS3aKSIh4a1Y9F9MnG
SU8Wg3TifAURpt6EvSrxwso01bd6Kqyr5krwu5gVUewjPJFPQ07bG2Rah4ZulrbLTlQQ5OKyEHdN
ZG0dJIMZmmU9p3TwkZtbogpBc6SE0PUxBABnUC7rJrqoE8YnPyWmyRSaWM8V8DWPQ2SB21rSho29
qquuWbXWce7j3jGDGgdjjt2oiS+c1jTfoX38ujW6TFXcuAj7WSvKUmWJMJfdYAsDE5RWiyxzR893
5rp2FJux9xnbMXVVSlA+KT5RetGRPsEKKB/SvomzuVR9xqSjIjw0WLVjPn4ZCzgHxB+rrrjDrWNq
X3itm6uZ0fljlTEK9+a6Jl9gzwrgTEU/pz5oavVDjPPoLhry4px7xP1m0Jxki0bbcVAdr4o+YH0E
HIf1ZvgqgH5XCnUI18sIRV2pzCQ9q7qxmG+JQ8vz3qOdVlVVj7NKeyvaANURlUrElZ1VjE1ij3Bb
e40yCFvja9p4g0LRMCGFzezOX7JUR3f54BK+LHOLi2MqOl3Co5uXzWWhMYkDHkljVN/i9IObUHwR
TWV64jpzC+ygTtF9VfV4XmjDxlwBMxZfEqrZx5a18ovlECJVX7rcrG3mtXYdD1l+XmUWpSrPcERg
yfGk9GUr9ANuJqQVrSuBYHCYsd9UYsoV9SxEwGgcs+sh1rEEJxbP3XViM33TJRt8ZJYYoqbWFSiA
qA1ObzQZROCMjTZTsScqcE+urk6lSPJrhOHTwogn06d5Grz4vM+bmsFzyICT1yOpo8BDDkuDSMx6
RXBcDUsGO+rbUNdszEKaDPXkd5UlQPWdLIcFVbEaqcKQzCgZ5bpRacclVo7svDIghZvnQdknMVpA
QgGpgrbp5ttJ49jAIbav4Pv25rRxsEeUhYwnVe4syigQNXDHxcSd/sZB3N7kpMKdGgbgN8qpsB6C
djTerLJOTAn8rdtRMd6w86wphm+NaOvjctRzprSkRavSqRzLoGHEu4AHdnTDKcozqTQh8RCaqWJZ
YKjEKChhwRXK8+Z28CPSeYU/MZEMIedlGZ9HMYrXddqls5ox1xemyvtWjdHcLQpcgU8Gih0pMWVO
rnJdNflpNLPCHrd5luSqmhLdhQSiT6fSmSb5QkR5K0MW5cVXIyp4KDqjx8JvK8kvmsiJZkVLFrMg
ayHSwWM9mhtjkOn8uimQCCQstStCWNuoOfLsUZRjtwlTLWjia1JGrQJvipCCmNHVaqogj1StA0kb
LNLMqYJMAzVWNsH5J9PEURHwFlFXVfDX5KMRlZ+wsdLx6y6Fh683qIj9rMjpTdzGqfYzG5mgZskc
h5VbxqWCLXvkfpQGVQqifHIjaMRQsSZDQ4fhU8RyWNDACGv3fmjz4qybZ5Mq7M58TZs075eRwen3
ZMTZGR0ZvcaOmW+yDtd3sQO+0J+sZfcu0MxITRahT6NN5KS8prbfiabxcpy5Pc7cef5qXNydysit
rIoj60kFaUFtg6rKTOqbyroXUzu7nxnw9ljl3KZSDWD9Jaq8wSpI1ueL1Djz99Rp+yOXgxvwa0Pa
5ZAlc+fHPZfnBOdmUgnsOqCqr3EVK1TFtldt3Ltr2nF4ZrohZeAaYdEYFXVD78FC6dlVqh2U+mkd
8V5lEWmrBUl02QVkrIdc9TRFp3FWQdY8bpKjsSo94tMsm8RH7c1u5jcGRKKzBs7R076jxTClkPwV
uXQhxvfGu00lamMwnFu3g0RT5+OHec7pWCrMhk6caOn26QnTTp9AZBnnqLhimWlTyDUSAs9Aysdo
1aVOjQYldY7c9eTQDH2sp0q4Pid1lgewp0kWQcq88lTYSmTHRRuzWvE5ce+40MNw706Trk5sFmVO
AB44B8+Uyc4E05BG3sZymv1sir1vOnOSwffQlDcRuCIStUHVmSgK5rFF0brppi7+zObWIWHjNEVy
1U59YYMsSlCyisygmVEMvLwLyfYEEyNbPAHsc9NHXztCGi9EQyHJynZWcKt6mfVEgOPKZFUsakp7
9FCl4MaUA3tJ0HJiiTPMQS8paQdFRU7EiTRtNH1v5YjSswYcRL1ovVzUpybVtj6NUJrIdSxTd6Zh
DtxiHIIZFShbxEPZ8WOdJp72yaytPsE9yfQ3Wzu1DOJ2RABTQvPWNySCG8VxFw2rMeqIN6occnBy
341tlx3ptJ/SD3CqE5r9Goi0syyaqkVHUTn1lY8meHZXWeVUbFGhOc18eEyt53szM+6nBs3YLHXF
gQTDg0zHa9EnhVAFpYOpVIKrit/IwXW/jJEz4mUuuug76qA7ZlmkkAqCl0gnrPIIoUThGR7moO3z
rl2IquftqsjqdFrDnKedP6HeND6rk6o9T8DxZMdxgrsHBwj0qRgj/pUXE+ILV0ypWbh10+ClJ3o5
hUNhCuzP3I1m31KmaTDP3AiYtN6elaJxvHDqXFRuMkmtTxz4YtlGWnInJYBkj5AI8uob+ATTLWjf
CHjUXWSIr72hF+ct72CZuyLzbAiiTFYBW+u0B/EdV10IfT7oe+WhFLi7NAXw73SuvJB1uMLKFnEK
8ovLxww4SN9mSyAIpFYVHWG9RZKC1yshbl4TaST81yPVlSXAphfdxFvq18NAGj+P3JGFJTfJRVlP
8fcCsyT1s551uZIjmY7bMsor1QClbgNbcAKSUd10FrQYNkhVy5yJIzfWMMU1R/Fnxy156XdMp8hv
vTrJ/YJ2KVCVKkXxB6+rdbcuqDUj0Nups8dkyKpETXE0WX8enKRYSdBkuJ8WyUxU33VpcVqNNYuV
zUSFj1Nppwwmr3bisO94b0AfcgcncBCgoHjMUhoSO4vYT+FiWYC6Ko78ltRpo5ISxDpfD83EgyGJ
h0mhRg53vTNnwKKb2D7o0mQyrKICpJoyK8lUB5V2ILmYGlPOwczcxs5+ZXkvOt/TLatTZfu2Gys1
U166/QLSDkmzgFONaaSK0XOicJq8Fvt51fTymkEQjRZp6hl0EddTRD/SmnhZ65d9CVPqkyLxmmug
nokHBKEu83Z+gSZw+nx06a4A8CO1/UMd+F+qHOxUAHaUg0fxm0Jm/+f6wfbJiFsSwh+mj0ICtGjB
YVmbJi1obYDt/JsjT5+1b3ejN8MQ7MCEvWAE6olP2jccnEFg8/KmXRLKVR7b3MmT9g09SdhDsLNc
wAUJ5tz7O0ICbL7YFRI2B+VhcKocesw2B0x6G6FhS/v2bJrEsiA+pNF8jXJxZaBAo2bPFKFb1XEg
Oio/YOv0/jil7YqxnIe5C/kW6txEtV3b+Q6rmqWMsOfTcq4/mpoXqpic5OM8k06VnGuVs2KVJL1Z
dGU6LarBLHKvbZdVGZ/VXvHFgPqsNNQHgshpgazP/I7CrK3azixJnpsAUh60HqMUn05tupijNr8g
ToI/WtQcF1NF1qDeJqcltG8vdMJjSPiaFer1YhiyY2dKIPl3uCKbb4Fm/bVM+dFkjjhP4uPalisL
csRJ7iSB5/X3TTPFn2mWLBqcM5UaXCgQgY9nGiEfm9xAJqLnhUD1onf7G4gVq6SulnWDSsWqWvu2
nO+jxNGBzMnRlGpIHRwvD3Pg8p+7DOU3aTyJGxdrvSRc6uUMYRwInll4tGqDMhvMaUzMDB+TLhiI
yMBsUR1msof8gpKPk8B2gYrkvpf1Z6nTYdXJ5qMEjVSJSEcBMMVV52kREjmDsjjf0ckJ55LAnKTk
XuD00wgk58E4U+l7RYwXTjt99GZTLbMqo4phIHJuQe4RHpOPvKSg/hdcBiCyWlV5DQWuRyeFbV2H
UU/yhTNM0z3Smn8VpLaLzq2GG1rqKqhb1ASIti7cErenlTuMxwVzbyqXtL6YbQrMUro0Vjhlp47R
94kBjtQ3dFZe11RnY13NiuvsXk7E3G/+Y7S1YcUhjy66ulqPTpOcyD4ZjTIcJmSqJvN1RklxUlYM
K1IVesniUgaW1/ZDqadCzalhrYqnOA7SriWfSqjtfOlsNh4VhKRhT7omYKR3ViQn9LhGEfkkKzmv
XDcaLmeWDpfxDI5YZWUsdNBUA1BVNibfUzm3YVGIeSVnY86IsWOIJ9ms+mwEcUBjlByP4/yhznC9
ijV3PjZzOh5FRJcQBIYxhW9Qlws0RiBKgZ73oWdeuhGF5AKqMF2sMsf9CDGmUaDBoHvb4W86dYRy
YZK/DbX1FG8xSAgyxWkonQKvMugYDWvblQszzE7YxKVzXNkKr7piKh1loRwT5lkUnbis1Ee2By2i
8qZzXEagD9gaMoYpkadFT8ixw2pxMwujLycDe4r8PurqVR31uR8zIFel2LDcNIJoOV4WfVwvKC/w
ddU77nHEJSR2VJafQTOvV7r0WqileDceHauw0Gm04jjhoZ3ifiFcWC91T/MvwjS3ArfFklei/RAP
NDniLRQx6r4pgQDLMhhYk0EdSUca0g2Y2lSHFkqHiw25u4xEj9RcZNS3poy/IM+MR8SLgNlpzuoV
bOOwpzmbIL0o23FR9IMMNmW00CtLcYIgo7io4cpHXTykC9dByRq0hSj0OB1Oc41YSFJIijBymmPX
K6qr3GxWctxNN57I8Ke6bu2XoS/IohqL3qiqZcC0cctC8F7TYhAu0LEc/qLueC/YOC67DMvAJY27
dhoPf5mZ05wk2VQf8ToXd3UCC1UgtwO9IQ7bgi9IN4EC232ZivwuKcYJkt70E+rlsZfoMw2+kEZ3
8fRxTFNVQnoG899eYdLfklpwvyf6jNVYJV2c+xgKgyHFxUXnOux4ZvmZOxYPcwcpHh8gj5nbQqw9
i6CGUzr1ndfb4/9vygp/Sg42zb6gFv0lNSh+cQDZpiTx0/aZG0AxHCK8gCgMjSvQGfHMDWBDBAxB
QxHsMIZ95C6BwsRPbgBoS7iSK+Bchs3JGT+5AT3gcHAalLOhox80ZY/8HWoAe9L3qQEUP+CAVs5/
nM/x4zC8bWqQZGMedzX1c6jwNQYYvCS6DxzaVg+syPQympC8rrI2PcLd4HyY4zL2pZd8LIp4UmXJ
rghUDiFesiT2SQwJC9TtIZxB9S5TyVxf66KAylZc1UdZMlkoRwjZHLdtB+q614GWDglCHy/nLkdn
sYPEpe2tXTiQULuqjHl+7rT0O6g48TeeoPSmAE3Az/IUH8/lxNde5syryHWTsIG6Z2iyAfLAH65w
4xRLEG3CmPd4VYLyH3rI9qUaDNzeWAj0TcdQ8hgM/ab7Zn4gcObiAmQfduWOFodSI5BMsxmNJ23C
0PEktV4jOnoLbvvmBNxjG7RUJn4nUQWVu3QMQcrWl2SabAier4hVnbIGxFErQ1tAbdFrHHmNckK+
1ElpA0z7DjTnulWokEBmhI2hymho0ZxrV3bnBoTt87Qs7GXBM3IHac55Cw0Y8PVQtkrLWkLZp0E+
LFkQbHqonytegwhf5ZScdIZQoEgl/DhAppQNNV7HeZ1/0QxHIeQfUSDbkS5yOdYnA6qIGsRgfRal
RaoK3fVrQXu+EiSnR1CC9T4lgpFj7E3NdT3M5DYuOqgyVKm3ZNEQ340gMFDlJiw+wiCoBdUcT8ex
ZeWgeGrnU09EaaSoQyF4Cev8D3lntmQpjmXtV+kXUBmDQOgWOJMPxz18iuEG88yIAIEAISQEevpe
xyMjMjLzzzJL6774rfquyjw9Jj9Ie6/1rQXMF46bIegdG8o5qcRh7BQWaFbRq6GRzXbrmsVcd1OS
ftCsnn5JV8whuDlr4quwcArXcLiYZmdb1Z2UEP1pATjxLlhs/YgrhHRlhiuszuPGm7ts8mrf+CY7
Wje1MM/HZLdupH4WAkJaN2o4rton7zlx4mg2N5YLcI5jyEZ7F04sOkxmNddMSv05Wgm58kltP0u1
zQOu42ndp4NNjhpVEQ9b2JDDiAvgIRilOWrWTVd65VjMCPbcAnIEF/l//tH6G3R0WZH+zd71/+rn
/gk7enunxBt2BDsWbE8YgyfHcQms/Pvpijgnyldh6qJE4M2mxW/42+kKAg3H7gW/pRkO0TD8/XS9
FCNTLFAJUh8oy0tw8P4DCxfH+Z+OV+Td0GMZA2JCCyl2OlwpPx+vQT9qtfXxAZ5gh7Gv2eRumafg
Km7X7DELmTsS7/0VlDx6zUxTfdGEgaSxoXo3YY2yRYKzcjf06/JhTNxyPcrEn79ZRLBMYSwsjBa6
t+oRE9iyM+ncHZowlM1u1gsr62Tqn+zs6bEbJvKp0nTpym/ukQws56cUptm+G7bkuAH7uNM1q65q
s8k7HzYuOKzZknzCG0aCBxushJVTImT8tfKyd3AppMbnPWxVPs1kvXqzlrzBLrT0Ytylk8ckjx/B
eppDNoN/EPVJEgMmgsDU8D1JcZSTJfqFB0p/2cI6+4BpPnuGLg7nYgjGsd/NlctK5ofujER7LXZY
4rICtNN8k3lcSb3b9AasirmvFA7Q9U9WFE6E+ovDkqByTFjrr7TeTmOwiq+ei/Wz92P7DlI8PW5U
jbtE2vgXiERAfN7sqXVN+mYfbYCE9kOQ1Hu6ZOEZnJG6yurNFuMYh2fa9fpWbyw6hrwOH4NpjNZC
DCyqSj3weReMwfbRr1nUYNNemyRPJO3PHKr/s1l8+xAEya6CrjYVl5raU6fiqUxq0nd5hi0gZynp
+r1LJ/zuqXYnsEX0bowyaK8zPiQlo2MHodrQ9SBrouyFElAHkcn6ZXIK+m4cN4+bnN0OkhEdc4hR
046vvWpymzLyvhsIWbCFLx8tm/nnZLLxxwg7OjSyIZnXfKIB+VUxGR1oh+HcKx3CZB8GHPWtDk0O
H90+0UBDnEu7DosHlOZ33+wyKz04Lg0lopRM6488lhnYIq6HfOxi9nFiDpo7kcvHjFcEDNjFRRsz
6z9xqUN4upQ/qhGly7iXuJ3zZhmegF1ImM6Vto9yVYM4/W6pQa4WN5Ji/+SxghUAq3jaqzpaX/is
0mOaTO7mm8mmtzYqSbu6T3CTpwLcTwT/gLqrdIjdTWwjslvH5Ubgr3E9qdUcv1lvnZzmfTsO+OuE
qjvEazR9TlvMGnG6vmLVYjlKHM8DDvg7Cbory7cqzWC41Wv9SoiYPq9x9xz3jfY5d75d89gvQoH3
46Pdr2S0u0mp+bCKIGYng+Wv1NMwDUfwcDO9H2swJzkjTfCQbj4Zb8SiyXHi1bTvN5JWv2aVImFR
QZm8DnoFd7HXZPW3zs1CQm21+hF6L+vuzMIpgTPh43fRNtdVHvTLfEvCVT0xY3VWtFsV7+kMR99Q
17/4Kbw3s51wbDXJWTuFr9ZxmK5l1XAvT1vo4O1av3VVsVjSLwVAL6bzaHFx4ZrE7Hu6rOSKjmPN
irjh0xm2HqyhPunCj4mb9FDEipns3ar59EvC8APWsNtFWUMoBksi2+AQBrWDZD0Gbl8tgzGQ+3u4
4TDHsmrKo8y0tDT4y4w3YQMVx65ejjmQw/ng51FeC14P4aN3blNln/Rf7Vgtvwhq7VeyBlZfCdEN
2bmjKSlHUwm/a2vQZ5CG48XfJAHT9U7heD2AkFHw5i1U6p3VAwgxjQaUU4zjN3kig6ltGcVmyNsK
w8RFl51hZUJ7wuHKOmjTE4fZnZsou9wCcNAXcKgtC+7X7XKsDoHAP1oOAHH8FXRnfU2bpi37dl7e
r00mQqCVCTn3MIpvpjgJs5LWIACgs7chbGCqrlk2JbfLLNud0FTdrIZMUPYq2+4rvrGmCLF/VkUX
JxXBjNmuz+0WJB9jAUx1rmqFnTMZ561s4WG/xwoZfnKprPYAL0b4lJEb8JFyWVUkMaO7JBUwXnup
WJcHcCReYUslZbV266dwjLFE4+l8rNqqKvrAqHd0YFNd6iobcxcH+hqqR1zarF7f/+fPQqCbYXVh
Zvj7SeiPrSm/a9A/vvXblomUd4SfPMfLaRheuIEaxu9zEGRmaNIxkDTMPCDZLsPO9zkoRMsSlF7E
vTCnwEnCn+Q3BRpNC0EAyA3iHE0vb8RJ/9kcFPxxDkK5FshvNNliCGJ4e8GF8/55DopgiwzeQhUO
w/reBzX/hJe3wHma12yoMLHwdDy1IXDfLqGWnAUEuXdwyyTU52kgXV73drqiIpzAnIYZcNXE9rqY
esAYgB80eKsIM/idhfNyR0mAcSPW9uilNxL3ySQBq/B+waw/sGYshsWYRxJ68inoevbcrWvzCFoT
dOlEJVaTyG7D2fNm6guhrTkApW6Ssme0eTat6LpSwGk/xiHBMuyIB68EWfDUzHI+MjVOBWVbIA5R
HcTNPk0kg/8MNncpQu3YhzZrQRQ5Eui1bJMKG7DAOLHTJNQ3UR/Kl1VBLizAvfQzbCMSn12yRSCb
qiWgRTBvMTl5WvvzOnZyp4Z0OXSVbE5VoMJSsHG6XmUavjhVuzBv4C3kxnUZOzJmoQmOjj0SubIe
m3gn1DU8rOHRRwQ7vIoC+XEZefeUZcG074JKPwS8twBQbF2KwAXLYQkg7TPg8e9lgO0LKxhOy35K
wNwFRN/Ca27ueijN9xvYQ5NvsKTmHbVMwu/Fw3CKgz4GE5/w9/iouq/VYsf3Agd7KUGW7d0aby9T
RCrQ29HYLnsFhfLou2l47Sbrawh0Kg3yVsjpzMFDfFx6eArCp+k5qRk4XzOzdQ+8rL2tJtAYmoXu
12qI/YlXbfcizZBgqQ8rdtcNQ3U/tNFSHXom5qEEuKMxavYBvRK0Zl9wLKZfE0/4Uo6LDLqy4bzi
AFhM+6vjzi7AhCJSylF1XdEq7Bm5bbnLR2ckL7aMlilRoCYUbO4TOEGFf0Fho6elWsb7NmtmvR/g
+OZzLEGUyGYNDgbU2XBMBqU/JM4EBwxf7TVM9Q3wVzqtUYHCp/R55Kxdi3BEBgdEFWt30bJJcQx7
PuyHtvWAwaOWfArrAI69TePdnHQbxJRlrW9tMrOj8AN4PszgN7Wp1scKhuu+y/j6KIgIv0R8WJLc
1bYeinrZ1isZYIzIJRin+1ryBmM/PtTSTrIEBVi1xRC59VWGrLsCKLGOiBcooCchNJq4EGQZLwoJ
ABGytguGjyDGfjC6SbzEl2cMlzMI8IoG7HZNw+llJQstupB/VWPXvFJufZ/HSCQAJRKCBkUMTwEj
UxhhykPG4rCJdlZ5V5HkA2ggOZbbaKKXOVH0vZsz+qAakIw5V7UGpbANd1mEMwVWtWBfxEDtIXJw
7EuSisTkXHfmvPSAiw7buuE3C5bB35LENa9BS4P7bg77Ngf6Ix5I204n2aT0ZnIzYDtiKzLkSVul
78a4sbQEYcfFDngAgdTvp3uRcXNOTMvf2bGrfUGWgZxalmJ+4p6vZYYhqjQb776weIIOBC7BHaqM
gs+CsRL1xZas84bLHNGKCeyb3uET1p0D2kZPQRNIBD26TPWlhB80547N9CG0KZbLNBshmUTIdFT4
ud3XC/hNNdK1KczWfyJ+q3JQVvP91jKcRutW7SudQgAEblK/Mg12t5iGqt35OltpsTQWU9AlzrP3
yN68nwKyZiCOeAwRKsNCCjV+HJ4NfD+L2cAA3oR91M9PoYhJmamp+zgK2ZRVus1wCeFtp8a756wm
NAXgZO3d1NEwvOG9pmSHyS+8DdIWEFgHdpHtZ5hkcd6baHJHPUTbx0lUFJ46y9RNHI6ivWr9hJ9k
5Nc0vq5o1i47qGICmYmqTr4EWD7vjRTyhD/qwvOJBSAP3YBTlJjVumM6w+QzIDt4ueIkG3HMM6re
k7pGXKKK9QjHU5ppl7VA545upGm977NhrWGBNaLb42UkzVx0vVm+TgmpmxsGXC48NH22SOhdaE8+
/OfPPN/1H0wIfz/1/OUVQ78PPj99//fRB5wtXif25q5DGr/w/d/NdwoV5zL4hEmCd8ExzDe/jT54
dSmyb5cZJ0lD/CeQjX547xQGPmr3ocfzy1uy/lHu7NIU+keGH++fuej7QRIgeI8/yx8HH0K8tQqH
yYa+crfbJk/srsITmObIrVTZ41JV1t+FsQK2vixhprD1rfM1NBp7s6yJ//Ubhz90cXAXZ5pf7jhC
rrNxM2q3siZ4BBHatCcbY/84YWOJv8jFr9iQFh1mVzOE4/ig+mo98rFa72Kr5FzQzeiwJNovV30T
A7kPEjvysg6m6gtNXPwuU9EU5rZJs3tIRlAPGmvBDjpcsgzPTbJep6GNQXJ2HTPYBYCs5Cmto+Vo
Ouj3VURDkKVS65fKDlJclowszdNqWH5hfavXYm407goh2+Esg1DFeVBvSwYlC4RQDhy56kHSiRAg
uJ+OTRO66wTK8Vwm8aZE3uKxdCB6QqMLQ4DX5XaEXpHj+gaQwGoMepkTEkgo7rED1NqaFAowDS6T
JJ2z0ojB3bJEBVGuEasJimyZhyS3ITi7clTNCo0qk/fzFgYNoD+3fKVVMH/9P/PwXiiWv394//gK
pL88uZdv/vbkQqLFU4utAO8JzpAX5lBHvz25eAEd4FQ4YEgXBgjhXMr2vi8teEVnFFwKRIDMUJb9
hM1wpPOhtHIepcDd8ez/o0cX/twfn114bLjK8C5WhIQgkcWXtxj+vLRIsVEcHu6QwQLe8hos5IfR
pvS5npl8pVMQPaCQJomPsVqaE+7n1Z9BMgM+h+dmPwkwH8lVj9GbIg/RyuEEZFS7PEKAIzqoTgfj
ca2RhTxkesZXRUjbateGNLL4aPe28EgMROc+DZqs8FVTLVczoFx2mH3U9TvYNEiWtDOow3YCEgdB
MBm3AtMHefU0DIop4ojFdIKD8ms8Cw4OVl10pJiQoDQk44jnUbi03LJsqe6XJeayiDkw6cPE6xR4
fTyDcg4zlMeDX+fuk9UcopGXzlzTQS/QQYC4ge8A/Lqb1bRmx5Wr9tSw1buCrJVDKmByvn8K7JAi
voNHOc0X5tKlFGD14rxKMOWA9qyCl7BnmGkgkc0wXJLtkDqaYgCVtblDREqfOgdl78qoSWuQ8J26
6sN0flCKqBumBcYW31Qr3YXJtL7fIkXDHYWa9tj2rr3gnwZ6bGsAJXA6smE3VAuvwAsG1XXShsl9
AIyX3GMNlB+3ugMRzlKB6SqkdiwHrnWVi6apX5NmokM+41/+9RIyrJCgAcEPnQ8LzrECGwlQhsi9
q8xWjF0QNjknDJHWMZ6rzz6a9IdeLNLvNt2yG4MzDUTw4kuTIe58H8KUAlmPXNUrdChXLvEQqxwJ
p9pfDYqw88oi+QtBNqA7pRthU9n77jKkz8t4NdGwV7mHJCUw/gdZgQsTOmPLJiQKF2cjj3yW9wgp
jtwGiCbKbrseqpq0mNQVMXsa6pTiRx75Icc6vWL9HPFpTLeUv4MeO7xygdDBYzJtbgaZVKvgJSNs
fIk6AFhNFXvEK8NwvI+x5V91KmWfe0CWfb4NQgJj1JvatWuoxA4iAY0KBS/uNMwtPFCLfyNgonW1
PECCAuLNEgv5/yIo7qIU2GwKW/pDm6YGmGdUxUAkGADIXokPk56n1wnq+1io8ZLaAn6EjMQommG/
whvgeZciJlesMiMvpsdtBrIohW+NWxkEbMfX4X7RlQNeNmW45KTLsOuviNtG4yU3sTDJzwTP+TPT
S3UaUzOUbmzSExSxEQlOmZ4XOmmsAwv/OiCKPZYBNcvnnjdxl3M8VxD0RwiyIuvqtkh8W9224+QL
g/fWlghQKRwJG/DrzQSfM0HFOznPLj1ZIes+D9rGhDfWQAaHGE4/VzVMi9L4taaARGUz5JNr1NVc
08/N2p+1iONrqAVuF8VKPkZbinhfhpzdmXFED8qh64cxD7Qax9KPrK53EX7YUAQyM1zbAdk87PFL
/YJDGbvsFs0QJ4XYSN4jb/yARQPrUhf0hNwlsFB8UVdp3T7GLmned1wHF0MgAg8TwREuOCdLckrw
s3+PaFlaF9Fs+HkBKD0fQe1pSPSbPCQzoPq8jf0X5XSiD4EIgq8aENODd+lwQwj3sI0lW6MSuXX1
ofJtjZNApsO1wnv9FmAFW4rztHFRs4/fJJf0or7UFx2GrM1R4UFKC8KJAql2MfSLrrb8CC6KfMm0
R3ysNkY/J8gHIYIuqvebwYP/RPALAGkcRWBK3trUXlezsRSBj9p0OUxxPeX1xq9WAvL3ZF0fAbPq
a2QtG2ZTcY66bXLwx3sw2BTspcQezJCW5CgPmPKhCuson1Xorxoss89NQCeyo1vmdN64BgTT/5kx
I8ZU/vdjxh+q2P8yZVy+99uUQS/vusVQkPIU/yMAC/t9yoj+Bbn00rpIUS8RpSiW+TFlgM3BS9Tg
EKcI4eK1NZc2i98WhPRfMb6G4QBfjhDeT/8RgZNiO/l5QcDUgYQxOB+aQqFMInpRTn9icw1RUL0y
UUxJgBwMMlr2dvAjEbmJa9vtVOKyU1XDnVJTTYtUZvwOmsO04SQN+HEbfXAG5t7dJKay+6U1AiB5
xQHOgzxpZD6ladAjgiJjiJ8LRmHoHHxAtitBkPHBBXpqH+IKWcznYFgB3bStA/23VPQW7sva5Cv0
43XXD342AET64Up1fP5oVo0YDq/1eiZh6h65zXAzDsImdndZhbZcTgijFJtbbCnlSkxh535sXqhv
EOhwHaQPuB5xeoeiBEAUJhg/L3VMGOYXREHAZQQt0H+Ryq9cT9dWtVt8s9lq3p5gT/Hh7mfQHk6x
y4peT316buD4xWe/ZKstAgIL9aCWJNYfpOJtf0DmInWowsOH7re6lvufq0Z+wO7fmkd+/N//X1Pz
f4u3/bZDX17v/PfP15/erfiXJ+zt5dBvDAYeloBFsBgiBIsSbLs/ql+Sf8UXZgp7NvxZjtjjzxs4
tmE8YuDeGYL2l2H9+xP2P8vRQ0P84yMWQwNALRR2DAqoHiT8n8yHHzn6IJhAfzIvoaZnpAcHvM3z
AGiTZyDDligU4giTwjzFyNuQHBF76jEfJe22r4eefkSCw71HnEx91ZVcCjkTe8iQ2EqKEDHr2z7c
wu5gQFhHuRApQ5xz6dUXLaAKwDNfrN/RdukPEYDN5EGlfkQMH/BUsGuhzT/TZTJnL1D4AAAYx84H
t2YYmMPAer3zceB/HeCS3EwyxCgUkqw/smlFNkjEm5TF2sVNX8bbpnwuFOWvdWgzMHabAMNbsd6N
O2/Geo/fZHomFgFyJNf1B04gfuaqH6IVCfoNTjCCn/AIqxWDIAhZN1+h8gNEL86d5tVNAwhxxCIx
40D4bkGSG6gAImiXD3Lm+tfBxFAz12aMHjuRIeppuzkANRzHCzgoUBELLNsKCWbacf616XR/Zm0a
f4ma9a6R0DEw8vWIbvPaRC6vFiw8edXF8UuzJZcZNvLcF3Tu0sJaACovXkXD+wsjAeGdrph9khRJ
p6ehSbI90PIs/gD0v4/KcGmWaJfUTuzmWAfYkBAz/BU/EpHtNroKc1wo+djVWh83eQN2zIWI3d2Y
bm3K//zjAp9PPLn/VrADJPf7WwR+Pyp+fOdvC/9b4QZ2dxS5Igj9VtT+beGHFJBcVnrs23jrJUWX
64+r+EJ4XaIwuLgvV3T8U+EGQK43AeFySyf46j8yKZPwTyYlMLIUDVVAiCJ8LeX0T/t+GIs65jo9
GXQRDIW8UAp2QNQ/R0pZn7EQNQzBLOHJlYOWvLcyjIuRdZlGfJYOS4HYo6wKdBzBteBviATNPHR1
whb0SNUCFMUabeApVHxvL4QFmFCHSDe4itirOSuwQqqnbpTzbfgGaDSGxO+UgPmfe49g5h2cPdAc
b2CHfIM8/BvwwS/sB3vDQOQbErJZqfep9eQoJsXGm+xCjzhUY2TYAyER3JNp08OxUS4oZdwm7CQs
Wh7chUWZU/Dru3FqFDS9Kk3fA3ogqqjDunuAyA+hwnKfa0Xo3frGuaQzj+pdQoU5mEhP52TMwhII
c64hv+0iOh3aJmuvAz7BAiPoxJjTKu9aHz10fgGt7ukdHIxxF8EL2l/yzCfhOriExpdzy2zRiror
aAj2w8CBswPQitHAQiUQSxtoODcI4MubSZFnGshDnwCtGZLwdsYRsQcadcICB10FFl4UIdc3Zltz
hOWBZEOPQDW2puQ0IDq9A7+EtKWBCLIMJ56tr5klV3Pj2nxSG5Iu7qVNAn4d4cgI+gkhlW64Q6Ti
OkScBdfJcmhGeVpIpst59n3ZzxTHMRxA0Yn1Axb47U40ejn1LEP0CMHRqqximXx6i+KHQnafET4U
v0yhIXuzbEnhrF+urdb1Q0uS5l0mE1FDE4KFdV0jrLrdIHII97MBM6bzgQlsTKxfczWQvi9+DueD
RuvCfTWk+iSjwbC/hvOR8x8OQTPAEQqAS/OL4qvdhDSzM8khMW5uoYBs9EhaYT4EcMCfo7aT1y1R
M5Yqp8wN/lbyflk7gnAkaqRU3rMNrAtsqmy/WQ4ILgtqdEasncED1aVtf6uRqgjyCRdcCDQEgVi0
lYxpPnkAJfmUpUO5VaH+kEo4iZlu1mMqB/LFWm0fIFfboqqFugGUtMa4GOxyhKA2F6gMw8TZGPxL
uGCOMXbO+AyaMboeXDg8GNnam0D1a4legbbE6Ngdq6iWjxVpJZxAIsi5a9T8FA8jHM5JrEWW1Bl2
xl7HvxUFJIF+9KsXl7TPfI8PEYJjwMGQq8W2HEHhz+d5Ybtg67BWrmmzD5J4/gK/Ey0IcuUf2l7S
zy2lVt8aDV+r2Yczxc2IHBEiyE8BBLIZZQxkS69Tnk17IybARPGOIgZzyNYVTisSHqj36fiHii5N
EUvJCrzzpy14j+oHpBDjvMH4/Yoo7z4en0Rv6PUUbnIvu0jf1f247VEK9gtuyEfhzBXiJ4AVzK4V
tuyjGXypPhoKa2ztxZl0bDj2ek7gATJdeNFMZ0WZva2ERKGVNI/4yfsH6EewCiOpEbpFFskumn0Z
mplfKVq3x6TanuglJRw2oLaQRrSfU6CE910DrAMFfDuXDefBWfq0tK75GsB5/uJWyUqQ9DVqNoBE
+a2p380j8sKtYBEqzsj2ileBgK/e0JRznJxpd7ATVAkkERHsaYhPOD4Bmg6QMzIcakgUDqjawugT
PcEgTAqQtuqQVWGz3zRNb0KRJc/16tUtCoP4bvMueQ+Lf9on9Mnxq97W902IuLtQE9txK++JjMwd
g6qJX6RpMDVwNCC4wJVdEvfvUrkkZ3TSkXdQgBA/xI8GeuZSHVM4wHeQvC9yhLRL0bEY0S7L6vea
Z/q4eLKUyJfTd3Qb3P6to2H01G9orwn9Y7uE3Q5jmDzECw8QMIiC6lkoFRZ63fh+wsfsQCEa7oFL
dKe4r8lVpNf1Kh5MV4RdXdaQrrhhza5xaY9Dj9IibDpQeplJ78KUjAcyoOAObHveIL1kW2gerhHH
uWsPAPvuWlk/obDullTLcu1t1N9kULoPIoTyYi4bZL2iXlAFXBVVl7U7Ro3dMxKAKEX1yA69E3jQ
iUdfB4PWeUSCri2yZtnAFiPhZev2Ba1+vGDtzJ7Zpq5ogoeYD1tpSAUH1tWXj2ISwdEffKr2qFrr
O9y5ZA6B9bTsutc6rWC3IWd3Fg66cjkmdaXz2W0LKfERC0Earv0J1YsdP4mmSsRLOFF/sBUKIIpl
qpddAnUaRYYJyA63zjdQtrJTsGz+ZklWNz6tjIh+13At07xWGFUR1dow4wcsqc1jjYKpz31YmXcp
OmwerKkNCD8TACZyaO1rkdE0bZd3Vi3u6NEoiThia+NXYEHZLTQjmVOTsC+oEaqbwrd4Fs7o98Ld
wru0KSDMQUDkOp5PVnGAMsmkhhDDSYP7EQGFCpmDeaIQnhrITH3f+CRXYZcg09/2AGbgeuq9nLce
dvWIz8ERHGL9OrIVzhwRPETzouUjAqDCoFUny65XmDFHcPSZyBGyQwFIKOb7UPvPpOsepyZdEDHd
aPNLsIyw3heYnfqAz1P2IFEHeYQxMeJCFV6V28o0y8F6DN2epwYrWN8GYBVVLUtk8GnpIBs/Vevc
J9ejYeNrhdJJtJshKwS4WcnzmiC64xOJPGAUQ8IIXNNZhAABMVYSlZqRo9sxqA15D8+pOxLumhdH
2fw+8gJC74Cez6b1CG16GKHGxeYl2KBbtioAQgpbwhxEj3qDZJvjz62BzL6NCa5h/DfPQdfZK2DH
+HAm1P/C6/VIUOu0V6Mx/v9CquMy6F8gwX+jJxR6nOf/ehDLF/1fj+bVfPk5jf/j+78tCnDyYLkh
Ng/hLbosBt8lO7y/jmaXKB3kMgpS9CdLP8Vb1RBXwKaAptcYSgS+6Yenjz5vMIhIuiEREmHM/yc0
Izj1PwsKKOZL8KK2y68IceMiDv6s2QUONV606sp1QCa5bCeEs+yYrIDe/0fFd6gh86CjNPPr/0Lx
HVr+UK2RCn383yq/g9s5oUbFWPiMf1eBB+wSYYVaMIFi2tC5ew7/vy6TeZ5UicQKQx5tCrPmnvbT
oPLqwmLcKd9qdUBOI91y07coxeratXkR3M1TCZcKAzZkUOt2PB54csVdEPUH9Gb6vvAbSguLdQYi
AqKR+BLDHH4/1N3MTZFOCH8XLOkMLTzaMGWRgZj4JY5sdlpQAFXnlIVrVRrpcaBDKa4+A6Y36Hbi
MblBixEKTJZJt+1hwi/xECZ+ftcqmFl5Rzob4r7rIlTOzIPPqxrVuttIq89uogy4TyVRaaAgao6F
YBf1lWFiwfzWKZRXtalLk8PSIzyALj85v5hBjR9RcoYaPpiBy7SrFUErbM0dtKooBte0dw2ibYi/
rbrOAfqiPCtBuvQ5zXpUjpnYBjAWYabesg29dbnyHh7SGGGvy5MGAlC59FH6NMV+0vtokg3YRTpM
DaBC3KuHuJHtbcQq0x6H1IolF2/Ax/QGfwD24/dMRUBCEKLseeHfcJFodH4pUG+zXMVvQAnmHMAl
yWhajfXhAp4EbxBKwvEj35k3QgXsJpRduY1thmm4V1hdZiDuEKOQQM9N20bXS1C3aHn5qVvSKj19
+M/XYb7Ltv/2mC2/SDR4/+WA/el7vx2x6b9YijOW44BFy2iI5fr7GUvxAhe8MCyAv53i/EXo/YcW
g9fyAmPC8Qsk/HL8AY76fsbivRUh/tMAjVk4rznGsn90xqZ/EmMg2l5OePw64NkzyMuX4PJPvkiM
JrWZTqLgwC7P8UUujKDHQueLnFn+m7wzWY7jyLLor/QPhCw8PMZtRs6ZmAcC2IQBBBnzPMfX9/HU
UBLNWGZcdmtVppJAQSTS3d99954Lc7QiFtJd1MV0GQ3YcEp0bBYRTOtUSZFs0oYX66JPKpMuP1Ca
NXyWhYWCWdVt/I53GF2z4unZHpOL3inbTGMnqGTQLnVQRIOLOrqI7mVJXRTTBR/uE77RECj4RVGt
bdRVXgIorSxHgvfYNiKxiYugO4eG5jh+UAkdcbbxQHmJRKbncjBZUUdNWBU76FnBlQbFkPw06aqI
Y8xY3I2YsSeuZku6/QpjG2SmhT9dAmKDhkqhufoRLrhtrPN84IPW9kwWHDcsvf1x4AW3C6wlbXZd
qtV3FkWKQPJaUmlbI0wmfptYAb0YI1c1DjEzE9sZozVIv6Jv0XMgogrf0LrqWzg7Q+NzQI38lgez
2Fjk9by1sIqJCHEdv4Ix8PBxEZrxVnaR93sdDNjEIh9IKHN1is+W3VOTbABbyWXjhpzmfpFCZNxk
fab1q9aaX7BJLux5Ula0Z3jqQGn4lopoV5WzVq21uQPWZjrLirh49Z3LIGZ3PapsDdnwWl53IVIT
mLuo8tuk0A+OErpf+G7G+zY1lq+IyfI0kehZCCi1xWvYGuIKH0a7+EvXqPiRFg2PNWGDZDWEnv1Q
hXjsWIxXzqseed0BA7V5iiYm8h1bBOczCfSPkpO93DS2HNcytUW1rgHF1VxE0uGu0br6o4g95cjF
uXqVOWYK0BXY8NscBrNzYudtxlApbPE9tfpWQl1YvALrqaOYVp7HrZIWVfCQuYsBTD3W3M5vooi/
CZsCMdB2MHp4qVkeqq6ySxg1i5cRq0iaR9YDMH5q08uYBHSPDfvQGfahnOuk3iy1V2t+qneQycKL
mO4pXd27SOzuRW4XF+k9vMjwAkHeVsr8v+fU5RT8+bJs81EW8w81ln/LKyu0w+/HLjVmNMywh2KH
7DggYv/alTnUJLgEmV1sqbxh1Zr6D8sbRzXn4OX/VGli4jN/O3XZaqnHM2wJB2C19Ut5ZZZy/3zZ
8uJmGwfekgcOErj4cVVmw2CBL9isq1j7PvZy9Bueb8+RAfi0NcPoOVL8nsKVeJsN+6tWxk92Y1+F
BhLRNF7JAmUEyg7su+zLLGsVjAF4tq46QiaDIN2gld10kxfOronYCGlR522DyMWzAmja16T7Fhh6
v45s8QXBjzKEsJrWzeJeETHLN0yx0dnTVGSmgECcoOdixwi/mCie66Gyzf0is2Gdg8BDjIuirSVK
6LVoblDiO0T5bBZfFVx+1mt9O09J6VtBBBY0TZdr3jX9tUm+FomLHZZR1Ld5q/eWnwCf3TozGGWB
boVZvQjRsrVxp+mCIXTmOxkIdO5RZsH4O2bNkzEb/aWd3wMhkzWrq2nNsRtvBxytDzCNXb/UUntX
46A9eSSADqNZ9QcM+suOFHO7penBOkMLhus0VMmHnVk8H60MgKM+edZbnZfTuu00bZ02ofXgpJ5D
7ngsrmLPGu50iQe2tMhFL+zC7itI3SzmS7ErLX3dmcZLHXuwEup9uxSfnVOZWyNPb3NXA2ELzQgp
NaxXWpyRruJ2XYnMxdkL0y+SH2lTTf4izZZrwOQXy6S2lw12udGO4YIlIGdghsBxLHTc/rmdrrgz
zsDrhF/2nnOFAvrhRuVHlKrbEChFoCNGLfVk8cWkCRH6G79aSBSR874hhgwYf0yn9ayP8PjqNlpZ
lYHUBApkFTTOEa/Q7AfFnPtNFxNLHrRka1fuNzsVz0mWPywLbQ8RWwBtJIEC8SJcubGLlq9FZyoK
XPK72ld2VYe+G68bxx42fD7eIH69VMboneJxDlcJLIpV0JVfl8FI/dau+73VVNXz1IU3TlDr5ALk
x2hGr1YnX2GA3ecYW1dYrTT4ZGa/l3YKwdoQkU/q+cWaJ5ITKTJOiQDT5fN8YNKEstzqhyTGkxiO
yuFmu9vO6j4Wbumt4ZH+HYggndi76qeqH+LPElvKVo4i2C/DKLaDYVZrmVTaNiKkgArbx76OKrpd
7B5jRJ4ndwOJuvvRydttnfF342KeXjnfjZVhWcJnC44GOQRRf4SHFsxrdzDccwNLbQtpGIYu9tMx
wdMYLRupqi0MVXIB5rqmxQO2axaPxvVCKtzzKxk590tg8fTBKHCszU7eu9jekXBAtJ16PozWWuQG
o0xUW+Gj6XUmgGeIe+BiquBL0o9eyOPfFIcmyi/aGJtgTTJMUBbTPLHpss8tY2MOSV3t2AmIT1eN
lOGmTaz+bOI+3RdTEh/72k7uNN6pCFdloB04i71VHonlFsSluJ5zy9561TzyxxDbG8+DDXdCv9PX
pRiGj1pRvDr8iKXRJCdHsrHxhaJ9hXE8bVxFAMsVCwzNr9tY4MGaCygsvUDDwgtAbFYsMc6I8YHB
btnXijQmFXPMUvSx3sR/AA4m3XSKTVYqSlmieGVzon3999y6XI//5db9sQrv71cuX/nXpCPYDjO0
cK8RwtC5Pn/fOjOz4Adjty1s64etM7exYjUp1xjTh2uL/6hJEJiQnqDT2hZhE/qTxK9MOqZQ9pN/
NBOB4LVslkBwolwqin6YdLq5CgoyBpS4GPnRKo3lqrEoaljFo1Of9dIun/jo5Kd6/MqkwQrZQXis
2fdtcwp21l1tpFdeNtfDiogSzqvajSvYFe2wL9ulewW6NAA/aq2n3hvksMqh3ZOZHEZArd7lUZ54
uQBrnmoLqVRj3jWXZztX4YiJNY5YUVfN2J+mWH2yHKN96EOjhLQIgvYAnwPbidsPqjqon/cIuflr
Ka1lx9NTAF1zNXvdIMpi3kjTChvm7NxIoFCnOq/dTd7M6MBBBXFKjuM6iazWXpWJ/hCIks8JiiIm
lCU826Kr9HWI4L6ta/ZJeN29LbIB9tGuFIfAHXk1YMpJvlRh5KzN3sSjrinAP76vCLsxyUbPXIJt
jLOl40pCY1tDQKlfqGSIWUgJ7yEiqds91HMZtmwNY29jtW5wpMEm8WjOccwXzYwEdtg69W6HYYrH
6wFYBzt5MWlvAKXAtzec9o1fsrO6LnAP7sba4fTBjT/tosjZOItVXFs8G/gXZAp8G8QViUBN604Z
fvZjUVquMrmk7XGZ1F1rjyxZDc2z2bsZ01BCf5INMX1O0Q+hL/GTbODcgLxrnWCdYCRot+3SL76e
iP7AyK+fhKeY3TF4OXthVBKl2W54EmDw1QjuKETfMylnxkqrTPwsq4ytzq+DNXc2roMOT18c8GOR
T9O+0HkusAtE4me73ZaVvYt7GpemrHBPZhtk17ZlkrNm86yh74jlhqn8yamTs7XUYCIK0z5hjQKI
2+Vio8cBjTwco71vxtMuSHOI1sK7hRKIn2hwjeui6qN9WcfhDc9NE0989GxARdhFrXlX13pKwQWr
B8taIgbh4o0NDM+NKEXtGrt9UOrVexaO6HJGj/OauouPyCUQpCfs6ObuOPcPfdLaD3EVIF5V9mEQ
UbbmvzPd2LVHe0YW5NGqG0xxX2uefOz7Rd4TEhp2lJjZ9wXO6FtZUefEa4UBPdWz6JxRfPVsAqlI
IawM7t6eOutqEimMwzn5FvSBJKXuxI+N1xq300KY2zYTyUMxMP1pBBvROPB73QxuVN7S3OTaGOHN
cbCuDK8Wa/YmNf6m/MoIrYztU1kp2VPf9Flk3BpjOu+ljpaGizjMK8AXg0Uye/Ak7SE8ivHwx980
FRIOmZwfzG42XugicL4ugek9UjI1A1qfTdIW81uYd4ferDauXenlyjHb6ZotVUacYajdV61xx13Y
8mMx5Oh/VK5twqjdx6J9Y+HO5nn6cMp243jgUfUuFG8tCKQtn7U10sNTR2WSMwafkiQbq6dlYwVg
5lZun7hbnR6P9dzL2waleTU75UvvxA6/QV2+yUa84tJuWn9oFuwzovgugLRu2EeXfpRow4Hl6hE4
22mADn3GruGue5MqqrEGOtOVxwnIwQZ2/a3r2pAEom9Vbhl+N4bWKmuxqOdjm97SpVKAU+uu2xQb
RoSIsW9i9zSQ192QBniYu+BQ0ZKit9lzNrd+7OUnNvL1ufUApuqiMSGcNa9WRGlEGLpyVVZiS/56
oyfLVs/mO564clU381YQ1B71ovCjyP2eZq5zr+IYa6e2joHI3se5hhdrIm4sHbw6zW59T58EZnxv
60r30SmenKl7wItr+Z4Bebqt3Ie+y9/6bNxaZr2AtFlu50bbTlZ8BE6+7tPwKbEGuKYBH3V45BbL
9cFjTWbFuwwHzxcjt1YQ0JxPzQn4VQkxYNGlcyStzGsxJmge4eC8aTaMtGmM3ga3maxVW04lg5U7
pafIGUMgnHO3SSeh7fD2BPvYqs2rMM1E6CduRszENbdMa/E7KcaObrdC90HPZ5tg9MxtZQX4kwKA
/IkWuddQgooVcxgs4FAsm8kyUH8qS6XPw5RIUtZfkVyyzvVQOpvJpVjBSpaHPIC5kg+6n89Ndx1k
Yl5Ls9nUi7c3co1WGKp01mEWRJsGAOFOtBLDdD4ci2Zm7ijGeVcbpbsOms64l1oBmr+zDCBSfeoB
tUmT9VKP+vscz+N92OMjWo2sDTS/nYdFMpUN+sECaOSsnCbw/PIiU5Gz71+1wPOIJtjaG9RwIjym
W9wkZr/WYhSZHpnriA4V72YwELt/z/OPV9d/ef6lcfdfNBe+9vcHIA82XnjAUXj/oaSYMDP/eAAC
2uYlp0zI0gQjRxLgL9GFakohDJAppHbZGxI1/Et0cX5TMBFlSJSWheTCpvEXIHHC5lf64QGIno5/
Gt4c9kaAK/+UuluEltzsPZ/Tez4FKaVVnCnU4YhOFpsA9Z4zCVPlk84HnSSxY/dbKrLaQxTq40tM
2v5aFpm4w91sfLjh8G1MtLnh5pv1VdYF1ffZqN1tKZIamjHXJdjhJw6UBsxRa155daDRViS+zYZ+
NwgGdoyE/bvdW2IzlPX8gl+aipbOc9/SPphw3oZWdRcNFUy5aNF2HvD5c+ik+ka3Z7xeYBCjNcSB
YedGPGECQnYvhckjdNVBewt96eUFSDaGUCPXF5D+wWaJaNhwqvGGWL2HLtGkV7Y7XFH+9zm04pMs
JJiibjL3NG7VB73CiMZ6iwMSp+KmkvroY9er8ezW2XOSVvJ6tmPtvHglgae0WBB44lRBmTSwZrOt
HSwxfEIjnbZdxwzKJVnZV53Twf8cAokQQ+/BkXbKivRW/d6C7dgwQlRPTXNOvOg+yHvzEFhl+2pn
dvtWTK5zbQIqWWOFZrmptc6dG2ndU97buOC6YnycDOwFXDBpejVV2hRTEwD6Zmwz+oUMvTjBKI4P
Q9wMr6LjjIcwY27S3sYt15t5Q2+n1l2JsGosAE2d2BQi00HmqNKTFriqzIyjxBe10/vqjX/Iw7fT
9Fw/RrEpoTxcl23TvgYNuee6p0qntVvtOHFVTKXbQtZpsyzfVhrusYENCwOtxp92WBlUFwnnqsxK
UJtR5A3UUQ2JfEpUn+JI0BM6GwoWdr1wOkeZK+6yiMU7YceEDHsTiXU2pclzGoHEJtCykD1zS549
lJUEKQkqGoNalz1q7twkqfkily5hURlam1mLnWsb/yke0yZ+yp2kOE25ttxOSeOHYcWzJoqC/Dgt
RriuifMhxJk3FQvE93/PuckM+V/OzaIP+5+vCPna389Nag0wUihMpsnQzDCMWvz74Gz/hj5sM1IL
AweETbndX+em85sgt8ORissbnw1n5F/npvUbgSmgUijMrBWZ/35NrFb/kh/OTVOtCMFrAq+y1Bz+
jxUh7+GOMBCtG9DWtzgFGRqUvMO4QFmYknxC0tmqTQQhqFSS0MgGf++KeDhrlA5upsGYrgq4P3iy
po72N64I+8wVArbYRHByEqSn9qJCLUqQGoSCkctUBl+EbuH9qjW0q1jJWMZF0cLBiboFs6g7eRfN
q1Hyl6aEME0Gjg8cxrln1YdOhuPsvcs4FYtONRlGSdjCTSgJZ4EEqpJ75AfIVRxAfjg5tj90TU3m
AaoBoZKYxgbdWQ5zYH4rwcsfh07E9z2C167OiuBYgjCm6YyWlpyI9lpgcXwIZ+4Smeb61zCT44Fw
13gHwSjWVkkeBg9akgtnZbSe8+SOtvtYyVQ/uBQufItUcS5leasqpip1oZjEW3UNJT8hRC+CkAzp
O2pN5896Ee7jKJ1865FM3ztxLA682udD67nxy5hq8orCCOcZu2B50zt6PzNAJO6VG7j51q4buY0l
EIya6ju/ZBxeJ9UiniAhWqdBqkSvE5c7wRm7qTOzvvWy1N03tdceY70qd7nhaHtycpFqbtPj1Zhb
0b7gCbh26evaFnWbrUVqJJvcNdq96g1eC2LQGN2q2nd0ioE0hIV7win2umgme93H/ILk4IYb3gDt
npIYsFu611/JQXTrGXDp8wwY8WspGrljzDG3Mo2td6EoybHL2rBm+fic6oN1dCxoynkIV9m6IJYH
RVsesais8rZszpFeW8i89POMI7dhNnvZS5UlBgm+vvRLft+3fQmu2R4G86xNjbVdLsBnD/L9ah6g
QLtYvFfSa2F4JxZFOPiRckWNTjgVHyKK0qDrKLK0c4FMLxfgtKPY08IigV0rHnXb1eaLoRjVGGfE
vlXcapozMR4ncRmRI4JrTWF2+ADvatp0nl777YV/rUjYg8za82JBx54UJ7tVxOx0gZ3tXjDa+gRR
GzOC/SgVZVsDSPtNYS4/F9V2gGX8Dl80BQiL6kIQhk2vdaFPt60dV0RqIT/PTcR0D5m88iminI40
UWh3hZJpTSXYuhftFiysvXGVoPuvuQbUQ/fn18CpDH/+elZf+uctoOCA6p1rYgoRUj1f/5RPpSF4
IbsgGHi+Xqh+f6wsAXjQqOt6cHfIodqmWoD+lZ+1eOxyQSj3nEPBza/dAlK9jv8pn6pbgG+BpzNe
VOeHAG0dLGPAIwaORddbz2M/Grukwimfh7bWbUonCQYCHvNylXldPeKrqGc0NYJduiKWZ4MzHdjI
sgjiB5F9j0zGmz5OwkOuTgFjEOVHbQbWrsLU2qL+8W/SWlK6KzqqSuo8EC7pbSuS5taabQU85jAS
ldbm61gzkyvqpbC9WwQZ5vWAKoaHzW6B6IhQ1h8laGUo7I772Cw8djXKVXbt6IxY3Kg1PDS1MXxp
kyaigAP+5snFTk44Ny+Zac0ECsqmjYW4j92G2C06TJTi2xrpxACfbz53fUDyFxk3vdbaZQgfSk+E
5rVzqWCPLnXsGhkPqtlDNyx30jayo556VvfqRVTHA1GvwuRdp+689AOUT6og0wkj1w4YSgFQLmY6
gQer/C65Hn9oiOVYFRYDwwlWDl7dIl/yT2XRv8HLrNs+TGVaRMJSKoGrbyKgtkUyXMtqMd0b25qM
I7Zre5fTuH4rsfVRJpeylAy4Ycg+zMNtKsv4RM2vZGu0kDyes35X5o61H7nNDi523U8KYZI9D+bh
TlBvxMKuKfSrLhmiTerq+wjw6y5lDNG2nN1Bs3cyoV9l6AfC14J0vocY5iZ+S6qBk0bY5VVml5p8
SV0tIPM8h83Wian73dYBgSWubv6LfHcGV7RzIhrz8FtO5g48sKQ9jlaB/ERvmPbRm2n3uiRFghRb
ZenVvOBjmmIjb44uEY0Fiwqov5UEgd2ctKXUb2uIVdGd7szMgxqXn5/aaUgJJx2a8yrNukzJXTMG
HUPK6esImXDDLMK1B5lD3IkYP4jv0SXs4vXIne98HrOHyivyUzdlFj+6RasVm6nWC7DGeWVvey55
4IzSJYZiaoP7HoHnf00w61HnCjD2sWlNzafk2LmLhUyvEEq5CNX8hk4y7ARjY3XVZHN638k6GzZp
J+PvrUyHz05Niy0ocINkkk0GvRXLPT/B8uSNLOCI+iCUCo2GoEo2ByfuTd5GgVmi84Prj6DsrPvM
wlVIhvQmbisSbfwUbvQxz865qVOGOon420QVLeI23jVs7n3woJfybail1m5HAxV/bVx0cl1J5sVi
jB8o7ThZ54umLi76uqWkdlyQ9eSnbdceIVqQcoviwD4GSdWf8Dmh1cNRruiH6wz+fJWYjw9zo439
tBsuSn+uRH9TTuF1fdkE5JetwKgWBEma5OlNf9kbZGqFEPy+Teg688XNnMjbBZ4Mjp1aPNTeoDWo
8SLpHhK1mggvSwq1rlj0lqoZvi22GK5aaJRqteGQAPoXtLag8VCkcpkDfn7rbb99fmves//x3zmh
+N/Hb00Td2Uzc98VXdzNf98hMlH8eQk6oBkIrEOSIEJOSPTPSxBzDhAqFoUAbrkOL5aaPy5BXOw6
Lz3GJ5NSMraI/HJ/XILKBuRYuCWVmx2givUrCpLyDP1wBSJGmcquedGQ7B8GoaGyzNBLik0DDLZH
P5hs98aspQcGrRVDsg1rIIc7LnGnQyKX2qeLozjwJz1lHprpFfxwphLaSVV0RN2iKJ6fQPqgX7JX
7c+9Z1Xdvq+1Wb+z7Kxl1Bqo7F5NfTcwRGX6VXMhKcopY0cT2jNbfiCLQuEWRTmZ34pxQUvGOuQY
q6gLzaekbuxbDl232S7C+K6787mPDBsF1+0ROmAyzvhPxgknJCMH3sbbYLDT5PugMXScqBj12ga2
BGJW4v/6Y+//dd+h4ov8/MPBdfnx7efKAF/7+8eBuLZr8WPPD7XpsCBXVUm/vwmJZJsOFjV8ZLzK
dO/vQW7xG3+DRyRWNouMNTrDH58G7zem938a3H5BUEW3/eHzwBZdZ29P+QerdWGrt+zfvcMJwM20
wWPhJNLZRF0NxYuL72SIqd3lA/bN1ZRbMJhTTV+3sv8U9MevC8MprgORy4MzS3M7OEOYrYxgbnaE
Pa0vFW7ha9xs+UGa/CUrV7jLgrjrEABdWRWCexBiU3rqDP6ZJkUAQE8YqufFsCRm2wv5ns/EdaJY
9ryS8C+zsAbzWxLhbHOr3y0eX9lWFlEsPK2NL02r2HRDpWMPBpBP/qsnwZCRVU7H8jaPnY8sIgza
ZyTUahTBYR+pdNKsckpZ0U7rsq+Z8Ty+SW0ZiEKqPBNQV2eVjknhUxr43mq5S8VFTwUBMyltFSGi
L91yNPeARsJs7W2ipIDXUE362iq842B6n+7QF1TajjbNvESpMmt8DMzlYbbyswi46IswGcFbafMG
b1rM/e1WPk+e+iSFfMapofOvjqaV1sT6ehzg9ed91NF0QuwcJy3bdjnO+1wOyV4D9ernCw3qhKFZ
1IUBUkk4a2TXTHNVmMntPJradT2BftXSm4X+VDPqjm6+6GvYdvzHQ4eCgFbSWc23mj6XdHi8x7ob
EtYTbPO9qo2udazjFMd5FGPSnZ6fMT/2637OqwznXLSsywkxaDGaYqNJHAlBII1vWdC2J3D66eM0
IecAvpm/GtjzNjjJa9ZeugR+1jOgSxJ+t9QFfR1HYLtt0knW8xMQ0Fa0h5bOiE3cIvri3/AOYd23
uzZcLMTyhgDHamYRQKtCm6zNCKhXT3a0XsWGjE6aqWWMBVSz3IWJzp9UIa0HT4dNjK/5UYomPlKm
Ip4mSXp8DQ0s3JvziGYx58F10dKjuGoSRKGdZvTGnRbOWOwyzClXAA7CEyD3hynLb8Muy9FXiuwM
+xzNoiOmh0kvpPXBZsMwDN0uSwY6F+OB/WdvuNp+SRYsyxr521ee873BEt1JnxaKmbdubowEvgtw
XUYdNocuC+hJ4jffr7MWy/Pi9td6PxK04SW3q+y5wm9STjxJ7Yg+9mbCSi9avqYb+34P9bU6G07f
3peVWx7tmRRq4WF+zIqIDxy19SMv/yQ4p/xMXQfz1BzibJ53fcyuwspwsdFGM/lWTbvUOJjO1qW0
E7ec8ck4q+o4KtFsKhZLK2fqEaznJb/4NVkaRhd8IUWO4zsx9f6z8CSbihTqahBb3nlM4nYrzQT4
mCu5BNFKyd9ARi4e4wLDyiq4wBHZCjL3IPG/Kzn9kEqKIeDWQ8FfxZ5ucLOG4QN+bUKXmY1EVJSy
PgS0WtCDyBt7iIruBIvNXWe9Ft7A8sZVKwvj2LQR9HHL0SaQ5HPxqIMrPhhY7JqVOc00A5lBBrhC
5gPeN7AAfkKymlVx9EyXVYt6iFmQwGXUPPWpNX1AmmHWadq4Wne2TswKuQp4pFQcSX0hbARvairr
dXWBTOJibDiuenHd9lV1LooqPqEuRA+yy+t74DVjzBHsmW+pPSTRKsms63nKxBfTpuM+K6zpvnaN
uSDzDRRr/euX+//RmmJVLPXza/uQlz+9tNVX/vmG5YHK+xThRfKEJen756UNwEl5z3iNcvjCXxR8
zR9vWDR7rG6qvwHlHluV+M+tbf0msKXzBpBoPZfI5a88Ynk6/nBrMyxRRMi3hqAqhfdjV1Y/6XZM
Bt+HzWP4RUMrCS4vEvDR4DIdehK4alhdQYNv96U+UEycDg2tn7oRvUjGVz8YSU8CbDEeQkfvtjNx
8kSkJ6NFH1qVnp4dAi+u14M5Vv6A1rLtgHYfucv6W/7zCm7z/p1G+eJF5zg4Qkmgr9SguVTFdPaJ
IWv0c/u1BL+EHIo7lGkPODgzw5q3hjjZqhGVu7zZuqN8Fr0kph1hskNJJ/mt+lTBYxCZ0aE16app
FZyC+9qYkXXqZeddLaqRVapu1oaSVjNHXI+aKDwWqsEVWxv666XWtVENrx2YxJPttjXkkbTdaOA+
N04jMei5lXOg+VCcnBHstKtaE23Vnxj21vdaNSqGuSpXNLWo3ELshEAdusu12ZbRznEV7MaqvT5d
CVNvT1UhOR5mTEXH0IhnTvXqKcS5hVFipI+2tIFEgL6IfGtSJZB1ZT8mpIIwIiZ3umqKxGGhUYhL
VRdWb+8pZte8XYqg+obfmzsWttZ0Mrwdicq3SR+gQ1oARWeeSDLZZrU733h147xZdm8cqxEoSWxx
XSP7ZOtkRIUf8ingKvLMc4aq9JQDfDqDu6HtC13li13X2LW64pUEZwaUCucw2xydqix8w5Ov8QbC
4GLmX2FTI5rz15vWmpejtN3uLjPC/qs+O8XWBDK7XVLqjAKn4Jk10XeWj9czdv/taPG08drkC0uF
fqd7wfytMwqBCTPy0J7ia53hZTW5i0/nwTld4G8ZmFqSXGs3jTVEx8IJ2VVFHd6V1NomBoQE/H/j
v2eYV/PDzw++Yxy+jz9PO6ov/mNg0WHUGQzwElcvHhCPY+z3gQWfB0Q4cnAce7CVmWr+OvsgT5EX
t1hz8t5hpHH5W39MLIw5HsFJoeMqMU1OrV85+kjG/fPokxhM2Gsg1hHvYRuosj//GFjKYUj7MTnU
Q8GuCnCT71HLvRYeYMPkAo+1LyDZQDFlDfqp4Uek3vDJy5jqtCCBP7tMBnUt7Wjj1SJVUQpMjVSw
FGu0jOBAUsF4SrrRu+71FjuFpSi36SIWPoPhNeALPlzjBYXrOnlxi7G4y3ZEIoDlRhYp/c2sGLqZ
TWrCny9o3XFhrWZcgLskI/S3QGpPzYXF2zQKy6sAvUi1UHthbJDHkV17IgSyHKSC+jqgZuEw6w2P
x0phfysFAO7TkZd5eeECC0R4nBqKFqwVlDtsnJBjYrMooHA/IS2vXFm5n4PHm9NFxLyPLxRinMgh
uBHQxKmoG8DSg5za7dRNrvkwJ0WJs24sTgOsJWMrFejYQPmguwN+jbmhITrst4k3wUVmtZHNp8ac
Bi4VrdU/Amd+doqF4hdYX8+NE0tIexfAcp3JYET0liwh2IDHfmUKUnpaA5k5oK2DKjjbdev1MlR9
ehALj8SrapDmrQXiZeOW4eR7SZU95dxMt4E35t3GpDDohTGWbvAJX886d1E8yFG0Kwzi4zEpG+Or
XcbmF03PmT5p8U3YTIcx7/OQ5NQ72xp7P5XhCJ2Z59YNEnRz61o2eRPLy+8d4IM3Rai5X+1Rmk/w
fOhzbHvz1DuyBxcaW/1zGCfcpzVxq7PuROajZbHoXjUGNHK7HY1j7o32g9M2JVYWBllq5dO5+EoL
5HDUrK6kriPic7eZCG87qyLqSrj9+JV3JlVQ1arLLXmwOY4fzaTG2tQL8QDhdKAjsJlrF5xN1gfG
fRg13XzWzTY8jWEUletuKNJnw24a4WdO58T0qk588zo9HDhM+kK7L9I++l5Se5asmxYaD8Xh8RWo
Y7ULyb1v6eQU5y7IjPee3zvpg2Svx7WRSsqS3An7+dCn+tdqcpJrKit78qtsu5lps8mijCqs6Xz0
ZlBO2JSmjV5lwcYxajvdpUVWfuFnlubfxFjOfY95vyVCgAUqmwpCbNVy20d1thCRzRO6k+USvs69
Vj5hAGyfOYca1voN/PA5bNN9KPrhlNd5xA9lQOuLReGC5zehJNDWVkFCBXE5v8xj4D6BU5BP/Jya
rB4StwowHXXGU8CywFknkM1opWSJfNcXITeMiW9d5q71aXmpBxC1nZ6Swk2/2KNIniIjSzrwYF37
rlqGulWc2P0NHCtr3zlmfqeJwd46fFJuwioGTc+a6diUFB4OaRjsGfjz20GG7g3dVckNHULFIU2Y
nCAkVN8nI9DXKelXnyRx8Ook5vClB169bQS9QauhGoM75o1xXqcD8J5TH89vS6eGLcmejis71okP
6z2dlVEiztP/kncmy3Ub2Rb9IjjQJoDp7dldNiJFShMESYloEj2Q6L7+rYTcqPxcjvC0PHO4TJdM
8mbmOXvvtdMhazYuDO7nOuu99xK3wEFBwuSEaKZrxn7m/kIVWN2SJos2WVzaqOBL7H2bJhc52sVm
tSGNU1Jzbxu4dBNT3OdxRjI54nuPCBSO4aamhOcearTsD9YY1N+NKhMfIcim10XO+c6EBH4Ptt8+
ww4saDkSM1U7viUUm08A6rzgqvFyUcCJzCStj1WZTmcZQ77RkE555L+qBjiHLfcm6Gayh/R9tUc+
2B0rK7UQdB8hEO0ThfN0lzhxfzKiJrxiC+stG1FQONwPnX3s0Gj4vi0yie+cldSdp+bwQCM1RLKZ
NOpdAkWbWFodxKAmNOu71NhvayWAzysNPCgZ83Zt6vI5KmsomXiRgYdbs+aI00+SfzIAd+6Bcrd3
eQOrfFoZ5JOjDIe6bM0mrzSmvO8Bli8ru7xfOeZT6E8CZYcvSTTo3EziUG7+PZMdU9h/f+BcfX97
+xuRnq/98b4Rv7DmRF0iCBx6BC1+lycc1rGYSzWAFw8XISOeFr+OdjxvUM2hRCPS41fCSfXz8wa6
A80cFnXI9NBjfv0HC1nInn9+3/DIcPljAXMwSUwFvL5+ft/AoPS82MFVTb8TlEh2EfU2bYzyfehG
75EDAW5mYQ3xpQobsTfbIGX7OUxEhClimG4xTTqXed8Nn4vRnPibHKQ0Jky2Fd+IiETwEUMI/VTJ
spQfPhNdCtYkQ/eb2BOmkMOs9n4ZAuc7Dpr4cjKNtIf+2IubpgD5iz3MOWMhk1tTjuquTTznKZZL
TwHEFF735fRZpsROqRY3t5pb25OgoZinCevivedee4+SwT8oHKrH2OmRv20eN5dWm+H4clJh0Euz
OP2zBLEC/xAABXdtVZf41ulIYDPbTLfBgDlyq2Y3vCgW0A5EQQcQMCZkiFTNdINNnHFaiQzQVcyk
i49uAcSMmL9azlFYEJlMqKIQG6cxCD/TPNx+UtjjgjNtt8krkcLi1qGg+KlF/iT0nzbETeEPs9ru
xHXpxeI6NN2IKHDMZbqAaNnrF+ONy4H66uYup1/E38N01gFKpqbUerRL/QZLQG4y/ske17qwekmX
wWRjqhfZfJ2qZr62QyrKZGelpwHI+LTnz9N9jfyOflyC7TXABymTJ7sNkmVb83NH2k28xd1ZZekc
Z9Ni/nTdvMz1bpp2tbbmCQQ1EZYh5legiDxGq/5aFfVynda+++D7RfIym2ZXbbuyXiRB4WZ+DY0Q
TpPs8UpVswXkdMIxTL6qceOAS3eKIVuW9b6pU/VM7HeqjuYUe/JTUoTVsJ3ixaUvMRyhmFvxku0g
OBcsEhJXUvXmgPwPA/A9Yzf73SYkSCR2aTMLjAR+zYPLKa0n4GcdULYqKh55LgT6nUW4OPRLagCJ
f7Lv9ab6SrfTHtxKgSn226LTXltcvtQgLVseluGHs3TqxmYdfNsuE9vGwbKpBYSV5HV7q5jF3cyE
XdFvx8QKe9U5ufWcb/PSgVTmVvbXGCPdvoFD8WWqhHeIjWK+IKfgXbl+H2FRHGEKeY11m2atCYGE
m+SDACBR8Y4qKYBb5qOTVVm365gJNiqewOVxvJxDfMNvfsv6P6vn6L1pgvKV5010VbEZfBb1cO2M
sjxN0TR4dFbl1XcJO/vW5QoKScdVZKVHz+wetENh2PK2lfOlbLvsBdu4e1RcpzGuR+VdLtUgLmjS
spoLo/cie7c4Lcl/uIK7iYhwvBfAd/H0zbmRHuIcy/OGdTHWiqaz1DdKgqd34easVonfLbcuS4Nv
XiusS6t23U9h6vkYNDTm1BpnD2jBkGpCeMBjze8WzDb063ZUWSVTu21F7nBBJpLvnyKczrRlsZ2I
Upa7kGPSnbkkPfCaKkSQNSc3ucUMLa6rnHU7XES6Aw/T2FNJGYf1bbxE8gX/Zf5Cj1zQbSZK5l5o
e02O8zz7x9pLAwybTnnjsAw+wf017euZxhrw3nnseBvTkBhKRlxKunAC9N3YmAIzpzPfFIs/0Hpl
d9Z3hiTxEA2J1ex46mdiiyndqV59tmbPooobHbjOmsfQHG16aMBtP43MBnxUZGwmG12NRXOzL1X8
tXaKZbmZMropt8FoxNVJxT6KiQtoZUcWfUnfs9bqUvJ0seN+U1Ov8suYxY68Y+sD/qBVgsOy7Jre
vIzg/YMMoDzJP+Xwq0h4mgudGXm20BRgF+yFrshTwb7tzMVOj3Hjs3+CnulNTwHrugDYrzeysU6G
BE+7TVznHmEovySz3lxOkcF5xLiTuUCaE7c8dFb5HJkUSu8rV5oGofZpBvlSkwLZy7bN6DZGMPPe
gQZnbxLTz1aTrM7NkCk4NJYieI4bw7okOaYdwx61fkgaVouPKFJFSTyCRDqRsjgIQbMv1l1mUGW0
kXZBuK+mCJJFZQ4yEtswhSGkAnM6yDwru7W6InT5ibLQo49s6r6JIbR7gDFTd1/B+g1ObRVBQi6b
BbWK/mXrkhCXs6CvMXRCQ2ydl7r2SpQsLjTCtLXHNo/3ePUvemzx+vmbx9brXzHMf3WV6IfTj7dW
+IsjOOv0Hp031Q9bx49dkv+L8HEOa8M8jy7GLmTx3x5bNgso9tUsuW29UPLQpP/YJWn3kheyauIR
RkHBP3ls2X+OE/2xTEKgZ9X1567l1mAdQ+nFscoWNGCHPyf5oXb0Xxg7qqtITAlKmC7UEWu3ThxH
9Oz4jfWaQAlHqU6p4ekDBL7jvHRXjZ8zCFYwhM6ZzxLnRI41pKdA1/qEvNCep46ewot0sXSp6Ng+
MQlEObSiIn2OYyPNPoUdbhNuKbxrO6XHFWFVxjHng7NA9QCp3fcVmp7TpXIH/nfaL2HBmMchzhTk
6oEoXGcjV49J/joxzTXNHvk6R1Um8VRLD1ezHrPydBov7XX2MqZB3eFfGFIyxno6Y0hxzh3ty/e0
GOe7xKvd17hmoEuyrvlOUijvcfYx8HU5Su7G0GMgSC4mwtwyxH23zolMT+WpQcCWhKtme0+7ifvN
aSZ0wjjVk2aph07lIpJvTD2KUs+LYqfHUwIW7runR9awTxByPY7la4rC+I/l6jG3fW4y6Zp66B2Y
fvN1Dh7Wmdg3ZXTv+BFhfLXQthzo8VnoQTrXI7WVYWDg+VR/5HrgrqRdXox6CF94S98GcVTc2XpE
XyAbbxpVcSMmAwkbgwfxbWwz1YM5Ke5pWvZOjS+H22gd/9Xiswmgl65n2Ezlk1w3BXpngMU/OC5u
531zJPCUQe8WXI86VlAlffwd0lXs79QU20+5l7OSqMLccY+13lSIeQrYOfjTS6/3GN260oD8z3qD
dQarjlJvPbBHDFdCSXmqoZ2py9BvzGSbB1Ct7XZMbrwmyk51LHC6q9bC0BFlpbNhvTs/96UMtkkw
O/dSFOGbpMnHPZR1aX8dkkF+g45ivMGG9T8CXqmnibqzPS/OHHl6sJ5rGVi3lFq5WFSr+Tx2Ew87
b4I/PS6A3DhOb/opgxyEKsY33kidYO91M8o0lvnx2edb5m6a3rLu5dKQRhdl734F1mNzKsetQm4v
y8/o7OKzpaiSTWoTuHkm5Hd2FwPNsl52NwoBwDKQ46Nv9cHDwDD+hM+9zXZGAp2Nzd4Vhs/61QFr
fpsaFMxDn+y55l1EWiLutlM9cy9G+8G45wHYn6m/BJEuiupyWFr3Ngmp6rMnY7lofPqxlev7F6Oo
5U3X0Z4d1ibRbJHl/jlLJHNF4oAN7obmvPSRMDesj82YzS2dcJVu54aMKynqXku7h4n+7qRPXCrh
6PSOwBY/450bP1p6Cp9t1m2bhp/GhbMWgk+1LgdvDIGgluvOcCvPklvbpEecbaZ76DNdLi51z7ig
UPgZ19h8SMyRGvJKN5KPQuY3swrqOz+gr5wGU/kIjbf4UtK7klIDB3RqXEvO2cBReF4Zmf9pCBpj
k5Bg8k8x2SX2TrQMYyzprc+J7k63Sz5JQGbji0o3q4/Ud+2Nxp7PXZ/axoWIdAk7ZgeN5eTberaY
vjqonA2V7ZZub08Bty8YQKBU/Xt2HNyDf3ft4mot/0bF4at/u3nZRCCSgK1kgY0Vkz3Dj5sX+C+r
DaII+gwViNxYIH+7eZ1fHKQaUPlINb860n67eS3EH4qBtR5Ex6hGr/yDNYft6DXGT1EEbl5bC0Ig
o/hTQCn+k++s9unmExgcuhBKya5pqX4Xi08HhMZb16Nuhh90STy6Jds4CZZS0goYGLthbZTHcpW9
83E2wl3lJ5bcuWv/fKur6IUaYYIXpnsZrU31+dpa39bxFB1NnEV39VwHt0nGIbwB2SKB5/IpH/Xn
PdSffDZ27gYQfHrLLkORsuGQ8NbzQs0RZ4eghpdhrHOr20gfLnYZ+1cZe3geCtiPlD6EWDAFD74+
mGIXuEOQSSBQE02gdPjI76k+ymx9qAlO98+xw0GXrGder48/Xx+Esow4E1t9PAbrSdnrQzNn+Mi3
bRsG+663DXer1hO2p739xtTHLt/V+GrSR7GNJR4QOMdzbhT2LVhy61now5saYNI/SzufKCD0P1Q/
GW9ZE8lvGcrbV7OlMhiCnRW+EYtw7qmFp22F/cDzuN4bagi5Qyp9ndDGKU+OvmKmbmleo/XesXqz
4A7S23kYqCzqM72zX/T2nvrT5Eu9rvQj0JBaGGDTX2RdSbGnXv+nto30iyRQQFxDHNA6gcOqQML/
HMNPQ1lSnkmjW3tDZE5kG3/VG9wmG7J9pWWIArXlpgqMbkcJOwKFpbWKbJUt+lXCAL5iv2Za13C0
wmFprWPUqkdpe+OuXKWQJQiTj0XrI4FU2HciMw8A+0Dvoho+ynk5IXTJz2iniCyW1lvKJW7e/SWz
3r28q3pF0JhxY9fS3cgmfjTG05REaE+02kaQImCsJTurmpd050A3vV0EAQTEjt50gd8QwNk3Ko0i
quh6M7ogjzO0A44By6F+2THz6NWfk2H+LOjTsjA5FuW0F0s/DZQV2ODiKNMdoq+pwPq+X6yh/vDl
mF7Y/eCfbcuJ3+dCsDuaAkB6IreWKwFhWJHkY6LbTqzZ7Z3XKbyJ5hiNlFuI+K3tHfHmm02aPkcD
4UKcFGSDTmEws1ZfpBvfQHpx7mKliuKKjVlPcjTzrp2BvaIzFtNCjahNKYgTCnVf9aN/YbBYx0Od
qO1USmg0ebJ8zI5ZfwsNM3xXZV9Lko1q+ArSNHkNTNYfPCCC8C6uVXYjuVpwAMgOLqLhpteok0u3
pz57R3Q0RpUwk+LCFyzPt1Nh8YSb7E5QYFF1OhRa9d+waObxIR1T90y0o/8SE0KgyaouHFixc5he
moUwD7hR/KdENCyOcrplKcQhe3JlAVQ8umXdvtSeGspTmCeTeWydfPxcSNvfpEHStQcVDdVdkir7
8X//auOUh4PMNfM3F9v42v7Ftfb7V/62uucmA9WtXYA8/FbQxI9LjX5KUMr84zAouKFwb/1xqZks
/OnM5lDmtxBU2R/WhAComU82G1sCFxr/4n+EJ7N9fWn9x6Xm8ufCHxZgjuAZ7nIb/7y7n2rsNlNS
7lJV9V+DtukpZTXGR3pAoicvirNLz+vbFwRej49eAZJ3D74YGDqGwvrJN9v8U7XY4iNa40j2Gk2q
dEqJVl6qEyadXXIcUkzJGmgKsQwPB3KyotkRI0906GlICUABbqT2VceiIp2QYvVPWGpcg1P+GqIa
10DVhNEYVy8pK+olCVzZ8Gi+hCrhhFg4LK/6IXNh6dRNCISKeHh0HO00N7aOTckrCvCyXJmpZ8X7
JC+nj8mdqgdndlLuIH1um7VVOid6wPKnnOQSmFC/67/4JJivLaOgJioCJ3MPmAr0xmjOsXWgPRv3
GScf28DeMqdXgiSqP8oU0V9xX2GWEpFzNXiiMbFLGx5LNtEW3kXhSLs7L+VA6VhQsyhTU+2CAfXL
4SBLgJDHBp/JsoUdCkSHSpzwRQXKq7cmWa6HxLfTs09Hy1tfLlN1HU8OYWfk9eGdEDbgBNRYJ76A
EuUsl9Uiq+nB8QyVfjJw5pUkq3Kg230yF/imgpAzwC/OWafESwm7k8iV7VGOxyI1b/mxsMcd32BX
1cbGwBx6zTnbAEVNlvGQxXn9QEyjPy6iz9htt1Wu2fSQfIxUfZI08p191ZmUgWfBdG8PXXawzM75
EuSVedHBxLjumjE7OKD2GbXN7EC1cGzto0Gm5xSh4sUN6vbKrM3mrWNJcRYFmNNx4tuJDS8ZL5Jx
iLVD1csuFtU602HoNFN2LNOSKGXlDPWhBwB5mBtZPLXurMZdvTTJ3VgDGNrThl5o3wXN0IcuLZqv
eMj4XfD5LsGt42CcgFT4BDlNM1WHMjfTjxlO3iloKO7eSHatj3Y1GPO591XMEjXIHbKMS5Y3R7Px
I7Fj8PCL/Zg66eMwLIaBxbAk6sz/mGQ3otYGYwlwfB/5TId1WpQxyshkPHR2MB1MDAq8q4r6W1+Y
xYk4jLpoo0pes5dZNtjYzD0eY/fgh1zQIELSHT6o6DBmwfB5aNDV8Eq6R78AQETwnNosNPcv/tBH
hyxqlosJIBFFXA3bRgc8+A1Lf37pxqj8MjZWBa8qcZ6Wwgy/z9S0HWzM9zStK3luZjvadaLs3kkO
mpd1OycfpQiWHZ1N3sFiur9xRvelIa8rdlHu0cTOamfeeY6g9LKNIfrWA7LeJUt36qyMSbrfa7+V
VzQLVPcBrQnOJjN0j7Y3FaW6WaRalm9eIGT02E38Qh5knTrhZgbcW+19o2tw8+DDCfZR4PHXTljT
LdbUom439sCpexNH1G3GSbn4t0Y0L85pbFX1Kij1xPPepvm7UrW8qitTXtGIF1tXuTNlcj8UYwi/
DswMlbZaS73oG3C4dCpQKDVu5ywznCtw5V7/IOm7u8TsNG1SOnrSy8pHszsGdaHKXRyF2QEIn31R
KhPQbFYaLx4KwY1bJOMTqVnf2/JWweTvVQalHjEmsXNtQ0rfe3x0i52duu456W0b74akVh77DAaV
ehrrkZ0Xa2/W0f6c7nJNoIFC58Eiw0Px3gFPi3b/+1f5rxteG9H8v1/mX1+Lj7+8zn/66h8XOngo
tG7AoQ5CuANOjs3xjwtd46ZMsju+TR+tr1tv/7jQnV+oRKQK2iEziJT2k88aryGUKmYTEu4sjhku
/9GUul7Y/3Gh05JjCv5PGH1pxbX/dKH3rezQoKEq4LmjmDYTA7V1QxUMDI4Dv/AC68uG4hAoKkSe
J97epAcvyW5QiVhK7qDUJgTvRULuUieyN16WWl+k2aG8aVX6cogVlreohUC4aczZ+i5RQ6mIlmhy
C38F+a295hYki+WY/qkZpvgmYKWCAUsJZ5+0oX8VlIF7F0ZuEO8SO4OMQjonPYWMQ5APle1ux86S
ExsXXrSlftui+Lj0xK9P3hAZ90um38HN+iQueBybgWan9HBTWBSvz+eycXlKh+urWg4JD+ys2GXw
Bbp9pN/f6foUlxBwDrEkyY/eHN0FUVWFtCum6Suf3eFrvz7qvUJG72yEm28xhVsffclymN4HtY2p
b0BIZDZw9ZQQxw4DA82fDA+uniPMrveuEa/6k0t/RXGFOdS5g8Oc3ETrGBKuI4nxYzxZR5VOTy1K
zy+WnmRQ8hhqcsRme0ePREfsu29wNc44rT9b2awulnUwInkVv9tgmc+M7+lFWPXlp4rHC9awDHS5
4me+VyNbapx5NSP+MWULEW4zK+8eCjT1j9SvG+cmNxL1PYWSQ2cwPsZ+r3Cf35puAxLKoCc8xEV7
U0l3uXYcwzjijbfnfc7WoaYkeOgpDx+nuywdi306wVHf1HXfPzoJugLmh6i8bZvSfKTnOy92CUC9
/C1tZPCeeL153QY4m/CdK8G60xr5ExRt2IKYsWKMEF2kOCWhy1c9vsPY+ZhLeoBDLOSPlYHAt2mD
ZYQcGAOx2C9NnI7bLK/s+8wvTHWIoqUPEXlz/5uEm5IcDBllTwPZcehBnSdgrCPcbNJWDo9CLdTV
zAsNdju8j6q9TCLRf+4AiBo7txrGcmvYYzRtE/Lxd1m/iBzQ6ww5tFxK+cw3j2cSiiAJfQILXKZO
D5r1ui5qi+guSB2X/7ypvYyMWNJWaJJtOuDciGJyN1XU7l0JBWhXNlVwVVI/ArULwwHYyYRm9T3o
wvi+B491F09pwmeHR15wWS4yfuBXtI230Mmmb4ORByc6FdttFFRDxFrBck6BNg1QL49/wNRWgmx1
FSzGOBPPWt0G7MOyW1tbEMBeRh9kK6jVcAegEzxYuydn9S302sKQOFWNdRZP4ibQFocirgizCW18
AMVdEJnTbghCevB9tEViXmqf7O/qnBhWFwWfg+oLv1zZWa0uC0tpx0W/ui9GbcQYV09GvPozlh9e
jdW3UWsLx1IlNQ4KbB3e6vAYV7eHK5ZS8cBa8PEAGmOp5fkcaZnLg2tZHSMEqeMX4t8TKbeMahKm
hzofj/0UAa+ojeJC2iysthnsxrNMu+HuX3N36tH0v9+d59eOq/PvjPp8+W8rXmGzi2WFiiKKWcz8
acXL3Sgg8Fu+hb66Kqi/rnhRZJE9uDu51AgOaffbrxten5YjYZFsIqHkAauhqu0fbHgtD4Pdz8Mw
GQA0Wt90oJdpP92fN7ypnfaY1dy9StNuO0eB86asrHwavbS9q1UXXmOkYFazAxetYzAY80D9d9OE
jDGn9r72snI6Gtw8F1KSZTlQjZgwKxNijjgzRwTFC5KRS72J88I3L6k3jV9UK8oLv4ZvdAq6QuAb
GlnKXgxh74dXJad4s837hSrI0vfRMhwH40JHXL9HRcyTRxUvwdcFvQ6HqFu3l4NZZ9MdWL0CqkXF
HL3VFwcVQGFpBBRO+qwcaeLwuwvIgulDX8nI2k+AAEjn5oX6wqN1MqmqceN927rxKVFZdFuGxfDK
a4NzlQaPiOxiax7opo6/e4ND0U4+B/l+6Af5Jawn50vbRsiDSdCf+dd7Ob3QOeBd0tOO2pkYZ24L
k2pII7XGfe8M1tnyVHcebbjHTlDZxyHWxrGGIg4m6MgnVZvGN1WoKuxYKf2Xm8Ko+SeU1QJA6XQ5
dZKPZ7ev6SeZF0CYVz7SFkW0k5WckZ7aN3/uHO4c8K8jpgyOvyrCnLZzQQhfT5nt78VkzcXGDon/
UGBNiPaYSIA6G6Ocg6+xWbWPCaUaxTHFtJ/vgyLPrGPrGXHC/BqqD2JpYMW7OYRcG6XdGO+mikv8
QColV6d6Vk12wMTrlNiffLd+tvj+V7sEMmm4w2PfHGM1qfHkUiywsbpe0ZQa4XsqNv2KZRCtstMr
n4Xy0DPsNku/a6zBe6unOE6fDJrHwSCb5aQYwaMMLgRRP3WORpYobGiLrLlk1gDOg8IOqMfSzB5T
03tyjyImjn8N9Wn9DMBPolk/7oJZJuflAb1ohQFJHxH2qHg28cssA8bDbQe7OXtNpEX157JihSY7
Q8CLaKMeDvCGw3t+o7PgPNjKGO/8HmjuVdQ3g/XJGPywO9RWmL38ew7Yv900ntP4r1o1fx1NHL72
t9HEocuAAUQTeYKfRxPnF4L3+tzVDUO+Qwzpj9EEbgMBKIKjwmGqQVz7/XglPMUxSAqK4Za/0ufh
PzheXZM/2M/Hq8PBCkMIdiLTkW+64k+jyTCjIRkcLJNnQmzqJ/NmilSGSKaJTnGgIP+vlCcQ5BcO
y7JTvMCAittoOpd96DxmmhAVd+FwV0C4rfaZJki5miVF5dhwN2i+lGCrcOnNI/6M3HDnYL4JV7jI
rDkjRtOk+AyatlQBzsqlodN26amwvuRVXF+3OBzkpivt+QvcxmZEEkAY4/wJc/LjmQ9ENUiFdRMV
rWvsW+la1nVue+qWiwtgpNcv41NRqOjAZBbthUe/CatI+WWiJ2GXml2t7tI5n9+R7SYymqGR3Fat
XzxZgQQSiQ/DgYpqGlOwMZn4nhsJdnBMVN3vTLQhd0sxOIGVNq8oihR58mrzmB126TRHBzDvACEM
2d/1Q+63O4PTEj9fmt4Nts4sRDYd0gn5hFPsue5DES4xbD7JaY8XIaHPDBuI/Rhk7A80Mzy5gPfX
zYe+9e1ia1tUKMFcxLliIDqw8JxD+Z0fsriWvuDg9GMjuhhovl5gyjjBvVvAo9/gPPGOxlyH6Z58
aU8N7ziL+2WGTrVpRxZ1G89BcplVhmLV+HHwfSir6i3r0uSV3rv5phkhl25ZN1vecYoF+1IWOj3T
rEn5ZiuqMdmGtkEVXVzLjvhrUpe04QXuA89qh2dib3+GuZlXO3L64kVUlrY3F8V4bKVXhQdueTK0
Po4maBkhvQc0+czJa8kf9kQhcvvZgBl0EycTC1XKwHkawmXmmah4MDrr0zH78Yxcn5RZjT+5mI35
WmBM6UE5ytmBfz9NgNFHu6anKRrFvYuBKKcaQBSwliezqE49dKtx66weaaHlsL2xGqizzui+jqut
2h/rSu0QhPBdQza2j0yE8ib3pEkTYBjSOKQsqqo24+rd7qyE/1AMjmpfDn5/cBMzfzW04dvU1u9C
dWJEb8IQ3o6NoHUKk7hc/eKRto47SWF/drWdPHK94jaz+XGoUbXBeRyL9tPSNHjQLTfGj06tDt50
3O4GvL3VuB4VksKr1c6erNZ2A7c60bB+cuqNv/rg576ZIbPz/TmyMun6ndD+eXu10qPkYqu3tMM+
nvkd3VAdQX9EQd6MdUb53mpXfm42yzsrS8JEaRiw5q4qpIZEe/qxLjtPQZzzQdOO/7T17DNYqeRE
6YG4CXGt9dvcisgGdRZlXJt86Zx0569pAuBKJAtiHTIwhM4b0KYaRccpNZb4xl8zCeWaT8DXMnwO
IVFfCkyYt/aaZOj8jFRDrwMOBfyG5MBp4T2m9Vi+4w8mEBHQBNme6IfFthmTuBt3gNzQ+Szt7BxW
k+e4Gj5L7f3MSulk4Pe1JRS/lxecgiXo7hvsaP0V/mrwM5Xbz3y+0EezWwcyJpY27TxlDwXfP18N
qXI1p2bap4oW7Id4k2GQAN3TVlYMDLV5E6wWV7XaXW1KxC6H1QQbEs4igwS6/N1nXTtQCTLGmGeV
R9h1HzvDBD1jddhGRVzitp05Bnkx+HjMK9fAMVRan4Alpp/sPKE8PS+G71U9p/SlVFX3aIOLuLeD
poA0COgn3TaQF+NLfvml2s4m1uwt5ZJNf0tI0cyv8mrsgVmk3smCHvEcTJH/NUS5DA+tpI1xm+v/
p62larxdwpXbwvTi07wKAgAGs4t4lQlwhY0XuBkRDwQP6l2vFYUAN/wb3772KtF6Q+Go9BysIgTf
6QyAVSv3RAuyg7TM4ToYRvOCYdL5Ymktw17G6V6sAkfg5unZEHaPHob+AQoVKaQskTRmrY8MhD8f
lNZMeJQjn/it6V2LVVQxiXy+eVO+XHVac7Ei6uEKrcMwx4uXXGszo1ZpiLY39OmtCo69qjlM/ig7
wLtReaxV8eH84bAyFEKQMWpNiBQF+pDQUlHM95m5dqkf+lVJQkQKX4jio9DP6OZ4ONls5EdrUMMB
GzebQF8LU+w20KjyVa/KV+1KrDqWWjWtUMtbiha6CTAZoherTvSvTkth/aqKMc6hkA2rWhauyhmG
0ejeXPU0sUprWmSTq96WauktAIbjnIwCQS7DJZGjgSHT9YkzfZBcRbuDaLBc2auiN9YR6h6EE/AF
/CUkE7ESHN14toorueIdG016xNsB9NHPBgCQkWZByhULiZmAR8gKi8xWcGSsGZIZMMn//acplinf
txnQ//vkf0vI8/+jSX7/wh+vUhdrdOjRvsCr09N0bp59vyngglIE0mtuQBkX5pM/XqXAyT1qYFgU
YN9kvteOr1+HfvELGwQ99BNd473qmv/I1sWe/T9fpQz9pkW+loicBv15a1XxT1XExTgNid0SD0PP
e0gbv5w3RqWSXSWM4MnPQvd18qJ3NBaIeXmVIsPMQevedIHFbDrFhmVvkYIoU+wt72NIrfr7soSk
Zr10ingAsGysIMTO4Ull9sWcMEFuSwoh5mvDprHnqhaEVA6mA3QP5JXpfsHALcddCMOIQqsck+yp
A/qUbts5i6KtxLkOe8oNoJ8CrQoBjngGF6w3cgLaUcDAX2GXbnc9ZvaSvFLQvfN+mz+KslefOj76
0LQNaX4Kk16Ee0y88RXQbGokZd8VxoGmk6a+5BNGqgGUCwG60RlNeutT7VXJauG21ykRaIzibmvt
vNqZPyUZ4VWCFG1y43a+oLbLJ3q3A+OvOIHiJtFWp/mWnvFuR2psxpPk2U12H0/N0G+HIYufl9SJ
75149L5Wfev4XG5quQMpyiXYzxbcDFfG2TeX2M2LkAlrit613joTYWOHW5yOpqjwB4oyw57X0cIo
tElCn2FaTFCAu4ruiuM0uhRJl3kpnzAbdfaexbz1VQVtKA/ZbIRHD1vYA+uZ6ZMdld3nKOyS/oS/
K1k2oczqdusHPBa3IuUZjhu8hAFGLzstVF3eNfi9o4qDnQLliJSy9iTwADZ5P3jK/4QDi6Yulrv2
coXAt8z70qvSicXkXHKdWyBm3TFHvZxZT0BqGwmsnUKiKT59wdniguDCJ7gBaJsg0k4tRvIqDxr7
SoYVGTCEByPZe/EgzoU9WI9ZZY3GrsFlbG2aqbS8PaDiIOGEx5+2gzSa8IsUmojYngpviXWViBk6
4LYbM5i2uIDD8Z0uxtzCM5hU303PYl3aCzcBCkdK6VBgsb0d2bDOuyoJEEj53amSz5NsYsXjlro2
uK10hbJko7PO9weh9l6t+IVc/GL6lChrOiPmAlupKDn6IqahvMzLpevZThAo3heZOWGmA2l3Q8+b
vV3KCaqNHfEafhrMtskefC+xiwd+eGW0Gfup4kNbzLba1ELARU6qMCEphjNVXSgAftHGRSuH/YB8
3ojKPMdOF55cypJmYGFBeGtDJ3C3YTxeV94YXHQOoXCUBP3R8sBB39SeWcf86B2vxUNmhs2OPKb/
vQl5W1p44C9nmxrX/b/i1mDD8LcYytv5L3hWXBo/vu63S8MTAXEathasDVgV/L4oJmlDpyOLYlYJ
3BqWxTr490Wxhd2XAxB71A+f8O+Xhv8LACxCzyx1IVEitP4zpItGzfxplQEwS+PIdd7n/0eeK+hs
Xktl7P+Rd2a7kSNblv2VQr1TzdnIQlcB7bPmOaYXQhGSOM8zv76XUVKklBkZNyP9Ai10ej0U8iok
l1Ok2bFz9l7bLN34dELUni193a3iVZIn9mVXCe9IjEgjlnGJesJWm/DRLZl7KVTrm8bS6QfyyCJa
R7FRh31FOpBAvedp3oloaa+SMes302roRXiImhhYI9EIMbm6eBR2k+PUNxaml0e3Q4ieId5Dw1El
H83YSHcQSegwh64ZHWkNsr64860LwBJJujStYtoWjpdtmA+JdTQmkMGVluW2pjHEuaAikK1xc/Mk
i4V5DqyOPkUDNey2akqUv4rTfo3r/jKuK98jd9G0geWNMCscIiyv1V7pZt9srS0yFF6PfqnmiHeQ
18cijsQiTQNvWkcR29k68lwOrKY9NsUqnBx7qRRBXi1cFoFiWZSwHRaFq+ef4TSaO4sWNjmOg6+e
ZElgXvJAex86253wBTottI1ZbxHN2otayjASKcgYZm3GNOs03Fmz0T4JOIZZzZHr1JnLqSw8qegc
43hdpmzfVLNmDEIGSUhOHMG30h45+Q9SMuKj/Td2aUeYx0djlpZUs8zEnCUnIKRZwIuhFM6a0r2I
GImJAr1cWOvuwqojVYVVGRr9dK+R8dieKnFXgAKaFS+2FL+g+o6PFSXJgCeygrlHZqGxN1q5oSe7
MSXKzB7bxl5ZMETgbEQDqQmDOR6XeZ18zgWw97508pWdqcnDWPTdYdRn2rGB73hJCuWl4dC6Ad5X
HE2TE38SPHWHWsRBcWHRYP7cAjK1NqXf409RaBWtk6DT1wiofZrOnTeseRr9ey2JwxWNN+2I5T/H
oE12A3uXDyKwDjj4jAGE/GnsQphCbXE4EMZ7jjotf+gggAZLxsT6KYoel1U07y80NoHDmDX7sGsr
wZR4CHZ93HTr0W+MtUPS7yKhd3VYYJ4EXDEI53NmdJd9qJxqBLlEC0aLaPEm4ungpOwUdcRGPDQ7
u6eRP5pRfj4GfbXK7GIX9YlyniQIcnrljhYPoq0x2kJJ0D4AbLnMsaNly9TWbwPCxCDSqdVaRaZ8
E3dyn6/zR6T/Pro2MhC9MWa3VcJu2Iz29NlRHZpSWX1v+oP+VWma3fxbKZkJWsNFxNVHo7Xp3QED
f1x8kP8gaPrLSNE+sz/BADASIr9Y4zYeCLdDrzKjrUCzdNQb2QkJhtVVKWp/R8qsvdGcUV3pZXnZ
BblRkd/dcuQRxineq2mRJPGZlcdniV4Gmzzs7jPDJSSPPOlD0CBnbYg5bWHBkDTxo2NN6JEjliOw
dmdIEgYXYXfskCF6opWIKTB1O3dWlWqfM1ShlzwZeFZTfVgOWMbbRCVq0G70B7ucpnVP3/aqKVQQ
CVHgnedYy3dUGteaVXs7FMrOinX8Yx1P0SUVGbDoUf2ge92ppQ47IX+Az2ib1hxRaDnRl/R0feND
lVH9WPQK5X80UXY26H10lLVVv+wAMaxTXbV3RlAS8KIQ2JBpRFXD2/ysNK5EQ9AoDIR3D92HG6dN
zho5GDEVLznGzDjegvwmxBp+wcoEYA2BX73En4fsoFP9TaSJ+1HaoYwwNG7SslWu0tpNVnpbQzgy
xOes9px2i/KBP59l+BDhvHLXJeEmBgL4xS5dY4WYolimSCvpcPhnUWdekICtbNEq6vgOxxLtgZSl
e9ZEJuTQleuKkDHEMl8QnpAfCcC+moLBRHNJKltYW/WKYAhn65nK5agl/a7l4IJXog9ujJS6R0eW
cZQB7s4WrJAaTahMgP+3SGB0646Qdf70iVnF2eL//xrlZXDy8yol+0n8tMG3PhUqNnpsxFuMVlBs
Y8eV05gXORgDa9hyqq0h73b5N98LFebWlspEm2Qrm9kL4uvvhYp1wCgGIzHnW03lHxi/VKigRXtd
piBhB5StM48mR2u2NPP1V2dbpTa5IbEhtU2THFVGNOwMWbYG5LYALOOXsIhQ7XAzvOoCXDypzf6D
RvVFHpId+9//ybjp92/sqBikOF1K/j1lEkXa6zfOYNJUREksNTjb+FnTEg58YMLSSCJsR6dBOE2E
LXt+dTnaJUkemV9W2rph374kjIt9qvLt64rot4+jrpJQVGbZ+EGvndBZxr0a3TGAaLAa51rQU+x3
2X2slP2ErqNLvQXwZRJhFYfecmtzQlpVYw/QmPM5IvYm7Ao0zR+suFP1EovyGDQ0sivlpCE/t174
AZojhjd59lHBkfno9BNpvTDQPpm4Xrcon9iJ/NEkB1jrVLzVqU9dswp4ONE+M39uFkAX7BJ2glrD
hjPlHNlBWQztssyw2uYFjMqeC/ABqN5wpdMnH1bB1FL0ZdQqE3DUKR+XmZP1xDF3FZOqzG95gkft
M9/R0bSWB8JpdE5yxMy7Iui10wJ2w3HZhWa+jDst/Di22nhhtoX4RCkyfGUygzMLhY/QN3bnV+HW
anVtK9A1j8ukJKtbCYYSnAqIDqyRNeZhoCfmxeRVAiqbBSZnAZkkQX+OfOu6FnT5VkzkRNFyvety
UCzSxQeHYrSNFTZiZjjobAXZUGcoD+RiN2qKumlTaq0wjbN16hrhxOAGmXhvRNCqoPf5BXMVJ7oJ
6SE0a86YjGTgr9MC4KhoUAlM1YmXjqMccNuhuyLmNY6WoWploLWCQhhrPWi8bms0rvk1JGXsUBFa
5y0Jy1VNKY8X2kK9cXJRugR80CeO/ZpmSjk3VkisSsNl2HQNpmTDc7wNtDRI50JLzc8O3Hu8NHOr
Bp84bZtKxSl1MpYK7Rx9NA7ZTzhQzs2eJGtd0DVzE4j8juKhpTEECIgWkauhOFyCQqd1VOJzOw1q
jYZSPDeXetpMtuw39c7o3Cqq5gMwJe94kQMWu0rMLjishzohZ2TgcWeASJL29QCoK+L3QAiN8n5o
k8N/zPouOZw/6V3WP+pdPm8N8luf1nfrQGV0DgiCEEIVha5G+/Blfefwx8JOixIDz7xSvxxEMekQ
TcCmgLVHMBCRQqPv3UtWVc60DIQFqz/j+F+ZqYP6ervQ0vyg62Qz16faoeSVfdLXCy3TwMQzoEfW
dLouGy8mMtWMeJxF6+2aePLWflITeN4KsUCyONEC8fWT1EUq4sURZMxBPytUpkkJJKVl2Vr1pYGb
Gi0thjfXXuLJ2RT3mkLnprQHnecRVckdhlbyvAMfV3Q36Ndmqn5JS8tcNmiJSBAql1kHQIf4AvM0
YcrOsUXTViY6vRV8LEfqeImDU/pppwKVOsvoZC1bGTU15QSPUI1PV4qWc2htm+Icf8Sm1JSHFFA5
UYgIrGgNFR+8EeG7F5k0mRo/QT4p/Bunttb6FEyHXoZoqYqQJJN3L1MMMT1Mk+auszxYRz1nbklk
XeaTUu/0RAuPKhlzOsjA02HOPo1lDCoMQuM2nLNRizknFUGqOG1leKomiFHtZaBqKaNVTbtIU7wP
DZuC6+ZfsKIqR7aN6phMXWeVV1b92RiMFA4Zsa0JdmDsw0CWJjJdGXeX28kwjjq3GpdumBH86tXq
1sgnHABJXlsrH7LoaVv01Uk8Vlq86BA3ry3CwRZVaHWf1VILD0HIqEcTtpdDXUxf2NTwCHhe1R/T
ukS0o5Ecn4ikvAl787QI0kuv75V15ufxtoEusRyMjveBH1bKv/AD0WTuys0HFbOmrn1sU5Kj7AKh
lOpN+gmC2m4nKq1eBZCdjodcT05sc+x2BYjCdZhN7UcAAhYHQkfdcua4EWFP8kTt3MAfS3d+XF9x
qAT6lTgVh0MAQWM6+atm6NEozHYJxjVntYvooPWV6ovpmwu8F2QaaP2XofK1LVLP8LSwe++D4Pxy
mcjOgGEq2qom5GZnF6AVJ9k44EkEZNEJsZlahCeTM1QUxWBDSbPk9KREd+2QgejxlOKePjUNiBGV
zFIruBn7CCWZ0tvep2goAcWpw6Mo6/Ioxta6HGMCSBVECheo1azdmA/1ktAB3V/wkDZr/Lfq9Rzv
GzvVeEYIen48ERRMbg/OYVOoZFNwpMW6hKJ8IdSmXFoFu3AS4H5y7FI5gjKeXBONN9zYlVetctlr
KYPEeoDxkVxFNGHCPhjA2dH1VkRhLvLBv4aM+9E3K+PM78f2CgWuzaxPcGiw4KPUsq/DY06Lxxa9
e8qEv181VV5vYKDgAZXNoE4nWj3D4LDQLAW4ZDh9zodw2ka20S/tJGRh8VPlVs008yIe8ay0LlPv
CvbxqupB92Vd9SkieHgLrXlE5QgQd6q6CZrbdB87LYJIfrQrvC+IKx/jRNrhZPOKoHdmGqGNvgSO
3gocerBUmr6+ETSXsB1zG7qaCj/GmrIdTidqvmoM1wRTZoRe6/4yHkEhJ91Eswyy3Bn1Qr0KUbct
JmYhi5F44xXdo3uzF9+K0VJ3LXSuw0yf4pVIBDkOtnZSK9NjRmgJXQY0P2oc42QYg1VWKI+kRJwR
idkRN637nHF7rVvmNivqECs3NJNI2LZbayMYWtx7luNdaHHZ7fJazVaq0R9PpbcpEo0umWL4mxoX
Nw7FKV2qOotXlsbHYTmpOqPablwi2K53UT7qq37KajBsrcYJOE+V0156Gu2xojyvPrYyy4K2M0ge
vqlxk2McbeNRleFYx325hroRrNJw8pf/nGrgp5PMi+Suebj789hkOQd9Kgjw69i4dglH0Em5NJlp
vhQEzgH2Xso8NmRoT3iEkD0/d6b5JsNhiIk0z3LQ20uE5nNB4MCbEtiCCEcggJOwjF+pB+hOva0H
pISZzjnlABANFrc/2H+UvhByjicYwEDwbgNGcBmuNRjdqOUolC23FBhSac00S7sv48swC+viKOPW
ukdGUYbnNrN2dmri1xfCzWA8l6pVbOAPlY/q2I63YCLddEUW0XjeqvgsFg7GBsk5y52PrZO1513l
Xwdmg7kXCsQ3z4Pstu5iVfuiRGV20RSNdpyaQfYtqj3tElVDfV8hHKlBo6vgp4Hqt/pZL48KCOD0
lpgHGLxrKuEoO8R0q6TbMq7UfGcYA2fAUvQlUMsxSjLo1yl8HptjpXVUdGn7ZXC00ltpldERglBQ
QBNoaBr4BlT9KqgF9MuhMW9NL80+OUhZRwI2A5Wp2Oj0FZ4Ws1TWCKPa2wY/zFHuaT5+qNFj2Bcp
ooc2SYMSbFCZQv034rFE3WHkTnjmBQKyJVIV/KCjkpXRYTC6R1ZqQW8SgU+V4EFKNem72mZ7zMqG
otcP6qQlKChww5s0Dr2Pth5AECKn6bZ2ilpZ+GavPDie5u5qmbu79Nm0ylXphZPNapQ/5jSg4wWy
OJIZoIU4OxDnUYwFsw5ufQ008spOsmZrpGWRLie9HbOz0lEKlL5p6l5GwxBcYzcUt542KV9EGTTX
fhYRC5Qg/uYXmywJPRBBA8BAr1rEyn29bHUjP0c6qp0rAA2ImGNsEYB7bPHVotWQyONQK1Er6uVR
XWYwDempQmwMSne6VD2nVs56qb82pBI786QoG36lfUES4MCGM8u2QVlX4By0lOy6ovNOxspWjJNW
2N7p5GmRsfQgq9fAorvMXHFoVU4gaLhiAfSooQfolj0pl3miQTXr+nUipecx0r9z/gzo0YNZmz5E
DXwUk0F4u6hcH5KrgMn8OZa6dnOWuLPaBg+91L1TiUsquBTDI+Rs73ypkC+lVj6bPH/NCBSChpBa
emKPOmo4J1W0tS7V9t4svFeUqmEMyYiCh9Gzc1i4k3DO/zkr9U8xfldh91DVf1SdvJzcvoP8xIFc
hVGXcG6bF+TvuhP7AN4BuTe07GiNUZDxPc8LtUWysYoG2sVxywrOCvp9oTYPDMSrnNzQpUApkgv/
L6ihNf13K7V8G9ALFk4X6ikpv357chsMnI2oPAh/z9RrRjbNbZqFzqlBLuttIgBjLTpdHdTDQviI
aTN0rhj9O0X96KcejyVubmdlNGBQDyNYrfGSWRSLzgA9/0aqOY/0AdvDEk+e35+7uYUeAdkus5y+
C4tvKNx0e6N3bFboAazhC/qE4boxLdOTggs1WMV+TkJYCagFRaBprlQnyK0Fc7KC3BmroGDBCt+f
DtCzQpptyoSMzJDEEXrSJvpDVCPLlsq7oAUWNuhRYyuAuF4m8YjJMwo/eRSVd0jVUpVaXe2cpRjR
I20CXU+phgP6pksiwW3Inr40LoaZ195GQ0WKVtMrerGwSYv3D60oaZYlfSZlkdV+q25ouI4007u0
O0l8ZGULiIgECWDs9O50NhQC7PWeUVrQM4eUaW/KVWu37deyyGLUmKan6WeuX9ZMjOw4a6lW7eYi
7D1WVbB5aFkNK/BOm8bMsm3fsqIuBg6xJz25AflCh9mAYG2MhVgiSFWJ3YjR0wJ3BxMIWEwPzKVK
5NaOetAmTxnhwsloqNM3ji1wSnHPlfbCg7FqfxrD3h0XHI6aMyPo2tsq0mt0lkQ7cMZo+9i6yhF5
bjNSbqc1hELMvnGXFg9hjNsOGTRql4WH6jfeqnYZQR9SdQt/h9luiTfuMPCqxaPsljE0No3PVjuF
4NcKUjYgnxm9sggnd/iYaa4jW49sc/+cuYGsqf68r3TNGL75gcDhZX3im18mB9LPxgW0hHCYEVr0
nF46S4xSLVYaDBn63CT6vj5BdYf7Aq8FI5xcnWRd+lxIktrJ98g2vxAEcar6L3WWQKi9rST5Qbjw
XACo/Ia6YVuy8/RqdiAUq3DpV6zBG/UIiCTjGYXnSSGpz7nkP4d2md9lfaB8U+wwO+HTjl97hhpn
LZ69JaB1TLd9EteUILF2U9VQpj3Jm7aD1HqUClyi/ySPGlUT+CnJqOaoax37eTeCt4RgPSrd+Fmh
M7SGj6x/KUExQDbpzvJOT5bKbG5NW57IkQbZcWSV431rqzUCOOmIDWdzrJ97GGWtsvYuKumeVQPg
wOt+NtWKYeijJT1q57hnvNevaqtQkDXPdtxmtua6s03XK22MdW1emQutdzDyTtOgOSfuk8F3NvuW
qQp5MHLV+GOribzbhrM12DdwCXuzYThnmJwt1UoL8YLMnuLZXowFH+Q2YElsxyT5dTfObEautERc
VxGRxpyicSvTu8G47EgPszLbmbOs1tqNok/65TgbnuPZ/Aypfwg22WyKdqQ/ujG8nNiu3LKPq9lF
3etppsIF8GCz+CaicNR6ofeAirm5oYbaKCD5F06fRFdgtvXk6xiIVFK4J/WmkyZuoUxms8yprW6C
2eVt0CFf59L6XXppcxTPfvCM/v64rpCCQw3BMD70tXvaSRP5JO3kjTSW57PHPJj95rG0nttuWBun
nlplj1071CibpUt9UEIv3nZu0pnY2RARltmmsqxOfShj/jALxaFrujWFB4OVVilD/3WlldFwNlHQ
i5M6rbVow14VFADUiijl4BwX05qJqk1IHGkp1WlpRNXEZ5Bloxem47DwYxqlq0xD08HcKJmQVQZB
E+fH5MC3A/LMiSRv4kHycRUMg1cf5hW908Oul0xtWgzwtR0V1DYon/LGmvnbWZiqH2shqdwktsQ2
yg8UpyuntK0rUwfhTb0Pqk+vmvG0k4hvWObAvt1aquZmBrg+88CHmQ1ezpzwKK2H3ZA22SkJR+Jw
TCqxjfAqbHsJGa9FK+qFPAJ+UkYg5LHEkfe0PnAvSEZ5lkheeS/R5YDUg3NLKaj0OcfUsM0xtSD0
mJnnsVbAP8+Cql44EooOAc5YNTMp3cFEXy8RV9trnDew1Bt/DGo6OI21ciVsfajp1yyGoDavTQlj
p4ox7pnhT+chCUT6WqHL+K3gXr6vZpY73JMK6HcXeCEqfR0VX+MZOQM5M5YMGbOlTGDVZE8qVbwq
IrUPOZ5YR93MkbdykPKx6YWfwpkz7xote11nqfUVgzhqBGOm0jtkq5z3ElX/zym6aWP8+aZ2g8H7
6w9gZy+bGt/83B3RDlzU2jRBpJHaNdHZPW9q7oGmWYInCGE31rDZ+v1cdLsHbAj8c41dzaJ9Yf82
DrcPSKBEtAdd2362hf9C0W3IPfXNQNyxkRLK4l+CdOneSBzaq02tJkauQIsCXImoPlAn6XCB4SK4
MkrfumZIW9OFtrDDMpdDdtqbXfM4FOQwql6jbbtySq+qrFGP2NDMdZjbmozaARKREdG4wVNrf9aN
re1jyOGwezQadrKr/AtcIjHdU7v41tIduoxSnT5/82msMIL1wZak22Mhbjm9rwhNT06UyCD9uFDt
lVYWzRW6lW6FFk5Z5LoLcapKzW3qR0wPOq85DhqjvQpppD8EEQHCy9Sv1K+NNmxCURHVEU9MZXqt
PaV1SZZrG2Qcx7skaNKF5pvdNaq7+LQtW++aHmN6NkHtvsSRjBQ2zOD8hl+TWFFBURTI2UL4xSBA
Ow19cBl9aoscEAqUh5wgFFetHhwX7H7jtuTW1n15bbkNamFaabsARlawCp0GxkMyNTvLiJObpJ2y
DdXPilP3KojUZBc2pVYtUbITdjY0kI8MFWym0fb1ygrG4pjuS37iFlpw0Tn+8HEiNHQFeFo9okoh
OS0TUFkztSkuFSmUB5wWXuOK8tY4zYYvjlyRNDhdd+R5iXhh2yF2Js2erFVbFzL1o2Y5Z/jk5PcD
gTWbXi/1L3HShR/RudUs8/mEMNmkvSLV9tFwmxgERC/0NtG9ZasQprccUERFm75RkErabXHS10m0
LiKWaJzW7rKEEL9ttEi7spREbPupS24rgiDotQ2hcSLS2D+34lb0pz7DnUcjCIBYeKp/HNRN8a2K
myQEpYxH0aVGodS4qDRFolRKKGb0djQMR3HMXHuRlfAFNiYgH1T9HvkDy9Ths5EyHrSrSg+FddMV
innYqkOnbCFVG9UaLTw+07JK2y2Qo8pfOwFtCZmuDKXZN0jMWSemrazI1cqcM1oc3PURZpnHDiTI
18xKH9W+H4sV2ybOL3PqwstOqIgSsjrLvk0yBHjQCzda921hukdChgYTaI0CY6qIE650yDYL1dSA
3bWmcueYdO+XlDG+Bw2FUiLnOF0vY6FF6bppmHpsDbV3uqNy7hwShV7fd4wZL1tjTL/VssUoQiW9
IO1N++LOHUgcnuKbL9uSLf3JZm5UhkJ8FHP30tMH5LWmbGoabuek0BQCVGJ9XT4mYNSLjTDhg4Ui
0J1VUdR5eC66qLov2wG7RJko0WUUFHj3l9oUiGO7j+mELUXMTkmvDzbwoiOqhz/K3OoxMawBlJsh
Df0MbKgjUli7REFQ702x86WVbAfN7fC9kTVv5UQpZ9Af4pkEAUwMKoQ1DIVyVJbCxNVVycAZ4SYx
w5zGys99Z2x3UVV4h3UNmpdOpVIaj2kVJ+1NwhgFHhLaUH+F9zX1k4VjFkm2SxIcITXqG3SqKVlo
OwT5absxFVUECwT3oQe9vYo0ZBsZUxsx6GBvjNLFIBN61Q26sylbFapVfWzQ9FwNGlbGEydtmCzT
sgu+4Vet6yVDPM/YiDhzvS3eQmZuwBHxgtZGt5nAORBqkXzLOfQzF9HVT0bgXGbc4XSx0YAgqP3U
JETOTMqpbxJ475vMgVumgTrd7cWoYZFdZzi2V1Onult3pMbER1AqZ6YIaoSDNMX7bkBp55YWz22S
9NA7PMO7dplTrVwlnrbWmCVXoqvbowHPULXQ6a4qX8K6nY50UguOfKPlxE3ITHZYRXWVbZOkydY+
JoxtFGnDaiim6pSJVoNvMUGKDcJ1+JT5FI6btPYirn1FaONJnGfmkooe2WeMYGhZdBFFSZukh6B5
dVZyHvvktAzr8qtfGfpAAmPoPyY82/jDy9j6XDv9o8hboMJJb7r8JZpyV0aW2EWN2Zwg1G3wvIzW
BeFT44eBA/9xUrgtpV6eVyTshn29ReBs9Uv+yin7gddL96bQEphb+rDDp1iCFOoLYIheD06o60uF
AWmTJP6qVUNxxagxWhZ+Lh3WokowyDSBdt6GtYZshi3mg0GW5teyacutLVr6Fv+caou648+rrc/5
VwrPBw53zXh4L+V1NCp1hr3fqyydskj2AGwVWM5MxHnqHFBJCah0+CYMYHOsr68bB4aDFMW1gH+j
RsQ1971xoB7MYhT6obMLz/w1Ah0Kljc1Fp4etm2ZVYehTgWD97saCwBlljeJc5gKTPKLtuqSr3kU
WqumTBLaipbGomA33FQ+YuXNNAgSRAWBBZBEAi8nuKhh3OsnwSKMFedK7hfVNlaFZDWwp9OoG/ti
2VrtBxRfXzyzqS/McEBlPaVorRtarWhjHfhZ+ErPYaShJzb0wNNWhFJ0X4t69O+8qOzELlD1LN60
mmlxDkxU43Pj6VYxj+QtVL1UFQv0VhC7RowFR1Q7jBNg3BTaGamkZLsVo1If2nji6ePTkoXS2hbJ
oWG3YXcmOg9SpNVY4iHLUBi4keOc2swI79QpgQuhjm7T73hEZWhcxAl/UWGqSJck/jZiZedtAtKr
bC/B4CC/EZbfXOvwZbC1cbTSVw1pSKDCJz9OSc41x/wGlsN0Ynaec8hJvD4JVeh3bM8GS2zarYkT
LZ3lMCnTtsRpG37olCEBX0/K3CFvoUMUGnGM5QOCv0XUa6lYTbY6eGcgtm1viX5FHJe1xR/GN7Gm
02GxwYnpfrWCT9FY63iyplvKY5vQTbdlzj/Clg+z2t7qfd+u69of1rrWdBRyjUOKVUE52CHmwMm1
KJlLboNcZJehmgH97jpr17FVnAaNlh2hJhmP+kIPV35jk3fJ2hXfJBMmTTevhmXt2MVh4pHnUoZs
M2oyaislqh4BukfHtotzeUpyLT718cAn6L2FP2xI+PG0neI79GmBCYeKOEbjO1SXXUGpcadXeU9E
Xa/7HA6miRBzmtdTPaLmSeLUYqgIsb1YeX4aiutu4EBBQTAVzrJQbP8TSFm9WOvcOD5h6zIBt5ZZ
uMYcixsaJORGk0tYLjgmbnsVRqO5nqgBBFIlqzsC65F/6wnBsiDsMslfIBayr8He6ke1znA08bkX
MNGR2FvJ7N5+NIjxpQzsPiDd6NIVXXHzOJeJv1ZP9m/qK6QAyzzgNBxJBrbs8dDTrPKCxBz3vJ8j
hOVRaUeU2XCnzxHDwahTgUeUj4jbZQoxZ2n9W+Ir/ZGgN4A1iYg0cl6qYpU4ZBgbMs3YdWWwcYLN
/WJonPhWyNzjZDKzNaJa8yKPM7gHlWfgFukFbSVIGrDdKfWno9bIjILMrwk475jV/Z06Kv6idpLR
v6BJ0E4rNpTjoYrESRJ2ybQe9bL65GOQuXcUEcrKQOUgxmloBLoHxJ8/77AhrKEVu4kq3kfD5HOa
S0mae0wy04BFFQT+3TQyHKbmFA1ee8wiZ3bVRPCyIHZ8nmK6LBcaKuQLY8hvSGOzKYDL0D8u9NE6
9fyRkaOnt/plGfmjsWUCmWsrtmH9g2+H4wQUz9FuW4cwMbbUob9N4sB1NokbqtPKIONvFSLvBfwE
axJMZa3Vh8yyunpZ4qhZ0IHKGe6occdc01Pim27y4FpPTVIvxtZXP6RhMK1+fTc9Db+h98kfm//9
v74N//UNIEMV+kEzn7h/+6/z4iG7bqqHh+b0rvj9v3zzjfX/zF/2H/LVXXP35j/W8+522T5U49VD
3Sa8ifzW53/6h6/yk3776iw7v8n/3j/6+Q963nVvxuLhv//z7j4NIZ/XTRV+a36wIUsVx5tdfP7F
5s/0s5+D1CRs2nvewIRfh0Yfi7vUivJiv07yzH/+sk1APW4AIWx6IPLFTsr7vbpOf3Ylfv4hXy74
z67ozz7Aw+8rE/P3zaNfvRD2AfYIG/Yfdon5RU3x6kKgp0Uy42LGev7y0wTm/V0IiyHvXneEe0B9
Ng9enm4I9+2F0HR0RI50ucqsOfn6f3RHfMvbrJGPrh/m2ZtHQ/zFe+F3P+G3h4Ialr8yLNyXPzY/
8NW9ABmCF42wly+/14dCeoT2uhfwLOtM8xzykJ5fby6EVKZTYyNFe34ouFXe1+qAh0nVpK5hr8sA
70MqiADaP18FfuCr+8GGFGLQPmba//R6r/eD+fSL/W7R/YXdwubBkIIRk8PV/Hq7W1gHzGQwKHAg
fHo9rUXvcJHk6LnXHWEdmEBh+LO/7Iv8wFd3BMIfOT3HW/F8Id7dg/F8oDeeVu+/f0dYBxayAYy/
nLLn19tHgwXEBun4vCm9wxth3xXSPHDh6aPIf1kCueXf3AgsCwgbyEl9ej3Va+/vQtBx2e+JkKJk
bJ6o2eSay+vtheDLVJLIOfSnR+8dXgHWsr3WBHEAW5S1kTLx6fX2UXAOZpgVLan5fd7hBXhapP7+
WoCnWG6RqoC0Nb/Ybl49CxbULNpL+vP9Md8h76ta4CGl87LvkkCFTGk452K9/vjopgwIMBwjXjbP
d3ofoP/f70HgrEQbl3CSlzPl282RpUDgjmXu+rxmvrsqQd4HLOp7XgZ89DZqAzS8bx4DPBo6HR3Q
hs9PydPlfofrwf4XgBAaqiAWhO+b36v1gBO3YHdEQ/jbcvG+1oOXImnfatE5MJHVE8b5UiSx2b66
EM6BLmWUklv69Hq3O8S+FwItjSyZ8QU9f9K3K4M4YPrDDaO9tBbe64Uw9q0VUMqC6mBMJm3eb24F
rg9rJyOip9d7PTiYT4v23y8WnANO1JTG3zsLby+EYHEg5Yrj5POFeFqM3uEquXe5MBvz5JTydxWz
doChHima8+72x5d18enx/Pv3gOwl6lLZbbxdB2QLEtKBTFx5er27dUCgSCcoe88KgUqIhd8ydBnG
9moVEDJs3ND11/vF+9wZ9y0RuAOwEhBI97IhvH0GBGdKVeIrXiqIp3X3/a0CMs1ir8MjG4IshfBi
/fD4bB5o5PpZ348Ockzzvu4IngimBv+OXcHG78EE4unF53z1YABytuF+Q0l+rh/e7dK4b6eVszTw
KgpC3IPz6+1Zmkasw/8BcHlv98Hz3oD1Z88HQpcx05yRpObo1S1g85y4VIkSeDa/3t2T8LI77nsF
KJah86gG7Lbn15sLIQN1UHyq30/Z726TfLkV9t0m6aaTq4b8/qUoflsqmgfozIDughx4er3XZ0KC
+fbaJNwDl1y4uTPx6omwDuiva8AbXkrpd/dEfMfx7/XpGbPhUqST/nIbcMO/ugyGPGRznsJq9fR6
Oqy+v1pBLmh7XQjZYNSpD5nKPn3St0WTdGFycOCQ/d72hu+E7b0+Pu0SDYnCbN958/cnWAXf/Ls9
Lv0hyOJXJSou43aHripr4fc7/NUFQLUAbEVnGPXe/u4vG8HTDfn3z4vEW1MkM0d6/vxSjfTqAtgy
/ZppnHj5+rtdAfY+NhnMVTGJyVnL0+vNhbAkJ0In5Pulj/YLO+JfWC+/K+GWoEnuZw1c+FC/EtL9
y3/wIg774w94Fn3NmnN0PG/+oZTEPf3oJ/mX/O//eaOQm4Vpr774IlSb3+f5258/4B/f+s17vXyq
l/9xFz5Ud9W3AOuG1MQ//5pndykaun+RJjB/ww/lfN+XwZ/+9H+RcLPnjz/ufxg6//0499vV/IMa
8S/9+sd39232A9/m9w7Kvm+wRC9a/8fMZPkjkuX7JGffd1nkkMt+/PPnieG+P///ZHfp1+oH10mu
ZbOCad93+HKXPv7wT/2yOrNt7PseP7ON7Hmf/hX/755v8Ve4GXu+xV9BB+35Fn+JI7fne5z/S3Lt
vm/wL9Hne77BXwi03fcd/lIm+Z5vcnLn539OooLcvvcjfZz74R/XvZceBwXYvmvG8cPXrz95Bxqr
e7/DHSlLP9qDXj4F5dH+7/Gj7eHlDSh8932Do9D/acA9h+F93+Iw/cEO9/IR6Lns+/O3efr14U/v
JZNB2r7vsHm4p0xL/mN5V4QN///moarCJq/Glx/9yssoJ5j7vt86a/0/J3aanD/2foc4bP786TD/
DQ/4+ichE1IwvPcn+Jpn408+wr/hAV89JM3/FZamEzTpmlAhezul5pXiSbpUyN9OiZWpOcV4fEGF
DO6UWJqcgScqqJDHHbPLExU8k/JzceZz0ClelKYpx5TEXHylIWi9McV2JGXijg1TglkbWzcTvnEK
s/MJ2xCFTRtqzxqkIjknNbHIDgAAAP//</cx:binary>
              </cx:geoCache>
            </cx:geography>
          </cx:layoutPr>
        </cx:series>
      </cx:plotAreaRegion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  <cx:fmtOvrs>
    <cx:fmtOvr idx="2">
      <cx:spPr>
        <a:solidFill>
          <a:srgbClr val="FFC000"/>
        </a:solidFill>
      </cx:spPr>
    </cx:fmtOvr>
    <cx:fmtOvr idx="1">
      <cx:spPr>
        <a:solidFill>
          <a:srgbClr val="00B050"/>
        </a:solidFill>
      </cx:spPr>
    </cx:fmtOvr>
  </cx:fmtOvr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olorStr">
        <cx:f>_xlchart.v5.7</cx:f>
        <cx:nf>_xlchart.v5.6</cx:nf>
      </cx:strDim>
      <cx:strDim type="cat">
        <cx:f>_xlchart.v5.5</cx:f>
        <cx:nf>_xlchart.v5.4</cx:nf>
      </cx:str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sz="1100"/>
            </a:pPr>
            <a:r>
              <a:rPr lang="en-US" sz="1100" b="1" i="0" baseline="0">
                <a:effectLst/>
              </a:rPr>
              <a:t>IGR CONTRIBUTIONS  BY STATES IN 2022</a:t>
            </a:r>
            <a:endParaRPr lang="en-NG" sz="1100">
              <a:effectLst/>
            </a:endParaRPr>
          </a:p>
        </cx:rich>
      </cx:tx>
    </cx:title>
    <cx:plotArea>
      <cx:plotAreaRegion>
        <cx:series layoutId="regionMap" uniqueId="{9F457029-C66C-4A61-8F8C-0A6E4590E055}">
          <cx:tx>
            <cx:txData>
              <cx:f>_xlchart.v5.6</cx:f>
              <cx:v>2022</cx:v>
            </cx:txData>
          </cx:tx>
          <cx:dataLabels>
            <cx:visibility seriesName="0" categoryName="1" value="0"/>
            <cx:separator>, </cx:separator>
          </cx:dataLabels>
          <cx:dataId val="0"/>
          <cx:layoutPr>
            <cx:geography cultureLanguage="en-US" cultureRegion="NG" attribution="Powered by Bing">
              <cx:geoCache provider="{E9337A44-BEBE-4D9F-B70C-5C5E7DAFC167}">
                <cx:binary>3Hxpb9y40u5fCfL5ykNRXA/OHMCU1IvXxEsS54vg2A5FbdS+/fq3OrYz3X0yczEe4+L17QBJbHap
1XzEqqeeKvLfd+O/7rKH2/rdmGdF86+78ff3cduW//rtt+Yufshvm4Pc3NW2sd/bgzub/2a/fzd3
D7/d17eDKfRvGLnkt7v4tm4fxvf/+TdcTT/YE3t32xpbfOwe6unioemytvmLsV8Ovbu9z00RmKat
zV3r/v5+fXr+/t1D0Zp2uprKh9/f77zh/bvf9i/zXx/5LoO7art7sKUHVFBJKEPy8cXev8tsoZ+G
+QFiTDLqPn/i2W0OVuvcvrtsb9uH51//6kZ+3Mbt/X390DTwJX78u2O6c987I3e2K9rNjGmYvN/f
nxn9UJvb9+9MY/3HId9u7v5s+ePr/rY72//5994vYAL2frMFyP5s/d+G/guPIDy5OvyrifjbiGDu
IYb4EyJiBxF24HJBXAZveXyR549+hCZ4yNrbl4KzY7wHz87YmwLoUK1fFR9CCZLUY08A4B18+AF1
KcAn6dOwt4vP4TfzYni2bffQ2R56U+AcH15drs9eER8XH1DmIYH5EwDuHj4MI761vPguPse3bWOK
F0O0Z76H0t7omwLqMDg8Pfz8ikBJWClYck6f/JyElbIVegBHTwhXCO/5DbtAHd7f5rfDi4HaM98D
am/0TQF1tl6GF89z9avA/PfikTyQHmZI7BIDegCkwEWCe0/o7S2jHyH7pWFox3gPmZ2xN4WLCs+u
w9fDhR94FFFOiHhCYBcgccA5x4IToA+PZPGRH6iHont4KTA7xnvA7Iy9KWAOjz8fvlur89Pnmfrn
i4YcSAJLxmPunwQhoHAYM7rF8bZBOkzBsa2/2fylQP3XBfbA+q/xNwWYOr84e8UcCCKNKzj15C5T
cL0DoBEIeQQ/rbDn5+NpJdm6eHEapLaN98DZGXtbwBxe+6v18zT982XkogOGscCCAA6b1x5C6ACB
i+MUAwffXj/qtruLzUsXz671Pjg7l35T6ByeHZ6qi1dkcOwAu8JzPfbrEMQOIEtywdP9Sap6WNzm
3+qXM7hd8z2c9i7+poBShzfhyeUrAkUOOAOqLSj5g61tUW22WUYCqPhzSrunKajb6SFrXgzUnvke
UHujbwoo/+L88vLdxfrTaxJueiAYd0F02yd0FCMCnE4+ukJEd32eD9pk8+7C9A/1Sx3fLy6xB9Yv
3vGmAAvV+dnNKwYoUOOkZNLlz2LDbg4rDoA9CInc52GAdDtOhd9sMb04Tu1a7yG1O/imQPp6eLo4
fM04BQQPgZyKEAbHtuP3iCtd4gGGj6+9JPbrbf799uUBas98D6C90TeF0PnNK9JvASwClCCKdoVu
D2Q8goUUwPm218z59GLSvWW6B8bWyJsCIgxeEQh2AEUHyEl/5juwHLZWCz2QHGPuEvIUgPaACe9f
DMyW6R4wWyNvC5iz6+X184P7zxMhdkA3BQfpPQeS/aIDATeGmPssle6JPmHR6e6lrGDHeB+e7Qu/
LYCO11evSAT4Ad+kQT+izI/lsRtp6AHU9ISHn9LYH4nstlMLU9O+nAdsG+8DtD32pgBahEF4cXjy
zj/8sL6Cf6/Ci4v11fnFzeutKnEA2SvocM8atpQ7Do9DqRUTBk7viR7ssbfFw/1DfZu9829L08K/
Vw91bVpbT391h7+uiv/FpfYA/Yt3vil4l+en6hXVcFCKYH0h6GKAqLQVtFz3ACNIpdg+jVja/NuL
dfAd4z2AdsbeFCQnh8vzy796dv9e4QhiFmYSee6z6LC7uoDfcQ5UgjwP78Wsk1ttm5fGrB3jPYB2
xt4UQEfr5atWYDclVkyxx7xdOrGpzCIPS/wn0BwZ/Q8qr7vWe+DsDr4pdI4Pg+tXbWTYuDRMPezu
osMPBPU8DAnTc9r6vGYf6xLHt/fdP2lg2LbeQ2f30m8MnVctGbkHQhLhSbzr1MQB0HQQvN1nRXyv
++f49uUlo23b/8Llj8u+LVRCpdbPj+8/T5Mg2m9a4yinv6wXkQMXcejeeuZzck/vOX749u3FLHzH
eB+f7Qu/KYA+nBxehYevmMnKA0SFB10LzyrCrnOTB0xghqF0/vxUPDq1D9Cy+nD74hx2z3wPnr3R
NwXQ8fnyFRcQpLGSSCgD4SeNZzeNBYVIwB/G9zKhY6tfvm62bPdw2b7s2wLl86vq15s8lXEhoV3u
p069leOQA0hvoEQOpO3xtSfMHQ//QMTeMd7HZ/vC/6sB+rObe9RgHgPPznv+Zhs9uC2Yeo+yZ30O
inNbCPGDDW4cukz+WFbb8s/PBvc/v59f6wY/DXdu/n97x/yPgukrZprkYNMRDzXsp9lF+15LMATt
WPx5HELO9uz/qJm+ONXctd5bIbuDbwqks8PLS/Bir9nxKw6IByiw7cxla5VAIQgSHkGhOfvxtacI
nN024Mhe3vK7b7+H1f7wm0LrfHl99vxU/3MeDZ07XAjoTnxOY/ZLc4AjpD7eM0vYW1Dnuiteqtxs
2+4BtD30psC5OX9VqRPaFTEIAMR76gT5L8UTVhCFUtHz8/DIoG/st4fn3/zqCfl1gHm02gPi8Zdv
CoLzs9eslMK2OIwkEwDB02sn3FPIcRgnXD4Tsr1k5rx4eal023YPlu2htwXO5Ws6L9iBtckuyc+u
xF2JhhwQcG7Q2cueoNvLZc6bf+C8tmz3wdkaelPgXJ4fn1+9YpcBtFVDodp1N7XSx9fe2vFc6OcF
Lv1reC5tatsXNxrsWu9BtDv4pkC6AqamDv/Kvf+92g00rrkgY4JO84TCrkoD1TbuceZ5/MnD7WWc
V8DTvr24X3TXeg+k3cH/tyD9+Sbin1usg9v2NvyxN3trH/Ffjz5vQN4zfUpRfhWqn4bW97+/d5kL
HfKEQLD/ue97c6GdBGdna85j5rNn+3DbtL+/lwcgIzAiMYftxZ4nBeRRw8NmBHyqhza0ncCOr41r
BUJY2LqNf38vDlwqXCY5YWAhMYWhxnabIXZAiLthkZD4YrrZaP5zZ/wHm03aFj9n5unnd0WXf7Cm
aJvf3+NNVap8fN/mdqHzFdw62zQxg3cHkXDzpcu72wvYfg9vd/9Pn3RpTXIUulFnw6ZPktPemLL1
8742x3mr404RnH31WqfQgdd2woaO9hxvIXnTNj53vPiumbOm8t1W5uVJHHfpRauL5vMIKUkRZEWp
myveUHmLijwffC6dxFUeGpNoPXSZiFXhTUW3GHLHJquWaN2ppDCoPyqTIteZcobC1UHe07lTRZ1m
3ZVNMut998ahi8PMdk0Yi6lbtRE4wOOprdKQOzJairLJzaqvWbHmMtNf4izn6GgiZCpVUkUDXlOX
RfMJ6U2sC5WltIkXuiZynQmWjcvG6WMcem6i3VBbMhjfG9jUn8JJB7zyJSFz4uc0GrWyVSSQ36dj
k30VrTT8eMCdM3xoc5OIswLp2C6rvqfxOs+ybKU1coplNFTDuNBxSqOAFYamgevkjbf2HJJeNjJ3
yjBLG+35SVqZWo0Jd/MgnWLyyVBN/aopcfZlKNCQBZWMK38yFelCkZXuhY7gm4W1LNEU8KHl2E/s
zMOsFCVSTYX7z6P2qnXOPKVZVC45aunDJLy8D6Mkd7lKBE29UDiUDCpxqwir0onNZWuk893r67gK
sxj1g/Ii1g1qsCWgTyb00Thp0Yey9WbvvG8ausJOKpSkabV2M51+wCSaF0ykVR1QaCGdfM/tnUVq
tTzJR+JMQRPFiVlMhZ5unDbXY9A1WXrRZPn4qWscdFGXVfKtxZG5h8ddIiVjSz5Z03AvoPDILEyS
RecDj5IjaI2c/Kye6oWbuOybrJrsJCrSufU1dqcoiMuxSnws03jZ5d1H7Xh2pbtY+2msr2mdpivp
ttof3TwLa5roi7hyo++urLxTt3Y/D1V7l6IqW1G3jj8VQx77tmVlONSi9xNK7Ro1NVlY1LrrxMa3
6ehiFaHJWc01PkNFln+QJJmCQUx3MmHZ5eZjZcrvSu2epiU88ImUaFGXnTlx8vg+quldlWfXTtmn
65rlcyDMvKxLN+79NrPyIx0SN/GTdtbH2YynalmO8/h1bsZ66TVRnodorvCHthfROmHT8Lnf3CjL
k1npiLfn1NXJSapZtioaccqzgtaqZ2bwcemu5CT6sGg6Z0nwhF3Fs6r+nBBXa8Xipvcto51vmEZB
IsgYlLUD05jF13mZOIFXubCi5ZymH4emcdRIC3A0sx78uBm0r2U8B07u6ZMsJ2Amxua8i+vPeRQb
VZd48qu0N52yTDhfpB6KyxbTU2+Q06IRw+gXc2U/aV5mC6dKFzqbotLfPuBix2ne2XKqjY6fThT5
+eN/zssHuHD98NCe3pY/Dr74Y2z3xz/OxdiEjJ+HZOwFosdzS/4kSv3l4E4I2wnVz0zlRxjiIJb+
efD6KXFuBa6NxWPIckH85hz6Hj1ojoQogyAmPIYsDANA86EhCPbISgkdxj9DFlBQUDcgXAEJhUgH
mtPPkEWgUQ+ERAhkkL2BXAtWz998Z/bhcJdfhCyGgQhthywP2igwVBwhYII6z7nYC1k8azBJukhl
fWLKcTlBKMmUhy2S6zlDkzgruS6MGnuTxqddy9sWAldWN+tEjyL165IVzB8xq694V5gmKNNBD+fS
0lgrh5oKG6W7ComjsnWLREL8wzizYJEiL3Cbco5VlSPHLFLM62TFJ5JQv0SJZaekaAbkQ5R2rNIm
GpgSrJnGULqxqP3RcW2hmOeSUTWZTVvVNal3SmjsfJ0dw6iqugFlilI+nZJG6q9pYrzE93I89X7B
8tJVNifRoMiQmkylAh78FXHaOFckHfLZTyKcbOJUIutgYmNbqTiBCKBaE1fewuuZZSFDprQ+rBY2
rUhBsi+Sp/iMxMS6YaszfV7PrbyNXUG/WN2K+zLCsvabiXZGxXXTp2rqOpd9iTB85GftVi1VCRnG
/HTCmcyPhj7NelVYHPGgo4iINcmKyV56c8LaYC7nAYcpnyWQh5KLOUR9HMUqoZ34ZG3juZfUxt18
SpO6O5EsEiOg52RloUzTzUdZFVXNedNEKFvjpBOtKhlOjzHzxlbZZhi/FDoS3aKSIh4a1Y9F9MnG
SU8Wg3TifAURpt6EvSrxwso01bd6Kqyr5krwu5gVUewjPJFPQ07bG2Rah4ZulrbLTlQQ5OKyEHdN
ZG0dJIMZmmU9p3TwkZtbogpBc6SE0PUxBABnUC7rJrqoE8YnPyWmyRSaWM8V8DWPQ2SB21rSho29
qquuWbXWce7j3jGDGgdjjt2oiS+c1jTfoX38ujW6TFXcuAj7WSvKUmWJMJfdYAsDE5RWiyxzR893
5rp2FJux9xnbMXVVSlA+KT5RetGRPsEKKB/SvomzuVR9xqSjIjw0WLVjPn4ZCzgHxB+rrrjDrWNq
X3itm6uZ0fljlTEK9+a6Jl9gzwrgTEU/pz5oavVDjPPoLhry4px7xP1m0Jxki0bbcVAdr4o+YH0E
HIf1ZvgqgH5XCnUI18sIRV2pzCQ9q7qxmG+JQ8vz3qOdVlVVj7NKeyvaANURlUrElZ1VjE1ij3Bb
e40yCFvja9p4g0LRMCGFzezOX7JUR3f54BK+LHOLi2MqOl3Co5uXzWWhMYkDHkljVN/i9IObUHwR
TWV64jpzC+ygTtF9VfV4XmjDxlwBMxZfEqrZx5a18ovlECJVX7rcrG3mtXYdD1l+XmUWpSrPcERg
yfGk9GUr9ANuJqQVrSuBYHCYsd9UYsoV9SxEwGgcs+sh1rEEJxbP3XViM33TJRt8ZJYYoqbWFSiA
qA1ObzQZROCMjTZTsScqcE+urk6lSPJrhOHTwogn06d5Grz4vM+bmsFzyICT1yOpo8BDDkuDSMx6
RXBcDUsGO+rbUNdszEKaDPXkd5UlQPWdLIcFVbEaqcKQzCgZ5bpRacclVo7svDIghZvnQdknMVpA
QgGpgrbp5ttJ49jAIbav4Pv25rRxsEeUhYwnVe4syigQNXDHxcSd/sZB3N7kpMKdGgbgN8qpsB6C
djTerLJOTAn8rdtRMd6w86wphm+NaOvjctRzprSkRavSqRzLoGHEu4AHdnTDKcozqTQh8RCaqWJZ
YKjEKChhwRXK8+Z28CPSeYU/MZEMIedlGZ9HMYrXddqls5ox1xemyvtWjdHcLQpcgU8Gih0pMWVO
rnJdNflpNLPCHrd5luSqmhLdhQSiT6fSmSb5QkR5K0MW5cVXIyp4KDqjx8JvK8kvmsiJZkVLFrMg
ayHSwWM9mhtjkOn8uimQCCQstStCWNuoOfLsUZRjtwlTLWjia1JGrQJvipCCmNHVaqogj1StA0kb
LNLMqYJMAzVWNsH5J9PEURHwFlFXVfDX5KMRlZ+wsdLx6y6Fh683qIj9rMjpTdzGqfYzG5mgZskc
h5VbxqWCLXvkfpQGVQqifHIjaMRQsSZDQ4fhU8RyWNDACGv3fmjz4qybZ5Mq7M58TZs075eRwen3
ZMTZGR0ZvcaOmW+yDtd3sQO+0J+sZfcu0MxITRahT6NN5KS8prbfiabxcpy5Pc7cef5qXNydysit
rIoj60kFaUFtg6rKTOqbyroXUzu7nxnw9ljl3KZSDWD9Jaq8wSpI1ueL1Djz99Rp+yOXgxvwa0Pa
5ZAlc+fHPZfnBOdmUgnsOqCqr3EVK1TFtldt3Ltr2nF4ZrohZeAaYdEYFXVD78FC6dlVqh2U+mkd
8V5lEWmrBUl02QVkrIdc9TRFp3FWQdY8bpKjsSo94tMsm8RH7c1u5jcGRKKzBs7R076jxTClkPwV
uXQhxvfGu00lamMwnFu3g0RT5+OHec7pWCrMhk6caOn26QnTTp9AZBnnqLhimWlTyDUSAs9Aysdo
1aVOjQYldY7c9eTQDH2sp0q4Pid1lgewp0kWQcq88lTYSmTHRRuzWvE5ce+40MNw706Trk5sFmVO
AB44B8+Uyc4E05BG3sZymv1sir1vOnOSwffQlDcRuCIStUHVmSgK5rFF0brppi7+zObWIWHjNEVy
1U59YYMsSlCyisygmVEMvLwLyfYEEyNbPAHsc9NHXztCGi9EQyHJynZWcKt6mfVEgOPKZFUsakp7
9FCl4MaUA3tJ0HJiiTPMQS8paQdFRU7EiTRtNH1v5YjSswYcRL1ovVzUpybVtj6NUJrIdSxTd6Zh
DtxiHIIZFShbxEPZ8WOdJp72yaytPsE9yfQ3Wzu1DOJ2RABTQvPWNySCG8VxFw2rMeqIN6occnBy
341tlx3ptJ/SD3CqE5r9Goi0syyaqkVHUTn1lY8meHZXWeVUbFGhOc18eEyt53szM+6nBs3YLHXF
gQTDg0zHa9EnhVAFpYOpVIKrit/IwXW/jJEz4mUuuug76qA7ZlmkkAqCl0gnrPIIoUThGR7moO3z
rl2IquftqsjqdFrDnKedP6HeND6rk6o9T8DxZMdxgrsHBwj0qRgj/pUXE+ILV0ypWbh10+ClJ3o5
hUNhCuzP3I1m31KmaTDP3AiYtN6elaJxvHDqXFRuMkmtTxz4YtlGWnInJYBkj5AI8uob+ATTLWjf
CHjUXWSIr72hF+ct72CZuyLzbAiiTFYBW+u0B/EdV10IfT7oe+WhFLi7NAXw73SuvJB1uMLKFnEK
8ovLxww4SN9mSyAIpFYVHWG9RZKC1yshbl4TaST81yPVlSXAphfdxFvq18NAGj+P3JGFJTfJRVlP
8fcCsyT1s551uZIjmY7bMsor1QClbgNbcAKSUd10FrQYNkhVy5yJIzfWMMU1R/Fnxy156XdMp8hv
vTrJ/YJ2KVCVKkXxB6+rdbcuqDUj0Nups8dkyKpETXE0WX8enKRYSdBkuJ8WyUxU33VpcVqNNYuV
zUSFj1Nppwwmr3bisO94b0AfcgcncBCgoHjMUhoSO4vYT+FiWYC6Ko78ltRpo5ISxDpfD83EgyGJ
h0mhRg53vTNnwKKb2D7o0mQyrKICpJoyK8lUB5V2ILmYGlPOwczcxs5+ZXkvOt/TLatTZfu2Gys1
U166/QLSDkmzgFONaaSK0XOicJq8Fvt51fTymkEQjRZp6hl0EddTRD/SmnhZ65d9CVPqkyLxmmug
nokHBKEu83Z+gSZw+nx06a4A8CO1/UMd+F+qHOxUAHaUg0fxm0Jm/+f6wfbJiFsSwh+mj0ICtGjB
YVmbJi1obYDt/JsjT5+1b3ejN8MQ7MCEvWAE6olP2jccnEFg8/KmXRLKVR7b3MmT9g09SdhDsLNc
wAUJ5tz7O0ICbL7YFRI2B+VhcKocesw2B0x6G6FhS/v2bJrEsiA+pNF8jXJxZaBAo2bPFKFb1XEg
Oio/YOv0/jil7YqxnIe5C/kW6txEtV3b+Q6rmqWMsOfTcq4/mpoXqpic5OM8k06VnGuVs2KVJL1Z
dGU6LarBLHKvbZdVGZ/VXvHFgPqsNNQHgshpgazP/I7CrK3azixJnpsAUh60HqMUn05tupijNr8g
ToI/WtQcF1NF1qDeJqcltG8vdMJjSPiaFer1YhiyY2dKIPl3uCKbb4Fm/bVM+dFkjjhP4uPalisL
csRJ7iSB5/X3TTPFn2mWLBqcM5UaXCgQgY9nGiEfm9xAJqLnhUD1onf7G4gVq6SulnWDSsWqWvu2
nO+jxNGBzMnRlGpIHRwvD3Pg8p+7DOU3aTyJGxdrvSRc6uUMYRwInll4tGqDMhvMaUzMDB+TLhiI
yMBsUR1msof8gpKPk8B2gYrkvpf1Z6nTYdXJ5qMEjVSJSEcBMMVV52kREjmDsjjf0ckJ55LAnKTk
XuD00wgk58E4U+l7RYwXTjt99GZTLbMqo4phIHJuQe4RHpOPvKSg/hdcBiCyWlV5DQWuRyeFbV2H
UU/yhTNM0z3Smn8VpLaLzq2GG1rqKqhb1ASIti7cErenlTuMxwVzbyqXtL6YbQrMUro0Vjhlp47R
94kBjtQ3dFZe11RnY13NiuvsXk7E3G/+Y7S1YcUhjy66ulqPTpOcyD4ZjTIcJmSqJvN1RklxUlYM
K1IVesniUgaW1/ZDqadCzalhrYqnOA7SriWfSqjtfOlsNh4VhKRhT7omYKR3ViQn9LhGEfkkKzmv
XDcaLmeWDpfxDI5YZWUsdNBUA1BVNibfUzm3YVGIeSVnY86IsWOIJ9ms+mwEcUBjlByP4/yhznC9
ijV3PjZzOh5FRJcQBIYxhW9Qlws0RiBKgZ73oWdeuhGF5AKqMF2sMsf9CDGmUaDBoHvb4W86dYRy
YZK/DbX1FG8xSAgyxWkonQKvMugYDWvblQszzE7YxKVzXNkKr7piKh1loRwT5lkUnbis1Ee2By2i
8qZzXEagD9gaMoYpkadFT8ixw2pxMwujLycDe4r8PurqVR31uR8zIFel2LDcNIJoOV4WfVwvKC/w
ddU77nHEJSR2VJafQTOvV7r0WqileDceHauw0Gm04jjhoZ3ifiFcWC91T/MvwjS3ArfFklei/RAP
NDniLRQx6r4pgQDLMhhYk0EdSUca0g2Y2lSHFkqHiw25u4xEj9RcZNS3poy/IM+MR8SLgNlpzuoV
bOOwpzmbIL0o23FR9IMMNmW00CtLcYIgo7io4cpHXTykC9dByRq0hSj0OB1Oc41YSFJIijBymmPX
K6qr3GxWctxNN57I8Ke6bu2XoS/IohqL3qiqZcC0cctC8F7TYhAu0LEc/qLueC/YOC67DMvAJY27
dhoPf5mZ05wk2VQf8ToXd3UCC1UgtwO9IQ7bgi9IN4EC232ZivwuKcYJkt70E+rlsZfoMw2+kEZ3
8fRxTFNVQnoG899eYdLfklpwvyf6jNVYJV2c+xgKgyHFxUXnOux4ZvmZOxYPcwcpHh8gj5nbQqw9
i6CGUzr1ndfb4/9vygp/Sg42zb6gFv0lNSh+cQDZpiTx0/aZG0AxHCK8gCgMjSvQGfHMDWBDBAxB
QxHsMIZ95C6BwsRPbgBoS7iSK+Bchs3JGT+5AT3gcHAalLOhox80ZY/8HWoAe9L3qQEUP+CAVs5/
nM/x4zC8bWqQZGMedzX1c6jwNQYYvCS6DxzaVg+syPQympC8rrI2PcLd4HyY4zL2pZd8LIp4UmXJ
rghUDiFesiT2SQwJC9TtIZxB9S5TyVxf66KAylZc1UdZMlkoRwjZHLdtB+q614GWDglCHy/nLkdn
sYPEpe2tXTiQULuqjHl+7rT0O6g48TeeoPSmAE3Az/IUH8/lxNde5syryHWTsIG6Z2iyAfLAH65w
4xRLEG3CmPd4VYLyH3rI9qUaDNzeWAj0TcdQ8hgM/ab7Zn4gcObiAmQfduWOFodSI5BMsxmNJ23C
0PEktV4jOnoLbvvmBNxjG7RUJn4nUQWVu3QMQcrWl2SabAier4hVnbIGxFErQ1tAbdFrHHmNckK+
1ElpA0z7DjTnulWokEBmhI2hymho0ZxrV3bnBoTt87Qs7GXBM3IHac55Cw0Y8PVQtkrLWkLZp0E+
LFkQbHqonytegwhf5ZScdIZQoEgl/DhAppQNNV7HeZ1/0QxHIeQfUSDbkS5yOdYnA6qIGsRgfRal
RaoK3fVrQXu+EiSnR1CC9T4lgpFj7E3NdT3M5DYuOqgyVKm3ZNEQ340gMFDlJiw+wiCoBdUcT8ex
ZeWgeGrnU09EaaSoQyF4Cev8D3lntmQpjmXtV+kXUBmDQOgWOJMPxz18iuEG88yIAIEAISQEevpe
xyMjMjLzzzJL6774rfquyjw9Jj9Ie6/1rQXMF46bIegdG8o5qcRh7BQWaFbRq6GRzXbrmsVcd1OS
ftCsnn5JV8whuDlr4quwcArXcLiYZmdb1Z2UEP1pATjxLlhs/YgrhHRlhiuszuPGm7ts8mrf+CY7
Wje1MM/HZLdupH4WAkJaN2o4rton7zlx4mg2N5YLcI5jyEZ7F04sOkxmNddMSv05Wgm58kltP0u1
zQOu42ndp4NNjhpVEQ9b2JDDiAvgIRilOWrWTVd65VjMCPbcAnIEF/l//tH6G3R0WZH+zd71/+rn
/gk7enunxBt2BDsWbE8YgyfHcQms/Pvpijgnyldh6qJE4M2mxW/42+kKAg3H7gW/pRkO0TD8/XS9
FCNTLFAJUh8oy0tw8P4DCxfH+Z+OV+Td0GMZA2JCCyl2OlwpPx+vQT9qtfXxAZ5gh7Gv2eRumafg
Km7X7DELmTsS7/0VlDx6zUxTfdGEgaSxoXo3YY2yRYKzcjf06/JhTNxyPcrEn79ZRLBMYSwsjBa6
t+oRE9iyM+ncHZowlM1u1gsr62Tqn+zs6bEbJvKp0nTpym/ukQws56cUptm+G7bkuAH7uNM1q65q
s8k7HzYuOKzZknzCG0aCBxushJVTImT8tfKyd3AppMbnPWxVPs1kvXqzlrzBLrT0Ytylk8ckjx/B
eppDNoN/EPVJEgMmgsDU8D1JcZSTJfqFB0p/2cI6+4BpPnuGLg7nYgjGsd/NlctK5ofujER7LXZY
4rICtNN8k3lcSb3b9AasirmvFA7Q9U9WFE6E+ovDkqByTFjrr7TeTmOwiq+ei/Wz92P7DlI8PW5U
jbtE2vgXiERAfN7sqXVN+mYfbYCE9kOQ1Hu6ZOEZnJG6yurNFuMYh2fa9fpWbyw6hrwOH4NpjNZC
DCyqSj3weReMwfbRr1nUYNNemyRPJO3PHKr/s1l8+xAEya6CrjYVl5raU6fiqUxq0nd5hi0gZynp
+r1LJ/zuqXYnsEX0bowyaK8zPiQlo2MHodrQ9SBrouyFElAHkcn6ZXIK+m4cN4+bnN0OkhEdc4hR
046vvWpymzLyvhsIWbCFLx8tm/nnZLLxxwg7OjSyIZnXfKIB+VUxGR1oh+HcKx3CZB8GHPWtDk0O
H90+0UBDnEu7DosHlOZ33+wyKz04Lg0lopRM6488lhnYIq6HfOxi9nFiDpo7kcvHjFcEDNjFRRsz
6z9xqUN4upQ/qhGly7iXuJ3zZhmegF1ImM6Vto9yVYM4/W6pQa4WN5Ji/+SxghUAq3jaqzpaX/is
0mOaTO7mm8mmtzYqSbu6T3CTpwLcTwT/gLqrdIjdTWwjslvH5Ubgr3E9qdUcv1lvnZzmfTsO+OuE
qjvEazR9TlvMGnG6vmLVYjlKHM8DDvg7Cbory7cqzWC41Wv9SoiYPq9x9xz3jfY5d75d89gvQoH3
46Pdr2S0u0mp+bCKIGYng+Wv1NMwDUfwcDO9H2swJzkjTfCQbj4Zb8SiyXHi1bTvN5JWv2aVImFR
QZm8DnoFd7HXZPW3zs1CQm21+hF6L+vuzMIpgTPh43fRNtdVHvTLfEvCVT0xY3VWtFsV7+kMR99Q
17/4Kbw3s51wbDXJWTuFr9ZxmK5l1XAvT1vo4O1av3VVsVjSLwVAL6bzaHFx4ZrE7Hu6rOSKjmPN
irjh0xm2HqyhPunCj4mb9FDEipns3ar59EvC8APWsNtFWUMoBksi2+AQBrWDZD0Gbl8tgzGQ+3u4
4TDHsmrKo8y0tDT4y4w3YQMVx65ejjmQw/ng51FeC14P4aN3blNln/Rf7Vgtvwhq7VeyBlZfCdEN
2bmjKSlHUwm/a2vQZ5CG48XfJAHT9U7heD2AkFHw5i1U6p3VAwgxjQaUU4zjN3kig6ltGcVmyNsK
w8RFl51hZUJ7wuHKOmjTE4fZnZsou9wCcNAXcKgtC+7X7XKsDoHAP1oOAHH8FXRnfU2bpi37dl7e
r00mQqCVCTn3MIpvpjgJs5LWIACgs7chbGCqrlk2JbfLLNud0FTdrIZMUPYq2+4rvrGmCLF/VkUX
JxXBjNmuz+0WJB9jAUx1rmqFnTMZ561s4WG/xwoZfnKprPYAL0b4lJEb8JFyWVUkMaO7JBUwXnup
WJcHcCReYUslZbV266dwjLFE4+l8rNqqKvrAqHd0YFNd6iobcxcH+hqqR1zarF7f/+fPQqCbYXVh
Zvj7SeiPrSm/a9A/vvXblomUd4SfPMfLaRheuIEaxu9zEGRmaNIxkDTMPCDZLsPO9zkoRMsSlF7E
vTCnwEnCn+Q3BRpNC0EAyA3iHE0vb8RJ/9kcFPxxDkK5FshvNNliCGJ4e8GF8/55DopgiwzeQhUO
w/reBzX/hJe3wHma12yoMLHwdDy1IXDfLqGWnAUEuXdwyyTU52kgXV73drqiIpzAnIYZcNXE9rqY
esAYgB80eKsIM/idhfNyR0mAcSPW9uilNxL3ySQBq/B+waw/sGYshsWYRxJ68inoevbcrWvzCFoT
dOlEJVaTyG7D2fNm6guhrTkApW6Ssme0eTat6LpSwGk/xiHBMuyIB68EWfDUzHI+MjVOBWVbIA5R
HcTNPk0kg/8MNncpQu3YhzZrQRQ5Eui1bJMKG7DAOLHTJNQ3UR/Kl1VBLizAvfQzbCMSn12yRSCb
qiWgRTBvMTl5WvvzOnZyp4Z0OXSVbE5VoMJSsHG6XmUavjhVuzBv4C3kxnUZOzJmoQmOjj0SubIe
m3gn1DU8rOHRRwQ7vIoC+XEZefeUZcG074JKPwS8twBQbF2KwAXLYQkg7TPg8e9lgO0LKxhOy35K
wNwFRN/Ca27ueijN9xvYQ5NvsKTmHbVMwu/Fw3CKgz4GE5/w9/iouq/VYsf3Agd7KUGW7d0aby9T
RCrQ29HYLnsFhfLou2l47Sbrawh0Kg3yVsjpzMFDfFx6eArCp+k5qRk4XzOzdQ+8rL2tJtAYmoXu
12qI/YlXbfcizZBgqQ8rdtcNQ3U/tNFSHXom5qEEuKMxavYBvRK0Zl9wLKZfE0/4Uo6LDLqy4bzi
AFhM+6vjzi7AhCJSylF1XdEq7Bm5bbnLR2ckL7aMlilRoCYUbO4TOEGFf0Fho6elWsb7NmtmvR/g
+OZzLEGUyGYNDgbU2XBMBqU/JM4EBwxf7TVM9Q3wVzqtUYHCp/R55Kxdi3BEBgdEFWt30bJJcQx7
PuyHtvWAwaOWfArrAI69TePdnHQbxJRlrW9tMrOj8AN4PszgN7Wp1scKhuu+y/j6KIgIv0R8WJLc
1bYeinrZ1isZYIzIJRin+1ryBmM/PtTSTrIEBVi1xRC59VWGrLsCKLGOiBcooCchNJq4EGQZLwoJ
ABGytguGjyDGfjC6SbzEl2cMlzMI8IoG7HZNw+llJQstupB/VWPXvFJufZ/HSCQAJRKCBkUMTwEj
UxhhykPG4rCJdlZ5V5HkA2ggOZbbaKKXOVH0vZsz+qAakIw5V7UGpbANd1mEMwVWtWBfxEDtIXJw
7EuSisTkXHfmvPSAiw7buuE3C5bB35LENa9BS4P7bg77Ngf6Ix5I204n2aT0ZnIzYDtiKzLkSVul
78a4sbQEYcfFDngAgdTvp3uRcXNOTMvf2bGrfUGWgZxalmJ+4p6vZYYhqjQb776weIIOBC7BHaqM
gs+CsRL1xZas84bLHNGKCeyb3uET1p0D2kZPQRNIBD26TPWlhB80547N9CG0KZbLNBshmUTIdFT4
ud3XC/hNNdK1KczWfyJ+q3JQVvP91jKcRutW7SudQgAEblK/Mg12t5iGqt35OltpsTQWU9AlzrP3
yN68nwKyZiCOeAwRKsNCCjV+HJ4NfD+L2cAA3oR91M9PoYhJmamp+zgK2ZRVus1wCeFtp8a756wm
NAXgZO3d1NEwvOG9pmSHyS+8DdIWEFgHdpHtZ5hkcd6baHJHPUTbx0lUFJ46y9RNHI6ivWr9hJ9k
5Nc0vq5o1i47qGICmYmqTr4EWD7vjRTyhD/qwvOJBSAP3YBTlJjVumM6w+QzIDt4ueIkG3HMM6re
k7pGXKKK9QjHU5ppl7VA545upGm977NhrWGBNaLb42UkzVx0vVm+TgmpmxsGXC48NH22SOhdaE8+
/OfPPN/1H0wIfz/1/OUVQ78PPj99//fRB5wtXif25q5DGr/w/d/NdwoV5zL4hEmCd8ExzDe/jT54
dSmyb5cZJ0lD/CeQjX547xQGPmr3ocfzy1uy/lHu7NIU+keGH++fuej7QRIgeI8/yx8HH0K8tQqH
yYa+crfbJk/srsITmObIrVTZ41JV1t+FsQK2vixhprD1rfM1NBp7s6yJ//Ubhz90cXAXZ5pf7jhC
rrNxM2q3siZ4BBHatCcbY/84YWOJv8jFr9iQFh1mVzOE4/ig+mo98rFa72Kr5FzQzeiwJNovV30T
A7kPEjvysg6m6gtNXPwuU9EU5rZJs3tIRlAPGmvBDjpcsgzPTbJep6GNQXJ2HTPYBYCs5Cmto+Vo
Ouj3VURDkKVS65fKDlJclowszdNqWH5hfavXYm407goh2+Esg1DFeVBvSwYlC4RQDhy56kHSiRAg
uJ+OTRO66wTK8Vwm8aZE3uKxdCB6QqMLQ4DX5XaEXpHj+gaQwGoMepkTEkgo7rED1NqaFAowDS6T
JJ2z0ojB3bJEBVGuEasJimyZhyS3ITi7clTNCo0qk/fzFgYNoD+3fKVVMH/9P/PwXiiWv394//gK
pL88uZdv/vbkQqLFU4utAO8JzpAX5lBHvz25eAEd4FQ4YEgXBgjhXMr2vi8teEVnFFwKRIDMUJb9
hM1wpPOhtHIepcDd8ez/o0cX/twfn114bLjK8C5WhIQgkcWXtxj+vLRIsVEcHu6QwQLe8hos5IfR
pvS5npl8pVMQPaCQJomPsVqaE+7n1Z9BMgM+h+dmPwkwH8lVj9GbIg/RyuEEZFS7PEKAIzqoTgfj
ca2RhTxkesZXRUjbateGNLL4aPe28EgMROc+DZqs8FVTLVczoFx2mH3U9TvYNEiWtDOow3YCEgdB
MBm3AtMHefU0DIop4ojFdIKD8ms8Cw4OVl10pJiQoDQk44jnUbi03LJsqe6XJeayiDkw6cPE6xR4
fTyDcg4zlMeDX+fuk9UcopGXzlzTQS/QQYC4ge8A/Lqb1bRmx5Wr9tSw1buCrJVDKmByvn8K7JAi
voNHOc0X5tKlFGD14rxKMOWA9qyCl7BnmGkgkc0wXJLtkDqaYgCVtblDREqfOgdl78qoSWuQ8J26
6sN0flCKqBumBcYW31Qr3YXJtL7fIkXDHYWa9tj2rr3gnwZ6bGsAJXA6smE3VAuvwAsG1XXShsl9
AIyX3GMNlB+3ugMRzlKB6SqkdiwHrnWVi6apX5NmokM+41/+9RIyrJCgAcEPnQ8LzrECGwlQhsi9
q8xWjF0QNjknDJHWMZ6rzz6a9IdeLNLvNt2yG4MzDUTw4kuTIe58H8KUAlmPXNUrdChXLvEQqxwJ
p9pfDYqw88oi+QtBNqA7pRthU9n77jKkz8t4NdGwV7mHJCUw/gdZgQsTOmPLJiQKF2cjj3yW9wgp
jtwGiCbKbrseqpq0mNQVMXsa6pTiRx75Icc6vWL9HPFpTLeUv4MeO7xygdDBYzJtbgaZVKvgJSNs
fIk6AFhNFXvEK8NwvI+x5V91KmWfe0CWfb4NQgJj1JvatWuoxA4iAY0KBS/uNMwtPFCLfyNgonW1
PECCAuLNEgv5/yIo7qIU2GwKW/pDm6YGmGdUxUAkGADIXokPk56n1wnq+1io8ZLaAn6EjMQommG/
whvgeZciJlesMiMvpsdtBrIohW+NWxkEbMfX4X7RlQNeNmW45KTLsOuviNtG4yU3sTDJzwTP+TPT
S3UaUzOUbmzSExSxEQlOmZ4XOmmsAwv/OiCKPZYBNcvnnjdxl3M8VxD0RwiyIuvqtkh8W9224+QL
g/fWlghQKRwJG/DrzQSfM0HFOznPLj1ZIes+D9rGhDfWQAaHGE4/VzVMi9L4taaARGUz5JNr1NVc
08/N2p+1iONrqAVuF8VKPkZbinhfhpzdmXFED8qh64cxD7Qax9KPrK53EX7YUAQyM1zbAdk87PFL
/YJDGbvsFs0QJ4XYSN4jb/yARQPrUhf0hNwlsFB8UVdp3T7GLmned1wHF0MgAg8TwREuOCdLckrw
s3+PaFlaF9Fs+HkBKD0fQe1pSPSbPCQzoPq8jf0X5XSiD4EIgq8aENODd+lwQwj3sI0lW6MSuXX1
ofJtjZNApsO1wnv9FmAFW4rztHFRs4/fJJf0or7UFx2GrM1R4UFKC8KJAql2MfSLrrb8CC6KfMm0
R3ysNkY/J8gHIYIuqvebwYP/RPALAGkcRWBK3trUXlezsRSBj9p0OUxxPeX1xq9WAvL3ZF0fAbPq
a2QtG2ZTcY66bXLwx3sw2BTspcQezJCW5CgPmPKhCuson1Xorxoss89NQCeyo1vmdN64BgTT/5kx
I8ZU/vdjxh+q2P8yZVy+99uUQS/vusVQkPIU/yMAC/t9yoj+Bbn00rpIUS8RpSiW+TFlgM3BS9Tg
EKcI4eK1NZc2i98WhPRfMb6G4QBfjhDeT/8RgZNiO/l5QcDUgYQxOB+aQqFMInpRTn9icw1RUL0y
UUxJgBwMMlr2dvAjEbmJa9vtVOKyU1XDnVJTTYtUZvwOmsO04SQN+HEbfXAG5t7dJKay+6U1AiB5
xQHOgzxpZD6ladAjgiJjiJ8LRmHoHHxAtitBkPHBBXpqH+IKWcznYFgB3bStA/23VPQW7sva5Cv0
43XXD342AET64Up1fP5oVo0YDq/1eiZh6h65zXAzDsImdndZhbZcTgijFJtbbCnlSkxh535sXqhv
EOhwHaQPuB5xeoeiBEAUJhg/L3VMGOYXREHAZQQt0H+Ryq9cT9dWtVt8s9lq3p5gT/Hh7mfQHk6x
y4peT316buD4xWe/ZKstAgIL9aCWJNYfpOJtf0DmInWowsOH7re6lvufq0Z+wO7fmkd+/N//X1Pz
f4u3/bZDX17v/PfP15/erfiXJ+zt5dBvDAYeloBFsBgiBIsSbLs/ql+Sf8UXZgp7NvxZjtjjzxs4
tmE8YuDeGYL2l2H9+xP2P8vRQ0P84yMWQwNALRR2DAqoHiT8n8yHHzn6IJhAfzIvoaZnpAcHvM3z
AGiTZyDDligU4giTwjzFyNuQHBF76jEfJe22r4eefkSCw71HnEx91ZVcCjkTe8iQ2EqKEDHr2z7c
wu5gQFhHuRApQ5xz6dUXLaAKwDNfrN/RdukPEYDN5EGlfkQMH/BUsGuhzT/TZTJnL1D4AAAYx84H
t2YYmMPAer3zceB/HeCS3EwyxCgUkqw/smlFNkjEm5TF2sVNX8bbpnwuFOWvdWgzMHabAMNbsd6N
O2/Geo/fZHomFgFyJNf1B04gfuaqH6IVCfoNTjCCn/AIqxWDIAhZN1+h8gNEL86d5tVNAwhxxCIx
40D4bkGSG6gAImiXD3Lm+tfBxFAz12aMHjuRIeppuzkANRzHCzgoUBELLNsKCWbacf616XR/Zm0a
f4ma9a6R0DEw8vWIbvPaRC6vFiw8edXF8UuzJZcZNvLcF3Tu0sJaACovXkXD+wsjAeGdrph9khRJ
p6ehSbI90PIs/gD0v4/KcGmWaJfUTuzmWAfYkBAz/BU/EpHtNroKc1wo+djVWh83eQN2zIWI3d2Y
bm3K//zjAp9PPLn/VrADJPf7WwR+Pyp+fOdvC/9b4QZ2dxS5Igj9VtT+beGHFJBcVnrs23jrJUWX
64+r+EJ4XaIwuLgvV3T8U+EGQK43AeFySyf46j8yKZPwTyYlMLIUDVVAiCJ8LeX0T/t+GIs65jo9
GXQRDIW8UAp2QNQ/R0pZn7EQNQzBLOHJlYOWvLcyjIuRdZlGfJYOS4HYo6wKdBzBteBviATNPHR1
whb0SNUCFMUabeApVHxvL4QFmFCHSDe4itirOSuwQqqnbpTzbfgGaDSGxO+UgPmfe49g5h2cPdAc
b2CHfIM8/BvwwS/sB3vDQOQbErJZqfep9eQoJsXGm+xCjzhUY2TYAyER3JNp08OxUS4oZdwm7CQs
Wh7chUWZU/Dru3FqFDS9Kk3fA3ogqqjDunuAyA+hwnKfa0Xo3frGuaQzj+pdQoU5mEhP52TMwhII
c64hv+0iOh3aJmuvAz7BAiPoxJjTKu9aHz10fgGt7ukdHIxxF8EL2l/yzCfhOriExpdzy2zRiror
aAj2w8CBswPQitHAQiUQSxtoODcI4MubSZFnGshDnwCtGZLwdsYRsQcadcICB10FFl4UIdc3Zltz
hOWBZEOPQDW2puQ0IDq9A7+EtKWBCLIMJ56tr5klV3Pj2nxSG5Iu7qVNAn4d4cgI+gkhlW64Q6Ti
OkScBdfJcmhGeVpIpst59n3ZzxTHMRxA0Yn1Axb47U40ejn1LEP0CMHRqqximXx6i+KHQnafET4U
v0yhIXuzbEnhrF+urdb1Q0uS5l0mE1FDE4KFdV0jrLrdIHII97MBM6bzgQlsTKxfczWQvi9+DueD
RuvCfTWk+iSjwbC/hvOR8x8OQTPAEQqAS/OL4qvdhDSzM8khMW5uoYBs9EhaYT4EcMCfo7aT1y1R
M5Yqp8wN/lbyflk7gnAkaqRU3rMNrAtsqmy/WQ4ILgtqdEasncED1aVtf6uRqgjyCRdcCDQEgVi0
lYxpPnkAJfmUpUO5VaH+kEo4iZlu1mMqB/LFWm0fIFfboqqFugGUtMa4GOxyhKA2F6gMw8TZGPxL
uGCOMXbO+AyaMboeXDg8GNnam0D1a4legbbE6Ngdq6iWjxVpJZxAIsi5a9T8FA8jHM5JrEWW1Bl2
xl7HvxUFJIF+9KsXl7TPfI8PEYJjwMGQq8W2HEHhz+d5Ybtg67BWrmmzD5J4/gK/Ey0IcuUf2l7S
zy2lVt8aDV+r2Yczxc2IHBEiyE8BBLIZZQxkS69Tnk17IybARPGOIgZzyNYVTisSHqj36fiHii5N
EUvJCrzzpy14j+oHpBDjvMH4/Yoo7z4en0Rv6PUUbnIvu0jf1f247VEK9gtuyEfhzBXiJ4AVzK4V
tuyjGXypPhoKa2ztxZl0bDj2ek7gATJdeNFMZ0WZva2ERKGVNI/4yfsH6EewCiOpEbpFFskumn0Z
mplfKVq3x6TanuglJRw2oLaQRrSfU6CE910DrAMFfDuXDefBWfq0tK75GsB5/uJWyUqQ9DVqNoBE
+a2p380j8sKtYBEqzsj2ileBgK/e0JRznJxpd7ATVAkkERHsaYhPOD4Bmg6QMzIcakgUDqjawugT
PcEgTAqQtuqQVWGz3zRNb0KRJc/16tUtCoP4bvMueQ+Lf9on9Mnxq97W902IuLtQE9txK++JjMwd
g6qJX6RpMDVwNCC4wJVdEvfvUrkkZ3TSkXdQgBA/xI8GeuZSHVM4wHeQvC9yhLRL0bEY0S7L6vea
Z/q4eLKUyJfTd3Qb3P6to2H01G9orwn9Y7uE3Q5jmDzECw8QMIiC6lkoFRZ63fh+wsfsQCEa7oFL
dKe4r8lVpNf1Kh5MV4RdXdaQrrhhza5xaY9Dj9IibDpQeplJ78KUjAcyoOAObHveIL1kW2gerhHH
uWsPAPvuWlk/obDullTLcu1t1N9kULoPIoTyYi4bZL2iXlAFXBVVl7U7Ro3dMxKAKEX1yA69E3jQ
iUdfB4PWeUSCri2yZtnAFiPhZev2Ba1+vGDtzJ7Zpq5ogoeYD1tpSAUH1tWXj2ISwdEffKr2qFrr
O9y5ZA6B9bTsutc6rWC3IWd3Fg66cjkmdaXz2W0LKfERC0Earv0J1YsdP4mmSsRLOFF/sBUKIIpl
qpddAnUaRYYJyA63zjdQtrJTsGz+ZklWNz6tjIh+13At07xWGFUR1dow4wcsqc1jjYKpz31YmXcp
OmwerKkNCD8TACZyaO1rkdE0bZd3Vi3u6NEoiThia+NXYEHZLTQjmVOTsC+oEaqbwrd4Fs7o98Ld
wru0KSDMQUDkOp5PVnGAMsmkhhDDSYP7EQGFCpmDeaIQnhrITH3f+CRXYZcg09/2AGbgeuq9nLce
dvWIz8ERHGL9OrIVzhwRPETzouUjAqDCoFUny65XmDFHcPSZyBGyQwFIKOb7UPvPpOsepyZdEDHd
aPNLsIyw3heYnfqAz1P2IFEHeYQxMeJCFV6V28o0y8F6DN2epwYrWN8GYBVVLUtk8GnpIBs/Vevc
J9ejYeNrhdJJtJshKwS4WcnzmiC64xOJPGAUQ8IIXNNZhAABMVYSlZqRo9sxqA15D8+pOxLumhdH
2fw+8gJC74Cez6b1CG16GKHGxeYl2KBbtioAQgpbwhxEj3qDZJvjz62BzL6NCa5h/DfPQdfZK2DH
+HAm1P/C6/VIUOu0V6Mx/v9CquMy6F8gwX+jJxR6nOf/ehDLF/1fj+bVfPk5jf/j+78tCnDyYLkh
Ng/hLbosBt8lO7y/jmaXKB3kMgpS9CdLP8Vb1RBXwKaAptcYSgS+6Yenjz5vMIhIuiEREmHM/yc0
Izj1PwsKKOZL8KK2y68IceMiDv6s2QUONV606sp1QCa5bCeEs+yYrIDe/0fFd6gh86CjNPPr/0Lx
HVr+UK2RCn383yq/g9s5oUbFWPiMf1eBB+wSYYVaMIFi2tC5ew7/vy6TeZ5UicQKQx5tCrPmnvbT
oPLqwmLcKd9qdUBOI91y07coxeratXkR3M1TCZcKAzZkUOt2PB54csVdEPUH9Gb6vvAbSguLdQYi
AqKR+BLDHH4/1N3MTZFOCH8XLOkMLTzaMGWRgZj4JY5sdlpQAFXnlIVrVRrpcaBDKa4+A6Y36Hbi
MblBixEKTJZJt+1hwi/xECZ+ftcqmFl5Rzob4r7rIlTOzIPPqxrVuttIq89uogy4TyVRaaAgao6F
YBf1lWFiwfzWKZRXtalLk8PSIzyALj85v5hBjR9RcoYaPpiBy7SrFUErbM0dtKooBte0dw2ibYi/
rbrOAfqiPCtBuvQ5zXpUjpnYBjAWYabesg29dbnyHh7SGGGvy5MGAlC59FH6NMV+0vtokg3YRTpM
DaBC3KuHuJHtbcQq0x6H1IolF2/Ax/QGfwD24/dMRUBCEKLseeHfcJFodH4pUG+zXMVvQAnmHMAl
yWhajfXhAp4EbxBKwvEj35k3QgXsJpRduY1thmm4V1hdZiDuEKOQQM9N20bXS1C3aHn5qVvSKj19
+M/XYb7Ltv/2mC2/SDR4/+WA/el7vx2x6b9YijOW44BFy2iI5fr7GUvxAhe8MCyAv53i/EXo/YcW
g9fyAmPC8Qsk/HL8AY76fsbivRUh/tMAjVk4rznGsn90xqZ/EmMg2l5OePw64NkzyMuX4PJPvkiM
JrWZTqLgwC7P8UUujKDHQueLnFn+m7wzWY7jyLLor/QPhCw8PMZtRs6ZmAcC2IQBBBnzPMfX9/HU
UBLNWGZcdmtVppJAQSTS3d99954Lc7QiFtJd1MV0GQ3YcEp0bBYRTOtUSZFs0oYX66JPKpMuP1Ca
NXyWhYWCWdVt/I53GF2z4unZHpOL3inbTGMnqGTQLnVQRIOLOrqI7mVJXRTTBR/uE77RECj4RVGt
bdRVXgIorSxHgvfYNiKxiYugO4eG5jh+UAkdcbbxQHmJRKbncjBZUUdNWBU76FnBlQbFkPw06aqI
Y8xY3I2YsSeuZku6/QpjG2SmhT9dAmKDhkqhufoRLrhtrPN84IPW9kwWHDcsvf1x4AW3C6wlbXZd
qtV3FkWKQPJaUmlbI0wmfptYAb0YI1c1DjEzE9sZozVIv6Jv0XMgogrf0LrqWzg7Q+NzQI38lgez
2Fjk9by1sIqJCHEdv4Ix8PBxEZrxVnaR93sdDNjEIh9IKHN1is+W3VOTbABbyWXjhpzmfpFCZNxk
fab1q9aaX7BJLux5Ula0Z3jqQGn4lopoV5WzVq21uQPWZjrLirh49Z3LIGZ3PapsDdnwWl53IVIT
mLuo8tuk0A+OErpf+G7G+zY1lq+IyfI0kehZCCi1xWvYGuIKH0a7+EvXqPiRFg2PNWGDZDWEnv1Q
hXjsWIxXzqseed0BA7V5iiYm8h1bBOczCfSPkpO93DS2HNcytUW1rgHF1VxE0uGu0br6o4g95cjF
uXqVOWYK0BXY8NscBrNzYudtxlApbPE9tfpWQl1YvALrqaOYVp7HrZIWVfCQuYsBTD3W3M5vooi/
CZsCMdB2MHp4qVkeqq6ySxg1i5cRq0iaR9YDMH5q08uYBHSPDfvQGfahnOuk3iy1V2t+qneQycKL
mO4pXd27SOzuRW4XF+k9vMjwAkHeVsr8v+fU5RT8+bJs81EW8w81ln/LKyu0w+/HLjVmNMywh2KH
7DggYv/alTnUJLgEmV1sqbxh1Zr6D8sbRzXn4OX/VGli4jN/O3XZaqnHM2wJB2C19Ut5ZZZy/3zZ
8uJmGwfekgcOErj4cVVmw2CBL9isq1j7PvZy9Bueb8+RAfi0NcPoOVL8nsKVeJsN+6tWxk92Y1+F
BhLRNF7JAmUEyg7su+zLLGsVjAF4tq46QiaDIN2gld10kxfOronYCGlR522DyMWzAmja16T7Fhh6
v45s8QXBjzKEsJrWzeJeETHLN0yx0dnTVGSmgECcoOdixwi/mCie66Gyzf0is2Gdg8BDjIuirSVK
6LVoblDiO0T5bBZfFVx+1mt9O09J6VtBBBY0TZdr3jX9tUm+FomLHZZR1Ld5q/eWnwCf3TozGGWB
boVZvQjRsrVxp+mCIXTmOxkIdO5RZsH4O2bNkzEb/aWd3wMhkzWrq2nNsRtvBxytDzCNXb/UUntX
46A9eSSADqNZ9QcM+suOFHO7penBOkMLhus0VMmHnVk8H60MgKM+edZbnZfTuu00bZ02ofXgpJ5D
7ngsrmLPGu50iQe2tMhFL+zC7itI3SzmS7ErLX3dmcZLHXuwEup9uxSfnVOZWyNPb3NXA2ELzQgp
NaxXWpyRruJ2XYnMxdkL0y+SH2lTTf4izZZrwOQXy6S2lw12udGO4YIlIGdghsBxLHTc/rmdrrgz
zsDrhF/2nnOFAvrhRuVHlKrbEChFoCNGLfVk8cWkCRH6G79aSBSR874hhgwYf0yn9ayP8PjqNlpZ
lYHUBApkFTTOEa/Q7AfFnPtNFxNLHrRka1fuNzsVz0mWPywLbQ8RWwBtJIEC8SJcubGLlq9FZyoK
XPK72ld2VYe+G68bxx42fD7eIH69VMboneJxDlcJLIpV0JVfl8FI/dau+73VVNXz1IU3TlDr5ALk
x2hGr1YnX2GA3ecYW1dYrTT4ZGa/l3YKwdoQkU/q+cWaJ5ITKTJOiQDT5fN8YNKEstzqhyTGkxiO
yuFmu9vO6j4Wbumt4ZH+HYggndi76qeqH+LPElvKVo4i2C/DKLaDYVZrmVTaNiKkgArbx76OKrpd
7B5jRJ4ndwOJuvvRydttnfF342KeXjnfjZVhWcJnC44GOQRRf4SHFsxrdzDccwNLbQtpGIYu9tMx
wdMYLRupqi0MVXIB5rqmxQO2axaPxvVCKtzzKxk590tg8fTBKHCszU7eu9jekXBAtJ16PozWWuQG
o0xUW+Gj6XUmgGeIe+BiquBL0o9eyOPfFIcmyi/aGJtgTTJMUBbTPLHpss8tY2MOSV3t2AmIT1eN
lOGmTaz+bOI+3RdTEh/72k7uNN6pCFdloB04i71VHonlFsSluJ5zy9561TzyxxDbG8+DDXdCv9PX
pRiGj1pRvDr8iKXRJCdHsrHxhaJ9hXE8bVxFAMsVCwzNr9tY4MGaCygsvUDDwgtAbFYsMc6I8YHB
btnXijQmFXPMUvSx3sR/AA4m3XSKTVYqSlmieGVzon3999y6XI//5db9sQrv71cuX/nXpCPYDjO0
cK8RwtC5Pn/fOjOz4Adjty1s64etM7exYjUp1xjTh2uL/6hJEJiQnqDT2hZhE/qTxK9MOqZQ9pN/
NBOB4LVslkBwolwqin6YdLq5CgoyBpS4GPnRKo3lqrEoaljFo1Of9dIun/jo5Kd6/MqkwQrZQXis
2fdtcwp21l1tpFdeNtfDiogSzqvajSvYFe2wL9ulewW6NAA/aq2n3hvksMqh3ZOZHEZArd7lUZ54
uQBrnmoLqVRj3jWXZztX4YiJNY5YUVfN2J+mWH2yHKN96EOjhLQIgvYAnwPbidsPqjqon/cIuflr
Ka1lx9NTAF1zNXvdIMpi3kjTChvm7NxIoFCnOq/dTd7M6MBBBXFKjuM6iazWXpWJ/hCIks8JiiIm
lCU826Kr9HWI4L6ta/ZJeN29LbIB9tGuFIfAHXk1YMpJvlRh5KzN3sSjrinAP76vCLsxyUbPXIJt
jLOl40pCY1tDQKlfqGSIWUgJ7yEiqds91HMZtmwNY29jtW5wpMEm8WjOccwXzYwEdtg69W6HYYrH
6wFYBzt5MWlvAKXAtzec9o1fsrO6LnAP7sba4fTBjT/tosjZOItVXFs8G/gXZAp8G8QViUBN604Z
fvZjUVquMrmk7XGZ1F1rjyxZDc2z2bsZ01BCf5INMX1O0Q+hL/GTbODcgLxrnWCdYCRot+3SL76e
iP7AyK+fhKeY3TF4OXthVBKl2W54EmDw1QjuKETfMylnxkqrTPwsq4ytzq+DNXc2roMOT18c8GOR
T9O+0HkusAtE4me73ZaVvYt7GpemrHBPZhtk17ZlkrNm86yh74jlhqn8yamTs7XUYCIK0z5hjQKI
2+Vio8cBjTwco71vxtMuSHOI1sK7hRKIn2hwjeui6qN9WcfhDc9NE0989GxARdhFrXlX13pKwQWr
B8taIgbh4o0NDM+NKEXtGrt9UOrVexaO6HJGj/OauouPyCUQpCfs6ObuOPcPfdLaD3EVIF5V9mEQ
UbbmvzPd2LVHe0YW5NGqG0xxX2uefOz7Rd4TEhp2lJjZ9wXO6FtZUefEa4UBPdWz6JxRfPVsAqlI
IawM7t6eOutqEimMwzn5FvSBJKXuxI+N1xq300KY2zYTyUMxMP1pBBvROPB73QxuVN7S3OTaGOHN
cbCuDK8Wa/YmNf6m/MoIrYztU1kp2VPf9Flk3BpjOu+ljpaGizjMK8AXg0Uye/Ak7SE8ivHwx980
FRIOmZwfzG42XugicL4ugek9UjI1A1qfTdIW81uYd4ferDauXenlyjHb6ZotVUacYajdV61xx13Y
8mMx5Oh/VK5twqjdx6J9Y+HO5nn6cMp243jgUfUuFG8tCKQtn7U10sNTR2WSMwafkiQbq6dlYwVg
5lZun7hbnR6P9dzL2waleTU75UvvxA6/QV2+yUa84tJuWn9oFuwzovgugLRu2EeXfpRow4Hl6hE4
22mADn3GruGue5MqqrEGOtOVxwnIwQZ2/a3r2pAEom9Vbhl+N4bWKmuxqOdjm97SpVKAU+uu2xQb
RoSIsW9i9zSQ192QBniYu+BQ0ZKit9lzNrd+7OUnNvL1ufUApuqiMSGcNa9WRGlEGLpyVVZiS/56
oyfLVs/mO564clU381YQ1B71ovCjyP2eZq5zr+IYa6e2joHI3se5hhdrIm4sHbw6zW59T58EZnxv
60r30SmenKl7wItr+Z4Bebqt3Ie+y9/6bNxaZr2AtFlu50bbTlZ8BE6+7tPwKbEGuKYBH3V45BbL
9cFjTWbFuwwHzxcjt1YQ0JxPzQn4VQkxYNGlcyStzGsxJmge4eC8aTaMtGmM3ga3maxVW04lg5U7
pafIGUMgnHO3SSeh7fD2BPvYqs2rMM1E6CduRszENbdMa/E7KcaObrdC90HPZ5tg9MxtZQX4kwKA
/IkWuddQgooVcxgs4FAsm8kyUH8qS6XPw5RIUtZfkVyyzvVQOpvJpVjBSpaHPIC5kg+6n89Ndx1k
Yl5Ls9nUi7c3co1WGKp01mEWRJsGAOFOtBLDdD4ci2Zm7ijGeVcbpbsOms64l1oBmr+zDCBSfeoB
tUmT9VKP+vscz+N92OMjWo2sDTS/nYdFMpUN+sECaOSsnCbw/PIiU5Gz71+1wPOIJtjaG9RwIjym
W9wkZr/WYhSZHpnriA4V72YwELt/z/OPV9d/ef6lcfdfNBe+9vcHIA82XnjAUXj/oaSYMDP/eAAC
2uYlp0zI0gQjRxLgL9GFakohDJAppHbZGxI1/Et0cX5TMBFlSJSWheTCpvEXIHHC5lf64QGIno5/
Gt4c9kaAK/+UuluEltzsPZ/Tez4FKaVVnCnU4YhOFpsA9Z4zCVPlk84HnSSxY/dbKrLaQxTq40tM
2v5aFpm4w91sfLjh8G1MtLnh5pv1VdYF1ffZqN1tKZIamjHXJdjhJw6UBsxRa155daDRViS+zYZ+
NwgGdoyE/bvdW2IzlPX8gl+aipbOc9/SPphw3oZWdRcNFUy5aNF2HvD5c+ik+ka3Z7xeYBCjNcSB
YedGPGECQnYvhckjdNVBewt96eUFSDaGUCPXF5D+wWaJaNhwqvGGWL2HLtGkV7Y7XFH+9zm04pMs
JJiibjL3NG7VB73CiMZ6iwMSp+KmkvroY9er8ezW2XOSVvJ6tmPtvHglgae0WBB44lRBmTSwZrOt
HSwxfEIjnbZdxwzKJVnZV53Twf8cAokQQ+/BkXbKivRW/d6C7dgwQlRPTXNOvOg+yHvzEFhl+2pn
dvtWTK5zbQIqWWOFZrmptc6dG2ndU97buOC6YnycDOwFXDBpejVV2hRTEwD6Zmwz+oUMvTjBKI4P
Q9wMr6LjjIcwY27S3sYt15t5Q2+n1l2JsGosAE2d2BQi00HmqNKTFriqzIyjxBe10/vqjX/Iw7fT
9Fw/RrEpoTxcl23TvgYNuee6p0qntVvtOHFVTKXbQtZpsyzfVhrusYENCwOtxp92WBlUFwnnqsxK
UJtR5A3UUQ2JfEpUn+JI0BM6GwoWdr1wOkeZK+6yiMU7YceEDHsTiXU2pclzGoHEJtCykD1zS549
lJUEKQkqGoNalz1q7twkqfkily5hURlam1mLnWsb/yke0yZ+yp2kOE25ttxOSeOHYcWzJoqC/Dgt
RriuifMhxJk3FQvE93/PuckM+V/OzaIP+5+vCPna389Nag0wUihMpsnQzDCMWvz74Gz/hj5sM1IL
AweETbndX+em85sgt8ORissbnw1n5F/npvUbgSmgUijMrBWZ/35NrFb/kh/OTVOtCMFrAq+y1Bz+
jxUh7+GOMBCtG9DWtzgFGRqUvMO4QFmYknxC0tmqTQQhqFSS0MgGf++KeDhrlA5upsGYrgq4P3iy
po72N64I+8wVArbYRHByEqSn9qJCLUqQGoSCkctUBl+EbuH9qjW0q1jJWMZF0cLBiboFs6g7eRfN
q1Hyl6aEME0Gjg8cxrln1YdOhuPsvcs4FYtONRlGSdjCTSgJZ4EEqpJ75AfIVRxAfjg5tj90TU3m
AaoBoZKYxgbdWQ5zYH4rwcsfh07E9z2C167OiuBYgjCm6YyWlpyI9lpgcXwIZ+4Smeb61zCT44Fw
13gHwSjWVkkeBg9akgtnZbSe8+SOtvtYyVQ/uBQufItUcS5leasqpip1oZjEW3UNJT8hRC+CkAzp
O2pN5896Ee7jKJ1865FM3ztxLA682udD67nxy5hq8orCCOcZu2B50zt6PzNAJO6VG7j51q4buY0l
EIya6ju/ZBxeJ9UiniAhWqdBqkSvE5c7wRm7qTOzvvWy1N03tdceY70qd7nhaHtycpFqbtPj1Zhb
0b7gCbh26evaFnWbrUVqJJvcNdq96g1eC2LQGN2q2nd0ioE0hIV7win2umgme93H/ILk4IYb3gDt
npIYsFu611/JQXTrGXDp8wwY8WspGrljzDG3Mo2td6EoybHL2rBm+fic6oN1dCxoynkIV9m6IJYH
RVsesais8rZszpFeW8i89POMI7dhNnvZS5UlBgm+vvRLft+3fQmu2R4G86xNjbVdLsBnD/L9ah6g
QLtYvFfSa2F4JxZFOPiRckWNTjgVHyKK0qDrKLK0c4FMLxfgtKPY08IigV0rHnXb1eaLoRjVGGfE
vlXcapozMR4ncRmRI4JrTWF2+ADvatp0nl777YV/rUjYg8za82JBx54UJ7tVxOx0gZ3tXjDa+gRR
GzOC/SgVZVsDSPtNYS4/F9V2gGX8Dl80BQiL6kIQhk2vdaFPt60dV0RqIT/PTcR0D5m88iminI40
UWh3hZJpTSXYuhftFiysvXGVoPuvuQbUQ/fn18CpDH/+elZf+uctoOCA6p1rYgoRUj1f/5RPpSF4
IbsgGHi+Xqh+f6wsAXjQqOt6cHfIodqmWoD+lZ+1eOxyQSj3nEPBza/dAlK9jv8pn6pbgG+BpzNe
VOeHAG0dLGPAIwaORddbz2M/Grukwimfh7bWbUonCQYCHvNylXldPeKrqGc0NYJduiKWZ4MzHdjI
sgjiB5F9j0zGmz5OwkOuTgFjEOVHbQbWrsLU2qL+8W/SWlK6KzqqSuo8EC7pbSuS5taabQU85jAS
ldbm61gzkyvqpbC9WwQZ5vWAKoaHzW6B6IhQ1h8laGUo7I772Cw8djXKVXbt6IxY3Kg1PDS1MXxp
kyaigAP+5snFTk44Ny+Zac0ECsqmjYW4j92G2C06TJTi2xrpxACfbz53fUDyFxk3vdbaZQgfSk+E
5rVzqWCPLnXsGhkPqtlDNyx30jayo556VvfqRVTHA1GvwuRdp+689AOUT6og0wkj1w4YSgFQLmY6
gQer/C65Hn9oiOVYFRYDwwlWDl7dIl/yT2XRv8HLrNs+TGVaRMJSKoGrbyKgtkUyXMtqMd0b25qM
I7Zre5fTuH4rsfVRJpeylAy4Ycg+zMNtKsv4RM2vZGu0kDyes35X5o61H7nNDi523U8KYZI9D+bh
TlBvxMKuKfSrLhmiTerq+wjw6y5lDNG2nN1Bs3cyoV9l6AfC14J0vocY5iZ+S6qBk0bY5VVml5p8
SV0tIPM8h83Wian73dYBgSWubv6LfHcGV7RzIhrz8FtO5g48sKQ9jlaB/ERvmPbRm2n3uiRFghRb
ZenVvOBjmmIjb44uEY0Fiwqov5UEgd2ctKXUb2uIVdGd7szMgxqXn5/aaUgJJx2a8yrNukzJXTMG
HUPK6esImXDDLMK1B5lD3IkYP4jv0SXs4vXIne98HrOHyivyUzdlFj+6RasVm6nWC7DGeWVvey55
4IzSJYZiaoP7HoHnf00w61HnCjD2sWlNzafk2LmLhUyvEEq5CNX8hk4y7ARjY3XVZHN638k6GzZp
J+PvrUyHz05Niy0ocINkkk0GvRXLPT/B8uSNLOCI+iCUCo2GoEo2ByfuTd5GgVmi84Prj6DsrPvM
wlVIhvQmbisSbfwUbvQxz865qVOGOon420QVLeI23jVs7n3woJfybail1m5HAxV/bVx0cl1J5sVi
jB8o7ThZ54umLi76uqWkdlyQ9eSnbdceIVqQcoviwD4GSdWf8Dmh1cNRruiH6wz+fJWYjw9zo439
tBsuSn+uRH9TTuF1fdkE5JetwKgWBEma5OlNf9kbZGqFEPy+Teg688XNnMjbBZ4Mjp1aPNTeoDWo
8SLpHhK1mggvSwq1rlj0lqoZvi22GK5aaJRqteGQAPoXtLag8VCkcpkDfn7rbb99fmves//x3zmh
+N/Hb00Td2Uzc98VXdzNf98hMlH8eQk6oBkIrEOSIEJOSPTPSxBzDhAqFoUAbrkOL5aaPy5BXOw6
Lz3GJ5NSMraI/HJ/XILKBuRYuCWVmx2givUrCpLyDP1wBSJGmcquedGQ7B8GoaGyzNBLik0DDLZH
P5hs98aspQcGrRVDsg1rIIc7LnGnQyKX2qeLozjwJz1lHprpFfxwphLaSVV0RN2iKJ6fQPqgX7JX
7c+9Z1Xdvq+1Wb+z7Kxl1Bqo7F5NfTcwRGX6VXMhKcopY0cT2jNbfiCLQuEWRTmZ34pxQUvGOuQY
q6gLzaekbuxbDl232S7C+K6787mPDBsF1+0ROmAyzvhPxgknJCMH3sbbYLDT5PugMXScqBj12ga2
BGJW4v/6Y+//dd+h4ov8/MPBdfnx7efKAF/7+8eBuLZr8WPPD7XpsCBXVUm/vwmJZJsOFjV8ZLzK
dO/vQW7xG3+DRyRWNouMNTrDH58G7zem938a3H5BUEW3/eHzwBZdZ29P+QerdWGrt+zfvcMJwM20
wWPhJNLZRF0NxYuL72SIqd3lA/bN1ZRbMJhTTV+3sv8U9MevC8MprgORy4MzS3M7OEOYrYxgbnaE
Pa0vFW7ha9xs+UGa/CUrV7jLgrjrEABdWRWCexBiU3rqDP6ZJkUAQE8YqufFsCRm2wv5ns/EdaJY
9ryS8C+zsAbzWxLhbHOr3y0eX9lWFlEsPK2NL02r2HRDpWMPBpBP/qsnwZCRVU7H8jaPnY8sIgza
ZyTUahTBYR+pdNKsckpZ0U7rsq+Z8Ty+SW0ZiEKqPBNQV2eVjknhUxr43mq5S8VFTwUBMyltFSGi
L91yNPeARsJs7W2ipIDXUE362iq842B6n+7QF1TajjbNvESpMmt8DMzlYbbyswi46IswGcFbafMG
b1rM/e1WPk+e+iSFfMapofOvjqaV1sT6ehzg9ed91NF0QuwcJy3bdjnO+1wOyV4D9ernCw3qhKFZ
1IUBUkk4a2TXTHNVmMntPJradT2BftXSm4X+VDPqjm6+6GvYdvzHQ4eCgFbSWc23mj6XdHi8x7ob
EtYTbPO9qo2udazjFMd5FGPSnZ6fMT/2637OqwznXLSsywkxaDGaYqNJHAlBII1vWdC2J3D66eM0
IecAvpm/GtjzNjjJa9ZeugR+1jOgSxJ+t9QFfR1HYLtt0knW8xMQ0Fa0h5bOiE3cIvri3/AOYd23
uzZcLMTyhgDHamYRQKtCm6zNCKhXT3a0XsWGjE6aqWWMBVSz3IWJzp9UIa0HT4dNjK/5UYomPlKm
Ip4mSXp8DQ0s3JvziGYx58F10dKjuGoSRKGdZvTGnRbOWOwyzClXAA7CEyD3hynLb8Muy9FXiuwM
+xzNoiOmh0kvpPXBZsMwDN0uSwY6F+OB/WdvuNp+SRYsyxr521ee873BEt1JnxaKmbdubowEvgtw
XUYdNocuC+hJ4jffr7MWy/Pi9td6PxK04SW3q+y5wm9STjxJ7Yg+9mbCSi9avqYb+34P9bU6G07f
3peVWx7tmRRq4WF+zIqIDxy19SMv/yQ4p/xMXQfz1BzibJ53fcyuwspwsdFGM/lWTbvUOJjO1qW0
E7ec8ck4q+o4KtFsKhZLK2fqEaznJb/4NVkaRhd8IUWO4zsx9f6z8CSbihTqahBb3nlM4nYrzQT4
mCu5BNFKyd9ARi4e4wLDyiq4wBHZCjL3IPG/Kzn9kEqKIeDWQ8FfxZ5ucLOG4QN+bUKXmY1EVJSy
PgS0WtCDyBt7iIruBIvNXWe9Ft7A8sZVKwvj2LQR9HHL0SaQ5HPxqIMrPhhY7JqVOc00A5lBBrhC
5gPeN7AAfkKymlVx9EyXVYt6iFmQwGXUPPWpNX1AmmHWadq4Wne2TswKuQp4pFQcSX0hbARvairr
dXWBTOJibDiuenHd9lV1LooqPqEuRA+yy+t74DVjzBHsmW+pPSTRKsms63nKxBfTpuM+K6zpvnaN
uSDzDRRr/euX+//RmmJVLPXza/uQlz+9tNVX/vmG5YHK+xThRfKEJen756UNwEl5z3iNcvjCXxR8
zR9vWDR7rG6qvwHlHluV+M+tbf0msKXzBpBoPZfI5a88Ynk6/nBrMyxRRMi3hqAqhfdjV1Y/6XZM
Bt+HzWP4RUMrCS4vEvDR4DIdehK4alhdQYNv96U+UEycDg2tn7oRvUjGVz8YSU8CbDEeQkfvtjNx
8kSkJ6NFH1qVnp4dAi+u14M5Vv6A1rLtgHYfucv6W/7zCm7z/p1G+eJF5zg4Qkmgr9SguVTFdPaJ
IWv0c/u1BL+EHIo7lGkPODgzw5q3hjjZqhGVu7zZuqN8Fr0kph1hskNJJ/mt+lTBYxCZ0aE16app
FZyC+9qYkXXqZeddLaqRVapu1oaSVjNHXI+aKDwWqsEVWxv666XWtVENrx2YxJPttjXkkbTdaOA+
N04jMei5lXOg+VCcnBHstKtaE23Vnxj21vdaNSqGuSpXNLWo3ELshEAdusu12ZbRznEV7MaqvT5d
CVNvT1UhOR5mTEXH0IhnTvXqKcS5hVFipI+2tIFEgL6IfGtSJZB1ZT8mpIIwIiZ3umqKxGGhUYhL
VRdWb+8pZte8XYqg+obfmzsWttZ0Mrwdicq3SR+gQ1oARWeeSDLZZrU733h147xZdm8cqxEoSWxx
XSP7ZOtkRIUf8ingKvLMc4aq9JQDfDqDu6HtC13li13X2LW64pUEZwaUCucw2xydqix8w5Ov8QbC
4GLmX2FTI5rz15vWmpejtN3uLjPC/qs+O8XWBDK7XVLqjAKn4Jk10XeWj9czdv/taPG08drkC0uF
fqd7wfytMwqBCTPy0J7ia53hZTW5i0/nwTld4G8ZmFqSXGs3jTVEx8IJ2VVFHd6V1NomBoQE/H/j
v2eYV/PDzw++Yxy+jz9PO6ov/mNg0WHUGQzwElcvHhCPY+z3gQWfB0Q4cnAce7CVmWr+OvsgT5EX
t1hz8t5hpHH5W39MLIw5HsFJoeMqMU1OrV85+kjG/fPokxhM2Gsg1hHvYRuosj//GFjKYUj7MTnU
Q8GuCnCT71HLvRYeYMPkAo+1LyDZQDFlDfqp4Uek3vDJy5jqtCCBP7tMBnUt7Wjj1SJVUQpMjVSw
FGu0jOBAUsF4SrrRu+71FjuFpSi36SIWPoPhNeALPlzjBYXrOnlxi7G4y3ZEIoDlRhYp/c2sGLqZ
TWrCny9o3XFhrWZcgLskI/S3QGpPzYXF2zQKy6sAvUi1UHthbJDHkV17IgSyHKSC+jqgZuEw6w2P
x0phfysFAO7TkZd5eeECC0R4nBqKFqwVlDtsnJBjYrMooHA/IS2vXFm5n4PHm9NFxLyPLxRinMgh
uBHQxKmoG8DSg5za7dRNrvkwJ0WJs24sTgOsJWMrFejYQPmguwN+jbmhITrst4k3wUVmtZHNp8ac
Bi4VrdU/Amd+doqF4hdYX8+NE0tIexfAcp3JYET0liwh2IDHfmUKUnpaA5k5oK2DKjjbdev1MlR9
ehALj8SrapDmrQXiZeOW4eR7SZU95dxMt4E35t3GpDDohTGWbvAJX886d1E8yFG0Kwzi4zEpG+Or
XcbmF03PmT5p8U3YTIcx7/OQ5NQ72xp7P5XhCJ2Z59YNEnRz61o2eRPLy+8d4IM3Rai5X+1Rmk/w
fOhzbHvz1DuyBxcaW/1zGCfcpzVxq7PuROajZbHoXjUGNHK7HY1j7o32g9M2JVYWBllq5dO5+EoL
5HDUrK6kriPic7eZCG87qyLqSrj9+JV3JlVQ1arLLXmwOY4fzaTG2tQL8QDhdKAjsJlrF5xN1gfG
fRg13XzWzTY8jWEUletuKNJnw24a4WdO58T0qk588zo9HDhM+kK7L9I++l5Se5asmxYaD8Xh8RWo
Y7ULyb1v6eQU5y7IjPee3zvpg2Svx7WRSsqS3An7+dCn+tdqcpJrKit78qtsu5lps8mijCqs6Xz0
ZlBO2JSmjV5lwcYxajvdpUVWfuFnlubfxFjOfY95vyVCgAUqmwpCbNVy20d1thCRzRO6k+USvs69
Vj5hAGyfOYca1voN/PA5bNN9KPrhlNd5xA9lQOuLReGC5zehJNDWVkFCBXE5v8xj4D6BU5BP/Jya
rB4StwowHXXGU8CywFknkM1opWSJfNcXITeMiW9d5q71aXmpBxC1nZ6Swk2/2KNIniIjSzrwYF37
rlqGulWc2P0NHCtr3zlmfqeJwd46fFJuwioGTc+a6diUFB4OaRjsGfjz20GG7g3dVckNHULFIU2Y
nCAkVN8nI9DXKelXnyRx8Ook5vClB169bQS9QauhGoM75o1xXqcD8J5TH89vS6eGLcmejis71okP
6z2dlVEiztP/kncmy3Ub2Rb9IjjQJoDp7dldNiJFShMESYloEj2Q6L7+rYTcqPxcjvC0PHO4TJdM
8mbmOXvvtdMhazYuDO7nOuu99xK3wEFBwuSEaKZrxn7m/kIVWN2SJos2WVzaqOBL7H2bJhc52sVm
tSGNU1Jzbxu4dBNT3OdxRjI54nuPCBSO4aamhOcearTsD9YY1N+NKhMfIcim10XO+c6EBH4Ptt8+
ww4saDkSM1U7viUUm08A6rzgqvFyUcCJzCStj1WZTmcZQ77RkE555L+qBjiHLfcm6Gayh/R9tUc+
2B0rK7UQdB8hEO0ThfN0lzhxfzKiJrxiC+stG1FQONwPnX3s0Gj4vi0yie+cldSdp+bwQCM1RLKZ
NOpdAkWbWFodxKAmNOu71NhvayWAzysNPCgZ83Zt6vI5KmsomXiRgYdbs+aI00+SfzIAd+6Bcrd3
eQOrfFoZ5JOjDIe6bM0mrzSmvO8Bli8ru7xfOeZT6E8CZYcvSTTo3EziUG7+PZMdU9h/f+BcfX97
+xuRnq/98b4Rv7DmRF0iCBx6BC1+lycc1rGYSzWAFw8XISOeFr+OdjxvUM2hRCPS41fCSfXz8wa6
A80cFnXI9NBjfv0HC1nInn9+3/DIcPljAXMwSUwFvL5+ft/AoPS82MFVTb8TlEh2EfU2bYzyfehG
75EDAW5mYQ3xpQobsTfbIGX7OUxEhClimG4xTTqXed8Nn4vRnPibHKQ0Jky2Fd+IiETwEUMI/VTJ
spQfPhNdCtYkQ/eb2BOmkMOs9n4ZAuc7Dpr4cjKNtIf+2IubpgD5iz3MOWMhk1tTjuquTTznKZZL
TwHEFF735fRZpsROqRY3t5pb25OgoZinCevivedee4+SwT8oHKrH2OmRv20eN5dWm+H4clJh0Euz
OP2zBLEC/xAABXdtVZf41ulIYDPbTLfBgDlyq2Y3vCgW0A5EQQcQMCZkiFTNdINNnHFaiQzQVcyk
i49uAcSMmL9azlFYEJlMqKIQG6cxCD/TPNx+UtjjgjNtt8krkcLi1qGg+KlF/iT0nzbETeEPs9ru
xHXpxeI6NN2IKHDMZbqAaNnrF+ONy4H66uYup1/E38N01gFKpqbUerRL/QZLQG4y/ske17qwekmX
wWRjqhfZfJ2qZr62QyrKZGelpwHI+LTnz9N9jfyOflyC7TXABymTJ7sNkmVb83NH2k28xd1ZZekc
Z9Ni/nTdvMz1bpp2tbbmCQQ1EZYh5legiDxGq/5aFfVynda+++D7RfIym2ZXbbuyXiRB4WZ+DY0Q
TpPs8UpVswXkdMIxTL6qceOAS3eKIVuW9b6pU/VM7HeqjuYUe/JTUoTVsJ3ixaUvMRyhmFvxku0g
OBcsEhJXUvXmgPwPA/A9Yzf73SYkSCR2aTMLjAR+zYPLKa0n4GcdULYqKh55LgT6nUW4OPRLagCJ
f7Lv9ab6SrfTHtxKgSn226LTXltcvtQgLVseluGHs3TqxmYdfNsuE9vGwbKpBYSV5HV7q5jF3cyE
XdFvx8QKe9U5ufWcb/PSgVTmVvbXGCPdvoFD8WWqhHeIjWK+IKfgXbl+H2FRHGEKeY11m2atCYGE
m+SDACBR8Y4qKYBb5qOTVVm365gJNiqewOVxvJxDfMNvfsv6P6vn6L1pgvKV5010VbEZfBb1cO2M
sjxN0TR4dFbl1XcJO/vW5QoKScdVZKVHz+wetENh2PK2lfOlbLvsBdu4e1RcpzGuR+VdLtUgLmjS
spoLo/cie7c4Lcl/uIK7iYhwvBfAd/H0zbmRHuIcy/OGdTHWiqaz1DdKgqd34easVonfLbcuS4Nv
XiusS6t23U9h6vkYNDTm1BpnD2jBkGpCeMBjze8WzDb063ZUWSVTu21F7nBBJpLvnyKczrRlsZ2I
Upa7kGPSnbkkPfCaKkSQNSc3ucUMLa6rnHU7XES6Aw/T2FNJGYf1bbxE8gX/Zf5Cj1zQbSZK5l5o
e02O8zz7x9pLAwybTnnjsAw+wf017euZxhrw3nnseBvTkBhKRlxKunAC9N3YmAIzpzPfFIs/0Hpl
d9Z3hiTxEA2J1ex46mdiiyndqV59tmbPooobHbjOmsfQHG16aMBtP43MBnxUZGwmG12NRXOzL1X8
tXaKZbmZMropt8FoxNVJxT6KiQtoZUcWfUnfs9bqUvJ0seN+U1Ov8suYxY68Y+sD/qBVgsOy7Jre
vIzg/YMMoDzJP+Xwq0h4mgudGXm20BRgF+yFrshTwb7tzMVOj3Hjs3+CnulNTwHrugDYrzeysU6G
BE+7TVznHmEovySz3lxOkcF5xLiTuUCaE7c8dFb5HJkUSu8rV5oGofZpBvlSkwLZy7bN6DZGMPPe
gQZnbxLTz1aTrM7NkCk4NJYieI4bw7okOaYdwx61fkgaVouPKFJFSTyCRDqRsjgIQbMv1l1mUGW0
kXZBuK+mCJJFZQ4yEtswhSGkAnM6yDwru7W6InT5ibLQo49s6r6JIbR7gDFTd1/B+g1ObRVBQi6b
BbWK/mXrkhCXs6CvMXRCQ2ydl7r2SpQsLjTCtLXHNo/3ePUvemzx+vmbx9brXzHMf3WV6IfTj7dW
+IsjOOv0Hp031Q9bx49dkv+L8HEOa8M8jy7GLmTx3x5bNgso9tUsuW29UPLQpP/YJWn3kheyauIR
RkHBP3ls2X+OE/2xTEKgZ9X1567l1mAdQ+nFscoWNGCHPyf5oXb0Xxg7qqtITAlKmC7UEWu3ThxH
9Oz4jfWaQAlHqU6p4ekDBL7jvHRXjZ8zCFYwhM6ZzxLnRI41pKdA1/qEvNCep46ewot0sXSp6Ng+
MQlEObSiIn2OYyPNPoUdbhNuKbxrO6XHFWFVxjHng7NA9QCp3fcVmp7TpXIH/nfaL2HBmMchzhTk
6oEoXGcjV49J/joxzTXNHvk6R1Um8VRLD1ezHrPydBov7XX2MqZB3eFfGFIyxno6Y0hxzh3ty/e0
GOe7xKvd17hmoEuyrvlOUijvcfYx8HU5Su7G0GMgSC4mwtwyxH23zolMT+WpQcCWhKtme0+7ifvN
aSZ0wjjVk2aph07lIpJvTD2KUs+LYqfHUwIW7runR9awTxByPY7la4rC+I/l6jG3fW4y6Zp66B2Y
fvN1Dh7Wmdg3ZXTv+BFhfLXQthzo8VnoQTrXI7WVYWDg+VR/5HrgrqRdXox6CF94S98GcVTc2XpE
XyAbbxpVcSMmAwkbgwfxbWwz1YM5Ke5pWvZOjS+H22gd/9Xiswmgl65n2Ezlk1w3BXpngMU/OC5u
531zJPCUQe8WXI86VlAlffwd0lXs79QU20+5l7OSqMLccY+13lSIeQrYOfjTS6/3GN260oD8z3qD
dQarjlJvPbBHDFdCSXmqoZ2py9BvzGSbB1Ct7XZMbrwmyk51LHC6q9bC0BFlpbNhvTs/96UMtkkw
O/dSFOGbpMnHPZR1aX8dkkF+g45ivMGG9T8CXqmnibqzPS/OHHl6sJ5rGVi3lFq5WFSr+Tx2Ew87
b4I/PS6A3DhOb/opgxyEKsY33kidYO91M8o0lvnx2edb5m6a3rLu5dKQRhdl734F1mNzKsetQm4v
y8/o7OKzpaiSTWoTuHkm5Hd2FwPNsl52NwoBwDKQ46Nv9cHDwDD+hM+9zXZGAp2Nzd4Vhs/61QFr
fpsaFMxDn+y55l1EWiLutlM9cy9G+8G45wHYn6m/BJEuiupyWFr3Ngmp6rMnY7lofPqxlev7F6Oo
5U3X0Z4d1ibRbJHl/jlLJHNF4oAN7obmvPSRMDesj82YzS2dcJVu54aMKynqXku7h4n+7qRPXCrh
6PSOwBY/450bP1p6Cp9t1m2bhp/GhbMWgk+1LgdvDIGgluvOcCvPklvbpEecbaZ76DNdLi51z7ig
UPgZ19h8SMyRGvJKN5KPQuY3swrqOz+gr5wGU/kIjbf4UtK7klIDB3RqXEvO2cBReF4Zmf9pCBpj
k5Bg8k8x2SX2TrQMYyzprc+J7k63Sz5JQGbji0o3q4/Ud+2Nxp7PXZ/axoWIdAk7ZgeN5eTberaY
vjqonA2V7ZZub08Bty8YQKBU/Xt2HNyDf3ft4mot/0bF4at/u3nZRCCSgK1kgY0Vkz3Dj5sX+C+r
DaII+gwViNxYIH+7eZ1fHKQaUPlINb860n67eS3EH4qBtR5Ex6hGr/yDNYft6DXGT1EEbl5bC0Ig
o/hTQCn+k++s9unmExgcuhBKya5pqX4Xi08HhMZb16Nuhh90STy6Jds4CZZS0goYGLthbZTHcpW9
83E2wl3lJ5bcuWv/fKur6IUaYYIXpnsZrU31+dpa39bxFB1NnEV39VwHt0nGIbwB2SKB5/IpH/Xn
PdSffDZ27gYQfHrLLkORsuGQ8NbzQs0RZ4eghpdhrHOr20gfLnYZ+1cZe3geCtiPlD6EWDAFD74+
mGIXuEOQSSBQE02gdPjI76k+ymx9qAlO98+xw0GXrGder48/Xx+Esow4E1t9PAbrSdnrQzNn+Mi3
bRsG+663DXer1hO2p739xtTHLt/V+GrSR7GNJR4QOMdzbhT2LVhy61now5saYNI/SzufKCD0P1Q/
GW9ZE8lvGcrbV7OlMhiCnRW+EYtw7qmFp22F/cDzuN4bagi5Qyp9ndDGKU+OvmKmbmleo/XesXqz
4A7S23kYqCzqM72zX/T2nvrT5Eu9rvQj0JBaGGDTX2RdSbGnXv+nto30iyRQQFxDHNA6gcOqQML/
HMNPQ1lSnkmjW3tDZE5kG3/VG9wmG7J9pWWIArXlpgqMbkcJOwKFpbWKbJUt+lXCAL5iv2Za13C0
wmFprWPUqkdpe+OuXKWQJQiTj0XrI4FU2HciMw8A+0Dvoho+ynk5IXTJz2iniCyW1lvKJW7e/SWz
3r28q3pF0JhxY9fS3cgmfjTG05REaE+02kaQImCsJTurmpd050A3vV0EAQTEjt50gd8QwNk3Ko0i
quh6M7ogjzO0A44By6F+2THz6NWfk2H+LOjTsjA5FuW0F0s/DZQV2ODiKNMdoq+pwPq+X6yh/vDl
mF7Y/eCfbcuJ3+dCsDuaAkB6IreWKwFhWJHkY6LbTqzZ7Z3XKbyJ5hiNlFuI+K3tHfHmm02aPkcD
4UKcFGSDTmEws1ZfpBvfQHpx7mKliuKKjVlPcjTzrp2BvaIzFtNCjahNKYgTCnVf9aN/YbBYx0Od
qO1USmg0ebJ8zI5ZfwsNM3xXZV9Lko1q+ArSNHkNTNYfPCCC8C6uVXYjuVpwAMgOLqLhpteok0u3
pz57R3Q0RpUwk+LCFyzPt1Nh8YSb7E5QYFF1OhRa9d+waObxIR1T90y0o/8SE0KgyaouHFixc5he
moUwD7hR/KdENCyOcrplKcQhe3JlAVQ8umXdvtSeGspTmCeTeWydfPxcSNvfpEHStQcVDdVdkir7
8X//auOUh4PMNfM3F9v42v7Ftfb7V/62uucmA9WtXYA8/FbQxI9LjX5KUMr84zAouKFwb/1xqZks
/OnM5lDmtxBU2R/WhAComU82G1sCFxr/4n+EJ7N9fWn9x6Xm8ufCHxZgjuAZ7nIb/7y7n2rsNlNS
7lJV9V+DtukpZTXGR3pAoicvirNLz+vbFwRej49eAZJ3D74YGDqGwvrJN9v8U7XY4iNa40j2Gk2q
dEqJVl6qEyadXXIcUkzJGmgKsQwPB3KyotkRI0906GlICUABbqT2VceiIp2QYvVPWGpcg1P+GqIa
10DVhNEYVy8pK+olCVzZ8Gi+hCrhhFg4LK/6IXNh6dRNCISKeHh0HO00N7aOTckrCvCyXJmpZ8X7
JC+nj8mdqgdndlLuIH1um7VVOid6wPKnnOQSmFC/67/4JJivLaOgJioCJ3MPmAr0xmjOsXWgPRv3
GScf28DeMqdXgiSqP8oU0V9xX2GWEpFzNXiiMbFLGx5LNtEW3kXhSLs7L+VA6VhQsyhTU+2CAfXL
4SBLgJDHBp/JsoUdCkSHSpzwRQXKq7cmWa6HxLfTs09Hy1tfLlN1HU8OYWfk9eGdEDbgBNRYJ76A
EuUsl9Uiq+nB8QyVfjJw5pUkq3Kg230yF/imgpAzwC/OWafESwm7k8iV7VGOxyI1b/mxsMcd32BX
1cbGwBx6zTnbAEVNlvGQxXn9QEyjPy6iz9htt1Wu2fSQfIxUfZI08p191ZmUgWfBdG8PXXawzM75
EuSVedHBxLjumjE7OKD2GbXN7EC1cGzto0Gm5xSh4sUN6vbKrM3mrWNJcRYFmNNx4tuJDS8ZL5Jx
iLVD1csuFtU602HoNFN2LNOSKGXlDPWhBwB5mBtZPLXurMZdvTTJ3VgDGNrThl5o3wXN0IcuLZqv
eMj4XfD5LsGt42CcgFT4BDlNM1WHMjfTjxlO3iloKO7eSHatj3Y1GPO591XMEjXIHbKMS5Y3R7Px
I7Fj8PCL/Zg66eMwLIaBxbAk6sz/mGQ3otYGYwlwfB/5TId1WpQxyshkPHR2MB1MDAq8q4r6W1+Y
xYk4jLpoo0pes5dZNtjYzD0eY/fgh1zQIELSHT6o6DBmwfB5aNDV8Eq6R78AQETwnNosNPcv/tBH
hyxqlosJIBFFXA3bRgc8+A1Lf37pxqj8MjZWBa8qcZ6Wwgy/z9S0HWzM9zStK3luZjvadaLs3kkO
mpd1OycfpQiWHZ1N3sFiur9xRvelIa8rdlHu0cTOamfeeY6g9LKNIfrWA7LeJUt36qyMSbrfa7+V
VzQLVPcBrQnOJjN0j7Y3FaW6WaRalm9eIGT02E38Qh5knTrhZgbcW+19o2tw8+DDCfZR4PHXTljT
LdbUom439sCpexNH1G3GSbn4t0Y0L85pbFX1Kij1xPPepvm7UrW8qitTXtGIF1tXuTNlcj8UYwi/
DswMlbZaS73oG3C4dCpQKDVu5ywznCtw5V7/IOm7u8TsNG1SOnrSy8pHszsGdaHKXRyF2QEIn31R
KhPQbFYaLx4KwY1bJOMTqVnf2/JWweTvVQalHjEmsXNtQ0rfe3x0i52duu456W0b74akVh77DAaV
ehrrkZ0Xa2/W0f6c7nJNoIFC58Eiw0Px3gFPi3b/+1f5rxteG9H8v1/mX1+Lj7+8zn/66h8XOngo
tG7AoQ5CuANOjs3xjwtd46ZMsju+TR+tr1tv/7jQnV+oRKQK2iEziJT2k88aryGUKmYTEu4sjhku
/9GUul7Y/3Gh05JjCv5PGH1pxbX/dKH3rezQoKEq4LmjmDYTA7V1QxUMDI4Dv/AC68uG4hAoKkSe
J97epAcvyW5QiVhK7qDUJgTvRULuUieyN16WWl+k2aG8aVX6cogVlreohUC4aczZ+i5RQ6mIlmhy
C38F+a295hYki+WY/qkZpvgmYKWCAUsJZ5+0oX8VlIF7F0ZuEO8SO4OMQjonPYWMQ5APle1ux86S
ExsXXrSlftui+Lj0xK9P3hAZ90um38HN+iQueBybgWan9HBTWBSvz+eycXlKh+urWg4JD+ys2GXw
Bbp9pN/f6foUlxBwDrEkyY/eHN0FUVWFtCum6Suf3eFrvz7qvUJG72yEm28xhVsffclymN4HtY2p
b0BIZDZw9ZQQxw4DA82fDA+uniPMrveuEa/6k0t/RXGFOdS5g8Oc3ETrGBKuI4nxYzxZR5VOTy1K
zy+WnmRQ8hhqcsRme0ePREfsu29wNc44rT9b2awulnUwInkVv9tgmc+M7+lFWPXlp4rHC9awDHS5
4me+VyNbapx5NSP+MWULEW4zK+8eCjT1j9SvG+cmNxL1PYWSQ2cwPsZ+r3Cf35puAxLKoCc8xEV7
U0l3uXYcwzjijbfnfc7WoaYkeOgpDx+nuywdi306wVHf1HXfPzoJugLmh6i8bZvSfKTnOy92CUC9
/C1tZPCeeL153QY4m/CdK8G60xr5ExRt2IKYsWKMEF2kOCWhy1c9vsPY+ZhLeoBDLOSPlYHAt2mD
ZYQcGAOx2C9NnI7bLK/s+8wvTHWIoqUPEXlz/5uEm5IcDBllTwPZcehBnSdgrCPcbNJWDo9CLdTV
zAsNdju8j6q9TCLRf+4AiBo7txrGcmvYYzRtE/Lxd1m/iBzQ6ww5tFxK+cw3j2cSiiAJfQILXKZO
D5r1ui5qi+guSB2X/7ypvYyMWNJWaJJtOuDciGJyN1XU7l0JBWhXNlVwVVI/ArULwwHYyYRm9T3o
wvi+B491F09pwmeHR15wWS4yfuBXtI230Mmmb4ORByc6FdttFFRDxFrBck6BNg1QL49/wNRWgmx1
FSzGOBPPWt0G7MOyW1tbEMBeRh9kK6jVcAegEzxYuydn9S302sKQOFWNdRZP4ibQFocirgizCW18
AMVdEJnTbghCevB9tEViXmqf7O/qnBhWFwWfg+oLv1zZWa0uC0tpx0W/ui9GbcQYV09GvPozlh9e
jdW3UWsLx1IlNQ4KbB3e6vAYV7eHK5ZS8cBa8PEAGmOp5fkcaZnLg2tZHSMEqeMX4t8TKbeMahKm
hzofj/0UAa+ojeJC2iysthnsxrNMu+HuX3N36tH0v9+d59eOq/PvjPp8+W8rXmGzi2WFiiKKWcz8
acXL3Sgg8Fu+hb66Kqi/rnhRZJE9uDu51AgOaffbrxten5YjYZFsIqHkAauhqu0fbHgtD4Pdz8Mw
GQA0Wt90oJdpP92fN7ypnfaY1dy9StNuO0eB86asrHwavbS9q1UXXmOkYFazAxetYzAY80D9d9OE
jDGn9r72snI6Gtw8F1KSZTlQjZgwKxNijjgzRwTFC5KRS72J88I3L6k3jV9UK8oLv4ZvdAq6QuAb
GlnKXgxh74dXJad4s837hSrI0vfRMhwH40JHXL9HRcyTRxUvwdcFvQ6HqFu3l4NZZ9MdWL0CqkXF
HL3VFwcVQGFpBBRO+qwcaeLwuwvIgulDX8nI2k+AAEjn5oX6wqN1MqmqceN927rxKVFZdFuGxfDK
a4NzlQaPiOxiax7opo6/e4ND0U4+B/l+6Af5Jawn50vbRsiDSdCf+dd7Ob3QOeBd0tOO2pkYZ24L
k2pII7XGfe8M1tnyVHcebbjHTlDZxyHWxrGGIg4m6MgnVZvGN1WoKuxYKf2Xm8Ko+SeU1QJA6XQ5
dZKPZ7ev6SeZF0CYVz7SFkW0k5WckZ7aN3/uHO4c8K8jpgyOvyrCnLZzQQhfT5nt78VkzcXGDon/
UGBNiPaYSIA6G6Ocg6+xWbWPCaUaxTHFtJ/vgyLPrGPrGXHC/BqqD2JpYMW7OYRcG6XdGO+mikv8
QColV6d6Vk12wMTrlNiffLd+tvj+V7sEMmm4w2PfHGM1qfHkUiywsbpe0ZQa4XsqNv2KZRCtstMr
n4Xy0DPsNku/a6zBe6unOE6fDJrHwSCb5aQYwaMMLgRRP3WORpYobGiLrLlk1gDOg8IOqMfSzB5T
03tyjyImjn8N9Wn9DMBPolk/7oJZJuflAb1ohQFJHxH2qHg28cssA8bDbQe7OXtNpEX157JihSY7
Q8CLaKMeDvCGw3t+o7PgPNjKGO/8HmjuVdQ3g/XJGPywO9RWmL38ew7Yv900ntP4r1o1fx1NHL72
t9HEocuAAUQTeYKfRxPnF4L3+tzVDUO+Qwzpj9EEbgMBKIKjwmGqQVz7/XglPMUxSAqK4Za/0ufh
PzheXZM/2M/Hq8PBCkMIdiLTkW+64k+jyTCjIRkcLJNnQmzqJ/NmilSGSKaJTnGgIP+vlCcQ5BcO
y7JTvMCAittoOpd96DxmmhAVd+FwV0C4rfaZJki5miVF5dhwN2i+lGCrcOnNI/6M3HDnYL4JV7jI
rDkjRtOk+AyatlQBzsqlodN26amwvuRVXF+3OBzkpivt+QvcxmZEEkAY4/wJc/LjmQ9ENUiFdRMV
rWvsW+la1nVue+qWiwtgpNcv41NRqOjAZBbthUe/CatI+WWiJ2GXml2t7tI5n9+R7SYymqGR3Fat
XzxZgQQSiQ/DgYpqGlOwMZn4nhsJdnBMVN3vTLQhd0sxOIGVNq8oihR58mrzmB126TRHBzDvACEM
2d/1Q+63O4PTEj9fmt4Nts4sRDYd0gn5hFPsue5DES4xbD7JaY8XIaHPDBuI/Rhk7A80Mzy5gPfX
zYe+9e1ia1tUKMFcxLliIDqw8JxD+Z0fsriWvuDg9GMjuhhovl5gyjjBvVvAo9/gPPGOxlyH6Z58
aU8N7ziL+2WGTrVpRxZ1G89BcplVhmLV+HHwfSir6i3r0uSV3rv5phkhl25ZN1vecYoF+1IWOj3T
rEn5ZiuqMdmGtkEVXVzLjvhrUpe04QXuA89qh2dib3+GuZlXO3L64kVUlrY3F8V4bKVXhQdueTK0
Po4maBkhvQc0+czJa8kf9kQhcvvZgBl0EycTC1XKwHkawmXmmah4MDrr0zH78Yxcn5RZjT+5mI35
WmBM6UE5ytmBfz9NgNFHu6anKRrFvYuBKKcaQBSwliezqE49dKtx66weaaHlsL2xGqizzui+jqut
2h/rSu0QhPBdQza2j0yE8ib3pEkTYBjSOKQsqqo24+rd7qyE/1AMjmpfDn5/cBMzfzW04dvU1u9C
dWJEb8IQ3o6NoHUKk7hc/eKRto47SWF/drWdPHK94jaz+XGoUbXBeRyL9tPSNHjQLTfGj06tDt50
3O4GvL3VuB4VksKr1c6erNZ2A7c60bB+cuqNv/rg576ZIbPz/TmyMun6ndD+eXu10qPkYqu3tMM+
nvkd3VAdQX9EQd6MdUb53mpXfm42yzsrS8JEaRiw5q4qpIZEe/qxLjtPQZzzQdOO/7T17DNYqeRE
6YG4CXGt9dvcisgGdRZlXJt86Zx0569pAuBKJAtiHTIwhM4b0KYaRccpNZb4xl8zCeWaT8DXMnwO
IVFfCkyYt/aaZOj8jFRDrwMOBfyG5MBp4T2m9Vi+4w8mEBHQBNme6IfFthmTuBt3gNzQ+Szt7BxW
k+e4Gj5L7f3MSulk4Pe1JRS/lxecgiXo7hvsaP0V/mrwM5Xbz3y+0EezWwcyJpY27TxlDwXfP18N
qXI1p2bap4oW7Id4k2GQAN3TVlYMDLV5E6wWV7XaXW1KxC6H1QQbEs4igwS6/N1nXTtQCTLGmGeV
R9h1HzvDBD1jddhGRVzitp05Bnkx+HjMK9fAMVRan4Alpp/sPKE8PS+G71U9p/SlVFX3aIOLuLeD
poA0COgn3TaQF+NLfvml2s4m1uwt5ZJNf0tI0cyv8mrsgVmk3smCHvEcTJH/NUS5DA+tpI1xm+v/
p62larxdwpXbwvTi07wKAgAGs4t4lQlwhY0XuBkRDwQP6l2vFYUAN/wb3772KtF6Q+Go9BysIgTf
6QyAVSv3RAuyg7TM4ToYRvOCYdL5Ymktw17G6V6sAkfg5unZEHaPHob+AQoVKaQskTRmrY8MhD8f
lNZMeJQjn/it6V2LVVQxiXy+eVO+XHVac7Ei6uEKrcMwx4uXXGszo1ZpiLY39OmtCo69qjlM/ig7
wLtReaxV8eH84bAyFEKQMWpNiBQF+pDQUlHM95m5dqkf+lVJQkQKX4jio9DP6OZ4ONls5EdrUMMB
GzebQF8LU+w20KjyVa/KV+1KrDqWWjWtUMtbiha6CTAZoherTvSvTkth/aqKMc6hkA2rWhauyhmG
0ejeXPU0sUprWmSTq96WauktAIbjnIwCQS7DJZGjgSHT9YkzfZBcRbuDaLBc2auiN9YR6h6EE/AF
/CUkE7ESHN14toorueIdG016xNsB9NHPBgCQkWZByhULiZmAR8gKi8xWcGSsGZIZMMn//acplinf
txnQ//vkf0vI8/+jSX7/wh+vUhdrdOjRvsCr09N0bp59vyngglIE0mtuQBkX5pM/XqXAyT1qYFgU
YN9kvteOr1+HfvELGwQ99BNd473qmv/I1sWe/T9fpQz9pkW+loicBv15a1XxT1XExTgNid0SD0PP
e0gbv5w3RqWSXSWM4MnPQvd18qJ3NBaIeXmVIsPMQevedIHFbDrFhmVvkYIoU+wt72NIrfr7soSk
Zr10ingAsGysIMTO4Ull9sWcMEFuSwoh5mvDprHnqhaEVA6mA3QP5JXpfsHALcddCMOIQqsck+yp
A/qUbts5i6KtxLkOe8oNoJ8CrQoBjngGF6w3cgLaUcDAX2GXbnc9ZvaSvFLQvfN+mz+KslefOj76
0LQNaX4Kk16Ee0y88RXQbGokZd8VxoGmk6a+5BNGqgGUCwG60RlNeutT7VXJauG21ykRaIzibmvt
vNqZPyUZ4VWCFG1y43a+oLbLJ3q3A+OvOIHiJtFWp/mWnvFuR2psxpPk2U12H0/N0G+HIYufl9SJ
75149L5Wfev4XG5quQMpyiXYzxbcDFfG2TeX2M2LkAlrit613joTYWOHW5yOpqjwB4oyw57X0cIo
tElCn2FaTFCAu4ruiuM0uhRJl3kpnzAbdfaexbz1VQVtKA/ZbIRHD1vYA+uZ6ZMdld3nKOyS/oS/
K1k2oczqdusHPBa3IuUZjhu8hAFGLzstVF3eNfi9o4qDnQLliJSy9iTwADZ5P3jK/4QDi6Yulrv2
coXAt8z70qvSicXkXHKdWyBm3TFHvZxZT0BqGwmsnUKiKT59wdniguDCJ7gBaJsg0k4tRvIqDxr7
SoYVGTCEByPZe/EgzoU9WI9ZZY3GrsFlbG2aqbS8PaDiIOGEx5+2gzSa8IsUmojYngpviXWViBk6
4LYbM5i2uIDD8Z0uxtzCM5hU303PYl3aCzcBCkdK6VBgsb0d2bDOuyoJEEj53amSz5NsYsXjlro2
uK10hbJko7PO9weh9l6t+IVc/GL6lChrOiPmAlupKDn6IqahvMzLpevZThAo3heZOWGmA2l3Q8+b
vV3KCaqNHfEafhrMtskefC+xiwd+eGW0Gfup4kNbzLba1ELARU6qMCEphjNVXSgAftHGRSuH/YB8
3ojKPMdOF55cypJmYGFBeGtDJ3C3YTxeV94YXHQOoXCUBP3R8sBB39SeWcf86B2vxUNmhs2OPKb/
vQl5W1p44C9nmxrX/b/i1mDD8LcYytv5L3hWXBo/vu63S8MTAXEathasDVgV/L4oJmlDpyOLYlYJ
3BqWxTr490Wxhd2XAxB71A+f8O+Xhv8LACxCzyx1IVEitP4zpItGzfxplQEwS+PIdd7n/0eeK+hs
Xktl7P+Rd2a7kSNblv2VQr1TzdnIQlcB7bPmOaYXQhGSOM8zv76XUVKklBkZNyP9Ai10ej0U8iok
l1Ok2bFz9l7bLN34dELUni193a3iVZIn9mVXCe9IjEgjlnGJesJWm/DRLZl7KVTrm8bS6QfyyCJa
R7FRh31FOpBAvedp3oloaa+SMes302roRXiImhhYI9EIMbm6eBR2k+PUNxaml0e3Q4ieId5Dw1El
H83YSHcQSegwh64ZHWkNsr64860LwBJJujStYtoWjpdtmA+JdTQmkMGVluW2pjHEuaAikK1xc/Mk
i4V5DqyOPkUDNey2akqUv4rTfo3r/jKuK98jd9G0geWNMCscIiyv1V7pZt9srS0yFF6PfqnmiHeQ
18cijsQiTQNvWkcR29k68lwOrKY9NsUqnBx7qRRBXi1cFoFiWZSwHRaFq+ef4TSaO4sWNjmOg6+e
ZElgXvJAex86253wBTottI1ZbxHN2otayjASKcgYZm3GNOs03Fmz0T4JOIZZzZHr1JnLqSw8qegc
43hdpmzfVLNmDEIGSUhOHMG30h45+Q9SMuKj/Td2aUeYx0djlpZUs8zEnCUnIKRZwIuhFM6a0r2I
GImJAr1cWOvuwqojVYVVGRr9dK+R8dieKnFXgAKaFS+2FL+g+o6PFSXJgCeygrlHZqGxN1q5oSe7
MSXKzB7bxl5ZMETgbEQDqQmDOR6XeZ18zgWw97508pWdqcnDWPTdYdRn2rGB73hJCuWl4dC6Ad5X
HE2TE38SPHWHWsRBcWHRYP7cAjK1NqXf409RaBWtk6DT1wiofZrOnTeseRr9ey2JwxWNN+2I5T/H
oE12A3uXDyKwDjj4jAGE/GnsQphCbXE4EMZ7jjotf+gggAZLxsT6KYoel1U07y80NoHDmDX7sGsr
wZR4CHZ93HTr0W+MtUPS7yKhd3VYYJ4EXDEI53NmdJd9qJxqBLlEC0aLaPEm4ungpOwUdcRGPDQ7
u6eRP5pRfj4GfbXK7GIX9YlyniQIcnrljhYPoq0x2kJJ0D4AbLnMsaNly9TWbwPCxCDSqdVaRaZ8
E3dyn6/zR6T/Pro2MhC9MWa3VcJu2Iz29NlRHZpSWX1v+oP+VWma3fxbKZkJWsNFxNVHo7Xp3QED
f1x8kP8gaPrLSNE+sz/BADASIr9Y4zYeCLdDrzKjrUCzdNQb2QkJhtVVKWp/R8qsvdGcUV3pZXnZ
BblRkd/dcuQRxineq2mRJPGZlcdniV4Gmzzs7jPDJSSPPOlD0CBnbYg5bWHBkDTxo2NN6JEjliOw
dmdIEgYXYXfskCF6opWIKTB1O3dWlWqfM1ShlzwZeFZTfVgOWMbbRCVq0G70B7ucpnVP3/aqKVQQ
CVHgnedYy3dUGteaVXs7FMrOinX8Yx1P0SUVGbDoUf2ge92ppQ47IX+Az2ib1hxRaDnRl/R0feND
lVH9WPQK5X80UXY26H10lLVVv+wAMaxTXbV3RlAS8KIQ2JBpRFXD2/ysNK5EQ9AoDIR3D92HG6dN
zho5GDEVLznGzDjegvwmxBp+wcoEYA2BX73En4fsoFP9TaSJ+1HaoYwwNG7SslWu0tpNVnpbQzgy
xOes9px2i/KBP59l+BDhvHLXJeEmBgL4xS5dY4WYolimSCvpcPhnUWdekICtbNEq6vgOxxLtgZSl
e9ZEJuTQleuKkDHEMl8QnpAfCcC+moLBRHNJKltYW/WKYAhn65nK5agl/a7l4IJXog9ujJS6R0eW
cZQB7s4WrJAaTahMgP+3SGB0646Qdf70iVnF2eL//xrlZXDy8yol+0n8tMG3PhUqNnpsxFuMVlBs
Y8eV05gXORgDa9hyqq0h73b5N98LFebWlspEm2Qrm9kL4uvvhYp1wCgGIzHnW03lHxi/VKigRXtd
piBhB5StM48mR2u2NPP1V2dbpTa5IbEhtU2THFVGNOwMWbYG5LYALOOXsIhQ7XAzvOoCXDypzf6D
RvVFHpId+9//ybjp92/sqBikOF1K/j1lEkXa6zfOYNJUREksNTjb+FnTEg58YMLSSCJsR6dBOE2E
LXt+dTnaJUkemV9W2rph374kjIt9qvLt64rot4+jrpJQVGbZ+EGvndBZxr0a3TGAaLAa51rQU+x3
2X2slP2ErqNLvQXwZRJhFYfecmtzQlpVYw/QmPM5IvYm7Ao0zR+suFP1EovyGDQ0sivlpCE/t174
AZojhjd59lHBkfno9BNpvTDQPpm4Xrcon9iJ/NEkB1jrVLzVqU9dswp4ONE+M39uFkAX7BJ2glrD
hjPlHNlBWQztssyw2uYFjMqeC/ABqN5wpdMnH1bB1FL0ZdQqE3DUKR+XmZP1xDF3FZOqzG95gkft
M9/R0bSWB8JpdE5yxMy7Iui10wJ2w3HZhWa+jDst/Di22nhhtoX4RCkyfGUygzMLhY/QN3bnV+HW
anVtK9A1j8ukJKtbCYYSnAqIDqyRNeZhoCfmxeRVAiqbBSZnAZkkQX+OfOu6FnT5VkzkRNFyvety
UCzSxQeHYrSNFTZiZjjobAXZUGcoD+RiN2qKumlTaq0wjbN16hrhxOAGmXhvRNCqoPf5BXMVJ7oJ
6SE0a86YjGTgr9MC4KhoUAlM1YmXjqMccNuhuyLmNY6WoWploLWCQhhrPWi8bms0rvk1JGXsUBFa
5y0Jy1VNKY8X2kK9cXJRugR80CeO/ZpmSjk3VkisSsNl2HQNpmTDc7wNtDRI50JLzc8O3Hu8NHOr
Bp84bZtKxSl1MpYK7Rx9NA7ZTzhQzs2eJGtd0DVzE4j8juKhpTEECIgWkauhOFyCQqd1VOJzOw1q
jYZSPDeXetpMtuw39c7o3Cqq5gMwJe94kQMWu0rMLjishzohZ2TgcWeASJL29QCoK+L3QAiN8n5o
k8N/zPouOZw/6V3WP+pdPm8N8luf1nfrQGV0DgiCEEIVha5G+/Blfefwx8JOixIDz7xSvxxEMekQ
TcCmgLVHMBCRQqPv3UtWVc60DIQFqz/j+F+ZqYP6ervQ0vyg62Qz16faoeSVfdLXCy3TwMQzoEfW
dLouGy8mMtWMeJxF6+2aePLWflITeN4KsUCyONEC8fWT1EUq4sURZMxBPytUpkkJJKVl2Vr1pYGb
Gi0thjfXXuLJ2RT3mkLnprQHnecRVckdhlbyvAMfV3Q36Ndmqn5JS8tcNmiJSBAql1kHQIf4AvM0
YcrOsUXTViY6vRV8LEfqeImDU/pppwKVOsvoZC1bGTU15QSPUI1PV4qWc2htm+Icf8Sm1JSHFFA5
UYgIrGgNFR+8EeG7F5k0mRo/QT4p/Bunttb6FEyHXoZoqYqQJJN3L1MMMT1Mk+auszxYRz1nbklk
XeaTUu/0RAuPKhlzOsjA02HOPo1lDCoMQuM2nLNRizknFUGqOG1leKomiFHtZaBqKaNVTbtIU7wP
DZuC6+ZfsKIqR7aN6phMXWeVV1b92RiMFA4Zsa0JdmDsw0CWJjJdGXeX28kwjjq3GpdumBH86tXq
1sgnHABJXlsrH7LoaVv01Uk8Vlq86BA3ry3CwRZVaHWf1VILD0HIqEcTtpdDXUxf2NTwCHhe1R/T
ukS0o5Ecn4ikvAl787QI0kuv75V15ufxtoEusRyMjveBH1bKv/AD0WTuys0HFbOmrn1sU5Kj7AKh
lOpN+gmC2m4nKq1eBZCdjodcT05sc+x2BYjCdZhN7UcAAhYHQkfdcua4EWFP8kTt3MAfS3d+XF9x
qAT6lTgVh0MAQWM6+atm6NEozHYJxjVntYvooPWV6ovpmwu8F2QaaP2XofK1LVLP8LSwe++D4Pxy
mcjOgGEq2qom5GZnF6AVJ9k44EkEZNEJsZlahCeTM1QUxWBDSbPk9KREd+2QgejxlOKePjUNiBGV
zFIruBn7CCWZ0tvep2goAcWpw6Mo6/Ioxta6HGMCSBVECheo1azdmA/1ktAB3V/wkDZr/Lfq9Rzv
GzvVeEYIen48ERRMbg/OYVOoZFNwpMW6hKJ8IdSmXFoFu3AS4H5y7FI5gjKeXBONN9zYlVetctlr
KYPEeoDxkVxFNGHCPhjA2dH1VkRhLvLBv4aM+9E3K+PM78f2CgWuzaxPcGiw4KPUsq/DY06Lxxa9
e8qEv181VV5vYKDgAZXNoE4nWj3D4LDQLAW4ZDh9zodw2ka20S/tJGRh8VPlVs008yIe8ay0LlPv
CvbxqupB92Vd9SkieHgLrXlE5QgQd6q6CZrbdB87LYJIfrQrvC+IKx/jRNrhZPOKoHdmGqGNvgSO
3gocerBUmr6+ETSXsB1zG7qaCj/GmrIdTidqvmoM1wRTZoRe6/4yHkEhJ91Eswyy3Bn1Qr0KUbct
JmYhi5F44xXdo3uzF9+K0VJ3LXSuw0yf4pVIBDkOtnZSK9NjRmgJXQY0P2oc42QYg1VWKI+kRJwR
idkRN637nHF7rVvmNivqECs3NJNI2LZbayMYWtx7luNdaHHZ7fJazVaq0R9PpbcpEo0umWL4mxoX
Nw7FKV2qOotXlsbHYTmpOqPablwi2K53UT7qq37KajBsrcYJOE+V0156Gu2xojyvPrYyy4K2M0ge
vqlxk2McbeNRleFYx325hroRrNJw8pf/nGrgp5PMi+Suebj789hkOQd9Kgjw69i4dglH0Em5NJlp
vhQEzgH2Xso8NmRoT3iEkD0/d6b5JsNhiIk0z3LQ20uE5nNB4MCbEtiCCEcggJOwjF+pB+hOva0H
pISZzjnlABANFrc/2H+UvhByjicYwEDwbgNGcBmuNRjdqOUolC23FBhSac00S7sv48swC+viKOPW
ukdGUYbnNrN2dmri1xfCzWA8l6pVbOAPlY/q2I63YCLddEUW0XjeqvgsFg7GBsk5y52PrZO1513l
Xwdmg7kXCsQ3z4Pstu5iVfuiRGV20RSNdpyaQfYtqj3tElVDfV8hHKlBo6vgp4Hqt/pZL48KCOD0
lpgHGLxrKuEoO8R0q6TbMq7UfGcYA2fAUvQlUMsxSjLo1yl8HptjpXVUdGn7ZXC00ltpldERglBQ
QBNoaBr4BlT9KqgF9MuhMW9NL80+OUhZRwI2A5Wp2Oj0FZ4Ws1TWCKPa2wY/zFHuaT5+qNFj2Bcp
ooc2SYMSbFCZQv034rFE3WHkTnjmBQKyJVIV/KCjkpXRYTC6R1ZqQW8SgU+V4EFKNem72mZ7zMqG
otcP6qQlKChww5s0Dr2Pth5AECKn6bZ2ilpZ+GavPDie5u5qmbu79Nm0ylXphZPNapQ/5jSg4wWy
OJIZoIU4OxDnUYwFsw5ufQ008spOsmZrpGWRLie9HbOz0lEKlL5p6l5GwxBcYzcUt542KV9EGTTX
fhYRC5Qg/uYXmywJPRBBA8BAr1rEyn29bHUjP0c6qp0rAA2ImGNsEYB7bPHVotWQyONQK1Er6uVR
XWYwDempQmwMSne6VD2nVs56qb82pBI786QoG36lfUES4MCGM8u2QVlX4By0lOy6ovNOxspWjJNW
2N7p5GmRsfQgq9fAorvMXHFoVU4gaLhiAfSooQfolj0pl3miQTXr+nUipecx0r9z/gzo0YNZmz5E
DXwUk0F4u6hcH5KrgMn8OZa6dnOWuLPaBg+91L1TiUsquBTDI+Rs73ypkC+lVj6bPH/NCBSChpBa
emKPOmo4J1W0tS7V9t4svFeUqmEMyYiCh9Gzc1i4k3DO/zkr9U8xfldh91DVf1SdvJzcvoP8xIFc
hVGXcG6bF+TvuhP7AN4BuTe07GiNUZDxPc8LtUWysYoG2sVxywrOCvp9oTYPDMSrnNzQpUApkgv/
L6ihNf13K7V8G9ALFk4X6ikpv357chsMnI2oPAh/z9RrRjbNbZqFzqlBLuttIgBjLTpdHdTDQviI
aTN0rhj9O0X96KcejyVubmdlNGBQDyNYrfGSWRSLzgA9/0aqOY/0AdvDEk+e35+7uYUeAdkus5y+
C4tvKNx0e6N3bFboAazhC/qE4boxLdOTggs1WMV+TkJYCagFRaBprlQnyK0Fc7KC3BmroGDBCt+f
DtCzQpptyoSMzJDEEXrSJvpDVCPLlsq7oAUWNuhRYyuAuF4m8YjJMwo/eRSVd0jVUpVaXe2cpRjR
I20CXU+phgP6pksiwW3Inr40LoaZ195GQ0WKVtMrerGwSYv3D60oaZYlfSZlkdV+q25ouI4007u0
O0l8ZGULiIgECWDs9O50NhQC7PWeUVrQM4eUaW/KVWu37deyyGLUmKan6WeuX9ZMjOw4a6lW7eYi
7D1WVbB5aFkNK/BOm8bMsm3fsqIuBg6xJz25AflCh9mAYG2MhVgiSFWJ3YjR0wJ3BxMIWEwPzKVK
5NaOetAmTxnhwsloqNM3ji1wSnHPlfbCg7FqfxrD3h0XHI6aMyPo2tsq0mt0lkQ7cMZo+9i6yhF5
bjNSbqc1hELMvnGXFg9hjNsOGTRql4WH6jfeqnYZQR9SdQt/h9luiTfuMPCqxaPsljE0No3PVjuF
4NcKUjYgnxm9sggnd/iYaa4jW49sc/+cuYGsqf68r3TNGL75gcDhZX3im18mB9LPxgW0hHCYEVr0
nF46S4xSLVYaDBn63CT6vj5BdYf7Aq8FI5xcnWRd+lxIktrJ98g2vxAEcar6L3WWQKi9rST5Qbjw
XACo/Ia6YVuy8/RqdiAUq3DpV6zBG/UIiCTjGYXnSSGpz7nkP4d2md9lfaB8U+wwO+HTjl97hhpn
LZ69JaB1TLd9EteUILF2U9VQpj3Jm7aD1HqUClyi/ySPGlUT+CnJqOaoax37eTeCt4RgPSrd+Fmh
M7SGj6x/KUExQDbpzvJOT5bKbG5NW57IkQbZcWSV431rqzUCOOmIDWdzrJ97GGWtsvYuKumeVQPg
wOt+NtWKYeijJT1q57hnvNevaqtQkDXPdtxmtua6s03XK22MdW1emQutdzDyTtOgOSfuk8F3NvuW
qQp5MHLV+GOribzbhrM12DdwCXuzYThnmJwt1UoL8YLMnuLZXowFH+Q2YElsxyT5dTfObEautERc
VxGRxpyicSvTu8G47EgPszLbmbOs1tqNok/65TgbnuPZ/Aypfwg22WyKdqQ/ujG8nNiu3LKPq9lF
3etppsIF8GCz+CaicNR6ofeAirm5oYbaKCD5F06fRFdgtvXk6xiIVFK4J/WmkyZuoUxms8yprW6C
2eVt0CFf59L6XXppcxTPfvCM/v64rpCCQw3BMD70tXvaSRP5JO3kjTSW57PHPJj95rG0nttuWBun
nlplj1071CibpUt9UEIv3nZu0pnY2RARltmmsqxOfShj/jALxaFrujWFB4OVVilD/3WlldFwNlHQ
i5M6rbVow14VFADUiijl4BwX05qJqk1IHGkp1WlpRNXEZ5Bloxem47DwYxqlq0xD08HcKJmQVQZB
E+fH5MC3A/LMiSRv4kHycRUMg1cf5hW908Oul0xtWgzwtR0V1DYon/LGmvnbWZiqH2shqdwktsQ2
yg8UpyuntK0rUwfhTb0Pqk+vmvG0k4hvWObAvt1aquZmBrg+88CHmQ1ezpzwKK2H3ZA22SkJR+Jw
TCqxjfAqbHsJGa9FK+qFPAJ+UkYg5LHEkfe0PnAvSEZ5lkheeS/R5YDUg3NLKaj0OcfUsM0xtSD0
mJnnsVbAP8+Cql44EooOAc5YNTMp3cFEXy8RV9trnDew1Bt/DGo6OI21ciVsfajp1yyGoDavTQlj
p4ox7pnhT+chCUT6WqHL+K3gXr6vZpY73JMK6HcXeCEqfR0VX+MZOQM5M5YMGbOlTGDVZE8qVbwq
IrUPOZ5YR93MkbdykPKx6YWfwpkz7xote11nqfUVgzhqBGOm0jtkq5z3ElX/zym6aWP8+aZ2g8H7
6w9gZy+bGt/83B3RDlzU2jRBpJHaNdHZPW9q7oGmWYInCGE31rDZ+v1cdLsHbAj8c41dzaJ9Yf82
DrcPSKBEtAdd2362hf9C0W3IPfXNQNyxkRLK4l+CdOneSBzaq02tJkauQIsCXImoPlAn6XCB4SK4
MkrfumZIW9OFtrDDMpdDdtqbXfM4FOQwql6jbbtySq+qrFGP2NDMdZjbmozaARKREdG4wVNrf9aN
re1jyOGwezQadrKr/AtcIjHdU7v41tIduoxSnT5/82msMIL1wZak22Mhbjm9rwhNT06UyCD9uFDt
lVYWzRW6lW6FFk5Z5LoLcapKzW3qR0wPOq85DhqjvQpppD8EEQHCy9Sv1K+NNmxCURHVEU9MZXqt
PaV1SZZrG2Qcx7skaNKF5pvdNaq7+LQtW++aHmN6NkHtvsSRjBQ2zOD8hl+TWFFBURTI2UL4xSBA
Ow19cBl9aoscEAqUh5wgFFetHhwX7H7jtuTW1n15bbkNamFaabsARlawCp0GxkMyNTvLiJObpJ2y
DdXPilP3KojUZBc2pVYtUbITdjY0kI8MFWym0fb1ygrG4pjuS37iFlpw0Tn+8HEiNHQFeFo9okoh
OS0TUFkztSkuFSmUB5wWXuOK8tY4zYYvjlyRNDhdd+R5iXhh2yF2Js2erFVbFzL1o2Y5Z/jk5PcD
gTWbXi/1L3HShR/RudUs8/mEMNmkvSLV9tFwmxgERC/0NtG9ZasQprccUERFm75RkErabXHS10m0
LiKWaJzW7rKEEL9ttEi7spREbPupS24rgiDotQ2hcSLS2D+34lb0pz7DnUcjCIBYeKp/HNRN8a2K
myQEpYxH0aVGodS4qDRFolRKKGb0djQMR3HMXHuRlfAFNiYgH1T9HvkDy9Ths5EyHrSrSg+FddMV
innYqkOnbCFVG9UaLTw+07JK2y2Qo8pfOwFtCZmuDKXZN0jMWSemrazI1cqcM1oc3PURZpnHDiTI
18xKH9W+H4sV2ybOL3PqwstOqIgSsjrLvk0yBHjQCzda921hukdChgYTaI0CY6qIE650yDYL1dSA
3bWmcueYdO+XlDG+Bw2FUiLnOF0vY6FF6bppmHpsDbV3uqNy7hwShV7fd4wZL1tjTL/VssUoQiW9
IO1N++LOHUgcnuKbL9uSLf3JZm5UhkJ8FHP30tMH5LWmbGoabuek0BQCVGJ9XT4mYNSLjTDhg4Ui
0J1VUdR5eC66qLov2wG7RJko0WUUFHj3l9oUiGO7j+mELUXMTkmvDzbwoiOqhz/K3OoxMawBlJsh
Df0MbKgjUli7REFQ702x86WVbAfN7fC9kTVv5UQpZ9Af4pkEAUwMKoQ1DIVyVJbCxNVVycAZ4SYx
w5zGys99Z2x3UVV4h3UNmpdOpVIaj2kVJ+1NwhgFHhLaUH+F9zX1k4VjFkm2SxIcITXqG3SqKVlo
OwT5absxFVUECwT3oQe9vYo0ZBsZUxsx6GBvjNLFIBN61Q26sylbFapVfWzQ9FwNGlbGEydtmCzT
sgu+4Vet6yVDPM/YiDhzvS3eQmZuwBHxgtZGt5nAORBqkXzLOfQzF9HVT0bgXGbc4XSx0YAgqP3U
JETOTMqpbxJ475vMgVumgTrd7cWoYZFdZzi2V1Onult3pMbER1AqZ6YIaoSDNMX7bkBp55YWz22S
9NA7PMO7dplTrVwlnrbWmCVXoqvbowHPULXQ6a4qX8K6nY50UguOfKPlxE3ITHZYRXWVbZOkydY+
JoxtFGnDaiim6pSJVoNvMUGKDcJ1+JT5FI6btPYirn1FaONJnGfmkooe2WeMYGhZdBFFSZukh6B5
dVZyHvvktAzr8qtfGfpAAmPoPyY82/jDy9j6XDv9o8hboMJJb7r8JZpyV0aW2EWN2Zwg1G3wvIzW
BeFT44eBA/9xUrgtpV6eVyTshn29ReBs9Uv+yin7gddL96bQEphb+rDDp1iCFOoLYIheD06o60uF
AWmTJP6qVUNxxagxWhZ+Lh3WokowyDSBdt6GtYZshi3mg0GW5teyacutLVr6Fv+caou648+rrc/5
VwrPBw53zXh4L+V1NCp1hr3fqyydskj2AGwVWM5MxHnqHFBJCah0+CYMYHOsr68bB4aDFMW1gH+j
RsQ1971xoB7MYhT6obMLz/w1Ah0Kljc1Fp4etm2ZVYehTgWD97saCwBlljeJc5gKTPKLtuqSr3kU
WqumTBLaipbGomA33FQ+YuXNNAgSRAWBBZBEAi8nuKhh3OsnwSKMFedK7hfVNlaFZDWwp9OoG/ti
2VrtBxRfXzyzqS/McEBlPaVorRtarWhjHfhZ+ErPYaShJzb0wNNWhFJ0X4t69O+8qOzELlD1LN60
mmlxDkxU43Pj6VYxj+QtVL1UFQv0VhC7RowFR1Q7jBNg3BTaGamkZLsVo1If2nji6ePTkoXS2hbJ
oWG3YXcmOg9SpNVY4iHLUBi4keOc2swI79QpgQuhjm7T73hEZWhcxAl/UWGqSJck/jZiZedtAtKr
bC/B4CC/EZbfXOvwZbC1cbTSVw1pSKDCJz9OSc41x/wGlsN0Ynaec8hJvD4JVeh3bM8GS2zarYkT
LZ3lMCnTtsRpG37olCEBX0/K3CFvoUMUGnGM5QOCv0XUa6lYTbY6eGcgtm1viX5FHJe1xR/GN7Gm
02GxwYnpfrWCT9FY63iyplvKY5vQTbdlzj/Clg+z2t7qfd+u69of1rrWdBRyjUOKVUE52CHmwMm1
KJlLboNcZJehmgH97jpr17FVnAaNlh2hJhmP+kIPV35jk3fJ2hXfJBMmTTevhmXt2MVh4pHnUoZs
M2oyaislqh4BukfHtotzeUpyLT718cAn6L2FP2xI+PG0neI79GmBCYeKOEbjO1SXXUGpcadXeU9E
Xa/7HA6miRBzmtdTPaLmSeLUYqgIsb1YeX4aiutu4EBBQTAVzrJQbP8TSFm9WOvcOD5h6zIBt5ZZ
uMYcixsaJORGk0tYLjgmbnsVRqO5nqgBBFIlqzsC65F/6wnBsiDsMslfIBayr8He6ke1znA08bkX
MNGR2FvJ7N5+NIjxpQzsPiDd6NIVXXHzOJeJv1ZP9m/qK6QAyzzgNBxJBrbs8dDTrPKCxBz3vJ8j
hOVRaUeU2XCnzxHDwahTgUeUj4jbZQoxZ2n9W+Ir/ZGgN4A1iYg0cl6qYpU4ZBgbMs3YdWWwcYLN
/WJonPhWyNzjZDKzNaJa8yKPM7gHlWfgFukFbSVIGrDdKfWno9bIjILMrwk475jV/Z06Kv6idpLR
v6BJ0E4rNpTjoYrESRJ2ybQe9bL65GOQuXcUEcrKQOUgxmloBLoHxJ8/77AhrKEVu4kq3kfD5HOa
S0mae0wy04BFFQT+3TQyHKbmFA1ee8wiZ3bVRPCyIHZ8nmK6LBcaKuQLY8hvSGOzKYDL0D8u9NE6
9fyRkaOnt/plGfmjsWUCmWsrtmH9g2+H4wQUz9FuW4cwMbbUob9N4sB1NokbqtPKIONvFSLvBfwE
axJMZa3Vh8yyunpZ4qhZ0IHKGe6occdc01Pim27y4FpPTVIvxtZXP6RhMK1+fTc9Db+h98kfm//9
v74N//UNIEMV+kEzn7h/+6/z4iG7bqqHh+b0rvj9v3zzjfX/zF/2H/LVXXP35j/W8+522T5U49VD
3Sa8ifzW53/6h6/yk3776iw7v8n/3j/6+Q963nVvxuLhv//z7j4NIZ/XTRV+a36wIUsVx5tdfP7F
5s/0s5+D1CRs2nvewIRfh0Yfi7vUivJiv07yzH/+sk1APW4AIWx6IPLFTsr7vbpOf3Ylfv4hXy74
z67ozz7Aw+8rE/P3zaNfvRD2AfYIG/Yfdon5RU3x6kKgp0Uy42LGev7y0wTm/V0IiyHvXneEe0B9
Ng9enm4I9+2F0HR0RI50ucqsOfn6f3RHfMvbrJGPrh/m2ZtHQ/zFe+F3P+G3h4Ialr8yLNyXPzY/
8NW9ABmCF42wly+/14dCeoT2uhfwLOtM8xzykJ5fby6EVKZTYyNFe34ouFXe1+qAh0nVpK5hr8sA
70MqiADaP18FfuCr+8GGFGLQPmba//R6r/eD+fSL/W7R/YXdwubBkIIRk8PV/Hq7W1gHzGQwKHAg
fHo9rUXvcJHk6LnXHWEdmEBh+LO/7Iv8wFd3BMIfOT3HW/F8Id7dg/F8oDeeVu+/f0dYBxayAYy/
nLLn19tHgwXEBun4vCm9wxth3xXSPHDh6aPIf1kCueXf3AgsCwgbyEl9ej3Va+/vQtBx2e+JkKJk
bJ6o2eSay+vtheDLVJLIOfSnR+8dXgHWsr3WBHEAW5S1kTLx6fX2UXAOZpgVLan5fd7hBXhapP7+
WoCnWG6RqoC0Nb/Ybl49CxbULNpL+vP9Md8h76ta4CGl87LvkkCFTGk452K9/vjopgwIMBwjXjbP
d3ofoP/f70HgrEQbl3CSlzPl282RpUDgjmXu+rxmvrsqQd4HLOp7XgZ89DZqAzS8bx4DPBo6HR3Q
hs9PydPlfofrwf4XgBAaqiAWhO+b36v1gBO3YHdEQ/jbcvG+1oOXImnfatE5MJHVE8b5UiSx2b66
EM6BLmWUklv69Hq3O8S+FwItjSyZ8QU9f9K3K4M4YPrDDaO9tBbe64Uw9q0VUMqC6mBMJm3eb24F
rg9rJyOip9d7PTiYT4v23y8WnANO1JTG3zsLby+EYHEg5Yrj5POFeFqM3uEquXe5MBvz5JTydxWz
doChHima8+72x5d18enx/Pv3gOwl6lLZbbxdB2QLEtKBTFx5er27dUCgSCcoe88KgUqIhd8ydBnG
9moVEDJs3ND11/vF+9wZ9y0RuAOwEhBI97IhvH0GBGdKVeIrXiqIp3X3/a0CMs1ir8MjG4IshfBi
/fD4bB5o5PpZ348Ockzzvu4IngimBv+OXcHG78EE4unF53z1YABytuF+Q0l+rh/e7dK4b6eVszTw
KgpC3IPz6+1Zmkasw/8BcHlv98Hz3oD1Z88HQpcx05yRpObo1S1g85y4VIkSeDa/3t2T8LI77nsF
KJah86gG7Lbn15sLIQN1UHyq30/Z726TfLkV9t0m6aaTq4b8/qUoflsqmgfozIDughx4er3XZ0KC
+fbaJNwDl1y4uTPx6omwDuiva8AbXkrpd/dEfMfx7/XpGbPhUqST/nIbcMO/ugyGPGRznsJq9fR6
Oqy+v1pBLmh7XQjZYNSpD5nKPn3St0WTdGFycOCQ/d72hu+E7b0+Pu0SDYnCbN958/cnWAXf/Ls9
Lv0hyOJXJSou43aHripr4fc7/NUFQLUAbEVnGPXe/u4vG8HTDfn3z4vEW1MkM0d6/vxSjfTqAtgy
/ZppnHj5+rtdAfY+NhnMVTGJyVnL0+vNhbAkJ0In5Pulj/YLO+JfWC+/K+GWoEnuZw1c+FC/EtL9
y3/wIg774w94Fn3NmnN0PG/+oZTEPf3oJ/mX/O//eaOQm4Vpr774IlSb3+f5258/4B/f+s17vXyq
l/9xFz5Ud9W3AOuG1MQ//5pndykaun+RJjB/ww/lfN+XwZ/+9H+RcLPnjz/ufxg6//0499vV/IMa
8S/9+sd39232A9/m9w7Kvm+wRC9a/8fMZPkjkuX7JGffd1nkkMt+/PPnieG+P///ZHfp1+oH10mu
ZbOCad93+HKXPv7wT/2yOrNt7PseP7ON7Hmf/hX/755v8Ve4GXu+xV9BB+35Fn+JI7fne5z/S3Lt
vm/wL9Hne77BXwi03fcd/lIm+Z5vcnLn539OooLcvvcjfZz74R/XvZceBwXYvmvG8cPXrz95Bxqr
e7/DHSlLP9qDXj4F5dH+7/Gj7eHlDSh8932Do9D/acA9h+F93+Iw/cEO9/IR6Lns+/O3efr14U/v
JZNB2r7vsHm4p0xL/mN5V4QN///moarCJq/Glx/9yssoJ5j7vt86a/0/J3aanD/2foc4bP786TD/
DQ/4+ichE1IwvPcn+Jpn408+wr/hAV89JM3/FZamEzTpmlAhezul5pXiSbpUyN9OiZWpOcV4fEGF
DO6UWJqcgScqqJDHHbPLExU8k/JzceZz0ClelKYpx5TEXHylIWi9McV2JGXijg1TglkbWzcTvnEK
s/MJ2xCFTRtqzxqkIjknNbHIDgAAAP//</cx:binary>
              </cx:geoCache>
            </cx:geography>
          </cx:layoutPr>
        </cx:series>
      </cx:plotAreaRegion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ptos Narrow" panose="02110004020202020204"/>
          </a:endParaRPr>
        </a:p>
      </cx:txPr>
    </cx:legend>
  </cx:chart>
  <cx:fmtOvrs>
    <cx:fmtOvr idx="1">
      <cx:spPr>
        <a:solidFill>
          <a:srgbClr val="00B050"/>
        </a:solidFill>
      </cx:spPr>
    </cx:fmtOvr>
    <cx:fmtOvr idx="2">
      <cx:spPr>
        <a:solidFill>
          <a:srgbClr val="FFC000"/>
        </a:solidFill>
      </cx:spPr>
    </cx:fmtOvr>
  </cx:fmtOvr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12" Type="http://schemas.microsoft.com/office/2014/relationships/chartEx" Target="../charts/chartEx2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microsoft.com/office/2014/relationships/chartEx" Target="../charts/chartEx1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28</xdr:row>
      <xdr:rowOff>80010</xdr:rowOff>
    </xdr:from>
    <xdr:to>
      <xdr:col>9</xdr:col>
      <xdr:colOff>914400</xdr:colOff>
      <xdr:row>45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182C88C-BD3B-492C-94C4-2C5EBF9EF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655320</xdr:colOff>
      <xdr:row>47</xdr:row>
      <xdr:rowOff>179070</xdr:rowOff>
    </xdr:from>
    <xdr:to>
      <xdr:col>10</xdr:col>
      <xdr:colOff>7620</xdr:colOff>
      <xdr:row>65</xdr:row>
      <xdr:rowOff>99060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CAC964E-AF5A-49B0-A875-5C98585040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632460</xdr:colOff>
      <xdr:row>0</xdr:row>
      <xdr:rowOff>125730</xdr:rowOff>
    </xdr:from>
    <xdr:to>
      <xdr:col>9</xdr:col>
      <xdr:colOff>762000</xdr:colOff>
      <xdr:row>14</xdr:row>
      <xdr:rowOff>7620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42B70F-640E-44B7-84B5-09E2D98D93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586740</xdr:colOff>
      <xdr:row>15</xdr:row>
      <xdr:rowOff>64770</xdr:rowOff>
    </xdr:from>
    <xdr:to>
      <xdr:col>9</xdr:col>
      <xdr:colOff>723900</xdr:colOff>
      <xdr:row>26</xdr:row>
      <xdr:rowOff>133350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C7AF5A6-3F55-4CFB-B0D1-6524485071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861060</xdr:colOff>
      <xdr:row>14</xdr:row>
      <xdr:rowOff>125730</xdr:rowOff>
    </xdr:from>
    <xdr:to>
      <xdr:col>7</xdr:col>
      <xdr:colOff>388620</xdr:colOff>
      <xdr:row>35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8BFDB3-46DE-4CD0-AEF5-C4A03D1611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1242060</xdr:colOff>
      <xdr:row>3</xdr:row>
      <xdr:rowOff>179070</xdr:rowOff>
    </xdr:from>
    <xdr:to>
      <xdr:col>11</xdr:col>
      <xdr:colOff>746760</xdr:colOff>
      <xdr:row>26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B2E8B5-7474-4D99-81E6-1BE5BF8172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1623785</xdr:colOff>
      <xdr:row>36</xdr:row>
      <xdr:rowOff>119137</xdr:rowOff>
    </xdr:from>
    <xdr:to>
      <xdr:col>7</xdr:col>
      <xdr:colOff>1234440</xdr:colOff>
      <xdr:row>54</xdr:row>
      <xdr:rowOff>42333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470E63-471D-499C-88FB-329F32F1CC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0</xdr:row>
      <xdr:rowOff>129540</xdr:rowOff>
    </xdr:from>
    <xdr:to>
      <xdr:col>12</xdr:col>
      <xdr:colOff>121066</xdr:colOff>
      <xdr:row>20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87F264-C75F-4882-9387-520C1F7125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10</xdr:col>
      <xdr:colOff>601980</xdr:colOff>
      <xdr:row>39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C626BA-EA04-465A-85DA-4C62B4DDA3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28</xdr:col>
      <xdr:colOff>563880</xdr:colOff>
      <xdr:row>19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504562-79B0-406E-94E1-08BC70DDA4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22</xdr:row>
      <xdr:rowOff>0</xdr:rowOff>
    </xdr:from>
    <xdr:to>
      <xdr:col>24</xdr:col>
      <xdr:colOff>144780</xdr:colOff>
      <xdr:row>39</xdr:row>
      <xdr:rowOff>148590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6398D5-D8EA-48FF-8F71-91246394EF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31</xdr:col>
      <xdr:colOff>331694</xdr:colOff>
      <xdr:row>1</xdr:row>
      <xdr:rowOff>0</xdr:rowOff>
    </xdr:from>
    <xdr:ext cx="5916706" cy="2700000"/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F6030B-7298-4FC2-B5CD-3E4BAD0A36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  <xdr:oneCellAnchor>
    <xdr:from>
      <xdr:col>31</xdr:col>
      <xdr:colOff>502024</xdr:colOff>
      <xdr:row>38</xdr:row>
      <xdr:rowOff>116540</xdr:rowOff>
    </xdr:from>
    <xdr:ext cx="5875129" cy="3612777"/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40316D-0CA0-4DC4-AD13-88DE37A5F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oneCellAnchor>
  <xdr:twoCellAnchor>
    <xdr:from>
      <xdr:col>72</xdr:col>
      <xdr:colOff>569719</xdr:colOff>
      <xdr:row>1</xdr:row>
      <xdr:rowOff>21365</xdr:rowOff>
    </xdr:from>
    <xdr:to>
      <xdr:col>88</xdr:col>
      <xdr:colOff>577339</xdr:colOff>
      <xdr:row>21</xdr:row>
      <xdr:rowOff>131855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AAA3672-0483-4859-970F-A520C7A3FF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90</xdr:col>
      <xdr:colOff>14243</xdr:colOff>
      <xdr:row>1</xdr:row>
      <xdr:rowOff>64094</xdr:rowOff>
    </xdr:from>
    <xdr:to>
      <xdr:col>98</xdr:col>
      <xdr:colOff>105683</xdr:colOff>
      <xdr:row>23</xdr:row>
      <xdr:rowOff>174584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5F3DEB8-7A9B-45F3-92F0-F3120CCD0C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322729</xdr:colOff>
      <xdr:row>17</xdr:row>
      <xdr:rowOff>125506</xdr:rowOff>
    </xdr:from>
    <xdr:to>
      <xdr:col>41</xdr:col>
      <xdr:colOff>179294</xdr:colOff>
      <xdr:row>36</xdr:row>
      <xdr:rowOff>44824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768856B-C24F-4EF1-B13C-D35AF10E8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43</xdr:col>
      <xdr:colOff>480164</xdr:colOff>
      <xdr:row>39</xdr:row>
      <xdr:rowOff>83506</xdr:rowOff>
    </xdr:from>
    <xdr:to>
      <xdr:col>55</xdr:col>
      <xdr:colOff>594985</xdr:colOff>
      <xdr:row>66</xdr:row>
      <xdr:rowOff>83507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E9A5E5-095D-46F2-A3D7-A436DB3238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348953</xdr:colOff>
      <xdr:row>1</xdr:row>
      <xdr:rowOff>78336</xdr:rowOff>
    </xdr:from>
    <xdr:to>
      <xdr:col>53</xdr:col>
      <xdr:colOff>512747</xdr:colOff>
      <xdr:row>34</xdr:row>
      <xdr:rowOff>142430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9E8B9DCF-5AF4-E5EA-69F4-3A32FE3A2C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561753" y="268836"/>
              <a:ext cx="6259794" cy="61067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61</xdr:col>
      <xdr:colOff>480700</xdr:colOff>
      <xdr:row>0</xdr:row>
      <xdr:rowOff>191568</xdr:rowOff>
    </xdr:from>
    <xdr:to>
      <xdr:col>71</xdr:col>
      <xdr:colOff>178037</xdr:colOff>
      <xdr:row>27</xdr:row>
      <xdr:rowOff>185158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47493725-E0ED-4191-4ED2-F242915075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666300" y="191568"/>
              <a:ext cx="5793337" cy="49465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oodan\Videos\Taiwo\Goodnews%20Certifications\Glovo\IGR%20REPORT\IGR%20REPORT%202023.xlsx" TargetMode="External"/><Relationship Id="rId1" Type="http://schemas.openxmlformats.org/officeDocument/2006/relationships/externalLinkPath" Target="IGR%20REPORT%20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odan/OneDrive/Documents/IGR%20REPORT/IGR%20REPORT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GR 2022 Data"/>
      <sheetName val="IGR 2023 Data"/>
      <sheetName val="Regional IGR"/>
      <sheetName val="State IGR Analysis"/>
      <sheetName val="IGR CATEGORY ANALYSIS CHART"/>
      <sheetName val="REGIONAL ANALYSIS"/>
      <sheetName val="Sheet1"/>
      <sheetName val="DASHBOARDS"/>
      <sheetName val="Total IGR Comparison"/>
      <sheetName val="IGR CATEGORY ANALYSIS"/>
      <sheetName val="IGR REPORT 2023"/>
    </sheetNames>
    <sheetDataSet>
      <sheetData sheetId="0">
        <row r="3">
          <cell r="L3">
            <v>172823232535.44</v>
          </cell>
        </row>
        <row r="4">
          <cell r="L4">
            <v>124366774519.25</v>
          </cell>
        </row>
        <row r="7">
          <cell r="L7">
            <v>62246150460.359993</v>
          </cell>
        </row>
        <row r="9">
          <cell r="L9">
            <v>47458128071.159996</v>
          </cell>
        </row>
        <row r="10">
          <cell r="L10">
            <v>42509911699.940002</v>
          </cell>
        </row>
        <row r="11">
          <cell r="L11">
            <v>35756949370.010002</v>
          </cell>
        </row>
        <row r="12">
          <cell r="L12">
            <v>34812381023.949997</v>
          </cell>
        </row>
        <row r="13">
          <cell r="L13">
            <v>33971393160.729996</v>
          </cell>
        </row>
        <row r="14">
          <cell r="L14">
            <v>32640660900.25</v>
          </cell>
        </row>
        <row r="15">
          <cell r="L15">
            <v>28691843017.5</v>
          </cell>
        </row>
        <row r="16">
          <cell r="L16">
            <v>25471119111.310001</v>
          </cell>
        </row>
        <row r="17">
          <cell r="L17">
            <v>23617172198.73</v>
          </cell>
        </row>
        <row r="18">
          <cell r="L18">
            <v>24605340053.839996</v>
          </cell>
        </row>
        <row r="19">
          <cell r="L19">
            <v>21098947831.940002</v>
          </cell>
        </row>
        <row r="20">
          <cell r="L20">
            <v>20549414387.490002</v>
          </cell>
        </row>
        <row r="21">
          <cell r="L21">
            <v>20108232055.980003</v>
          </cell>
        </row>
        <row r="22">
          <cell r="L22">
            <v>19439732224.09</v>
          </cell>
        </row>
        <row r="23">
          <cell r="L23">
            <v>19337136489.82</v>
          </cell>
        </row>
        <row r="24">
          <cell r="L24">
            <v>19277607937.43</v>
          </cell>
        </row>
        <row r="25">
          <cell r="L25">
            <v>19061946487.099998</v>
          </cell>
        </row>
        <row r="26">
          <cell r="L26">
            <v>18214434263.830002</v>
          </cell>
        </row>
        <row r="27">
          <cell r="L27">
            <v>17029726605.18</v>
          </cell>
        </row>
        <row r="29">
          <cell r="L29">
            <v>15952846966.359999</v>
          </cell>
        </row>
        <row r="30">
          <cell r="L30">
            <v>15927001738.990002</v>
          </cell>
        </row>
        <row r="31">
          <cell r="L31">
            <v>15902659947.629997</v>
          </cell>
        </row>
        <row r="32">
          <cell r="L32">
            <v>13597161181.51</v>
          </cell>
        </row>
        <row r="33">
          <cell r="L33">
            <v>13175774969.529999</v>
          </cell>
        </row>
        <row r="34">
          <cell r="L34">
            <v>13045383440.230001</v>
          </cell>
        </row>
        <row r="35">
          <cell r="L35">
            <v>12426178539.059999</v>
          </cell>
        </row>
        <row r="36">
          <cell r="L36">
            <v>10456776796.18</v>
          </cell>
        </row>
        <row r="37">
          <cell r="L37">
            <v>10238110125.950001</v>
          </cell>
        </row>
        <row r="38">
          <cell r="L38">
            <v>9146249907.8299999</v>
          </cell>
        </row>
        <row r="39">
          <cell r="B39">
            <v>994404455858.06018</v>
          </cell>
          <cell r="C39">
            <v>52349772646.640007</v>
          </cell>
          <cell r="D39">
            <v>24571134250.520004</v>
          </cell>
          <cell r="E39">
            <v>27125210397.529987</v>
          </cell>
          <cell r="F39">
            <v>3521439973.769999</v>
          </cell>
          <cell r="G39">
            <v>139906092599.43002</v>
          </cell>
          <cell r="H39">
            <v>179952121959.25003</v>
          </cell>
          <cell r="I39">
            <v>48710221775.270004</v>
          </cell>
          <cell r="J39">
            <v>1470540449460.4705</v>
          </cell>
          <cell r="K39">
            <v>455072177190.2901</v>
          </cell>
        </row>
      </sheetData>
      <sheetData sheetId="1" refreshError="1"/>
      <sheetData sheetId="2">
        <row r="2">
          <cell r="A2" t="str">
            <v>South-West</v>
          </cell>
          <cell r="B2">
            <v>1117</v>
          </cell>
        </row>
        <row r="3">
          <cell r="A3" t="str">
            <v>South-South</v>
          </cell>
          <cell r="B3">
            <v>468.7</v>
          </cell>
        </row>
        <row r="4">
          <cell r="A4" t="str">
            <v>North-Central</v>
          </cell>
          <cell r="B4">
            <v>387.6</v>
          </cell>
        </row>
        <row r="5">
          <cell r="A5" t="str">
            <v>North-West</v>
          </cell>
          <cell r="B5">
            <v>194.5</v>
          </cell>
        </row>
        <row r="6">
          <cell r="A6" t="str">
            <v>South-East</v>
          </cell>
          <cell r="B6">
            <v>142.9</v>
          </cell>
        </row>
        <row r="7">
          <cell r="A7" t="str">
            <v>North-East</v>
          </cell>
          <cell r="B7">
            <v>116</v>
          </cell>
        </row>
        <row r="9">
          <cell r="B9" t="str">
            <v>2022 IGR in Billions</v>
          </cell>
        </row>
        <row r="10">
          <cell r="A10" t="str">
            <v>South West</v>
          </cell>
          <cell r="B10">
            <v>908.2</v>
          </cell>
        </row>
        <row r="11">
          <cell r="A11" t="str">
            <v>South South</v>
          </cell>
          <cell r="B11">
            <v>378</v>
          </cell>
        </row>
        <row r="12">
          <cell r="A12" t="str">
            <v>North Central</v>
          </cell>
          <cell r="B12">
            <v>246.4</v>
          </cell>
        </row>
        <row r="13">
          <cell r="A13" t="str">
            <v>North West</v>
          </cell>
          <cell r="B13">
            <v>177.2</v>
          </cell>
        </row>
        <row r="14">
          <cell r="A14" t="str">
            <v>South East</v>
          </cell>
          <cell r="B14">
            <v>114.5</v>
          </cell>
        </row>
        <row r="15">
          <cell r="A15" t="str">
            <v>North East</v>
          </cell>
          <cell r="B15">
            <v>101.1</v>
          </cell>
        </row>
      </sheetData>
      <sheetData sheetId="3">
        <row r="2">
          <cell r="B2" t="str">
            <v>IGR Generated</v>
          </cell>
        </row>
        <row r="3">
          <cell r="A3" t="str">
            <v>Akwa Ibom</v>
          </cell>
          <cell r="B3">
            <v>43184024626.770004</v>
          </cell>
        </row>
        <row r="4">
          <cell r="A4" t="str">
            <v>Oyo</v>
          </cell>
          <cell r="B4">
            <v>52745497059.039993</v>
          </cell>
        </row>
        <row r="5">
          <cell r="A5" t="str">
            <v>Kwara</v>
          </cell>
          <cell r="B5">
            <v>59642678119.829994</v>
          </cell>
        </row>
        <row r="6">
          <cell r="A6" t="str">
            <v>Kaduna</v>
          </cell>
          <cell r="B6">
            <v>62490117635.220001</v>
          </cell>
        </row>
        <row r="7">
          <cell r="A7" t="str">
            <v>Edo</v>
          </cell>
          <cell r="B7">
            <v>64671497361.769997</v>
          </cell>
        </row>
        <row r="8">
          <cell r="A8" t="str">
            <v>Delta</v>
          </cell>
          <cell r="B8">
            <v>114088309224.99002</v>
          </cell>
        </row>
        <row r="9">
          <cell r="A9" t="str">
            <v>Ogun</v>
          </cell>
          <cell r="B9">
            <v>146875041475.35999</v>
          </cell>
        </row>
        <row r="10">
          <cell r="A10" t="str">
            <v>Rivers</v>
          </cell>
          <cell r="B10">
            <v>195414581585.34</v>
          </cell>
        </row>
        <row r="11">
          <cell r="A11" t="str">
            <v>FCT</v>
          </cell>
          <cell r="B11">
            <v>211100288136.35999</v>
          </cell>
        </row>
        <row r="12">
          <cell r="A12" t="str">
            <v>Lagos</v>
          </cell>
          <cell r="B12">
            <v>815864679971.27002</v>
          </cell>
        </row>
        <row r="15">
          <cell r="B15" t="str">
            <v xml:space="preserve">  IGR in Nearest (#B)</v>
          </cell>
        </row>
        <row r="16">
          <cell r="A16" t="str">
            <v>Taraba</v>
          </cell>
          <cell r="B16">
            <v>10869178343.940001</v>
          </cell>
        </row>
        <row r="17">
          <cell r="A17" t="str">
            <v>Yobe</v>
          </cell>
          <cell r="B17">
            <v>11194721282.860001</v>
          </cell>
        </row>
        <row r="18">
          <cell r="A18" t="str">
            <v>Kebbi</v>
          </cell>
          <cell r="B18">
            <v>11737075709</v>
          </cell>
        </row>
        <row r="19">
          <cell r="A19" t="str">
            <v>Gombe</v>
          </cell>
          <cell r="B19">
            <v>15179050180.250002</v>
          </cell>
        </row>
        <row r="20">
          <cell r="A20" t="str">
            <v>Adamawa</v>
          </cell>
          <cell r="B20">
            <v>17066189975.839998</v>
          </cell>
        </row>
        <row r="21">
          <cell r="A21" t="str">
            <v>Sokoto</v>
          </cell>
          <cell r="B21">
            <v>17961334445.300003</v>
          </cell>
        </row>
        <row r="22">
          <cell r="A22" t="str">
            <v>Benue</v>
          </cell>
          <cell r="B22">
            <v>19116355922.459999</v>
          </cell>
        </row>
        <row r="23">
          <cell r="A23" t="str">
            <v>Borno</v>
          </cell>
          <cell r="B23">
            <v>19454028414.289997</v>
          </cell>
        </row>
        <row r="24">
          <cell r="A24" t="str">
            <v>Bayelsa</v>
          </cell>
          <cell r="B24">
            <v>19823620909.850002</v>
          </cell>
        </row>
        <row r="25">
          <cell r="A25" t="str">
            <v>Imo</v>
          </cell>
          <cell r="B25">
            <v>21051313291.219994</v>
          </cell>
        </row>
        <row r="27">
          <cell r="B27" t="str">
            <v>ABBRV Nearest (#B)</v>
          </cell>
        </row>
        <row r="28">
          <cell r="A28" t="str">
            <v>KWARA</v>
          </cell>
          <cell r="B28">
            <v>35756949370.010002</v>
          </cell>
        </row>
        <row r="29">
          <cell r="A29" t="str">
            <v>KANO</v>
          </cell>
          <cell r="B29">
            <v>42509911699.940002</v>
          </cell>
        </row>
        <row r="30">
          <cell r="A30" t="str">
            <v>EDO</v>
          </cell>
          <cell r="B30">
            <v>47458128071.159996</v>
          </cell>
        </row>
        <row r="31">
          <cell r="A31" t="str">
            <v>KADUNA</v>
          </cell>
          <cell r="B31">
            <v>58094591085.910004</v>
          </cell>
        </row>
        <row r="32">
          <cell r="A32" t="str">
            <v>OYO</v>
          </cell>
          <cell r="B32">
            <v>62246150460.359993</v>
          </cell>
        </row>
        <row r="33">
          <cell r="A33" t="str">
            <v>DELTA</v>
          </cell>
          <cell r="B33">
            <v>85901607747.299988</v>
          </cell>
        </row>
        <row r="34">
          <cell r="A34" t="str">
            <v>OGUN</v>
          </cell>
          <cell r="B34">
            <v>120584157140.78</v>
          </cell>
        </row>
        <row r="35">
          <cell r="A35" t="str">
            <v>FEDERAL CAPITAL TERRITORY</v>
          </cell>
          <cell r="B35">
            <v>124366774519.25</v>
          </cell>
        </row>
        <row r="36">
          <cell r="A36" t="str">
            <v>RIVERS</v>
          </cell>
          <cell r="B36">
            <v>172823232535.44</v>
          </cell>
        </row>
        <row r="37">
          <cell r="A37" t="str">
            <v>LAGOS</v>
          </cell>
          <cell r="B37">
            <v>651145633085.30005</v>
          </cell>
        </row>
        <row r="40">
          <cell r="B40" t="str">
            <v>ABBRV Nearest (#B)</v>
          </cell>
        </row>
        <row r="41">
          <cell r="A41" t="str">
            <v>KEBBI</v>
          </cell>
          <cell r="B41">
            <v>9146249907.8299999</v>
          </cell>
        </row>
        <row r="42">
          <cell r="A42" t="str">
            <v>TARABA</v>
          </cell>
          <cell r="B42">
            <v>10238110125.950001</v>
          </cell>
        </row>
        <row r="43">
          <cell r="A43" t="str">
            <v>YOBE</v>
          </cell>
          <cell r="B43">
            <v>10456776796.18</v>
          </cell>
        </row>
        <row r="44">
          <cell r="A44" t="str">
            <v>EBONYI</v>
          </cell>
          <cell r="B44">
            <v>12426178539.059999</v>
          </cell>
        </row>
        <row r="45">
          <cell r="A45" t="str">
            <v>KATSINA</v>
          </cell>
          <cell r="B45">
            <v>13045383440.230001</v>
          </cell>
        </row>
        <row r="46">
          <cell r="A46" t="str">
            <v>ADAMAWA</v>
          </cell>
          <cell r="B46">
            <v>13175774969.529999</v>
          </cell>
        </row>
        <row r="47">
          <cell r="A47" t="str">
            <v>GOMBE</v>
          </cell>
          <cell r="B47">
            <v>13597161181.51</v>
          </cell>
        </row>
        <row r="48">
          <cell r="A48" t="str">
            <v>BAYELSA</v>
          </cell>
          <cell r="B48">
            <v>15902659947.629997</v>
          </cell>
        </row>
        <row r="49">
          <cell r="A49" t="str">
            <v>PLATEAU</v>
          </cell>
          <cell r="B49">
            <v>15927001738.990002</v>
          </cell>
        </row>
        <row r="50">
          <cell r="A50" t="str">
            <v>BENUE</v>
          </cell>
          <cell r="B50">
            <v>15952846966.359999</v>
          </cell>
        </row>
      </sheetData>
      <sheetData sheetId="4">
        <row r="5">
          <cell r="C5" t="str">
            <v>AMOUNT GENERATED 2022</v>
          </cell>
          <cell r="D5" t="str">
            <v>AMOUNT GENERATED 2023</v>
          </cell>
        </row>
        <row r="6">
          <cell r="B6" t="str">
            <v>PAYE</v>
          </cell>
          <cell r="C6">
            <v>994404455858.06018</v>
          </cell>
          <cell r="D6">
            <v>1244038601827.0095</v>
          </cell>
        </row>
        <row r="7">
          <cell r="B7" t="str">
            <v>DIRECT ASSESSMENT</v>
          </cell>
          <cell r="C7">
            <v>52349772646.640007</v>
          </cell>
          <cell r="D7">
            <v>57415754204.129997</v>
          </cell>
        </row>
        <row r="8">
          <cell r="B8" t="str">
            <v>ROAD TAXES</v>
          </cell>
          <cell r="C8">
            <v>24571134250.520004</v>
          </cell>
          <cell r="D8">
            <v>40139193575.80999</v>
          </cell>
        </row>
        <row r="9">
          <cell r="B9" t="str">
            <v>STAMP DUTIES</v>
          </cell>
          <cell r="C9">
            <v>27125210397.529987</v>
          </cell>
          <cell r="D9">
            <v>30289649486.309998</v>
          </cell>
        </row>
        <row r="10">
          <cell r="B10" t="str">
            <v>CAPITAL GAIN TAX</v>
          </cell>
          <cell r="C10">
            <v>3521439973.769999</v>
          </cell>
          <cell r="D10">
            <v>5909636491.039999</v>
          </cell>
        </row>
        <row r="11">
          <cell r="B11" t="str">
            <v>WITHHOLDING TAX</v>
          </cell>
          <cell r="C11">
            <v>139906092599.43002</v>
          </cell>
          <cell r="D11">
            <v>227868282245.44998</v>
          </cell>
        </row>
        <row r="12">
          <cell r="B12" t="str">
            <v>OTHER TAXES</v>
          </cell>
          <cell r="C12">
            <v>179952121959.25003</v>
          </cell>
          <cell r="D12">
            <v>306187264549.29993</v>
          </cell>
        </row>
        <row r="13">
          <cell r="B13" t="str">
            <v>LGA REVENUE</v>
          </cell>
          <cell r="C13">
            <v>48710221775.270004</v>
          </cell>
          <cell r="D13">
            <v>37054090918.999992</v>
          </cell>
        </row>
        <row r="14">
          <cell r="B14" t="str">
            <v>TOTAL TAX</v>
          </cell>
          <cell r="C14">
            <v>1470540449460.4705</v>
          </cell>
          <cell r="D14">
            <v>1948902473298.05</v>
          </cell>
        </row>
        <row r="15">
          <cell r="B15" t="str">
            <v>MDAs REVENUE</v>
          </cell>
          <cell r="C15">
            <v>455072177190.2901</v>
          </cell>
          <cell r="D15">
            <v>478017124809.79022</v>
          </cell>
        </row>
        <row r="39">
          <cell r="B39" t="str">
            <v>IGR CATEGORY GROWTH RATE / REDUCTION RATE</v>
          </cell>
        </row>
        <row r="40">
          <cell r="A40" t="str">
            <v>PAYE</v>
          </cell>
          <cell r="B40">
            <v>0.20066430864953366</v>
          </cell>
        </row>
        <row r="41">
          <cell r="A41" t="str">
            <v>DIRECT ASSESSMENT</v>
          </cell>
          <cell r="B41">
            <v>8.8233301603579506E-2</v>
          </cell>
        </row>
        <row r="42">
          <cell r="A42" t="str">
            <v>ROAD TAXES</v>
          </cell>
          <cell r="B42">
            <v>0.3878518210857162</v>
          </cell>
        </row>
        <row r="43">
          <cell r="A43" t="str">
            <v>STAMP DUTIES</v>
          </cell>
          <cell r="B43">
            <v>0.10447262158679785</v>
          </cell>
        </row>
        <row r="44">
          <cell r="A44" t="str">
            <v>CAPITAL GAIN TAX</v>
          </cell>
          <cell r="B44">
            <v>0.4041190216844821</v>
          </cell>
        </row>
        <row r="45">
          <cell r="A45" t="str">
            <v>WITHHOLDING TAX</v>
          </cell>
          <cell r="B45">
            <v>0.38602208600173166</v>
          </cell>
        </row>
        <row r="46">
          <cell r="A46" t="str">
            <v>OTHER TAXES</v>
          </cell>
          <cell r="B46">
            <v>0.41228083988360814</v>
          </cell>
        </row>
        <row r="47">
          <cell r="A47" t="str">
            <v>LGA REVENUE</v>
          </cell>
          <cell r="B47">
            <v>-0.31457068753218748</v>
          </cell>
        </row>
        <row r="48">
          <cell r="A48" t="str">
            <v>TOTAL TAX</v>
          </cell>
          <cell r="B48">
            <v>0.24545200716384058</v>
          </cell>
        </row>
        <row r="49">
          <cell r="A49" t="str">
            <v>MDAs REVENUE</v>
          </cell>
          <cell r="B49">
            <v>4.8000262811986584E-2</v>
          </cell>
        </row>
      </sheetData>
      <sheetData sheetId="5" refreshError="1"/>
      <sheetData sheetId="6" refreshError="1"/>
      <sheetData sheetId="7" refreshError="1"/>
      <sheetData sheetId="8">
        <row r="2">
          <cell r="A2">
            <v>2022</v>
          </cell>
          <cell r="B2">
            <v>1920</v>
          </cell>
        </row>
        <row r="3">
          <cell r="A3">
            <v>2023</v>
          </cell>
          <cell r="B3">
            <v>2430</v>
          </cell>
        </row>
      </sheetData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te IGR Analysis"/>
      <sheetName val="DASHBOARDS"/>
      <sheetName val="Regional IGR"/>
      <sheetName val="Total IGR Comparison"/>
      <sheetName val="IGR CATEGORY ANALYSI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IGR%20REPORT%202023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odan" refreshedDate="45773.315395370373" createdVersion="8" refreshedVersion="8" minRefreshableVersion="3" recordCount="37" xr:uid="{13337264-201C-4469-B699-0CB3BB10AB81}">
  <cacheSource type="worksheet">
    <worksheetSource name="Table16" r:id="rId2"/>
  </cacheSource>
  <cacheFields count="3">
    <cacheField name="STATES" numFmtId="0">
      <sharedItems count="37">
        <s v="ABIA"/>
        <s v="ADAMAWA"/>
        <s v="AKWA IBOM"/>
        <s v="ANAMBRA"/>
        <s v="BAUCHI"/>
        <s v="BAYELSA"/>
        <s v="BENUE"/>
        <s v="BORNO"/>
        <s v="CROSS RIVER"/>
        <s v="DELTA"/>
        <s v="EBONYI"/>
        <s v="EDO"/>
        <s v="EKITI"/>
        <s v="ENUGU"/>
        <s v="FEDERAL CAPITAL TERRITORY"/>
        <s v="GOMBE"/>
        <s v="IMO"/>
        <s v="JIGAWA"/>
        <s v="KADUNA"/>
        <s v="KANO"/>
        <s v="KATSINA"/>
        <s v="KEBBI"/>
        <s v="KOGI"/>
        <s v="KWARA"/>
        <s v="LAGOS"/>
        <s v="NASSARAWA"/>
        <s v="NIGER"/>
        <s v="OGUN"/>
        <s v="ONDO"/>
        <s v="OSUN"/>
        <s v="OYO"/>
        <s v="PLATEAU"/>
        <s v="RIVERS"/>
        <s v="SOKOTO"/>
        <s v="TARABA"/>
        <s v="YOBE"/>
        <s v="ZAMFARA"/>
      </sharedItems>
    </cacheField>
    <cacheField name="2022" numFmtId="0">
      <sharedItems count="3">
        <s v="LOW"/>
        <s v="HIGH"/>
        <s v="MEDIUM"/>
      </sharedItems>
    </cacheField>
    <cacheField name="2023" numFmtId="0">
      <sharedItems count="3">
        <s v="LOW"/>
        <s v="HIGH"/>
        <s v="MEDIUM"/>
      </sharedItems>
    </cacheField>
  </cacheFields>
  <extLst>
    <ext xmlns:x14="http://schemas.microsoft.com/office/spreadsheetml/2009/9/main" uri="{725AE2AE-9491-48be-B2B4-4EB974FC3084}">
      <x14:pivotCacheDefinition pivotCacheId="76927042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x v="0"/>
    <x v="0"/>
  </r>
  <r>
    <x v="1"/>
    <x v="0"/>
    <x v="0"/>
  </r>
  <r>
    <x v="2"/>
    <x v="0"/>
    <x v="0"/>
  </r>
  <r>
    <x v="3"/>
    <x v="0"/>
    <x v="0"/>
  </r>
  <r>
    <x v="4"/>
    <x v="0"/>
    <x v="0"/>
  </r>
  <r>
    <x v="5"/>
    <x v="0"/>
    <x v="0"/>
  </r>
  <r>
    <x v="6"/>
    <x v="0"/>
    <x v="0"/>
  </r>
  <r>
    <x v="7"/>
    <x v="0"/>
    <x v="0"/>
  </r>
  <r>
    <x v="8"/>
    <x v="0"/>
    <x v="0"/>
  </r>
  <r>
    <x v="9"/>
    <x v="1"/>
    <x v="1"/>
  </r>
  <r>
    <x v="10"/>
    <x v="0"/>
    <x v="0"/>
  </r>
  <r>
    <x v="11"/>
    <x v="0"/>
    <x v="2"/>
  </r>
  <r>
    <x v="12"/>
    <x v="0"/>
    <x v="0"/>
  </r>
  <r>
    <x v="13"/>
    <x v="0"/>
    <x v="0"/>
  </r>
  <r>
    <x v="14"/>
    <x v="1"/>
    <x v="1"/>
  </r>
  <r>
    <x v="15"/>
    <x v="0"/>
    <x v="0"/>
  </r>
  <r>
    <x v="16"/>
    <x v="0"/>
    <x v="0"/>
  </r>
  <r>
    <x v="17"/>
    <x v="0"/>
    <x v="0"/>
  </r>
  <r>
    <x v="18"/>
    <x v="2"/>
    <x v="2"/>
  </r>
  <r>
    <x v="19"/>
    <x v="0"/>
    <x v="2"/>
  </r>
  <r>
    <x v="20"/>
    <x v="0"/>
    <x v="0"/>
  </r>
  <r>
    <x v="21"/>
    <x v="0"/>
    <x v="0"/>
  </r>
  <r>
    <x v="22"/>
    <x v="0"/>
    <x v="0"/>
  </r>
  <r>
    <x v="23"/>
    <x v="0"/>
    <x v="0"/>
  </r>
  <r>
    <x v="24"/>
    <x v="1"/>
    <x v="1"/>
  </r>
  <r>
    <x v="25"/>
    <x v="0"/>
    <x v="0"/>
  </r>
  <r>
    <x v="26"/>
    <x v="0"/>
    <x v="0"/>
  </r>
  <r>
    <x v="27"/>
    <x v="1"/>
    <x v="1"/>
  </r>
  <r>
    <x v="28"/>
    <x v="0"/>
    <x v="0"/>
  </r>
  <r>
    <x v="29"/>
    <x v="0"/>
    <x v="0"/>
  </r>
  <r>
    <x v="30"/>
    <x v="2"/>
    <x v="2"/>
  </r>
  <r>
    <x v="31"/>
    <x v="0"/>
    <x v="0"/>
  </r>
  <r>
    <x v="32"/>
    <x v="1"/>
    <x v="1"/>
  </r>
  <r>
    <x v="33"/>
    <x v="0"/>
    <x v="0"/>
  </r>
  <r>
    <x v="34"/>
    <x v="0"/>
    <x v="0"/>
  </r>
  <r>
    <x v="35"/>
    <x v="0"/>
    <x v="0"/>
  </r>
  <r>
    <x v="36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FCE369-EA30-415B-B295-AD5966E91F5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2023 IGR RANGE">
  <location ref="AH1:AH3" firstHeaderRow="1" firstDataRow="1" firstDataCol="1"/>
  <pivotFields count="3">
    <pivotField showAll="0">
      <items count="38"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t="default"/>
      </items>
    </pivotField>
    <pivotField showAll="0">
      <items count="4">
        <item h="1" x="1"/>
        <item h="1" x="0"/>
        <item x="2"/>
        <item t="default"/>
      </items>
    </pivotField>
    <pivotField axis="axisRow" showAll="0">
      <items count="4">
        <item x="1"/>
        <item h="1" x="0"/>
        <item h="1" x="2"/>
        <item t="default"/>
      </items>
    </pivotField>
  </pivotFields>
  <rowFields count="1">
    <field x="2"/>
  </rowFields>
  <rowItems count="2">
    <i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933C5F-0FBE-4D91-8579-1D9B0F0C5EB1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rowHeaderCaption="2022 IGR RANGE">
  <location ref="AG1:AG3" firstHeaderRow="1" firstDataRow="1" firstDataCol="1"/>
  <pivotFields count="3">
    <pivotField showAll="0">
      <items count="38"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t="default"/>
      </items>
    </pivotField>
    <pivotField axis="axisRow" showAll="0">
      <items count="4">
        <item h="1" x="1"/>
        <item h="1" x="0"/>
        <item x="2"/>
        <item t="default"/>
      </items>
    </pivotField>
    <pivotField showAll="0">
      <items count="4">
        <item x="1"/>
        <item h="1" x="0"/>
        <item h="1" x="2"/>
        <item t="default"/>
      </items>
    </pivotField>
  </pivotFields>
  <rowFields count="1">
    <field x="1"/>
  </rowFields>
  <rowItems count="2"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82CA4-E928-4CC8-BA88-7E65AF465450}" name="Table6" displayName="Table6" ref="A1:L40" totalsRowShown="0" headerRowDxfId="66" dataDxfId="64" headerRowBorderDxfId="65" tableBorderDxfId="63">
  <tableColumns count="12">
    <tableColumn id="1" xr3:uid="{18F63815-65CE-43DE-9C3E-17DEAA757CD7}" name="STATE" dataDxfId="62"/>
    <tableColumn id="2" xr3:uid="{0F7924D1-AA83-42BC-8FDA-F95A84E21EBD}" name="PAYE" dataDxfId="61"/>
    <tableColumn id="3" xr3:uid="{DC3C0889-FACC-4B5A-98F9-2DA1A4FD7D03}" name="DIRECT ASSESSMENT" dataDxfId="60"/>
    <tableColumn id="4" xr3:uid="{BB1933F4-1BFC-4259-A435-754F768900C1}" name="ROAD TAXES" dataDxfId="59"/>
    <tableColumn id="5" xr3:uid="{8C4C46D5-6650-448D-9B2F-67A485B0177B}" name="STAMP DUTIES" dataDxfId="58"/>
    <tableColumn id="6" xr3:uid="{E6CBD176-ADE7-45A1-820E-2E1FD5D7D92B}" name="CAPITAL GAIN TAX" dataDxfId="57"/>
    <tableColumn id="7" xr3:uid="{066388C8-F698-4FE0-81FC-DD4FC9FB1F63}" name="WITHHOLDING TAX" dataDxfId="56"/>
    <tableColumn id="8" xr3:uid="{AA7B0CCD-0173-4659-952F-862768A87E32}" name="OTHER TAXES" dataDxfId="55"/>
    <tableColumn id="9" xr3:uid="{E93CBE3F-CE26-48E6-9C6C-7504922581A9}" name="LGA REVENUE" dataDxfId="54"/>
    <tableColumn id="10" xr3:uid="{B174ACD1-E0FC-4710-B592-0EB42B430409}" name="TOTAL TAX" dataDxfId="53"/>
    <tableColumn id="11" xr3:uid="{E8707A53-C28D-48D8-AB49-0C58036BD81A}" name="MDAs REVENUE" dataDxfId="52"/>
    <tableColumn id="12" xr3:uid="{79DE8DE4-A1D3-4E13-862D-AE48E9F04522}" name="TOTAL" dataDxfId="5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E487AF-76CB-4FC7-998B-D6D4B1F4C05E}" name="Table4" displayName="Table4" ref="A1:L39" totalsRowShown="0" headerRowDxfId="50" dataDxfId="48" headerRowBorderDxfId="49" tableBorderDxfId="47" totalsRowBorderDxfId="46" headerRowCellStyle="Comma" dataCellStyle="Comma">
  <tableColumns count="12">
    <tableColumn id="1" xr3:uid="{EFD3FBAD-92A5-4BD8-8B2F-7D74E736430A}" name="State" dataDxfId="45" dataCellStyle="Comma"/>
    <tableColumn id="2" xr3:uid="{324CE6FC-8D7A-4DFE-B387-9EE6196B0843}" name="PAYE" dataDxfId="44" dataCellStyle="Comma"/>
    <tableColumn id="3" xr3:uid="{763E9244-00D5-478D-A23E-9E28C7D233FB}" name="Direct Assessment" dataDxfId="43" dataCellStyle="Comma"/>
    <tableColumn id="4" xr3:uid="{398F4207-66A9-41BC-A89C-F399E3A5DDBC}" name="Road Tax" dataDxfId="42" dataCellStyle="Comma"/>
    <tableColumn id="5" xr3:uid="{AC91085E-DFD6-4716-A6A5-5296E3910EE3}" name="Stamp Duties" dataDxfId="41" dataCellStyle="Comma"/>
    <tableColumn id="6" xr3:uid="{6A7833CD-1277-4F45-892C-D15AAACCFE95}" name="Capital Gains Tax" dataDxfId="40" dataCellStyle="Comma"/>
    <tableColumn id="7" xr3:uid="{BAC0805D-8F48-44E6-8724-98B91D832687}" name="Withholding Tax" dataDxfId="39" dataCellStyle="Comma"/>
    <tableColumn id="8" xr3:uid="{84699B9B-FF67-4E07-8FF9-AB2A2D708591}" name="Other Tax" dataDxfId="38" dataCellStyle="Comma"/>
    <tableColumn id="9" xr3:uid="{E2CB7264-4633-4E62-BB0A-3C503A93AB7E}" name="LGA Revenue" dataDxfId="37" dataCellStyle="Comma"/>
    <tableColumn id="10" xr3:uid="{002CBDC6-4907-4B3E-8768-82B23529D773}" name="Total Tax" dataDxfId="36" dataCellStyle="Comma"/>
    <tableColumn id="11" xr3:uid="{B2322520-2CA3-46E4-9E92-33CC04D7F954}" name="MDAs Revenue" dataDxfId="35" dataCellStyle="Comma"/>
    <tableColumn id="12" xr3:uid="{8D12ACCE-A155-40B5-91DD-773F2CE66D99}" name="Total" dataDxfId="34" dataCellStyle="Comma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2A33A-9181-4AD0-87E0-639FD2744F66}" name="Table10" displayName="Table10" ref="Q1:U8" totalsRowCount="1" headerRowDxfId="33" dataDxfId="32">
  <autoFilter ref="Q1:U7" xr:uid="{B0C2A33A-9181-4AD0-87E0-639FD2744F66}"/>
  <tableColumns count="5">
    <tableColumn id="1" xr3:uid="{917A91B4-E50E-486F-AE66-0F6AC5A692FD}" name="REGION" dataDxfId="31"/>
    <tableColumn id="2" xr3:uid="{7260421B-C3E8-4D06-9AC1-D73AB63398F7}" name="2023 IGR " totalsRowFunction="sum" dataDxfId="30"/>
    <tableColumn id="3" xr3:uid="{19D06F3F-9082-45FD-A394-2B7A4226F750}" name="2022 IGR" totalsRowFunction="sum" dataDxfId="29" totalsRowDxfId="28"/>
    <tableColumn id="4" xr3:uid="{9DB964E1-4DC2-4883-A8AC-6E563EA5233F}" name="2023 Regional IGR Contibuted %" dataDxfId="27" dataCellStyle="Percent">
      <calculatedColumnFormula>Table10[[#This Row],[2023 IGR ]]/Table10[[#Totals],[2023 IGR ]]</calculatedColumnFormula>
    </tableColumn>
    <tableColumn id="5" xr3:uid="{B1881B07-6F73-4134-9954-82DD590081D5}" name="2022 Regional IGR Contribted %" dataDxfId="26" dataCellStyle="Percent">
      <calculatedColumnFormula>Table10[[#This Row],[2022 IGR]]/Table10[[#Totals],[2022 IGR]]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AEDDD5-044E-40C0-8ADE-FE3692C4F68A}" name="Table5" displayName="Table5" ref="A1:E39" totalsRowCount="1">
  <autoFilter ref="A1:E38" xr:uid="{A2AEDDD5-044E-40C0-8ADE-FE3692C4F68A}"/>
  <tableColumns count="5">
    <tableColumn id="1" xr3:uid="{4C5186C9-C5C2-4CD6-9F0D-EEF35897A623}" name="Region" dataDxfId="25" totalsRowDxfId="24"/>
    <tableColumn id="2" xr3:uid="{4B579B49-A035-4B4A-9C23-2240092E41EA}" name="STATES" dataDxfId="23" totalsRowDxfId="22"/>
    <tableColumn id="3" xr3:uid="{2D8CC547-05EF-4CDC-BF3C-AD7316C95C36}" name="2023" totalsRowFunction="sum" dataDxfId="21" totalsRowDxfId="20"/>
    <tableColumn id="4" xr3:uid="{DE2AB503-D05E-4D9A-AC9C-FF6213D80983}" name="2022" totalsRowFunction="sum" dataDxfId="19" totalsRowDxfId="18"/>
    <tableColumn id="7" xr3:uid="{39D8522E-1DE5-4879-9232-52552AE5EB0B}" name="% CHANGES" dataDxfId="17" totalsRowDxfId="16" dataCellStyle="Percent" totalsRowCellStyle="Percent">
      <calculatedColumnFormula>(Table5[[#This Row],[2023]]-Table5[[#This Row],[2022]])/Table5[[#This Row],[2023]]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197CB6F-6406-4BF7-9D9C-BA4B4942CA4F}" name="Table18" displayName="Table18" ref="A2:B12" totalsRowShown="0" headerRowDxfId="15" dataDxfId="14">
  <sortState xmlns:xlrd2="http://schemas.microsoft.com/office/spreadsheetml/2017/richdata2" ref="A3:B12">
    <sortCondition ref="B3:B12"/>
  </sortState>
  <tableColumns count="2">
    <tableColumn id="1" xr3:uid="{E76863A7-4728-4006-8780-59F723AD654F}" name="State 2023" dataDxfId="13"/>
    <tableColumn id="2" xr3:uid="{EEA12FC0-EA6C-4ADB-B93F-4155DA5F7BC3}" name="IGR Generated" dataDxfId="1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7A919BE-F767-4963-93CD-B01A5F4C269A}" name="Table19" displayName="Table19" ref="A27:B37" totalsRowShown="0" headerRowDxfId="11" dataDxfId="10">
  <sortState xmlns:xlrd2="http://schemas.microsoft.com/office/spreadsheetml/2017/richdata2" ref="A28:B37">
    <sortCondition ref="B28:B37"/>
  </sortState>
  <tableColumns count="2">
    <tableColumn id="1" xr3:uid="{B8F5438A-D880-402E-859B-BD2F90E4C6EF}" name="STATE  2022" dataDxfId="9"/>
    <tableColumn id="2" xr3:uid="{C72F42FA-95F0-4D72-BB9D-EF6CF095F310}" name="ABBRV Nearest (#B)" dataDxfId="8" dataCellStyle="Currency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564D285-8A46-4254-BCC2-DCCEF28E48CF}" name="Table20" displayName="Table20" ref="A15:B25" totalsRowShown="0" headerRowDxfId="7" dataDxfId="6">
  <sortState xmlns:xlrd2="http://schemas.microsoft.com/office/spreadsheetml/2017/richdata2" ref="A16:B25">
    <sortCondition ref="B16:B25"/>
  </sortState>
  <tableColumns count="2">
    <tableColumn id="1" xr3:uid="{FF4E32AF-C56E-477A-AB8F-0A833086B50D}" name="State 2023" dataDxfId="5" dataCellStyle="Comma"/>
    <tableColumn id="2" xr3:uid="{21390943-218F-45AB-9FBA-9284A5DF1E33}" name="  IGR in Nearest (#B)" dataDxfId="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0CC46D9-326D-4154-8DF3-BF646058ABDE}" name="Table21" displayName="Table21" ref="A40:B50" totalsRowShown="0" headerRowDxfId="3" dataDxfId="2">
  <sortState xmlns:xlrd2="http://schemas.microsoft.com/office/spreadsheetml/2017/richdata2" ref="A41:B50">
    <sortCondition ref="B41:B50"/>
  </sortState>
  <tableColumns count="2">
    <tableColumn id="1" xr3:uid="{EC3D21EF-E58F-4B29-B302-00165809967F}" name="STATE  2022" dataDxfId="1"/>
    <tableColumn id="2" xr3:uid="{BB706ECC-C06F-4398-A326-2C07597322A6}" name="ABBRV Nearest (#B)" dataDxfId="0" dataCellStyle="Currency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AC2C4DE-4106-4047-990F-43D2FE11205C}" name="Table16" displayName="Table16" ref="S1:U38" totalsRowShown="0">
  <autoFilter ref="S1:U38" xr:uid="{1AC2C4DE-4106-4047-990F-43D2FE11205C}"/>
  <tableColumns count="3">
    <tableColumn id="1" xr3:uid="{337BB44E-FE04-40E2-881A-A41B2832730C}" name="STATES"/>
    <tableColumn id="2" xr3:uid="{9F7CD469-19F4-4843-952F-015A5397189B}" name="2022"/>
    <tableColumn id="3" xr3:uid="{C24549B9-29D9-4EBF-BACD-D68F9FB0D308}" name="202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BE06B7D-BB6C-40C5-AFDE-89D3A83FFBBE}" name="Table1631" displayName="Table1631" ref="BD1:BE38" totalsRowShown="0">
  <autoFilter ref="BD1:BE38" xr:uid="{9BE06B7D-BB6C-40C5-AFDE-89D3A83FFBBE}"/>
  <tableColumns count="2">
    <tableColumn id="1" xr3:uid="{3E77F42C-AD51-47A4-A589-CF748AFDF169}" name="STATES"/>
    <tableColumn id="3" xr3:uid="{EE6C9D4B-D616-42A5-8A85-9A0DF979D33D}" name="202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903FDB8-1473-40D6-A139-D0E1BF713A99}" name="Table33" displayName="Table33" ref="BF1:BF1048576" totalsRowShown="0">
  <autoFilter ref="BF1:BF1048576" xr:uid="{9903FDB8-1473-40D6-A139-D0E1BF713A99}"/>
  <tableColumns count="1">
    <tableColumn id="1" xr3:uid="{4CBF6124-273B-4A84-A47B-6643CC809E49}" name="202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hyperlink" Target="IGR%20LIVE%20DATA.xlsx" TargetMode="External"/><Relationship Id="rId7" Type="http://schemas.openxmlformats.org/officeDocument/2006/relationships/table" Target="../tables/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drawing" Target="../drawings/drawing1.xml"/><Relationship Id="rId9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4BB7-041A-42BE-B400-6FC1C363079E}">
  <dimension ref="A1:O11"/>
  <sheetViews>
    <sheetView workbookViewId="0">
      <selection activeCell="F20" sqref="F20"/>
    </sheetView>
  </sheetViews>
  <sheetFormatPr defaultRowHeight="14.4" x14ac:dyDescent="0.3"/>
  <sheetData>
    <row r="1" spans="1:15" s="65" customFormat="1" ht="28.8" customHeight="1" x14ac:dyDescent="0.35">
      <c r="A1" s="63" t="s">
        <v>143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s="46" customFormat="1" ht="15.6" x14ac:dyDescent="0.3">
      <c r="A2" s="66" t="s">
        <v>141</v>
      </c>
      <c r="B2" s="67"/>
      <c r="C2" s="67"/>
      <c r="D2" s="67"/>
      <c r="E2" s="67"/>
      <c r="F2" s="67"/>
      <c r="G2" s="67"/>
    </row>
    <row r="3" spans="1:15" x14ac:dyDescent="0.3">
      <c r="A3" s="15" t="s">
        <v>142</v>
      </c>
    </row>
    <row r="4" spans="1:15" x14ac:dyDescent="0.3">
      <c r="A4" t="s">
        <v>147</v>
      </c>
      <c r="B4" t="s">
        <v>148</v>
      </c>
      <c r="C4" t="s">
        <v>145</v>
      </c>
    </row>
    <row r="5" spans="1:15" x14ac:dyDescent="0.3">
      <c r="C5" t="s">
        <v>146</v>
      </c>
    </row>
    <row r="7" spans="1:15" x14ac:dyDescent="0.3">
      <c r="A7" s="15" t="s">
        <v>150</v>
      </c>
    </row>
    <row r="8" spans="1:15" x14ac:dyDescent="0.3">
      <c r="A8" s="15" t="s">
        <v>144</v>
      </c>
    </row>
    <row r="11" spans="1:15" ht="21" x14ac:dyDescent="0.4">
      <c r="B11" s="72" t="s">
        <v>149</v>
      </c>
      <c r="E11" s="15"/>
      <c r="F11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7716-3EFA-414E-BB1F-54BA71927B52}">
  <dimension ref="A1:L40"/>
  <sheetViews>
    <sheetView topLeftCell="A32" workbookViewId="0">
      <selection activeCell="A20" sqref="A20"/>
    </sheetView>
  </sheetViews>
  <sheetFormatPr defaultColWidth="30.21875" defaultRowHeight="14.4" x14ac:dyDescent="0.3"/>
  <sheetData>
    <row r="1" spans="1:12" ht="18" x14ac:dyDescent="0.35">
      <c r="A1" s="5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37</v>
      </c>
    </row>
    <row r="2" spans="1:12" ht="18" x14ac:dyDescent="0.35">
      <c r="A2" s="7" t="s">
        <v>0</v>
      </c>
      <c r="B2" s="8">
        <v>360925647831.62</v>
      </c>
      <c r="C2" s="8">
        <v>27091947848.849998</v>
      </c>
      <c r="D2" s="8">
        <v>0</v>
      </c>
      <c r="E2" s="8">
        <v>12143969452.190001</v>
      </c>
      <c r="F2" s="8">
        <v>1728065095.6700001</v>
      </c>
      <c r="G2" s="8">
        <v>86288227072.210007</v>
      </c>
      <c r="H2" s="8">
        <v>25189581300.59</v>
      </c>
      <c r="I2" s="8">
        <v>11505586283.35</v>
      </c>
      <c r="J2" s="8">
        <v>524873024884.47998</v>
      </c>
      <c r="K2" s="8">
        <v>126272608200.82001</v>
      </c>
      <c r="L2" s="8">
        <v>651145633085.30005</v>
      </c>
    </row>
    <row r="3" spans="1:12" ht="18" x14ac:dyDescent="0.35">
      <c r="A3" s="7" t="s">
        <v>1</v>
      </c>
      <c r="B3" s="8">
        <v>113020413712.28</v>
      </c>
      <c r="C3" s="8">
        <v>804920896.83000004</v>
      </c>
      <c r="D3" s="8">
        <v>223927585.5</v>
      </c>
      <c r="E3" s="8">
        <v>189255815.96000001</v>
      </c>
      <c r="F3" s="8">
        <v>508374172.91000003</v>
      </c>
      <c r="G3" s="8">
        <v>6630466192.0100002</v>
      </c>
      <c r="H3" s="8">
        <v>29709414904.009998</v>
      </c>
      <c r="I3" s="8">
        <v>2476070775.6500001</v>
      </c>
      <c r="J3" s="8">
        <v>153562844055.14999</v>
      </c>
      <c r="K3" s="8">
        <v>19260388480.290001</v>
      </c>
      <c r="L3" s="8">
        <v>172823232535.44</v>
      </c>
    </row>
    <row r="4" spans="1:12" ht="18" x14ac:dyDescent="0.35">
      <c r="A4" s="7" t="s">
        <v>2</v>
      </c>
      <c r="B4" s="8">
        <v>84732502035.979996</v>
      </c>
      <c r="C4" s="8">
        <v>4033514701.2199998</v>
      </c>
      <c r="D4" s="8">
        <v>0</v>
      </c>
      <c r="E4" s="8">
        <v>34916415.090000004</v>
      </c>
      <c r="F4" s="8">
        <v>114455464.63</v>
      </c>
      <c r="G4" s="8">
        <v>8871447120.7099991</v>
      </c>
      <c r="H4" s="8">
        <v>26579938781.619999</v>
      </c>
      <c r="I4" s="8">
        <v>0</v>
      </c>
      <c r="J4" s="8">
        <v>124366774519.25</v>
      </c>
      <c r="K4" s="8">
        <v>0</v>
      </c>
      <c r="L4" s="8">
        <v>124366774519.25</v>
      </c>
    </row>
    <row r="5" spans="1:12" ht="18" x14ac:dyDescent="0.35">
      <c r="A5" s="7" t="s">
        <v>3</v>
      </c>
      <c r="B5" s="8">
        <v>32873760392.389999</v>
      </c>
      <c r="C5" s="8">
        <v>2686203497.6900001</v>
      </c>
      <c r="D5" s="8">
        <v>1823645291.96</v>
      </c>
      <c r="E5" s="8">
        <v>780022565.08000004</v>
      </c>
      <c r="F5" s="8">
        <v>67361524.409999996</v>
      </c>
      <c r="G5" s="8">
        <v>3814336676.9499998</v>
      </c>
      <c r="H5" s="8">
        <v>9926840441.2900009</v>
      </c>
      <c r="I5" s="8">
        <v>1340006681.1099999</v>
      </c>
      <c r="J5" s="8">
        <v>53312177070.880005</v>
      </c>
      <c r="K5" s="8">
        <v>67271980069.900002</v>
      </c>
      <c r="L5" s="8">
        <v>120584157140.78</v>
      </c>
    </row>
    <row r="6" spans="1:12" ht="18" x14ac:dyDescent="0.35">
      <c r="A6" s="7" t="s">
        <v>4</v>
      </c>
      <c r="B6" s="8">
        <v>55561975759.089996</v>
      </c>
      <c r="C6" s="8">
        <v>621640341.77999997</v>
      </c>
      <c r="D6" s="8">
        <v>2475132019.4400001</v>
      </c>
      <c r="E6" s="8">
        <v>1886707994.6400001</v>
      </c>
      <c r="F6" s="8">
        <v>2687199.68</v>
      </c>
      <c r="G6" s="8">
        <v>8430780230.9300003</v>
      </c>
      <c r="H6" s="8">
        <v>655591074.28999996</v>
      </c>
      <c r="I6" s="8">
        <v>1860931470.7</v>
      </c>
      <c r="J6" s="8">
        <v>71495446090.549988</v>
      </c>
      <c r="K6" s="8">
        <v>14406161656.75</v>
      </c>
      <c r="L6" s="8">
        <v>85901607747.299988</v>
      </c>
    </row>
    <row r="7" spans="1:12" ht="18" x14ac:dyDescent="0.35">
      <c r="A7" s="7" t="s">
        <v>5</v>
      </c>
      <c r="B7" s="8">
        <v>26912170641.889999</v>
      </c>
      <c r="C7" s="8">
        <v>1035743520.11</v>
      </c>
      <c r="D7" s="8">
        <v>960588770.84000003</v>
      </c>
      <c r="E7" s="8">
        <v>180812298.03</v>
      </c>
      <c r="F7" s="8">
        <v>133776220.8</v>
      </c>
      <c r="G7" s="8">
        <v>2781155855.27</v>
      </c>
      <c r="H7" s="8">
        <v>1484772663.46</v>
      </c>
      <c r="I7" s="8">
        <v>11832437020.33</v>
      </c>
      <c r="J7" s="8">
        <v>45321456990.729996</v>
      </c>
      <c r="K7" s="8">
        <v>16924693469.629999</v>
      </c>
      <c r="L7" s="8">
        <v>62246150460.359993</v>
      </c>
    </row>
    <row r="8" spans="1:12" ht="18" x14ac:dyDescent="0.35">
      <c r="A8" s="7" t="s">
        <v>6</v>
      </c>
      <c r="B8" s="8">
        <v>18598725523.490002</v>
      </c>
      <c r="C8" s="8">
        <v>383057551</v>
      </c>
      <c r="D8" s="8">
        <v>833675576.29999995</v>
      </c>
      <c r="E8" s="8">
        <v>2972758680.79</v>
      </c>
      <c r="F8" s="8">
        <v>13572118.359999999</v>
      </c>
      <c r="G8" s="8">
        <v>1759210763.3499999</v>
      </c>
      <c r="H8" s="8">
        <v>9956324970.4899998</v>
      </c>
      <c r="I8" s="8">
        <v>0</v>
      </c>
      <c r="J8" s="8">
        <v>34517325183.779999</v>
      </c>
      <c r="K8" s="8">
        <v>23577265902.130001</v>
      </c>
      <c r="L8" s="8">
        <v>58094591085.910004</v>
      </c>
    </row>
    <row r="9" spans="1:12" ht="18" x14ac:dyDescent="0.35">
      <c r="A9" s="7" t="s">
        <v>7</v>
      </c>
      <c r="B9" s="8">
        <v>17530732444.369999</v>
      </c>
      <c r="C9" s="8">
        <v>2256151605.46</v>
      </c>
      <c r="D9" s="8">
        <v>1413651759.03</v>
      </c>
      <c r="E9" s="8">
        <v>107166748.84999999</v>
      </c>
      <c r="F9" s="8">
        <v>66376013.490000002</v>
      </c>
      <c r="G9" s="8">
        <v>3003111862.25</v>
      </c>
      <c r="H9" s="8">
        <v>6195321841.7399998</v>
      </c>
      <c r="I9" s="8">
        <v>2395540633.0300002</v>
      </c>
      <c r="J9" s="8">
        <v>32968052908.219994</v>
      </c>
      <c r="K9" s="8">
        <v>14490075162.940001</v>
      </c>
      <c r="L9" s="8">
        <v>47458128071.159996</v>
      </c>
    </row>
    <row r="10" spans="1:12" ht="18" x14ac:dyDescent="0.35">
      <c r="A10" s="7" t="s">
        <v>8</v>
      </c>
      <c r="B10" s="8">
        <v>16113478614.940001</v>
      </c>
      <c r="C10" s="8">
        <v>1070097791.47</v>
      </c>
      <c r="D10" s="8">
        <v>941236007</v>
      </c>
      <c r="E10" s="8">
        <v>2352990350</v>
      </c>
      <c r="F10" s="8">
        <v>30614059.23</v>
      </c>
      <c r="G10" s="8">
        <v>1887679563.73</v>
      </c>
      <c r="H10" s="8">
        <v>6970338111.8100004</v>
      </c>
      <c r="I10" s="8">
        <v>820759757.39999998</v>
      </c>
      <c r="J10" s="8">
        <v>30187194255.580002</v>
      </c>
      <c r="K10" s="8">
        <v>12322717444.360001</v>
      </c>
      <c r="L10" s="8">
        <v>42509911699.940002</v>
      </c>
    </row>
    <row r="11" spans="1:12" ht="18" x14ac:dyDescent="0.35">
      <c r="A11" s="7" t="s">
        <v>9</v>
      </c>
      <c r="B11" s="8">
        <v>9935712852.0599995</v>
      </c>
      <c r="C11" s="8">
        <v>377407248.77999997</v>
      </c>
      <c r="D11" s="8">
        <v>661226070.5</v>
      </c>
      <c r="E11" s="8">
        <v>1326038820.73</v>
      </c>
      <c r="F11" s="8">
        <v>33123438.329999998</v>
      </c>
      <c r="G11" s="8">
        <v>980493898.54999995</v>
      </c>
      <c r="H11" s="8">
        <v>889272134.91999996</v>
      </c>
      <c r="I11" s="8">
        <v>311103312.85000002</v>
      </c>
      <c r="J11" s="8">
        <v>14514377776.719999</v>
      </c>
      <c r="K11" s="8">
        <v>21242571593.290001</v>
      </c>
      <c r="L11" s="8">
        <v>35756949370.010002</v>
      </c>
    </row>
    <row r="12" spans="1:12" ht="18" x14ac:dyDescent="0.35">
      <c r="A12" s="7" t="s">
        <v>10</v>
      </c>
      <c r="B12" s="8">
        <v>21538355834.860001</v>
      </c>
      <c r="C12" s="8">
        <v>129112349.8</v>
      </c>
      <c r="D12" s="8">
        <v>471203241.12</v>
      </c>
      <c r="E12" s="8">
        <v>116696959.27</v>
      </c>
      <c r="F12" s="8">
        <v>0</v>
      </c>
      <c r="G12" s="8">
        <v>968262399.45000005</v>
      </c>
      <c r="H12" s="8">
        <v>1679562090</v>
      </c>
      <c r="I12" s="9">
        <v>55228830.359999999</v>
      </c>
      <c r="J12" s="8">
        <v>24958421704.860001</v>
      </c>
      <c r="K12" s="8">
        <v>9853959319.0900002</v>
      </c>
      <c r="L12" s="8">
        <v>34812381023.949997</v>
      </c>
    </row>
    <row r="13" spans="1:12" ht="18" x14ac:dyDescent="0.35">
      <c r="A13" s="7" t="s">
        <v>11</v>
      </c>
      <c r="B13" s="8">
        <v>14345756231.059999</v>
      </c>
      <c r="C13" s="8">
        <v>815591975.52999997</v>
      </c>
      <c r="D13" s="8">
        <v>942907037</v>
      </c>
      <c r="E13" s="8">
        <v>642402678.65999997</v>
      </c>
      <c r="F13" s="8">
        <v>70169415.239999995</v>
      </c>
      <c r="G13" s="8">
        <v>2216513046.27</v>
      </c>
      <c r="H13" s="8">
        <v>1097621487.6199999</v>
      </c>
      <c r="I13" s="8">
        <v>154390230</v>
      </c>
      <c r="J13" s="8">
        <v>20285352101.379997</v>
      </c>
      <c r="K13" s="8">
        <v>13686041059.35</v>
      </c>
      <c r="L13" s="8">
        <v>33971393160.729996</v>
      </c>
    </row>
    <row r="14" spans="1:12" ht="18" x14ac:dyDescent="0.35">
      <c r="A14" s="7" t="s">
        <v>12</v>
      </c>
      <c r="B14" s="8">
        <v>14904146244.68</v>
      </c>
      <c r="C14" s="8">
        <v>795625960.77999997</v>
      </c>
      <c r="D14" s="8">
        <v>1824012142.99</v>
      </c>
      <c r="E14" s="8">
        <v>2349383174.3000002</v>
      </c>
      <c r="F14" s="8">
        <v>55267880</v>
      </c>
      <c r="G14" s="8">
        <v>1202539976.7</v>
      </c>
      <c r="H14" s="8">
        <v>6175998139.6099997</v>
      </c>
      <c r="I14" s="8">
        <v>367022088.29000002</v>
      </c>
      <c r="J14" s="8">
        <v>27673995607.350002</v>
      </c>
      <c r="K14" s="8">
        <v>4966665292.8999996</v>
      </c>
      <c r="L14" s="8">
        <v>32640660900.25</v>
      </c>
    </row>
    <row r="15" spans="1:12" ht="18" x14ac:dyDescent="0.35">
      <c r="A15" s="7" t="s">
        <v>13</v>
      </c>
      <c r="B15" s="8">
        <v>12891843413.530001</v>
      </c>
      <c r="C15" s="8">
        <v>138970276.27000001</v>
      </c>
      <c r="D15" s="8">
        <v>1096883538.4000001</v>
      </c>
      <c r="E15" s="8">
        <v>0</v>
      </c>
      <c r="F15" s="8">
        <v>0</v>
      </c>
      <c r="G15" s="8">
        <v>0</v>
      </c>
      <c r="H15" s="8">
        <v>2020943901.23</v>
      </c>
      <c r="I15" s="8">
        <v>1076091249.79</v>
      </c>
      <c r="J15" s="8">
        <v>17224732379.220001</v>
      </c>
      <c r="K15" s="8">
        <v>11467110638.280001</v>
      </c>
      <c r="L15" s="8">
        <v>28691843017.5</v>
      </c>
    </row>
    <row r="16" spans="1:12" ht="18" x14ac:dyDescent="0.35">
      <c r="A16" s="7" t="s">
        <v>14</v>
      </c>
      <c r="B16" s="8">
        <v>14552931748.35</v>
      </c>
      <c r="C16" s="8">
        <v>490914816.76999998</v>
      </c>
      <c r="D16" s="8">
        <v>296870925</v>
      </c>
      <c r="E16" s="8">
        <v>0</v>
      </c>
      <c r="F16" s="8">
        <v>0</v>
      </c>
      <c r="G16" s="8">
        <v>0</v>
      </c>
      <c r="H16" s="8">
        <v>1096121585.95</v>
      </c>
      <c r="I16" s="8">
        <v>237119427.91</v>
      </c>
      <c r="J16" s="8">
        <v>16673958503.980001</v>
      </c>
      <c r="K16" s="8">
        <v>8797160607.3299999</v>
      </c>
      <c r="L16" s="8">
        <v>25471119111.310001</v>
      </c>
    </row>
    <row r="17" spans="1:12" ht="18" x14ac:dyDescent="0.35">
      <c r="A17" s="7" t="s">
        <v>15</v>
      </c>
      <c r="B17" s="8">
        <v>12244494211.27</v>
      </c>
      <c r="C17" s="8">
        <v>154087508.38999999</v>
      </c>
      <c r="D17" s="8">
        <v>137837704.86000001</v>
      </c>
      <c r="E17" s="8">
        <v>1910468.63</v>
      </c>
      <c r="F17" s="8">
        <v>250110</v>
      </c>
      <c r="G17" s="8">
        <v>258489860.86000001</v>
      </c>
      <c r="H17" s="8">
        <v>5433339382.7200003</v>
      </c>
      <c r="I17" s="8">
        <v>0</v>
      </c>
      <c r="J17" s="8">
        <v>18230409246.73</v>
      </c>
      <c r="K17" s="8">
        <v>5386762952</v>
      </c>
      <c r="L17" s="8">
        <v>23617172198.73</v>
      </c>
    </row>
    <row r="18" spans="1:12" ht="18" x14ac:dyDescent="0.35">
      <c r="A18" s="7" t="s">
        <v>16</v>
      </c>
      <c r="B18" s="10">
        <v>10420984941.73</v>
      </c>
      <c r="C18" s="10">
        <v>208437952.65000001</v>
      </c>
      <c r="D18" s="10">
        <v>445241550.99000001</v>
      </c>
      <c r="E18" s="10">
        <v>54380244.659999996</v>
      </c>
      <c r="F18" s="10">
        <v>6117338</v>
      </c>
      <c r="G18" s="10">
        <v>933235435.72000003</v>
      </c>
      <c r="H18" s="10">
        <v>411222755.89999998</v>
      </c>
      <c r="I18" s="8">
        <v>179097224.81999999</v>
      </c>
      <c r="J18" s="8">
        <v>12658717444.469997</v>
      </c>
      <c r="K18" s="11">
        <v>11946622609.370001</v>
      </c>
      <c r="L18" s="10">
        <v>24605340053.839996</v>
      </c>
    </row>
    <row r="19" spans="1:12" ht="18" x14ac:dyDescent="0.35">
      <c r="A19" s="7" t="s">
        <v>17</v>
      </c>
      <c r="B19" s="8">
        <v>7612440726.3100004</v>
      </c>
      <c r="C19" s="8">
        <v>196510429.47999999</v>
      </c>
      <c r="D19" s="8">
        <v>3256740495.3600001</v>
      </c>
      <c r="E19" s="8">
        <v>14870188.779999999</v>
      </c>
      <c r="F19" s="8">
        <v>111743018.68000001</v>
      </c>
      <c r="G19" s="8">
        <v>714213528.12</v>
      </c>
      <c r="H19" s="8">
        <v>4648020510.1800003</v>
      </c>
      <c r="I19" s="12">
        <v>551219235</v>
      </c>
      <c r="J19" s="8">
        <v>17105758131.910002</v>
      </c>
      <c r="K19" s="8">
        <v>3993189700.0300002</v>
      </c>
      <c r="L19" s="8">
        <v>21098947831.940002</v>
      </c>
    </row>
    <row r="20" spans="1:12" ht="18" x14ac:dyDescent="0.35">
      <c r="A20" s="13" t="s">
        <v>18</v>
      </c>
      <c r="B20" s="14">
        <v>6007311434.8999996</v>
      </c>
      <c r="C20" s="14">
        <v>559421023.25999999</v>
      </c>
      <c r="D20" s="14">
        <v>27958322.300000001</v>
      </c>
      <c r="E20" s="14">
        <v>3533385.48</v>
      </c>
      <c r="F20" s="14">
        <v>0</v>
      </c>
      <c r="G20" s="14">
        <v>1376110716.03</v>
      </c>
      <c r="H20" s="14">
        <v>1776789481.04</v>
      </c>
      <c r="I20" s="14">
        <v>8700993591.7800007</v>
      </c>
      <c r="J20" s="14">
        <v>18452117954.790001</v>
      </c>
      <c r="K20" s="14">
        <v>2097296432.7</v>
      </c>
      <c r="L20" s="14">
        <v>20549414387.490002</v>
      </c>
    </row>
    <row r="21" spans="1:12" ht="18" x14ac:dyDescent="0.35">
      <c r="A21" s="7" t="s">
        <v>19</v>
      </c>
      <c r="B21" s="8">
        <v>8579899255.7200003</v>
      </c>
      <c r="C21" s="8">
        <v>289120266.38999999</v>
      </c>
      <c r="D21" s="8">
        <v>703636238.33000004</v>
      </c>
      <c r="E21" s="8">
        <v>1490854524.6900001</v>
      </c>
      <c r="F21" s="8">
        <v>365978888.27999997</v>
      </c>
      <c r="G21" s="8">
        <v>1195558870.26</v>
      </c>
      <c r="H21" s="8">
        <v>1848390654.3900001</v>
      </c>
      <c r="I21" s="8">
        <v>297932942.52999997</v>
      </c>
      <c r="J21" s="8">
        <v>14771371640.590002</v>
      </c>
      <c r="K21" s="8">
        <v>5336860415.3900003</v>
      </c>
      <c r="L21" s="8">
        <v>20108232055.980003</v>
      </c>
    </row>
    <row r="22" spans="1:12" ht="18" x14ac:dyDescent="0.35">
      <c r="A22" s="7" t="s">
        <v>20</v>
      </c>
      <c r="B22" s="8">
        <v>9713781193.2199993</v>
      </c>
      <c r="C22" s="8">
        <v>1850647510.55</v>
      </c>
      <c r="D22" s="8">
        <v>1563906824.4100001</v>
      </c>
      <c r="E22" s="8">
        <v>0</v>
      </c>
      <c r="F22" s="8">
        <v>0</v>
      </c>
      <c r="G22" s="8">
        <v>0</v>
      </c>
      <c r="H22" s="8">
        <v>2879989148.2800002</v>
      </c>
      <c r="I22" s="8">
        <v>0</v>
      </c>
      <c r="J22" s="8">
        <v>16008324676.459999</v>
      </c>
      <c r="K22" s="8">
        <v>3431407547.6300001</v>
      </c>
      <c r="L22" s="8">
        <v>19439732224.09</v>
      </c>
    </row>
    <row r="23" spans="1:12" ht="18" x14ac:dyDescent="0.35">
      <c r="A23" s="7" t="s">
        <v>21</v>
      </c>
      <c r="B23" s="8">
        <v>8858421094.5599995</v>
      </c>
      <c r="C23" s="8">
        <v>119064814.98999999</v>
      </c>
      <c r="D23" s="8">
        <v>974507510.72000003</v>
      </c>
      <c r="E23" s="8">
        <v>60758160.009999998</v>
      </c>
      <c r="F23" s="8">
        <v>195262818.93000001</v>
      </c>
      <c r="G23" s="8">
        <v>1475541534.3800001</v>
      </c>
      <c r="H23" s="8">
        <v>3520497620.27</v>
      </c>
      <c r="I23" s="8">
        <v>65558067.259999998</v>
      </c>
      <c r="J23" s="8">
        <v>15269611621.120001</v>
      </c>
      <c r="K23" s="8">
        <v>4067524868.6999998</v>
      </c>
      <c r="L23" s="8">
        <v>19337136489.82</v>
      </c>
    </row>
    <row r="24" spans="1:12" ht="18" x14ac:dyDescent="0.35">
      <c r="A24" s="7" t="s">
        <v>22</v>
      </c>
      <c r="B24" s="8">
        <v>7889635642.4300003</v>
      </c>
      <c r="C24" s="8">
        <v>65811127.759999998</v>
      </c>
      <c r="D24" s="8">
        <v>212040053.69999999</v>
      </c>
      <c r="E24" s="8">
        <v>26468064.530000001</v>
      </c>
      <c r="F24" s="8">
        <v>0</v>
      </c>
      <c r="G24" s="8">
        <v>184411549.08000001</v>
      </c>
      <c r="H24" s="8">
        <v>4684666668.8100004</v>
      </c>
      <c r="I24" s="8">
        <v>843566085</v>
      </c>
      <c r="J24" s="8">
        <v>13906599191.310001</v>
      </c>
      <c r="K24" s="8">
        <v>5371008746.1199999</v>
      </c>
      <c r="L24" s="8">
        <v>19277607937.43</v>
      </c>
    </row>
    <row r="25" spans="1:12" ht="18" x14ac:dyDescent="0.35">
      <c r="A25" s="7" t="s">
        <v>23</v>
      </c>
      <c r="B25" s="8">
        <v>7218129539.04</v>
      </c>
      <c r="C25" s="8">
        <v>275543449.33999997</v>
      </c>
      <c r="D25" s="8">
        <v>204208625.25</v>
      </c>
      <c r="E25" s="8">
        <v>208627080.69</v>
      </c>
      <c r="F25" s="8">
        <v>313592.25</v>
      </c>
      <c r="G25" s="8">
        <v>1337366013.27</v>
      </c>
      <c r="H25" s="8">
        <v>6393975100.4200001</v>
      </c>
      <c r="I25" s="8">
        <v>66701634.590000004</v>
      </c>
      <c r="J25" s="8">
        <v>15704865034.85</v>
      </c>
      <c r="K25" s="8">
        <v>3357081452.25</v>
      </c>
      <c r="L25" s="8">
        <v>19061946487.099998</v>
      </c>
    </row>
    <row r="26" spans="1:12" ht="18" x14ac:dyDescent="0.35">
      <c r="A26" s="7" t="s">
        <v>24</v>
      </c>
      <c r="B26" s="8">
        <v>8733955968.8299999</v>
      </c>
      <c r="C26" s="8">
        <v>1584243710.1199999</v>
      </c>
      <c r="D26" s="8">
        <v>598074616.60000002</v>
      </c>
      <c r="E26" s="8">
        <v>0</v>
      </c>
      <c r="F26" s="8">
        <v>0</v>
      </c>
      <c r="G26" s="8">
        <v>0</v>
      </c>
      <c r="H26" s="8">
        <v>3159584316.3400002</v>
      </c>
      <c r="I26" s="8">
        <v>89821846</v>
      </c>
      <c r="J26" s="8">
        <v>14165680457.890001</v>
      </c>
      <c r="K26" s="8">
        <v>4048753805.9400001</v>
      </c>
      <c r="L26" s="8">
        <v>18214434263.830002</v>
      </c>
    </row>
    <row r="27" spans="1:12" ht="18" x14ac:dyDescent="0.35">
      <c r="A27" s="7" t="s">
        <v>25</v>
      </c>
      <c r="B27" s="8">
        <v>5276756720.8299999</v>
      </c>
      <c r="C27" s="8">
        <v>288669688.25</v>
      </c>
      <c r="D27" s="8">
        <v>278683844.75</v>
      </c>
      <c r="E27" s="8">
        <v>22892772.600000001</v>
      </c>
      <c r="F27" s="8">
        <v>45584.800000000003</v>
      </c>
      <c r="G27" s="8">
        <v>503782863.06999999</v>
      </c>
      <c r="H27" s="8">
        <v>3873420345.0100002</v>
      </c>
      <c r="I27" s="8">
        <v>281467070.25</v>
      </c>
      <c r="J27" s="8">
        <v>10525718889.560001</v>
      </c>
      <c r="K27" s="8">
        <v>6504007715.6199999</v>
      </c>
      <c r="L27" s="8">
        <v>17029726605.18</v>
      </c>
    </row>
    <row r="28" spans="1:12" ht="18" x14ac:dyDescent="0.35">
      <c r="A28" s="7" t="s">
        <v>26</v>
      </c>
      <c r="B28" s="8">
        <v>10574839944.709999</v>
      </c>
      <c r="C28" s="8">
        <v>183866297.47</v>
      </c>
      <c r="D28" s="8">
        <v>408829413</v>
      </c>
      <c r="E28" s="8">
        <v>0</v>
      </c>
      <c r="F28" s="8">
        <v>0</v>
      </c>
      <c r="G28" s="8">
        <v>0</v>
      </c>
      <c r="H28" s="8">
        <v>934652631.53999996</v>
      </c>
      <c r="I28" s="8">
        <v>816244549.25</v>
      </c>
      <c r="J28" s="8">
        <v>12918432835.969997</v>
      </c>
      <c r="K28" s="8">
        <v>4011826736.9000001</v>
      </c>
      <c r="L28" s="8">
        <v>16930259572.869997</v>
      </c>
    </row>
    <row r="29" spans="1:12" ht="18" x14ac:dyDescent="0.35">
      <c r="A29" s="7" t="s">
        <v>27</v>
      </c>
      <c r="B29" s="8">
        <v>10186494924.32</v>
      </c>
      <c r="C29" s="8">
        <v>2406760459.4000001</v>
      </c>
      <c r="D29" s="8">
        <v>257133547.55000001</v>
      </c>
      <c r="E29" s="8">
        <v>18272989.190000001</v>
      </c>
      <c r="F29" s="8">
        <v>232483.11</v>
      </c>
      <c r="G29" s="8">
        <v>126809359.47</v>
      </c>
      <c r="H29" s="8">
        <v>246817273.22999999</v>
      </c>
      <c r="I29" s="8">
        <v>0</v>
      </c>
      <c r="J29" s="8">
        <v>13242521036.269999</v>
      </c>
      <c r="K29" s="8">
        <v>2710325930.0900002</v>
      </c>
      <c r="L29" s="8">
        <v>15952846966.359999</v>
      </c>
    </row>
    <row r="30" spans="1:12" ht="18" x14ac:dyDescent="0.35">
      <c r="A30" s="7" t="s">
        <v>28</v>
      </c>
      <c r="B30" s="8">
        <v>10855444948.870001</v>
      </c>
      <c r="C30" s="8">
        <v>108908348.34999999</v>
      </c>
      <c r="D30" s="8">
        <v>643280966.77999997</v>
      </c>
      <c r="E30" s="8">
        <v>16960203.140000001</v>
      </c>
      <c r="F30" s="8">
        <v>6627122.2199999997</v>
      </c>
      <c r="G30" s="8">
        <v>846344964.64999998</v>
      </c>
      <c r="H30" s="8">
        <v>634091102.11000001</v>
      </c>
      <c r="I30" s="8">
        <v>0</v>
      </c>
      <c r="J30" s="8">
        <v>13111657656.120001</v>
      </c>
      <c r="K30" s="8">
        <v>2815344082.8699999</v>
      </c>
      <c r="L30" s="8">
        <v>15927001738.990002</v>
      </c>
    </row>
    <row r="31" spans="1:12" ht="18" x14ac:dyDescent="0.35">
      <c r="A31" s="7" t="s">
        <v>29</v>
      </c>
      <c r="B31" s="8">
        <v>12575549731.709999</v>
      </c>
      <c r="C31" s="8">
        <v>21905576.77</v>
      </c>
      <c r="D31" s="8">
        <v>124984140.06</v>
      </c>
      <c r="E31" s="8">
        <v>101273525.70999999</v>
      </c>
      <c r="F31" s="8">
        <v>5157734.3899999997</v>
      </c>
      <c r="G31" s="8">
        <v>696599964.82000005</v>
      </c>
      <c r="H31" s="8">
        <v>1997217602.79</v>
      </c>
      <c r="I31" s="8">
        <v>203248900.86000001</v>
      </c>
      <c r="J31" s="8">
        <v>15725937177.109997</v>
      </c>
      <c r="K31" s="8">
        <v>176722770.52000001</v>
      </c>
      <c r="L31" s="8">
        <v>15902659947.629997</v>
      </c>
    </row>
    <row r="32" spans="1:12" ht="18" x14ac:dyDescent="0.35">
      <c r="A32" s="7" t="s">
        <v>30</v>
      </c>
      <c r="B32" s="8">
        <v>4978870111.4799995</v>
      </c>
      <c r="C32" s="8">
        <v>121083539.12</v>
      </c>
      <c r="D32" s="8">
        <v>137063053.13</v>
      </c>
      <c r="E32" s="8">
        <v>2798739.69</v>
      </c>
      <c r="F32" s="8">
        <v>3139700</v>
      </c>
      <c r="G32" s="8">
        <v>158925978.62</v>
      </c>
      <c r="H32" s="8">
        <v>3348921362.7600002</v>
      </c>
      <c r="I32" s="8">
        <v>386193095.36000001</v>
      </c>
      <c r="J32" s="8">
        <v>9136995580.1599998</v>
      </c>
      <c r="K32" s="8">
        <v>4460165601.3500004</v>
      </c>
      <c r="L32" s="8">
        <v>13597161181.51</v>
      </c>
    </row>
    <row r="33" spans="1:12" ht="18" x14ac:dyDescent="0.35">
      <c r="A33" s="7" t="s">
        <v>31</v>
      </c>
      <c r="B33" s="8">
        <v>8183904082.5600004</v>
      </c>
      <c r="C33" s="8">
        <v>206588960.94999999</v>
      </c>
      <c r="D33" s="8">
        <v>136527475.16</v>
      </c>
      <c r="E33" s="8">
        <v>3452344</v>
      </c>
      <c r="F33" s="8">
        <v>2728980.36</v>
      </c>
      <c r="G33" s="8">
        <v>347859232.17000002</v>
      </c>
      <c r="H33" s="8">
        <v>704868921.44000006</v>
      </c>
      <c r="I33" s="8">
        <v>0</v>
      </c>
      <c r="J33" s="8">
        <v>9585929996.6399994</v>
      </c>
      <c r="K33" s="8">
        <v>3589844972.8899999</v>
      </c>
      <c r="L33" s="8">
        <v>13175774969.529999</v>
      </c>
    </row>
    <row r="34" spans="1:12" ht="18" x14ac:dyDescent="0.35">
      <c r="A34" s="7" t="s">
        <v>32</v>
      </c>
      <c r="B34" s="8">
        <v>9618730266.5100002</v>
      </c>
      <c r="C34" s="8">
        <v>358175305.12</v>
      </c>
      <c r="D34" s="8">
        <v>141813516.16</v>
      </c>
      <c r="E34" s="8">
        <v>1816233.74</v>
      </c>
      <c r="F34" s="8">
        <v>0</v>
      </c>
      <c r="G34" s="8">
        <v>214142767.75999999</v>
      </c>
      <c r="H34" s="8">
        <v>35227810.770000003</v>
      </c>
      <c r="I34" s="8">
        <v>0</v>
      </c>
      <c r="J34" s="8">
        <v>10369905900.060001</v>
      </c>
      <c r="K34" s="8">
        <v>2675477540.1700001</v>
      </c>
      <c r="L34" s="8">
        <v>13045383440.230001</v>
      </c>
    </row>
    <row r="35" spans="1:12" ht="18" x14ac:dyDescent="0.35">
      <c r="A35" s="7" t="s">
        <v>33</v>
      </c>
      <c r="B35" s="8">
        <v>5563480413.2799997</v>
      </c>
      <c r="C35" s="8">
        <v>109826112.36</v>
      </c>
      <c r="D35" s="8">
        <v>72952317.640000001</v>
      </c>
      <c r="E35" s="8">
        <v>0</v>
      </c>
      <c r="F35" s="8">
        <v>0</v>
      </c>
      <c r="G35" s="8">
        <v>220451326.52000001</v>
      </c>
      <c r="H35" s="8">
        <v>546831731.52999997</v>
      </c>
      <c r="I35" s="8">
        <v>58956800</v>
      </c>
      <c r="J35" s="8">
        <v>6572498701.3299999</v>
      </c>
      <c r="K35" s="8">
        <v>5853679837.7299995</v>
      </c>
      <c r="L35" s="8">
        <v>12426178539.059999</v>
      </c>
    </row>
    <row r="36" spans="1:12" ht="18" x14ac:dyDescent="0.35">
      <c r="A36" s="7" t="s">
        <v>34</v>
      </c>
      <c r="B36" s="8">
        <v>4517156290.8800001</v>
      </c>
      <c r="C36" s="8">
        <v>56024257.600000001</v>
      </c>
      <c r="D36" s="8">
        <v>62795843.310000002</v>
      </c>
      <c r="E36" s="8">
        <v>3676547.87</v>
      </c>
      <c r="F36" s="8">
        <v>0</v>
      </c>
      <c r="G36" s="8">
        <v>359731472.66000003</v>
      </c>
      <c r="H36" s="8">
        <v>1696815056.02</v>
      </c>
      <c r="I36" s="8">
        <v>507222155.24000001</v>
      </c>
      <c r="J36" s="8">
        <v>7203421623.5799999</v>
      </c>
      <c r="K36" s="8">
        <v>3253355172.5999999</v>
      </c>
      <c r="L36" s="8">
        <v>10456776796.18</v>
      </c>
    </row>
    <row r="37" spans="1:12" ht="18" x14ac:dyDescent="0.35">
      <c r="A37" s="7" t="s">
        <v>35</v>
      </c>
      <c r="B37" s="8">
        <v>5603198415.3800001</v>
      </c>
      <c r="C37" s="8">
        <v>20913942.870000001</v>
      </c>
      <c r="D37" s="8">
        <v>158411325</v>
      </c>
      <c r="E37" s="8">
        <v>5778323.4699999997</v>
      </c>
      <c r="F37" s="8">
        <v>0</v>
      </c>
      <c r="G37" s="8">
        <v>122292503.59</v>
      </c>
      <c r="H37" s="8">
        <v>83903705.060000002</v>
      </c>
      <c r="I37" s="8">
        <v>493778285.94</v>
      </c>
      <c r="J37" s="8">
        <v>6488276501.3100004</v>
      </c>
      <c r="K37" s="8">
        <v>3749833624.6399999</v>
      </c>
      <c r="L37" s="8">
        <v>10238110125.950001</v>
      </c>
    </row>
    <row r="38" spans="1:12" ht="18" x14ac:dyDescent="0.35">
      <c r="A38" s="7" t="s">
        <v>36</v>
      </c>
      <c r="B38" s="8">
        <v>4752822718.9300003</v>
      </c>
      <c r="C38" s="8">
        <v>433261983.11000001</v>
      </c>
      <c r="D38" s="8">
        <v>59546900.380000003</v>
      </c>
      <c r="E38" s="8">
        <v>3764647.06</v>
      </c>
      <c r="F38" s="8">
        <v>0</v>
      </c>
      <c r="G38" s="8">
        <v>0</v>
      </c>
      <c r="H38" s="8">
        <v>1465235350.01</v>
      </c>
      <c r="I38" s="8">
        <v>735932530.62</v>
      </c>
      <c r="J38" s="8">
        <v>7450564130.1100006</v>
      </c>
      <c r="K38" s="8">
        <v>1695685777.72</v>
      </c>
      <c r="L38" s="8">
        <v>9146249907.8299999</v>
      </c>
    </row>
    <row r="39" spans="1:12" ht="18" x14ac:dyDescent="0.35">
      <c r="A39" s="1" t="s">
        <v>37</v>
      </c>
      <c r="B39" s="2">
        <v>994404455858.06018</v>
      </c>
      <c r="C39" s="2">
        <v>52349772646.640007</v>
      </c>
      <c r="D39" s="2">
        <v>24571134250.520004</v>
      </c>
      <c r="E39" s="2">
        <v>27125210397.529987</v>
      </c>
      <c r="F39" s="2">
        <v>3521439973.769999</v>
      </c>
      <c r="G39" s="2">
        <v>139906092599.43002</v>
      </c>
      <c r="H39" s="2">
        <v>179952121959.25003</v>
      </c>
      <c r="I39" s="2">
        <v>48710221775.270004</v>
      </c>
      <c r="J39" s="2">
        <v>1470540449460.4705</v>
      </c>
      <c r="K39" s="2">
        <v>455072177190.2901</v>
      </c>
      <c r="L39" s="2">
        <v>1925612626650.7603</v>
      </c>
    </row>
    <row r="40" spans="1:12" x14ac:dyDescent="0.3">
      <c r="A40" s="15" t="s">
        <v>38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790B-4D83-4236-8E50-19BECE68007F}">
  <dimension ref="A1:L39"/>
  <sheetViews>
    <sheetView workbookViewId="0">
      <selection sqref="A1:XFD1"/>
    </sheetView>
  </sheetViews>
  <sheetFormatPr defaultColWidth="39.109375" defaultRowHeight="22.8" customHeight="1" x14ac:dyDescent="0.3"/>
  <sheetData>
    <row r="1" spans="1:12" s="71" customFormat="1" ht="22.8" customHeight="1" x14ac:dyDescent="0.3">
      <c r="A1" s="68" t="s">
        <v>50</v>
      </c>
      <c r="B1" s="69" t="s">
        <v>40</v>
      </c>
      <c r="C1" s="70" t="s">
        <v>51</v>
      </c>
      <c r="D1" s="70" t="s">
        <v>52</v>
      </c>
      <c r="E1" s="70" t="s">
        <v>53</v>
      </c>
      <c r="F1" s="70" t="s">
        <v>54</v>
      </c>
      <c r="G1" s="70" t="s">
        <v>55</v>
      </c>
      <c r="H1" s="70" t="s">
        <v>56</v>
      </c>
      <c r="I1" s="70" t="s">
        <v>57</v>
      </c>
      <c r="J1" s="70" t="s">
        <v>58</v>
      </c>
      <c r="K1" s="70" t="s">
        <v>59</v>
      </c>
      <c r="L1" s="69" t="s">
        <v>60</v>
      </c>
    </row>
    <row r="2" spans="1:12" ht="22.8" customHeight="1" x14ac:dyDescent="0.3">
      <c r="A2" s="17" t="s">
        <v>61</v>
      </c>
      <c r="B2" s="18">
        <v>444732776477.88</v>
      </c>
      <c r="C2" s="19">
        <v>33398071605.48</v>
      </c>
      <c r="D2" s="19">
        <v>16744398879.59</v>
      </c>
      <c r="E2" s="19">
        <v>5513817943.3800001</v>
      </c>
      <c r="F2" s="19">
        <v>1759071995.6700001</v>
      </c>
      <c r="G2" s="19">
        <v>131935578509.97</v>
      </c>
      <c r="H2" s="19">
        <v>60321339262.330002</v>
      </c>
      <c r="I2" s="19">
        <v>10496249633.549999</v>
      </c>
      <c r="J2" s="19">
        <f t="shared" ref="J2:J38" si="0">SUM(B2,C2,D2,E2,F2,G2,H2,I2)</f>
        <v>704901304307.84998</v>
      </c>
      <c r="K2" s="19">
        <v>110963375663.42</v>
      </c>
      <c r="L2" s="18">
        <f t="shared" ref="L2:L38" si="1">SUM(J2,K2)</f>
        <v>815864679971.27002</v>
      </c>
    </row>
    <row r="3" spans="1:12" ht="22.8" customHeight="1" x14ac:dyDescent="0.3">
      <c r="A3" s="20" t="s">
        <v>2</v>
      </c>
      <c r="B3" s="18">
        <v>130111653706.03999</v>
      </c>
      <c r="C3" s="19">
        <v>2871447664.0500002</v>
      </c>
      <c r="D3" s="19">
        <v>0</v>
      </c>
      <c r="E3" s="19">
        <v>46398450.32</v>
      </c>
      <c r="F3" s="19">
        <v>92146054.189999998</v>
      </c>
      <c r="G3" s="19">
        <v>12762501119.59</v>
      </c>
      <c r="H3" s="19">
        <v>65216141142.169998</v>
      </c>
      <c r="I3" s="19">
        <v>0</v>
      </c>
      <c r="J3" s="19">
        <f t="shared" si="0"/>
        <v>211100288136.35999</v>
      </c>
      <c r="K3" s="19">
        <v>0</v>
      </c>
      <c r="L3" s="18">
        <f t="shared" si="1"/>
        <v>211100288136.35999</v>
      </c>
    </row>
    <row r="4" spans="1:12" ht="22.8" customHeight="1" x14ac:dyDescent="0.3">
      <c r="A4" s="17" t="s">
        <v>62</v>
      </c>
      <c r="B4" s="18">
        <v>143016298425.76999</v>
      </c>
      <c r="C4" s="19">
        <v>858071344.88999999</v>
      </c>
      <c r="D4" s="19">
        <v>830010680</v>
      </c>
      <c r="E4" s="19">
        <v>162923589.78</v>
      </c>
      <c r="F4" s="19">
        <v>294938713.56999999</v>
      </c>
      <c r="G4" s="19">
        <v>9803329008.8700008</v>
      </c>
      <c r="H4" s="19">
        <v>32001970050.209999</v>
      </c>
      <c r="I4" s="19">
        <v>0</v>
      </c>
      <c r="J4" s="19">
        <f t="shared" si="0"/>
        <v>186967541813.09</v>
      </c>
      <c r="K4" s="19">
        <v>8447039772.25</v>
      </c>
      <c r="L4" s="18">
        <f t="shared" si="1"/>
        <v>195414581585.34</v>
      </c>
    </row>
    <row r="5" spans="1:12" ht="22.8" customHeight="1" x14ac:dyDescent="0.3">
      <c r="A5" s="17" t="s">
        <v>63</v>
      </c>
      <c r="B5" s="18">
        <v>53179241120.949997</v>
      </c>
      <c r="C5" s="19">
        <v>2295299834.0999999</v>
      </c>
      <c r="D5" s="19">
        <v>1644650359.25</v>
      </c>
      <c r="E5" s="19">
        <v>963198222.74000001</v>
      </c>
      <c r="F5" s="19">
        <v>532384189.68000001</v>
      </c>
      <c r="G5" s="19">
        <v>10413139482.389999</v>
      </c>
      <c r="H5" s="19">
        <v>1337163442.5</v>
      </c>
      <c r="I5" s="19">
        <v>1312924547.1199999</v>
      </c>
      <c r="J5" s="19">
        <f t="shared" si="0"/>
        <v>71678001198.72998</v>
      </c>
      <c r="K5" s="19">
        <v>75197040276.630005</v>
      </c>
      <c r="L5" s="18">
        <f t="shared" si="1"/>
        <v>146875041475.35999</v>
      </c>
    </row>
    <row r="6" spans="1:12" ht="22.8" customHeight="1" x14ac:dyDescent="0.3">
      <c r="A6" s="17" t="s">
        <v>64</v>
      </c>
      <c r="B6" s="18">
        <v>71654730735.220001</v>
      </c>
      <c r="C6" s="19">
        <v>530274691.49000001</v>
      </c>
      <c r="D6" s="19">
        <v>2601537170.6599998</v>
      </c>
      <c r="E6" s="19">
        <v>2351247783.5</v>
      </c>
      <c r="F6" s="19">
        <v>6074489.4900000002</v>
      </c>
      <c r="G6" s="19">
        <v>13270082181.93</v>
      </c>
      <c r="H6" s="19">
        <v>497729672.63</v>
      </c>
      <c r="I6" s="19">
        <v>0</v>
      </c>
      <c r="J6" s="19">
        <f t="shared" si="0"/>
        <v>90911676724.920013</v>
      </c>
      <c r="K6" s="19">
        <v>23176632500.07</v>
      </c>
      <c r="L6" s="18">
        <f t="shared" si="1"/>
        <v>114088309224.99002</v>
      </c>
    </row>
    <row r="7" spans="1:12" ht="22.8" customHeight="1" x14ac:dyDescent="0.3">
      <c r="A7" s="17" t="s">
        <v>65</v>
      </c>
      <c r="B7" s="18">
        <v>26973179498.380001</v>
      </c>
      <c r="C7" s="19">
        <v>1943685628.23</v>
      </c>
      <c r="D7" s="19">
        <v>1592449114</v>
      </c>
      <c r="E7" s="19">
        <v>103900203.36</v>
      </c>
      <c r="F7" s="19">
        <v>61270645.299999997</v>
      </c>
      <c r="G7" s="19">
        <v>4808951992.4899998</v>
      </c>
      <c r="H7" s="19">
        <v>8094504593.6999998</v>
      </c>
      <c r="I7" s="19">
        <v>2592374073.4099998</v>
      </c>
      <c r="J7" s="19">
        <f t="shared" si="0"/>
        <v>46170315748.869995</v>
      </c>
      <c r="K7" s="19">
        <v>18501181612.900002</v>
      </c>
      <c r="L7" s="18">
        <f t="shared" si="1"/>
        <v>64671497361.769997</v>
      </c>
    </row>
    <row r="8" spans="1:12" ht="22.8" customHeight="1" x14ac:dyDescent="0.3">
      <c r="A8" s="17" t="s">
        <v>66</v>
      </c>
      <c r="B8" s="18">
        <v>23568560576.880001</v>
      </c>
      <c r="C8" s="19">
        <v>353823159.38999999</v>
      </c>
      <c r="D8" s="19">
        <v>622994303.51999998</v>
      </c>
      <c r="E8" s="19">
        <v>4167086058.3899999</v>
      </c>
      <c r="F8" s="19">
        <v>0</v>
      </c>
      <c r="G8" s="19">
        <v>2846829598.3200002</v>
      </c>
      <c r="H8" s="19">
        <v>17083656852.52</v>
      </c>
      <c r="I8" s="19">
        <v>382217508.42000002</v>
      </c>
      <c r="J8" s="19">
        <f t="shared" si="0"/>
        <v>49025168057.440002</v>
      </c>
      <c r="K8" s="19">
        <v>13464949577.780001</v>
      </c>
      <c r="L8" s="18">
        <f t="shared" si="1"/>
        <v>62490117635.220001</v>
      </c>
    </row>
    <row r="9" spans="1:12" ht="22.8" customHeight="1" x14ac:dyDescent="0.3">
      <c r="A9" s="17" t="s">
        <v>67</v>
      </c>
      <c r="B9" s="18">
        <v>11448918904.82</v>
      </c>
      <c r="C9" s="19">
        <v>472487391.32999998</v>
      </c>
      <c r="D9" s="19">
        <v>607266763.66999996</v>
      </c>
      <c r="E9" s="19">
        <v>4931811304.5500002</v>
      </c>
      <c r="F9" s="19">
        <v>8625912.8800000008</v>
      </c>
      <c r="G9" s="19">
        <v>1411866661.0999999</v>
      </c>
      <c r="H9" s="19">
        <v>894202925.12</v>
      </c>
      <c r="I9" s="19">
        <v>3354331788.5900002</v>
      </c>
      <c r="J9" s="19">
        <f t="shared" si="0"/>
        <v>23129511652.059998</v>
      </c>
      <c r="K9" s="19">
        <v>36513166467.769997</v>
      </c>
      <c r="L9" s="18">
        <f t="shared" si="1"/>
        <v>59642678119.829994</v>
      </c>
    </row>
    <row r="10" spans="1:12" ht="22.8" customHeight="1" x14ac:dyDescent="0.3">
      <c r="A10" s="17" t="s">
        <v>68</v>
      </c>
      <c r="B10" s="18">
        <v>29625615844.360001</v>
      </c>
      <c r="C10" s="19">
        <v>1085978951.74</v>
      </c>
      <c r="D10" s="19">
        <v>628794596.76999998</v>
      </c>
      <c r="E10" s="19">
        <v>1656710942.5699999</v>
      </c>
      <c r="F10" s="19">
        <v>171798735.59999999</v>
      </c>
      <c r="G10" s="19">
        <v>3406031437.9699998</v>
      </c>
      <c r="H10" s="19">
        <v>837146130.16999996</v>
      </c>
      <c r="I10" s="19">
        <v>3114443400.52</v>
      </c>
      <c r="J10" s="19">
        <f t="shared" si="0"/>
        <v>40526520039.699997</v>
      </c>
      <c r="K10" s="19">
        <v>12218977019.34</v>
      </c>
      <c r="L10" s="18">
        <f t="shared" si="1"/>
        <v>52745497059.039993</v>
      </c>
    </row>
    <row r="11" spans="1:12" ht="22.8" customHeight="1" x14ac:dyDescent="0.3">
      <c r="A11" s="17" t="s">
        <v>69</v>
      </c>
      <c r="B11" s="18">
        <v>25840325732.439999</v>
      </c>
      <c r="C11" s="19">
        <v>82405467.650000006</v>
      </c>
      <c r="D11" s="19">
        <v>528769342.63</v>
      </c>
      <c r="E11" s="19">
        <v>4411256285.3199997</v>
      </c>
      <c r="F11" s="19">
        <v>0</v>
      </c>
      <c r="G11" s="19">
        <v>2660220416.7199998</v>
      </c>
      <c r="H11" s="19">
        <v>2206119527.3699999</v>
      </c>
      <c r="I11" s="19">
        <v>343175922</v>
      </c>
      <c r="J11" s="19">
        <f t="shared" si="0"/>
        <v>36072272694.130005</v>
      </c>
      <c r="K11" s="19">
        <v>7111751932.6400003</v>
      </c>
      <c r="L11" s="18">
        <f t="shared" si="1"/>
        <v>43184024626.770004</v>
      </c>
    </row>
    <row r="12" spans="1:12" ht="22.8" customHeight="1" x14ac:dyDescent="0.3">
      <c r="A12" s="17" t="s">
        <v>70</v>
      </c>
      <c r="B12" s="18">
        <v>16369837042.459999</v>
      </c>
      <c r="C12" s="19">
        <v>858347743.99000001</v>
      </c>
      <c r="D12" s="19">
        <v>1593256427.51</v>
      </c>
      <c r="E12" s="19">
        <v>3481992804.1100001</v>
      </c>
      <c r="F12" s="19">
        <v>64245900.93</v>
      </c>
      <c r="G12" s="19">
        <v>1777719362.45</v>
      </c>
      <c r="H12" s="19">
        <v>10036851878.860001</v>
      </c>
      <c r="I12" s="19">
        <v>1390542319.3800001</v>
      </c>
      <c r="J12" s="19">
        <f t="shared" si="0"/>
        <v>35572793479.690002</v>
      </c>
      <c r="K12" s="19">
        <v>5928757907.6700001</v>
      </c>
      <c r="L12" s="18">
        <f t="shared" si="1"/>
        <v>41501551387.360001</v>
      </c>
    </row>
    <row r="13" spans="1:12" ht="22.8" customHeight="1" x14ac:dyDescent="0.3">
      <c r="A13" s="17" t="s">
        <v>71</v>
      </c>
      <c r="B13" s="18">
        <v>19612062308.32</v>
      </c>
      <c r="C13" s="19">
        <v>745679534</v>
      </c>
      <c r="D13" s="19">
        <v>967169150.95000005</v>
      </c>
      <c r="E13" s="19">
        <v>4236791.28</v>
      </c>
      <c r="F13" s="19">
        <v>30610374.260000002</v>
      </c>
      <c r="G13" s="19">
        <v>3065453322.27</v>
      </c>
      <c r="H13" s="19">
        <v>6108732217.6199999</v>
      </c>
      <c r="I13" s="19">
        <v>0</v>
      </c>
      <c r="J13" s="19">
        <f t="shared" si="0"/>
        <v>30533943698.699997</v>
      </c>
      <c r="K13" s="19">
        <v>6845676299.5600004</v>
      </c>
      <c r="L13" s="18">
        <f t="shared" si="1"/>
        <v>37379619998.259995</v>
      </c>
    </row>
    <row r="14" spans="1:12" ht="22.8" customHeight="1" x14ac:dyDescent="0.3">
      <c r="A14" s="17" t="s">
        <v>72</v>
      </c>
      <c r="B14" s="18">
        <v>13262243559.450001</v>
      </c>
      <c r="C14" s="19">
        <v>137068497.58000001</v>
      </c>
      <c r="D14" s="19">
        <v>53474636.090000004</v>
      </c>
      <c r="E14" s="19">
        <v>0</v>
      </c>
      <c r="F14" s="19">
        <v>35059968</v>
      </c>
      <c r="G14" s="19">
        <v>2354034812</v>
      </c>
      <c r="H14" s="19">
        <v>7060449414.7399998</v>
      </c>
      <c r="I14" s="19">
        <v>0</v>
      </c>
      <c r="J14" s="19">
        <f t="shared" si="0"/>
        <v>22902330887.860001</v>
      </c>
      <c r="K14" s="19">
        <v>10960609969.879999</v>
      </c>
      <c r="L14" s="18">
        <f t="shared" si="1"/>
        <v>33862940857.739998</v>
      </c>
    </row>
    <row r="15" spans="1:12" ht="22.8" customHeight="1" x14ac:dyDescent="0.3">
      <c r="A15" s="17" t="s">
        <v>73</v>
      </c>
      <c r="B15" s="18">
        <v>15797207193.280001</v>
      </c>
      <c r="C15" s="19">
        <v>804039743.42999995</v>
      </c>
      <c r="D15" s="19">
        <v>696574429</v>
      </c>
      <c r="E15" s="19">
        <v>91035901.900000006</v>
      </c>
      <c r="F15" s="19">
        <v>973645636.55999994</v>
      </c>
      <c r="G15" s="19">
        <v>4045709134.0799999</v>
      </c>
      <c r="H15" s="19">
        <v>922039548.32000005</v>
      </c>
      <c r="I15" s="19">
        <v>0</v>
      </c>
      <c r="J15" s="19">
        <f t="shared" si="0"/>
        <v>23330251586.57</v>
      </c>
      <c r="K15" s="19">
        <v>10131116973.860001</v>
      </c>
      <c r="L15" s="18">
        <f t="shared" si="1"/>
        <v>33461368560.43</v>
      </c>
    </row>
    <row r="16" spans="1:12" ht="22.8" customHeight="1" x14ac:dyDescent="0.3">
      <c r="A16" s="17" t="s">
        <v>74</v>
      </c>
      <c r="B16" s="18">
        <v>7104857692.6999998</v>
      </c>
      <c r="C16" s="19">
        <v>586319318.21000004</v>
      </c>
      <c r="D16" s="19">
        <v>263425198.38</v>
      </c>
      <c r="E16" s="19">
        <v>30491293.289999999</v>
      </c>
      <c r="F16" s="19">
        <v>2626988.52</v>
      </c>
      <c r="G16" s="19">
        <v>1030478372.73</v>
      </c>
      <c r="H16" s="19">
        <v>6587921361.5900002</v>
      </c>
      <c r="I16" s="19">
        <v>303645428.14999998</v>
      </c>
      <c r="J16" s="19">
        <f t="shared" si="0"/>
        <v>15909765653.57</v>
      </c>
      <c r="K16" s="19">
        <v>16186284662.530001</v>
      </c>
      <c r="L16" s="18">
        <f t="shared" si="1"/>
        <v>32096050316.099998</v>
      </c>
    </row>
    <row r="17" spans="1:12" ht="22.8" customHeight="1" x14ac:dyDescent="0.3">
      <c r="A17" s="17" t="s">
        <v>75</v>
      </c>
      <c r="B17" s="18">
        <v>9243212523.9899998</v>
      </c>
      <c r="C17" s="19">
        <v>151602606.46000001</v>
      </c>
      <c r="D17" s="19">
        <v>1220071588.6300001</v>
      </c>
      <c r="E17" s="19">
        <v>1342766696.24</v>
      </c>
      <c r="F17" s="19">
        <v>416319.52</v>
      </c>
      <c r="G17" s="19">
        <v>1055192723.0599999</v>
      </c>
      <c r="H17" s="19">
        <v>9985541890.8999996</v>
      </c>
      <c r="I17" s="19">
        <v>701342685</v>
      </c>
      <c r="J17" s="19">
        <f t="shared" si="0"/>
        <v>23700147033.799995</v>
      </c>
      <c r="K17" s="19">
        <v>7860432723.75</v>
      </c>
      <c r="L17" s="18">
        <f t="shared" si="1"/>
        <v>31560579757.549995</v>
      </c>
    </row>
    <row r="18" spans="1:12" ht="22.8" customHeight="1" x14ac:dyDescent="0.3">
      <c r="A18" s="17" t="s">
        <v>76</v>
      </c>
      <c r="B18" s="18">
        <v>4957608142.9099998</v>
      </c>
      <c r="C18" s="19">
        <v>993786711.14999998</v>
      </c>
      <c r="D18" s="19">
        <v>2848292695.0300002</v>
      </c>
      <c r="E18" s="19">
        <v>37885332.710000001</v>
      </c>
      <c r="F18" s="19">
        <v>851634513.04999995</v>
      </c>
      <c r="G18" s="19">
        <v>1875999838.8900001</v>
      </c>
      <c r="H18" s="19">
        <v>3960353703.6900001</v>
      </c>
      <c r="I18" s="19">
        <v>6125963737.5699997</v>
      </c>
      <c r="J18" s="19">
        <f t="shared" si="0"/>
        <v>21651524675</v>
      </c>
      <c r="K18" s="19">
        <v>9188945606.3999996</v>
      </c>
      <c r="L18" s="18">
        <f t="shared" si="1"/>
        <v>30840470281.400002</v>
      </c>
    </row>
    <row r="19" spans="1:12" ht="22.8" customHeight="1" x14ac:dyDescent="0.3">
      <c r="A19" s="17" t="s">
        <v>77</v>
      </c>
      <c r="B19" s="18">
        <v>15019307044.389999</v>
      </c>
      <c r="C19" s="19">
        <v>980333090.13999999</v>
      </c>
      <c r="D19" s="19">
        <v>448278975</v>
      </c>
      <c r="E19" s="19">
        <v>0</v>
      </c>
      <c r="F19" s="19">
        <v>0</v>
      </c>
      <c r="G19" s="19">
        <v>0</v>
      </c>
      <c r="H19" s="19">
        <v>4729707136.21</v>
      </c>
      <c r="I19" s="19">
        <v>250366129.05000001</v>
      </c>
      <c r="J19" s="19">
        <f t="shared" si="0"/>
        <v>21427992374.789997</v>
      </c>
      <c r="K19" s="19">
        <v>9156933375.8199997</v>
      </c>
      <c r="L19" s="18">
        <f t="shared" si="1"/>
        <v>30584925750.609997</v>
      </c>
    </row>
    <row r="20" spans="1:12" ht="22.8" customHeight="1" x14ac:dyDescent="0.3">
      <c r="A20" s="17" t="s">
        <v>78</v>
      </c>
      <c r="B20" s="18">
        <v>11374092096.129999</v>
      </c>
      <c r="C20" s="19">
        <v>353167566.95999998</v>
      </c>
      <c r="D20" s="19">
        <v>424678866.85000002</v>
      </c>
      <c r="E20" s="19">
        <v>12445043.92</v>
      </c>
      <c r="F20" s="19">
        <v>26435001.07</v>
      </c>
      <c r="G20" s="19">
        <v>1052586978.78</v>
      </c>
      <c r="H20" s="19">
        <v>216114117.36000001</v>
      </c>
      <c r="I20" s="19">
        <v>204415525.81999999</v>
      </c>
      <c r="J20" s="19">
        <f t="shared" si="0"/>
        <v>13663935196.889999</v>
      </c>
      <c r="K20" s="19">
        <v>14261101958.280001</v>
      </c>
      <c r="L20" s="18">
        <f t="shared" si="1"/>
        <v>27925037155.169998</v>
      </c>
    </row>
    <row r="21" spans="1:12" ht="22.8" customHeight="1" x14ac:dyDescent="0.3">
      <c r="A21" s="17" t="s">
        <v>79</v>
      </c>
      <c r="B21" s="18">
        <v>9821399355.5900002</v>
      </c>
      <c r="C21" s="19">
        <v>227707191.81999999</v>
      </c>
      <c r="D21" s="19">
        <v>161137093</v>
      </c>
      <c r="E21" s="19">
        <v>86782841.780000001</v>
      </c>
      <c r="F21" s="19">
        <v>18332802.960000001</v>
      </c>
      <c r="G21" s="19">
        <v>2320433501.21</v>
      </c>
      <c r="H21" s="19">
        <v>2362192295.4000001</v>
      </c>
      <c r="I21" s="19">
        <v>2895249447.5599999</v>
      </c>
      <c r="J21" s="19">
        <f t="shared" si="0"/>
        <v>17893234529.32</v>
      </c>
      <c r="K21" s="19">
        <v>9642956634.5100002</v>
      </c>
      <c r="L21" s="18">
        <f t="shared" si="1"/>
        <v>27536191163.830002</v>
      </c>
    </row>
    <row r="22" spans="1:12" ht="22.8" customHeight="1" x14ac:dyDescent="0.3">
      <c r="A22" s="17" t="s">
        <v>80</v>
      </c>
      <c r="B22" s="18">
        <v>11232948182.52</v>
      </c>
      <c r="C22" s="19">
        <v>556639388.25</v>
      </c>
      <c r="D22" s="19">
        <v>29296809.899999999</v>
      </c>
      <c r="E22" s="19">
        <v>0</v>
      </c>
      <c r="F22" s="19">
        <v>0</v>
      </c>
      <c r="G22" s="19">
        <v>107826067.31</v>
      </c>
      <c r="H22" s="19">
        <v>14693623121.290001</v>
      </c>
      <c r="I22" s="19">
        <v>0</v>
      </c>
      <c r="J22" s="19">
        <f t="shared" si="0"/>
        <v>26620333569.27</v>
      </c>
      <c r="K22" s="19">
        <v>336276566.41000003</v>
      </c>
      <c r="L22" s="18">
        <f t="shared" si="1"/>
        <v>26956610135.68</v>
      </c>
    </row>
    <row r="23" spans="1:12" ht="22.8" customHeight="1" x14ac:dyDescent="0.3">
      <c r="A23" s="17" t="s">
        <v>81</v>
      </c>
      <c r="B23" s="18">
        <v>11484320303.700001</v>
      </c>
      <c r="C23" s="19">
        <v>139376101.46000001</v>
      </c>
      <c r="D23" s="19">
        <v>628674100</v>
      </c>
      <c r="E23" s="19">
        <v>65864695.979999997</v>
      </c>
      <c r="F23" s="19">
        <v>269699.99</v>
      </c>
      <c r="G23" s="19">
        <v>1899539132.4000001</v>
      </c>
      <c r="H23" s="19">
        <v>6589813845.2399998</v>
      </c>
      <c r="I23" s="19">
        <v>289730905.67000002</v>
      </c>
      <c r="J23" s="19">
        <f t="shared" si="0"/>
        <v>21097588784.439995</v>
      </c>
      <c r="K23" s="19">
        <v>5682881596.6199999</v>
      </c>
      <c r="L23" s="18">
        <f t="shared" si="1"/>
        <v>26780470381.059994</v>
      </c>
    </row>
    <row r="24" spans="1:12" ht="22.8" customHeight="1" x14ac:dyDescent="0.3">
      <c r="A24" s="17" t="s">
        <v>82</v>
      </c>
      <c r="B24" s="18">
        <v>14708443687.780001</v>
      </c>
      <c r="C24" s="19">
        <v>66636560.020000003</v>
      </c>
      <c r="D24" s="19">
        <v>612023888.58000004</v>
      </c>
      <c r="E24" s="19">
        <v>24134285.68</v>
      </c>
      <c r="F24" s="19">
        <v>18844948.739999998</v>
      </c>
      <c r="G24" s="19">
        <v>1238793324.9300001</v>
      </c>
      <c r="H24" s="19">
        <v>369195842.57999998</v>
      </c>
      <c r="I24" s="19">
        <v>0</v>
      </c>
      <c r="J24" s="19">
        <f t="shared" si="0"/>
        <v>17038072538.310001</v>
      </c>
      <c r="K24" s="19">
        <v>8806859137.1399994</v>
      </c>
      <c r="L24" s="18">
        <f t="shared" si="1"/>
        <v>25844931675.450001</v>
      </c>
    </row>
    <row r="25" spans="1:12" ht="22.8" customHeight="1" x14ac:dyDescent="0.3">
      <c r="A25" s="17" t="s">
        <v>83</v>
      </c>
      <c r="B25" s="18">
        <v>8548543655.6899996</v>
      </c>
      <c r="C25" s="19">
        <v>72871844.239999995</v>
      </c>
      <c r="D25" s="19">
        <v>208021707.75</v>
      </c>
      <c r="E25" s="19">
        <v>13685974.26</v>
      </c>
      <c r="F25" s="19">
        <v>0</v>
      </c>
      <c r="G25" s="19">
        <v>599130423.25999999</v>
      </c>
      <c r="H25" s="19">
        <v>3757919583.1999998</v>
      </c>
      <c r="I25" s="19">
        <v>0</v>
      </c>
      <c r="J25" s="19">
        <f t="shared" si="0"/>
        <v>13200173188.400002</v>
      </c>
      <c r="K25" s="19">
        <v>10287261848.889999</v>
      </c>
      <c r="L25" s="18">
        <f t="shared" si="1"/>
        <v>23487435037.290001</v>
      </c>
    </row>
    <row r="26" spans="1:12" ht="22.8" customHeight="1" x14ac:dyDescent="0.3">
      <c r="A26" s="17" t="s">
        <v>84</v>
      </c>
      <c r="B26" s="18">
        <v>7555775156.8299999</v>
      </c>
      <c r="C26" s="19">
        <v>347012029.87</v>
      </c>
      <c r="D26" s="19">
        <v>441904080.07999998</v>
      </c>
      <c r="E26" s="19">
        <v>520595769.16000003</v>
      </c>
      <c r="F26" s="19">
        <v>668600688.75999999</v>
      </c>
      <c r="G26" s="19">
        <v>2034854001.0599999</v>
      </c>
      <c r="H26" s="21">
        <v>3423968345.0799999</v>
      </c>
      <c r="I26" s="19">
        <v>341742137.70999998</v>
      </c>
      <c r="J26" s="19">
        <f t="shared" si="0"/>
        <v>15334452208.549999</v>
      </c>
      <c r="K26" s="19">
        <v>8399397900.6999998</v>
      </c>
      <c r="L26" s="18">
        <f t="shared" si="1"/>
        <v>23733850109.25</v>
      </c>
    </row>
    <row r="27" spans="1:12" ht="22.8" customHeight="1" x14ac:dyDescent="0.3">
      <c r="A27" s="17" t="s">
        <v>85</v>
      </c>
      <c r="B27" s="18">
        <v>11209040552.42</v>
      </c>
      <c r="C27" s="19">
        <v>1905153918.6400001</v>
      </c>
      <c r="D27" s="19">
        <v>1613869517.3800001</v>
      </c>
      <c r="E27" s="19">
        <v>0</v>
      </c>
      <c r="F27" s="19">
        <v>0</v>
      </c>
      <c r="G27" s="19">
        <v>0</v>
      </c>
      <c r="H27" s="19">
        <v>3894016849.5700002</v>
      </c>
      <c r="I27" s="19">
        <v>0</v>
      </c>
      <c r="J27" s="19">
        <f t="shared" si="0"/>
        <v>18622080838.009998</v>
      </c>
      <c r="K27" s="19">
        <v>3540509972.5799999</v>
      </c>
      <c r="L27" s="18">
        <f t="shared" si="1"/>
        <v>22162590810.589996</v>
      </c>
    </row>
    <row r="28" spans="1:12" ht="22.8" customHeight="1" x14ac:dyDescent="0.3">
      <c r="A28" s="17" t="s">
        <v>86</v>
      </c>
      <c r="B28" s="18">
        <v>9739641273.5200005</v>
      </c>
      <c r="C28" s="19">
        <v>797419736.79999995</v>
      </c>
      <c r="D28" s="19">
        <v>190492103</v>
      </c>
      <c r="E28" s="19">
        <v>0</v>
      </c>
      <c r="F28" s="19">
        <v>0</v>
      </c>
      <c r="G28" s="19">
        <v>0</v>
      </c>
      <c r="H28" s="19">
        <v>10035969247.559999</v>
      </c>
      <c r="I28" s="19">
        <v>0</v>
      </c>
      <c r="J28" s="19">
        <f t="shared" si="0"/>
        <v>20763522360.879997</v>
      </c>
      <c r="K28" s="19">
        <v>911868698.23000002</v>
      </c>
      <c r="L28" s="18">
        <f t="shared" si="1"/>
        <v>21675391059.109997</v>
      </c>
    </row>
    <row r="29" spans="1:12" ht="22.8" customHeight="1" x14ac:dyDescent="0.3">
      <c r="A29" s="17" t="s">
        <v>87</v>
      </c>
      <c r="B29" s="18">
        <v>8148776173.8199997</v>
      </c>
      <c r="C29" s="19">
        <v>361662566.62</v>
      </c>
      <c r="D29" s="19">
        <v>691757914.84000003</v>
      </c>
      <c r="E29" s="19">
        <v>75901224.650000006</v>
      </c>
      <c r="F29" s="19">
        <v>249767697.06</v>
      </c>
      <c r="G29" s="19">
        <v>1958569016.9000001</v>
      </c>
      <c r="H29" s="19">
        <v>3914206006.7199998</v>
      </c>
      <c r="I29" s="19">
        <v>215340810.21000001</v>
      </c>
      <c r="J29" s="19">
        <f t="shared" si="0"/>
        <v>15615981410.819996</v>
      </c>
      <c r="K29" s="19">
        <v>5435331880.3999996</v>
      </c>
      <c r="L29" s="18">
        <f t="shared" si="1"/>
        <v>21051313291.219994</v>
      </c>
    </row>
    <row r="30" spans="1:12" ht="22.8" customHeight="1" x14ac:dyDescent="0.3">
      <c r="A30" s="17" t="s">
        <v>88</v>
      </c>
      <c r="B30" s="18">
        <v>14065810776.66</v>
      </c>
      <c r="C30" s="19">
        <v>21742981.559999999</v>
      </c>
      <c r="D30" s="19">
        <v>146595366.74000001</v>
      </c>
      <c r="E30" s="19">
        <v>114552941.37</v>
      </c>
      <c r="F30" s="19">
        <v>9098835.9800000004</v>
      </c>
      <c r="G30" s="19">
        <v>1657103352.21</v>
      </c>
      <c r="H30" s="19">
        <v>2636679029.9299998</v>
      </c>
      <c r="I30" s="19">
        <v>0</v>
      </c>
      <c r="J30" s="19">
        <f t="shared" si="0"/>
        <v>18651583284.450001</v>
      </c>
      <c r="K30" s="19">
        <v>1172037625.4000001</v>
      </c>
      <c r="L30" s="18">
        <f t="shared" si="1"/>
        <v>19823620909.850002</v>
      </c>
    </row>
    <row r="31" spans="1:12" ht="22.8" customHeight="1" x14ac:dyDescent="0.3">
      <c r="A31" s="17" t="s">
        <v>89</v>
      </c>
      <c r="B31" s="18">
        <v>9837750196.9899998</v>
      </c>
      <c r="C31" s="19">
        <v>164731783.13</v>
      </c>
      <c r="D31" s="19">
        <v>212499146.25</v>
      </c>
      <c r="E31" s="19">
        <v>29710364.719999999</v>
      </c>
      <c r="F31" s="19">
        <v>16398861.880000001</v>
      </c>
      <c r="G31" s="19">
        <v>1765149893.29</v>
      </c>
      <c r="H31" s="19">
        <v>4244395576.0999999</v>
      </c>
      <c r="I31" s="19">
        <v>213118935</v>
      </c>
      <c r="J31" s="19">
        <f t="shared" si="0"/>
        <v>16483754757.359999</v>
      </c>
      <c r="K31" s="19">
        <v>2970273656.9299998</v>
      </c>
      <c r="L31" s="18">
        <f t="shared" si="1"/>
        <v>19454028414.289997</v>
      </c>
    </row>
    <row r="32" spans="1:12" ht="22.8" customHeight="1" x14ac:dyDescent="0.3">
      <c r="A32" s="17" t="s">
        <v>90</v>
      </c>
      <c r="B32" s="18">
        <v>10417759632.719999</v>
      </c>
      <c r="C32" s="19">
        <v>2328613727</v>
      </c>
      <c r="D32" s="19">
        <v>191226560</v>
      </c>
      <c r="E32" s="19">
        <v>17268893.699999999</v>
      </c>
      <c r="F32" s="19">
        <v>4171432.04</v>
      </c>
      <c r="G32" s="19">
        <v>652617713.30999994</v>
      </c>
      <c r="H32" s="19">
        <v>502736396.22000003</v>
      </c>
      <c r="I32" s="19">
        <v>0</v>
      </c>
      <c r="J32" s="19">
        <f t="shared" si="0"/>
        <v>14114394354.99</v>
      </c>
      <c r="K32" s="19">
        <v>5001961567.4700003</v>
      </c>
      <c r="L32" s="18">
        <f t="shared" si="1"/>
        <v>19116355922.459999</v>
      </c>
    </row>
    <row r="33" spans="1:12" ht="22.8" customHeight="1" x14ac:dyDescent="0.3">
      <c r="A33" s="17" t="s">
        <v>91</v>
      </c>
      <c r="B33" s="18">
        <v>9578455705.8299999</v>
      </c>
      <c r="C33" s="19">
        <v>16022443.58</v>
      </c>
      <c r="D33" s="19">
        <v>194657996</v>
      </c>
      <c r="E33" s="19">
        <v>10443863.84</v>
      </c>
      <c r="F33" s="19">
        <v>0</v>
      </c>
      <c r="G33" s="19">
        <v>871854386.61000001</v>
      </c>
      <c r="H33" s="19">
        <v>4583261354.1000004</v>
      </c>
      <c r="I33" s="19">
        <v>0</v>
      </c>
      <c r="J33" s="19">
        <f t="shared" si="0"/>
        <v>15254695749.960001</v>
      </c>
      <c r="K33" s="19">
        <v>2706638695.3400002</v>
      </c>
      <c r="L33" s="18">
        <f t="shared" si="1"/>
        <v>17961334445.300003</v>
      </c>
    </row>
    <row r="34" spans="1:12" ht="22.8" customHeight="1" x14ac:dyDescent="0.3">
      <c r="A34" s="17" t="s">
        <v>92</v>
      </c>
      <c r="B34" s="18">
        <v>9137282067.7600002</v>
      </c>
      <c r="C34" s="19">
        <v>99506124.219999999</v>
      </c>
      <c r="D34" s="19">
        <v>120640919.73999999</v>
      </c>
      <c r="E34" s="19">
        <v>3207300</v>
      </c>
      <c r="F34" s="19">
        <v>2284971.9</v>
      </c>
      <c r="G34" s="19">
        <v>2219073574</v>
      </c>
      <c r="H34" s="19">
        <v>608347408.82000005</v>
      </c>
      <c r="I34" s="19">
        <v>0</v>
      </c>
      <c r="J34" s="19">
        <f t="shared" si="0"/>
        <v>12190342366.439999</v>
      </c>
      <c r="K34" s="19">
        <v>4875847609.3999996</v>
      </c>
      <c r="L34" s="18">
        <f t="shared" si="1"/>
        <v>17066189975.839998</v>
      </c>
    </row>
    <row r="35" spans="1:12" ht="22.8" customHeight="1" x14ac:dyDescent="0.3">
      <c r="A35" s="17" t="s">
        <v>93</v>
      </c>
      <c r="B35" s="18">
        <v>9401943913.6599998</v>
      </c>
      <c r="C35" s="19">
        <v>25461602.539999999</v>
      </c>
      <c r="D35" s="19">
        <v>135993640.02000001</v>
      </c>
      <c r="E35" s="19">
        <v>6744200</v>
      </c>
      <c r="F35" s="19">
        <v>10836113.439999999</v>
      </c>
      <c r="G35" s="19">
        <v>223757007.25</v>
      </c>
      <c r="H35" s="19">
        <v>126854530.64</v>
      </c>
      <c r="I35" s="19">
        <v>2085915213.27</v>
      </c>
      <c r="J35" s="19">
        <f t="shared" si="0"/>
        <v>12017506220.820002</v>
      </c>
      <c r="K35" s="19">
        <v>3161543959.4299998</v>
      </c>
      <c r="L35" s="18">
        <f t="shared" si="1"/>
        <v>15179050180.250002</v>
      </c>
    </row>
    <row r="36" spans="1:12" ht="22.8" customHeight="1" x14ac:dyDescent="0.3">
      <c r="A36" s="17" t="s">
        <v>94</v>
      </c>
      <c r="B36" s="18">
        <v>5076851323.7299995</v>
      </c>
      <c r="C36" s="19">
        <v>719939999.27999997</v>
      </c>
      <c r="D36" s="19">
        <v>51853075</v>
      </c>
      <c r="E36" s="19">
        <v>1834558.6</v>
      </c>
      <c r="F36" s="19">
        <v>0</v>
      </c>
      <c r="G36" s="19">
        <v>0</v>
      </c>
      <c r="H36" s="19">
        <v>4408482577.1099997</v>
      </c>
      <c r="I36" s="19">
        <v>0</v>
      </c>
      <c r="J36" s="19">
        <f t="shared" si="0"/>
        <v>10258961533.719999</v>
      </c>
      <c r="K36" s="19">
        <v>1478114175.28</v>
      </c>
      <c r="L36" s="18">
        <f t="shared" si="1"/>
        <v>11737075709</v>
      </c>
    </row>
    <row r="37" spans="1:12" ht="22.8" customHeight="1" x14ac:dyDescent="0.3">
      <c r="A37" s="17" t="s">
        <v>95</v>
      </c>
      <c r="B37" s="18">
        <v>4910206933.9899998</v>
      </c>
      <c r="C37" s="19">
        <v>45629445</v>
      </c>
      <c r="D37" s="19">
        <v>81884680</v>
      </c>
      <c r="E37" s="19">
        <v>1865317.92</v>
      </c>
      <c r="F37" s="19">
        <v>0</v>
      </c>
      <c r="G37" s="19">
        <v>412334388.29000002</v>
      </c>
      <c r="H37" s="19">
        <v>1347131725.02</v>
      </c>
      <c r="I37" s="19">
        <v>0</v>
      </c>
      <c r="J37" s="19">
        <f t="shared" si="0"/>
        <v>6799052490.2199993</v>
      </c>
      <c r="K37" s="19">
        <v>4395668792.6400003</v>
      </c>
      <c r="L37" s="18">
        <f t="shared" si="1"/>
        <v>11194721282.860001</v>
      </c>
    </row>
    <row r="38" spans="1:12" ht="22.8" customHeight="1" x14ac:dyDescent="0.3">
      <c r="A38" s="17" t="s">
        <v>96</v>
      </c>
      <c r="B38" s="18">
        <v>6271924307.4300003</v>
      </c>
      <c r="C38" s="19">
        <v>17736209.829999998</v>
      </c>
      <c r="D38" s="19">
        <v>110571800</v>
      </c>
      <c r="E38" s="19">
        <v>7852607.29</v>
      </c>
      <c r="F38" s="19">
        <v>45000</v>
      </c>
      <c r="G38" s="19">
        <v>331541509.81</v>
      </c>
      <c r="H38" s="19">
        <v>590785946.71000004</v>
      </c>
      <c r="I38" s="19">
        <v>441000771</v>
      </c>
      <c r="J38" s="19">
        <f t="shared" si="0"/>
        <v>7771458152.0700006</v>
      </c>
      <c r="K38" s="19">
        <v>3097720191.8699999</v>
      </c>
      <c r="L38" s="18">
        <f t="shared" si="1"/>
        <v>10869178343.940001</v>
      </c>
    </row>
    <row r="39" spans="1:12" ht="22.8" customHeight="1" x14ac:dyDescent="0.3">
      <c r="A39" s="22" t="s">
        <v>60</v>
      </c>
      <c r="B39" s="23">
        <f>SUM(B2:B38)</f>
        <v>1244038601827.0095</v>
      </c>
      <c r="C39" s="24">
        <f t="shared" ref="C39:K39" si="2">SUM(C2:C38)</f>
        <v>57415754204.129997</v>
      </c>
      <c r="D39" s="24">
        <f t="shared" si="2"/>
        <v>40139193575.80999</v>
      </c>
      <c r="E39" s="24">
        <f t="shared" si="2"/>
        <v>30289649486.309998</v>
      </c>
      <c r="F39" s="24">
        <f t="shared" si="2"/>
        <v>5909636491.039999</v>
      </c>
      <c r="G39" s="24">
        <f t="shared" si="2"/>
        <v>227868282245.44998</v>
      </c>
      <c r="H39" s="24">
        <f t="shared" si="2"/>
        <v>306187264549.29993</v>
      </c>
      <c r="I39" s="24">
        <f t="shared" si="2"/>
        <v>37054090918.999992</v>
      </c>
      <c r="J39" s="24">
        <f t="shared" si="2"/>
        <v>1948902473298.05</v>
      </c>
      <c r="K39" s="24">
        <f t="shared" si="2"/>
        <v>478017124809.79022</v>
      </c>
      <c r="L39" s="23">
        <f>K39+I39+H39+G39+F39+E39+D39+C39+B39</f>
        <v>2426919598107.8398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E8D3-99C1-4695-BBAA-4E43038132A3}">
  <dimension ref="A1:U39"/>
  <sheetViews>
    <sheetView topLeftCell="O1" workbookViewId="0">
      <selection activeCell="G6" sqref="G6"/>
    </sheetView>
  </sheetViews>
  <sheetFormatPr defaultColWidth="21.77734375" defaultRowHeight="14.4" x14ac:dyDescent="0.3"/>
  <sheetData>
    <row r="1" spans="1:21" ht="15" thickBot="1" x14ac:dyDescent="0.35">
      <c r="A1" s="16" t="s">
        <v>108</v>
      </c>
      <c r="B1" s="16" t="s">
        <v>109</v>
      </c>
      <c r="C1" t="s">
        <v>110</v>
      </c>
      <c r="D1" t="s">
        <v>111</v>
      </c>
      <c r="E1" s="29" t="s">
        <v>112</v>
      </c>
      <c r="F1" t="s">
        <v>114</v>
      </c>
      <c r="G1" s="30" t="s">
        <v>108</v>
      </c>
      <c r="H1" s="31" t="s">
        <v>109</v>
      </c>
      <c r="I1" s="27" t="s">
        <v>110</v>
      </c>
      <c r="J1" s="28" t="s">
        <v>111</v>
      </c>
      <c r="L1" s="30" t="s">
        <v>108</v>
      </c>
      <c r="M1" s="31" t="s">
        <v>109</v>
      </c>
      <c r="N1" s="27" t="s">
        <v>110</v>
      </c>
      <c r="O1" s="28" t="s">
        <v>111</v>
      </c>
      <c r="P1" t="s">
        <v>115</v>
      </c>
      <c r="Q1" s="25" t="s">
        <v>97</v>
      </c>
      <c r="R1" s="25" t="s">
        <v>98</v>
      </c>
      <c r="S1" s="25" t="s">
        <v>99</v>
      </c>
      <c r="T1" s="25" t="s">
        <v>100</v>
      </c>
      <c r="U1" s="25" t="s">
        <v>101</v>
      </c>
    </row>
    <row r="2" spans="1:21" ht="15" thickTop="1" x14ac:dyDescent="0.3">
      <c r="A2" s="16" t="s">
        <v>104</v>
      </c>
      <c r="B2" s="16" t="s">
        <v>0</v>
      </c>
      <c r="C2" s="16">
        <v>815864679971.27002</v>
      </c>
      <c r="D2" s="16">
        <f>[1]!Table6[[#This Row],[TOTAL]]</f>
        <v>651145633085.30005</v>
      </c>
      <c r="E2" s="29">
        <f>(Table5[[#This Row],[2023]]-Table5[[#This Row],[2022]])/Table5[[#This Row],[2023]]</f>
        <v>0.20189505800370033</v>
      </c>
      <c r="G2" s="32" t="s">
        <v>105</v>
      </c>
      <c r="H2" s="33" t="s">
        <v>2</v>
      </c>
      <c r="I2" s="33">
        <v>211100288136.35999</v>
      </c>
      <c r="J2" s="34">
        <v>124366774519.25</v>
      </c>
      <c r="L2" s="32" t="s">
        <v>102</v>
      </c>
      <c r="M2" s="33" t="s">
        <v>14</v>
      </c>
      <c r="N2" s="33">
        <v>30584925750.609997</v>
      </c>
      <c r="O2" s="34">
        <v>25471119111.310001</v>
      </c>
      <c r="Q2" s="25" t="s">
        <v>102</v>
      </c>
      <c r="R2" s="25">
        <v>116085169656.78999</v>
      </c>
      <c r="S2" s="25">
        <v>101147138579.40999</v>
      </c>
      <c r="T2" s="26">
        <f>Table10[[#This Row],[2023 IGR ]]/Table10[[#Totals],[2023 IGR ]]</f>
        <v>4.7832309627107709E-2</v>
      </c>
      <c r="U2" s="26">
        <f>Table10[[#This Row],[2022 IGR]]/Table10[[#Totals],[2022 IGR]]</f>
        <v>5.2527251420934215E-2</v>
      </c>
    </row>
    <row r="3" spans="1:21" x14ac:dyDescent="0.3">
      <c r="A3" s="16" t="s">
        <v>105</v>
      </c>
      <c r="B3" s="16" t="s">
        <v>2</v>
      </c>
      <c r="C3" s="16">
        <v>211100288136.35999</v>
      </c>
      <c r="D3" s="16">
        <f>'[1]IGR 2022 Data'!L4</f>
        <v>124366774519.25</v>
      </c>
      <c r="E3" s="29">
        <f>(Table5[[#This Row],[2023]]-Table5[[#This Row],[2022]])/Table5[[#This Row],[2023]]</f>
        <v>0.41086402289079099</v>
      </c>
      <c r="G3" s="35" t="s">
        <v>105</v>
      </c>
      <c r="H3" s="36" t="s">
        <v>9</v>
      </c>
      <c r="I3" s="36">
        <v>59642678119.829994</v>
      </c>
      <c r="J3" s="37">
        <v>35756949370.010002</v>
      </c>
      <c r="L3" s="35" t="s">
        <v>102</v>
      </c>
      <c r="M3" s="36" t="s">
        <v>23</v>
      </c>
      <c r="N3" s="36">
        <v>19454028414.289997</v>
      </c>
      <c r="O3" s="37">
        <v>19061946487.099998</v>
      </c>
      <c r="Q3" s="25" t="s">
        <v>103</v>
      </c>
      <c r="R3" s="25">
        <v>142949943100.04001</v>
      </c>
      <c r="S3" s="25">
        <v>114534783263.09</v>
      </c>
      <c r="T3" s="26">
        <f>Table10[[#This Row],[2023 IGR ]]/Table10[[#Totals],[2023 IGR ]]</f>
        <v>5.890180425074306E-2</v>
      </c>
      <c r="U3" s="26">
        <f>Table10[[#This Row],[2022 IGR]]/Table10[[#Totals],[2022 IGR]]</f>
        <v>5.947965944858892E-2</v>
      </c>
    </row>
    <row r="4" spans="1:21" x14ac:dyDescent="0.3">
      <c r="A4" s="16" t="s">
        <v>107</v>
      </c>
      <c r="B4" s="16" t="s">
        <v>1</v>
      </c>
      <c r="C4" s="16">
        <v>195414581585.34</v>
      </c>
      <c r="D4" s="16">
        <f>'[1]IGR 2022 Data'!L3</f>
        <v>172823232535.44</v>
      </c>
      <c r="E4" s="29">
        <f>(Table5[[#This Row],[2023]]-Table5[[#This Row],[2022]])/Table5[[#This Row],[2023]]</f>
        <v>0.11560728409632046</v>
      </c>
      <c r="G4" s="32" t="s">
        <v>105</v>
      </c>
      <c r="H4" s="33" t="s">
        <v>24</v>
      </c>
      <c r="I4" s="33">
        <v>26780470381.059994</v>
      </c>
      <c r="J4" s="34">
        <v>18214434263.830002</v>
      </c>
      <c r="L4" s="32" t="s">
        <v>102</v>
      </c>
      <c r="M4" s="33" t="s">
        <v>31</v>
      </c>
      <c r="N4" s="33">
        <v>17066189975.839998</v>
      </c>
      <c r="O4" s="34">
        <v>13175774969.529999</v>
      </c>
      <c r="Q4" s="25" t="s">
        <v>104</v>
      </c>
      <c r="R4" s="25">
        <v>1117007857364.3</v>
      </c>
      <c r="S4" s="25">
        <v>908251668245.71008</v>
      </c>
      <c r="T4" s="26">
        <f>Table10[[#This Row],[2023 IGR ]]/Table10[[#Totals],[2023 IGR ]]</f>
        <v>0.46025746309650345</v>
      </c>
      <c r="U4" s="26">
        <f>Table10[[#This Row],[2022 IGR]]/Table10[[#Totals],[2022 IGR]]</f>
        <v>0.47166894092579914</v>
      </c>
    </row>
    <row r="5" spans="1:21" x14ac:dyDescent="0.3">
      <c r="A5" s="16" t="s">
        <v>104</v>
      </c>
      <c r="B5" s="16" t="s">
        <v>3</v>
      </c>
      <c r="C5" s="16">
        <v>146875041475.35999</v>
      </c>
      <c r="D5" s="16">
        <f>[1]!Table6[[#This Row],[TOTAL]]</f>
        <v>120584157140.78</v>
      </c>
      <c r="E5" s="29">
        <f>(Table5[[#This Row],[2023]]-Table5[[#This Row],[2022]])/Table5[[#This Row],[2023]]</f>
        <v>0.17900171513477048</v>
      </c>
      <c r="G5" s="35" t="s">
        <v>105</v>
      </c>
      <c r="H5" s="36" t="s">
        <v>28</v>
      </c>
      <c r="I5" s="36">
        <v>25844931675.450001</v>
      </c>
      <c r="J5" s="37">
        <v>15927001738.990002</v>
      </c>
      <c r="L5" s="35" t="s">
        <v>102</v>
      </c>
      <c r="M5" s="36" t="s">
        <v>30</v>
      </c>
      <c r="N5" s="36">
        <v>15179050180.250002</v>
      </c>
      <c r="O5" s="37">
        <v>13597161181.51</v>
      </c>
      <c r="Q5" s="25" t="s">
        <v>105</v>
      </c>
      <c r="R5" s="25">
        <v>387647550331.55994</v>
      </c>
      <c r="S5" s="25">
        <v>246425874368.73999</v>
      </c>
      <c r="T5" s="26">
        <f>Table10[[#This Row],[2023 IGR ]]/Table10[[#Totals],[2023 IGR ]]</f>
        <v>0.15972822117131169</v>
      </c>
      <c r="U5" s="26">
        <f>Table10[[#This Row],[2022 IGR]]/Table10[[#Totals],[2022 IGR]]</f>
        <v>0.1279727142199682</v>
      </c>
    </row>
    <row r="6" spans="1:21" x14ac:dyDescent="0.3">
      <c r="A6" s="16" t="s">
        <v>107</v>
      </c>
      <c r="B6" s="16" t="s">
        <v>4</v>
      </c>
      <c r="C6" s="16">
        <v>114088309224.99002</v>
      </c>
      <c r="D6" s="16">
        <f>[1]!Table6[[#This Row],[TOTAL]]</f>
        <v>85901607747.299988</v>
      </c>
      <c r="E6" s="29">
        <f>(Table5[[#This Row],[2023]]-Table5[[#This Row],[2022]])/Table5[[#This Row],[2023]]</f>
        <v>0.24706038391807447</v>
      </c>
      <c r="G6" s="32" t="s">
        <v>105</v>
      </c>
      <c r="H6" s="33" t="s">
        <v>113</v>
      </c>
      <c r="I6" s="33">
        <v>23487435037.290001</v>
      </c>
      <c r="J6" s="34">
        <v>19277607937.43</v>
      </c>
      <c r="L6" s="32" t="s">
        <v>102</v>
      </c>
      <c r="M6" s="33" t="s">
        <v>36</v>
      </c>
      <c r="N6" s="33">
        <v>11737075709</v>
      </c>
      <c r="O6" s="34">
        <v>9146249907.8299999</v>
      </c>
      <c r="Q6" s="25" t="s">
        <v>106</v>
      </c>
      <c r="R6" s="25">
        <v>194486464188.88</v>
      </c>
      <c r="S6" s="25">
        <v>177256205036.39001</v>
      </c>
      <c r="T6" s="26">
        <f>Table10[[#This Row],[2023 IGR ]]/Table10[[#Totals],[2023 IGR ]]</f>
        <v>8.0137168260750111E-2</v>
      </c>
      <c r="U6" s="26">
        <f>Table10[[#This Row],[2022 IGR]]/Table10[[#Totals],[2022 IGR]]</f>
        <v>9.2051850192057458E-2</v>
      </c>
    </row>
    <row r="7" spans="1:21" x14ac:dyDescent="0.3">
      <c r="A7" s="16" t="s">
        <v>107</v>
      </c>
      <c r="B7" s="16" t="s">
        <v>7</v>
      </c>
      <c r="C7" s="16">
        <v>64671497361.769997</v>
      </c>
      <c r="D7" s="16">
        <f>'[1]IGR 2022 Data'!L9</f>
        <v>47458128071.159996</v>
      </c>
      <c r="E7" s="29">
        <f>(Table5[[#This Row],[2023]]-Table5[[#This Row],[2022]])/Table5[[#This Row],[2023]]</f>
        <v>0.26616624004109635</v>
      </c>
      <c r="G7" s="35" t="s">
        <v>105</v>
      </c>
      <c r="H7" s="36" t="s">
        <v>26</v>
      </c>
      <c r="I7" s="36">
        <v>21675391059.109997</v>
      </c>
      <c r="J7" s="37">
        <v>16930259572.869997</v>
      </c>
      <c r="L7" s="35" t="s">
        <v>102</v>
      </c>
      <c r="M7" s="36" t="s">
        <v>34</v>
      </c>
      <c r="N7" s="36">
        <v>11194721282.860001</v>
      </c>
      <c r="O7" s="37">
        <v>10456776796.18</v>
      </c>
      <c r="Q7" s="25" t="s">
        <v>107</v>
      </c>
      <c r="R7" s="25">
        <v>468742613466.27002</v>
      </c>
      <c r="S7" s="25">
        <v>377996957157.41998</v>
      </c>
      <c r="T7" s="26">
        <f>Table10[[#This Row],[2023 IGR ]]/Table10[[#Totals],[2023 IGR ]]</f>
        <v>0.19314303359358406</v>
      </c>
      <c r="U7" s="26">
        <f>Table10[[#This Row],[2022 IGR]]/Table10[[#Totals],[2022 IGR]]</f>
        <v>0.19629958379265225</v>
      </c>
    </row>
    <row r="8" spans="1:21" x14ac:dyDescent="0.3">
      <c r="A8" s="16" t="s">
        <v>106</v>
      </c>
      <c r="B8" s="16" t="s">
        <v>6</v>
      </c>
      <c r="C8" s="16">
        <v>62490117635.220001</v>
      </c>
      <c r="D8" s="16">
        <f>[1]!Table6[[#This Row],[TOTAL]]</f>
        <v>58094591085.910004</v>
      </c>
      <c r="E8" s="29">
        <f>(Table5[[#This Row],[2023]]-Table5[[#This Row],[2022]])/Table5[[#This Row],[2023]]</f>
        <v>7.033954672590724E-2</v>
      </c>
      <c r="G8" s="38" t="s">
        <v>105</v>
      </c>
      <c r="H8" s="3" t="s">
        <v>27</v>
      </c>
      <c r="I8" s="3">
        <v>19116355922.459999</v>
      </c>
      <c r="J8" s="4">
        <v>15952846966.359999</v>
      </c>
      <c r="L8" s="38" t="s">
        <v>102</v>
      </c>
      <c r="M8" s="3" t="s">
        <v>35</v>
      </c>
      <c r="N8" s="3">
        <v>10869178343.940001</v>
      </c>
      <c r="O8" s="4">
        <v>10238110125.950001</v>
      </c>
      <c r="Q8" s="16"/>
      <c r="R8" s="16">
        <f>SUBTOTAL(109,Table10[[2023 IGR ]])</f>
        <v>2426919598107.8398</v>
      </c>
      <c r="S8" s="16">
        <f>SUBTOTAL(109,Table10[2022 IGR])</f>
        <v>1925612626650.7598</v>
      </c>
    </row>
    <row r="9" spans="1:21" x14ac:dyDescent="0.3">
      <c r="A9" s="16" t="s">
        <v>105</v>
      </c>
      <c r="B9" s="16" t="s">
        <v>9</v>
      </c>
      <c r="C9" s="16">
        <v>59642678119.829994</v>
      </c>
      <c r="D9" s="16">
        <f>'[1]IGR 2022 Data'!L11</f>
        <v>35756949370.010002</v>
      </c>
      <c r="E9" s="29">
        <f>(Table5[[#This Row],[2023]]-Table5[[#This Row],[2022]])/Table5[[#This Row],[2023]]</f>
        <v>0.40048048650381557</v>
      </c>
      <c r="G9" s="39" t="s">
        <v>105</v>
      </c>
      <c r="I9" s="16">
        <f>SUM(I2:I8)</f>
        <v>387647550331.55994</v>
      </c>
      <c r="J9" s="16">
        <f>SUM(J2:J8)</f>
        <v>246425874368.73999</v>
      </c>
      <c r="L9" s="39" t="s">
        <v>102</v>
      </c>
      <c r="N9" s="16">
        <f>SUM(N2:N8)</f>
        <v>116085169656.78999</v>
      </c>
      <c r="O9" s="16">
        <f>SUM(O2:O8)</f>
        <v>101147138579.40999</v>
      </c>
    </row>
    <row r="10" spans="1:21" x14ac:dyDescent="0.3">
      <c r="A10" s="16" t="s">
        <v>104</v>
      </c>
      <c r="B10" s="16" t="s">
        <v>5</v>
      </c>
      <c r="C10" s="16">
        <v>52745497059.039993</v>
      </c>
      <c r="D10" s="16">
        <f>'[1]IGR 2022 Data'!L7</f>
        <v>62246150460.359993</v>
      </c>
      <c r="E10" s="29">
        <f>(Table5[[#This Row],[2023]]-Table5[[#This Row],[2022]])/Table5[[#This Row],[2023]]</f>
        <v>-0.180122549431766</v>
      </c>
    </row>
    <row r="11" spans="1:21" ht="15" thickBot="1" x14ac:dyDescent="0.35">
      <c r="A11" s="16" t="s">
        <v>107</v>
      </c>
      <c r="B11" s="16" t="s">
        <v>10</v>
      </c>
      <c r="C11" s="16">
        <v>43184024626.770004</v>
      </c>
      <c r="D11" s="16">
        <f>'[1]IGR 2022 Data'!L12</f>
        <v>34812381023.949997</v>
      </c>
      <c r="E11" s="29">
        <f>(Table5[[#This Row],[2023]]-Table5[[#This Row],[2022]])/Table5[[#This Row],[2023]]</f>
        <v>0.19385973575122456</v>
      </c>
      <c r="G11" s="30" t="s">
        <v>108</v>
      </c>
      <c r="H11" s="31" t="s">
        <v>109</v>
      </c>
      <c r="I11" s="27" t="s">
        <v>110</v>
      </c>
      <c r="J11" s="28" t="s">
        <v>111</v>
      </c>
      <c r="L11" s="30" t="s">
        <v>108</v>
      </c>
      <c r="M11" s="31" t="s">
        <v>109</v>
      </c>
      <c r="N11" s="27" t="s">
        <v>110</v>
      </c>
      <c r="O11" s="28" t="s">
        <v>111</v>
      </c>
    </row>
    <row r="12" spans="1:21" ht="15" thickTop="1" x14ac:dyDescent="0.3">
      <c r="A12" s="16" t="s">
        <v>104</v>
      </c>
      <c r="B12" s="16" t="s">
        <v>12</v>
      </c>
      <c r="C12" s="16">
        <v>41501551387.360001</v>
      </c>
      <c r="D12" s="16">
        <f>'[1]IGR 2022 Data'!L14</f>
        <v>32640660900.25</v>
      </c>
      <c r="E12" s="29">
        <f>(Table5[[#This Row],[2023]]-Table5[[#This Row],[2022]])/Table5[[#This Row],[2023]]</f>
        <v>0.2135074519119961</v>
      </c>
      <c r="G12" s="32" t="s">
        <v>106</v>
      </c>
      <c r="H12" s="33" t="s">
        <v>6</v>
      </c>
      <c r="I12" s="33">
        <v>62490117635.220001</v>
      </c>
      <c r="J12" s="34">
        <v>58094591085.910004</v>
      </c>
      <c r="L12" s="32" t="s">
        <v>103</v>
      </c>
      <c r="M12" s="33" t="s">
        <v>13</v>
      </c>
      <c r="N12" s="33">
        <v>33862940857.739998</v>
      </c>
      <c r="O12" s="34">
        <v>28691843017.5</v>
      </c>
    </row>
    <row r="13" spans="1:21" x14ac:dyDescent="0.3">
      <c r="A13" s="16" t="s">
        <v>106</v>
      </c>
      <c r="B13" s="16" t="s">
        <v>8</v>
      </c>
      <c r="C13" s="16">
        <v>37379619998.259995</v>
      </c>
      <c r="D13" s="16">
        <f>'[1]IGR 2022 Data'!L10</f>
        <v>42509911699.940002</v>
      </c>
      <c r="E13" s="29">
        <f>(Table5[[#This Row],[2023]]-Table5[[#This Row],[2022]])/Table5[[#This Row],[2023]]</f>
        <v>-0.13724836426691392</v>
      </c>
      <c r="G13" s="35" t="s">
        <v>106</v>
      </c>
      <c r="H13" s="36" t="s">
        <v>8</v>
      </c>
      <c r="I13" s="36">
        <v>37379619998.259995</v>
      </c>
      <c r="J13" s="37">
        <v>42509911699.940002</v>
      </c>
      <c r="L13" s="35" t="s">
        <v>103</v>
      </c>
      <c r="M13" s="36" t="s">
        <v>11</v>
      </c>
      <c r="N13" s="36">
        <v>33461368560.43</v>
      </c>
      <c r="O13" s="37">
        <v>33971393160.729996</v>
      </c>
    </row>
    <row r="14" spans="1:21" x14ac:dyDescent="0.3">
      <c r="A14" s="16" t="s">
        <v>103</v>
      </c>
      <c r="B14" s="16" t="s">
        <v>13</v>
      </c>
      <c r="C14" s="16">
        <v>33862940857.739998</v>
      </c>
      <c r="D14" s="16">
        <f>'[1]IGR 2022 Data'!L15</f>
        <v>28691843017.5</v>
      </c>
      <c r="E14" s="29">
        <f>(Table5[[#This Row],[2023]]-Table5[[#This Row],[2022]])/Table5[[#This Row],[2023]]</f>
        <v>0.15270669673859849</v>
      </c>
      <c r="G14" s="32" t="s">
        <v>106</v>
      </c>
      <c r="H14" s="33" t="s">
        <v>18</v>
      </c>
      <c r="I14" s="33">
        <v>27536191163.830002</v>
      </c>
      <c r="J14" s="34">
        <v>20549414387.490002</v>
      </c>
      <c r="L14" s="32" t="s">
        <v>103</v>
      </c>
      <c r="M14" s="33" t="s">
        <v>33</v>
      </c>
      <c r="N14" s="33">
        <v>30840470281.400002</v>
      </c>
      <c r="O14" s="34">
        <v>12426178539.059999</v>
      </c>
    </row>
    <row r="15" spans="1:21" x14ac:dyDescent="0.3">
      <c r="A15" s="16" t="s">
        <v>103</v>
      </c>
      <c r="B15" s="16" t="s">
        <v>11</v>
      </c>
      <c r="C15" s="16">
        <v>33461368560.43</v>
      </c>
      <c r="D15" s="16">
        <f>'[1]IGR 2022 Data'!L13</f>
        <v>33971393160.729996</v>
      </c>
      <c r="E15" s="29">
        <f>(Table5[[#This Row],[2023]]-Table5[[#This Row],[2022]])/Table5[[#This Row],[2023]]</f>
        <v>-1.5242191884020217E-2</v>
      </c>
      <c r="G15" s="35" t="s">
        <v>106</v>
      </c>
      <c r="H15" s="36" t="s">
        <v>32</v>
      </c>
      <c r="I15" s="36">
        <v>26956610135.68</v>
      </c>
      <c r="J15" s="37">
        <v>13045383440.230001</v>
      </c>
      <c r="L15" s="35" t="s">
        <v>103</v>
      </c>
      <c r="M15" s="36" t="s">
        <v>19</v>
      </c>
      <c r="N15" s="36">
        <v>23733850109.25</v>
      </c>
      <c r="O15" s="37">
        <v>20108232055.980003</v>
      </c>
    </row>
    <row r="16" spans="1:21" x14ac:dyDescent="0.3">
      <c r="A16" s="16" t="s">
        <v>104</v>
      </c>
      <c r="B16" s="16" t="s">
        <v>25</v>
      </c>
      <c r="C16" s="16">
        <v>32096050316.099998</v>
      </c>
      <c r="D16" s="16">
        <f>'[1]IGR 2022 Data'!L27</f>
        <v>17029726605.18</v>
      </c>
      <c r="E16" s="29">
        <f>(Table5[[#This Row],[2023]]-Table5[[#This Row],[2022]])/Table5[[#This Row],[2023]]</f>
        <v>0.46941363695963673</v>
      </c>
      <c r="G16" s="32" t="s">
        <v>106</v>
      </c>
      <c r="H16" s="33" t="s">
        <v>20</v>
      </c>
      <c r="I16" s="33">
        <v>22162590810.589996</v>
      </c>
      <c r="J16" s="34">
        <v>19439732224.09</v>
      </c>
      <c r="L16" s="38" t="s">
        <v>103</v>
      </c>
      <c r="M16" s="3" t="s">
        <v>21</v>
      </c>
      <c r="N16" s="3">
        <v>21051313291.219994</v>
      </c>
      <c r="O16" s="4">
        <v>19337136489.82</v>
      </c>
    </row>
    <row r="17" spans="1:15" x14ac:dyDescent="0.3">
      <c r="A17" s="16" t="s">
        <v>107</v>
      </c>
      <c r="B17" s="16" t="s">
        <v>17</v>
      </c>
      <c r="C17" s="16">
        <v>31560579757.549995</v>
      </c>
      <c r="D17" s="16">
        <f>'[1]IGR 2022 Data'!L19</f>
        <v>21098947831.940002</v>
      </c>
      <c r="E17" s="29">
        <f>(Table5[[#This Row],[2023]]-Table5[[#This Row],[2022]])/Table5[[#This Row],[2023]]</f>
        <v>0.3314778120673571</v>
      </c>
      <c r="G17" s="40" t="s">
        <v>106</v>
      </c>
      <c r="H17" s="41" t="s">
        <v>15</v>
      </c>
      <c r="I17" s="41">
        <v>17961334445.300003</v>
      </c>
      <c r="J17" s="42">
        <v>23617172198.73</v>
      </c>
      <c r="L17" s="39" t="s">
        <v>103</v>
      </c>
      <c r="N17" s="16">
        <f>SUM(N12:N16)</f>
        <v>142949943100.04001</v>
      </c>
      <c r="O17" s="16">
        <f>SUM(O12:O16)</f>
        <v>114534783263.09</v>
      </c>
    </row>
    <row r="18" spans="1:15" x14ac:dyDescent="0.3">
      <c r="A18" s="16" t="s">
        <v>103</v>
      </c>
      <c r="B18" s="16" t="s">
        <v>33</v>
      </c>
      <c r="C18" s="16">
        <v>30840470281.400002</v>
      </c>
      <c r="D18" s="16">
        <f>'[1]IGR 2022 Data'!L35</f>
        <v>12426178539.059999</v>
      </c>
      <c r="E18" s="29">
        <f>(Table5[[#This Row],[2023]]-Table5[[#This Row],[2022]])/Table5[[#This Row],[2023]]</f>
        <v>0.59708206698280242</v>
      </c>
      <c r="G18" s="43" t="s">
        <v>106</v>
      </c>
      <c r="I18" s="16">
        <f>SUM(I12:I17)</f>
        <v>194486464188.88</v>
      </c>
      <c r="J18" s="16">
        <f>SUM(J12:J17)</f>
        <v>177256205036.39001</v>
      </c>
    </row>
    <row r="19" spans="1:15" x14ac:dyDescent="0.3">
      <c r="A19" s="16" t="s">
        <v>102</v>
      </c>
      <c r="B19" s="16" t="s">
        <v>14</v>
      </c>
      <c r="C19" s="16">
        <v>30584925750.609997</v>
      </c>
      <c r="D19" s="16">
        <f>'[1]IGR 2022 Data'!L16</f>
        <v>25471119111.310001</v>
      </c>
      <c r="E19" s="29">
        <f>(Table5[[#This Row],[2023]]-Table5[[#This Row],[2022]])/Table5[[#This Row],[2023]]</f>
        <v>0.16720023062988812</v>
      </c>
    </row>
    <row r="20" spans="1:15" ht="15" thickBot="1" x14ac:dyDescent="0.35">
      <c r="A20" s="16" t="s">
        <v>104</v>
      </c>
      <c r="B20" s="16" t="s">
        <v>16</v>
      </c>
      <c r="C20" s="16">
        <v>27925037155.169998</v>
      </c>
      <c r="D20" s="16">
        <f>'[1]IGR 2022 Data'!L18</f>
        <v>24605340053.839996</v>
      </c>
      <c r="E20" s="29">
        <f>(Table5[[#This Row],[2023]]-Table5[[#This Row],[2022]])/Table5[[#This Row],[2023]]</f>
        <v>0.11887887858066461</v>
      </c>
      <c r="G20" s="30" t="s">
        <v>108</v>
      </c>
      <c r="H20" s="31" t="s">
        <v>109</v>
      </c>
      <c r="I20" s="27" t="s">
        <v>110</v>
      </c>
      <c r="J20" s="28" t="s">
        <v>111</v>
      </c>
      <c r="L20" s="30" t="s">
        <v>108</v>
      </c>
      <c r="M20" s="31" t="s">
        <v>109</v>
      </c>
      <c r="N20" s="27" t="s">
        <v>110</v>
      </c>
      <c r="O20" s="28" t="s">
        <v>111</v>
      </c>
    </row>
    <row r="21" spans="1:15" ht="15" thickTop="1" x14ac:dyDescent="0.3">
      <c r="A21" s="16" t="s">
        <v>106</v>
      </c>
      <c r="B21" s="16" t="s">
        <v>18</v>
      </c>
      <c r="C21" s="16">
        <v>27536191163.830002</v>
      </c>
      <c r="D21" s="16">
        <f>'[1]IGR 2022 Data'!L20</f>
        <v>20549414387.490002</v>
      </c>
      <c r="E21" s="29">
        <f>(Table5[[#This Row],[2023]]-Table5[[#This Row],[2022]])/Table5[[#This Row],[2023]]</f>
        <v>0.25373068972289237</v>
      </c>
      <c r="G21" s="32" t="s">
        <v>107</v>
      </c>
      <c r="H21" s="33" t="s">
        <v>1</v>
      </c>
      <c r="I21" s="33">
        <v>195414581585.34</v>
      </c>
      <c r="J21" s="34">
        <v>172823232535.44</v>
      </c>
      <c r="L21" s="32" t="s">
        <v>104</v>
      </c>
      <c r="M21" s="33" t="s">
        <v>0</v>
      </c>
      <c r="N21" s="33">
        <v>815864679971.27002</v>
      </c>
      <c r="O21" s="34">
        <v>651145633085.30005</v>
      </c>
    </row>
    <row r="22" spans="1:15" x14ac:dyDescent="0.3">
      <c r="A22" s="16" t="s">
        <v>106</v>
      </c>
      <c r="B22" s="16" t="s">
        <v>32</v>
      </c>
      <c r="C22" s="16">
        <v>26956610135.68</v>
      </c>
      <c r="D22" s="16">
        <f>'[1]IGR 2022 Data'!L34</f>
        <v>13045383440.230001</v>
      </c>
      <c r="E22" s="29">
        <f>(Table5[[#This Row],[2023]]-Table5[[#This Row],[2022]])/Table5[[#This Row],[2023]]</f>
        <v>0.51605994319875481</v>
      </c>
      <c r="G22" s="35" t="s">
        <v>107</v>
      </c>
      <c r="H22" s="36" t="s">
        <v>4</v>
      </c>
      <c r="I22" s="36">
        <v>114088309224.99002</v>
      </c>
      <c r="J22" s="37">
        <v>85901607747.299988</v>
      </c>
      <c r="L22" s="35" t="s">
        <v>104</v>
      </c>
      <c r="M22" s="36" t="s">
        <v>3</v>
      </c>
      <c r="N22" s="36">
        <v>146875041475.35999</v>
      </c>
      <c r="O22" s="37">
        <v>120584157140.78</v>
      </c>
    </row>
    <row r="23" spans="1:15" x14ac:dyDescent="0.3">
      <c r="A23" s="16" t="s">
        <v>105</v>
      </c>
      <c r="B23" s="16" t="s">
        <v>24</v>
      </c>
      <c r="C23" s="16">
        <v>26780470381.059994</v>
      </c>
      <c r="D23" s="16">
        <f>'[1]IGR 2022 Data'!L26</f>
        <v>18214434263.830002</v>
      </c>
      <c r="E23" s="29">
        <f>(Table5[[#This Row],[2023]]-Table5[[#This Row],[2022]])/Table5[[#This Row],[2023]]</f>
        <v>0.319861301737559</v>
      </c>
      <c r="G23" s="32" t="s">
        <v>107</v>
      </c>
      <c r="H23" s="33" t="s">
        <v>7</v>
      </c>
      <c r="I23" s="33">
        <v>64671497361.769997</v>
      </c>
      <c r="J23" s="34">
        <v>47458128071.159996</v>
      </c>
      <c r="L23" s="32" t="s">
        <v>104</v>
      </c>
      <c r="M23" s="33" t="s">
        <v>5</v>
      </c>
      <c r="N23" s="33">
        <v>52745497059.039993</v>
      </c>
      <c r="O23" s="34">
        <v>62246150460.359993</v>
      </c>
    </row>
    <row r="24" spans="1:15" x14ac:dyDescent="0.3">
      <c r="A24" s="16" t="s">
        <v>105</v>
      </c>
      <c r="B24" s="16" t="s">
        <v>28</v>
      </c>
      <c r="C24" s="16">
        <v>25844931675.450001</v>
      </c>
      <c r="D24" s="16">
        <f>'[1]IGR 2022 Data'!L30</f>
        <v>15927001738.990002</v>
      </c>
      <c r="E24" s="29">
        <f>(Table5[[#This Row],[2023]]-Table5[[#This Row],[2022]])/Table5[[#This Row],[2023]]</f>
        <v>0.38374757809404469</v>
      </c>
      <c r="G24" s="35" t="s">
        <v>107</v>
      </c>
      <c r="H24" s="36" t="s">
        <v>10</v>
      </c>
      <c r="I24" s="36">
        <v>43184024626.770004</v>
      </c>
      <c r="J24" s="37">
        <v>34812381023.949997</v>
      </c>
      <c r="L24" s="35" t="s">
        <v>104</v>
      </c>
      <c r="M24" s="36" t="s">
        <v>12</v>
      </c>
      <c r="N24" s="36">
        <v>41501551387.360001</v>
      </c>
      <c r="O24" s="37">
        <v>32640660900.25</v>
      </c>
    </row>
    <row r="25" spans="1:15" x14ac:dyDescent="0.3">
      <c r="A25" s="16" t="s">
        <v>105</v>
      </c>
      <c r="B25" s="16" t="s">
        <v>113</v>
      </c>
      <c r="C25" s="16">
        <v>23487435037.290001</v>
      </c>
      <c r="D25" s="16">
        <f>'[1]IGR 2022 Data'!L24</f>
        <v>19277607937.43</v>
      </c>
      <c r="E25" s="29">
        <f>(Table5[[#This Row],[2023]]-Table5[[#This Row],[2022]])/Table5[[#This Row],[2023]]</f>
        <v>0.17923741324568807</v>
      </c>
      <c r="G25" s="32" t="s">
        <v>107</v>
      </c>
      <c r="H25" s="33" t="s">
        <v>17</v>
      </c>
      <c r="I25" s="33">
        <v>31560579757.549995</v>
      </c>
      <c r="J25" s="34">
        <v>21098947831.940002</v>
      </c>
      <c r="L25" s="32" t="s">
        <v>104</v>
      </c>
      <c r="M25" s="33" t="s">
        <v>25</v>
      </c>
      <c r="N25" s="33">
        <v>32096050316.099998</v>
      </c>
      <c r="O25" s="34">
        <v>17029726605.18</v>
      </c>
    </row>
    <row r="26" spans="1:15" x14ac:dyDescent="0.3">
      <c r="A26" s="16" t="s">
        <v>103</v>
      </c>
      <c r="B26" s="16" t="s">
        <v>19</v>
      </c>
      <c r="C26" s="16">
        <v>23733850109.25</v>
      </c>
      <c r="D26" s="16">
        <f>'[1]IGR 2022 Data'!L21</f>
        <v>20108232055.980003</v>
      </c>
      <c r="E26" s="29">
        <f>(Table5[[#This Row],[2023]]-Table5[[#This Row],[2022]])/Table5[[#This Row],[2023]]</f>
        <v>0.15276147934619982</v>
      </c>
      <c r="G26" s="40" t="s">
        <v>107</v>
      </c>
      <c r="H26" s="41" t="s">
        <v>29</v>
      </c>
      <c r="I26" s="41">
        <v>19823620909.850002</v>
      </c>
      <c r="J26" s="42">
        <v>15902659947.629997</v>
      </c>
      <c r="L26" s="40" t="s">
        <v>104</v>
      </c>
      <c r="M26" s="41" t="s">
        <v>16</v>
      </c>
      <c r="N26" s="41">
        <v>27925037155.169998</v>
      </c>
      <c r="O26" s="42">
        <v>24605340053.839996</v>
      </c>
    </row>
    <row r="27" spans="1:15" x14ac:dyDescent="0.3">
      <c r="A27" s="16" t="s">
        <v>106</v>
      </c>
      <c r="B27" s="16" t="s">
        <v>20</v>
      </c>
      <c r="C27" s="16">
        <v>22162590810.589996</v>
      </c>
      <c r="D27" s="16">
        <f>'[1]IGR 2022 Data'!L22</f>
        <v>19439732224.09</v>
      </c>
      <c r="E27" s="29">
        <f>(Table5[[#This Row],[2023]]-Table5[[#This Row],[2022]])/Table5[[#This Row],[2023]]</f>
        <v>0.12285831605928162</v>
      </c>
      <c r="G27" s="43" t="s">
        <v>107</v>
      </c>
      <c r="I27" s="16">
        <f>SUM(I21:I26)</f>
        <v>468742613466.27002</v>
      </c>
      <c r="J27" s="16">
        <f>SUM(J21:J26)</f>
        <v>377996957157.41998</v>
      </c>
      <c r="L27" s="43" t="s">
        <v>104</v>
      </c>
      <c r="N27" s="16">
        <f>SUM(N21:N26)</f>
        <v>1117007857364.3</v>
      </c>
      <c r="O27" s="16">
        <f>SUM(O21:O26)</f>
        <v>908251668245.71008</v>
      </c>
    </row>
    <row r="28" spans="1:15" x14ac:dyDescent="0.3">
      <c r="A28" s="16" t="s">
        <v>105</v>
      </c>
      <c r="B28" s="16" t="s">
        <v>26</v>
      </c>
      <c r="C28" s="16">
        <v>21675391059.109997</v>
      </c>
      <c r="D28" s="16">
        <f>[1]!Table6[[#This Row],[TOTAL]]</f>
        <v>16930259572.869997</v>
      </c>
      <c r="E28" s="29">
        <f>(Table5[[#This Row],[2023]]-Table5[[#This Row],[2022]])/Table5[[#This Row],[2023]]</f>
        <v>0.21891791817272235</v>
      </c>
    </row>
    <row r="29" spans="1:15" x14ac:dyDescent="0.3">
      <c r="A29" s="16" t="s">
        <v>103</v>
      </c>
      <c r="B29" s="16" t="s">
        <v>21</v>
      </c>
      <c r="C29" s="16">
        <v>21051313291.219994</v>
      </c>
      <c r="D29" s="16">
        <f>'[1]IGR 2022 Data'!L23</f>
        <v>19337136489.82</v>
      </c>
      <c r="E29" s="29">
        <f>(Table5[[#This Row],[2023]]-Table5[[#This Row],[2022]])/Table5[[#This Row],[2023]]</f>
        <v>8.1428497010442413E-2</v>
      </c>
    </row>
    <row r="30" spans="1:15" x14ac:dyDescent="0.3">
      <c r="A30" s="16" t="s">
        <v>107</v>
      </c>
      <c r="B30" s="16" t="s">
        <v>29</v>
      </c>
      <c r="C30" s="16">
        <v>19823620909.850002</v>
      </c>
      <c r="D30" s="16">
        <f>'[1]IGR 2022 Data'!L31</f>
        <v>15902659947.629997</v>
      </c>
      <c r="E30" s="29">
        <f>(Table5[[#This Row],[2023]]-Table5[[#This Row],[2022]])/Table5[[#This Row],[2023]]</f>
        <v>0.19779237002417402</v>
      </c>
    </row>
    <row r="31" spans="1:15" x14ac:dyDescent="0.3">
      <c r="A31" s="16" t="s">
        <v>102</v>
      </c>
      <c r="B31" s="16" t="s">
        <v>23</v>
      </c>
      <c r="C31" s="16">
        <v>19454028414.289997</v>
      </c>
      <c r="D31" s="16">
        <f>'[1]IGR 2022 Data'!L25</f>
        <v>19061946487.099998</v>
      </c>
      <c r="E31" s="29">
        <f>(Table5[[#This Row],[2023]]-Table5[[#This Row],[2022]])/Table5[[#This Row],[2023]]</f>
        <v>2.0154279557954898E-2</v>
      </c>
    </row>
    <row r="32" spans="1:15" x14ac:dyDescent="0.3">
      <c r="A32" s="16" t="s">
        <v>105</v>
      </c>
      <c r="B32" s="16" t="s">
        <v>27</v>
      </c>
      <c r="C32" s="16">
        <v>19116355922.459999</v>
      </c>
      <c r="D32" s="16">
        <f>'[1]IGR 2022 Data'!L29</f>
        <v>15952846966.359999</v>
      </c>
      <c r="E32" s="29">
        <f>(Table5[[#This Row],[2023]]-Table5[[#This Row],[2022]])/Table5[[#This Row],[2023]]</f>
        <v>0.16548702948050689</v>
      </c>
    </row>
    <row r="33" spans="1:5" x14ac:dyDescent="0.3">
      <c r="A33" s="16" t="s">
        <v>106</v>
      </c>
      <c r="B33" s="16" t="s">
        <v>15</v>
      </c>
      <c r="C33" s="16">
        <v>17961334445.300003</v>
      </c>
      <c r="D33" s="16">
        <f>'[1]IGR 2022 Data'!L17</f>
        <v>23617172198.73</v>
      </c>
      <c r="E33" s="29">
        <f>(Table5[[#This Row],[2023]]-Table5[[#This Row],[2022]])/Table5[[#This Row],[2023]]</f>
        <v>-0.31488961862240566</v>
      </c>
    </row>
    <row r="34" spans="1:5" x14ac:dyDescent="0.3">
      <c r="A34" s="16" t="s">
        <v>102</v>
      </c>
      <c r="B34" s="16" t="s">
        <v>31</v>
      </c>
      <c r="C34" s="16">
        <v>17066189975.839998</v>
      </c>
      <c r="D34" s="16">
        <f>'[1]IGR 2022 Data'!L33</f>
        <v>13175774969.529999</v>
      </c>
      <c r="E34" s="29">
        <f>(Table5[[#This Row],[2023]]-Table5[[#This Row],[2022]])/Table5[[#This Row],[2023]]</f>
        <v>0.22796037146062023</v>
      </c>
    </row>
    <row r="35" spans="1:5" x14ac:dyDescent="0.3">
      <c r="A35" s="16" t="s">
        <v>102</v>
      </c>
      <c r="B35" s="16" t="s">
        <v>30</v>
      </c>
      <c r="C35" s="16">
        <v>15179050180.250002</v>
      </c>
      <c r="D35" s="16">
        <f>'[1]IGR 2022 Data'!L32</f>
        <v>13597161181.51</v>
      </c>
      <c r="E35" s="29">
        <f>(Table5[[#This Row],[2023]]-Table5[[#This Row],[2022]])/Table5[[#This Row],[2023]]</f>
        <v>0.10421528224461984</v>
      </c>
    </row>
    <row r="36" spans="1:5" x14ac:dyDescent="0.3">
      <c r="A36" s="16" t="s">
        <v>102</v>
      </c>
      <c r="B36" s="16" t="s">
        <v>36</v>
      </c>
      <c r="C36" s="16">
        <v>11737075709</v>
      </c>
      <c r="D36" s="16">
        <f>'[1]IGR 2022 Data'!L38</f>
        <v>9146249907.8299999</v>
      </c>
      <c r="E36" s="29">
        <f>(Table5[[#This Row],[2023]]-Table5[[#This Row],[2022]])/Table5[[#This Row],[2023]]</f>
        <v>0.22073861201929137</v>
      </c>
    </row>
    <row r="37" spans="1:5" x14ac:dyDescent="0.3">
      <c r="A37" s="16" t="s">
        <v>102</v>
      </c>
      <c r="B37" s="16" t="s">
        <v>34</v>
      </c>
      <c r="C37" s="16">
        <v>11194721282.860001</v>
      </c>
      <c r="D37" s="16">
        <f>'[1]IGR 2022 Data'!L36</f>
        <v>10456776796.18</v>
      </c>
      <c r="E37" s="29">
        <f>(Table5[[#This Row],[2023]]-Table5[[#This Row],[2022]])/Table5[[#This Row],[2023]]</f>
        <v>6.5918969131446931E-2</v>
      </c>
    </row>
    <row r="38" spans="1:5" x14ac:dyDescent="0.3">
      <c r="A38" s="16" t="s">
        <v>102</v>
      </c>
      <c r="B38" s="16" t="s">
        <v>35</v>
      </c>
      <c r="C38" s="16">
        <v>10869178343.940001</v>
      </c>
      <c r="D38" s="16">
        <f>'[1]IGR 2022 Data'!L37</f>
        <v>10238110125.950001</v>
      </c>
      <c r="E38" s="29">
        <f>(Table5[[#This Row],[2023]]-Table5[[#This Row],[2022]])/Table5[[#This Row],[2023]]</f>
        <v>5.8060342559550088E-2</v>
      </c>
    </row>
    <row r="39" spans="1:5" x14ac:dyDescent="0.3">
      <c r="A39" s="16"/>
      <c r="B39" s="16"/>
      <c r="C39" s="16">
        <f>SUBTOTAL(109,Table5[2023])</f>
        <v>2426919598107.8398</v>
      </c>
      <c r="D39" s="16">
        <f>SUBTOTAL(109,Table5[2022])</f>
        <v>1925612626650.7603</v>
      </c>
      <c r="E39" s="29"/>
    </row>
  </sheetData>
  <phoneticPr fontId="13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96DD-9A20-45F4-9F0C-200BB8D59169}">
  <dimension ref="A1:AH50"/>
  <sheetViews>
    <sheetView topLeftCell="AA1" workbookViewId="0">
      <selection activeCell="U5" sqref="U5"/>
    </sheetView>
  </sheetViews>
  <sheetFormatPr defaultColWidth="13.6640625" defaultRowHeight="14.4" x14ac:dyDescent="0.3"/>
  <cols>
    <col min="1" max="1" width="16.44140625" customWidth="1"/>
    <col min="2" max="2" width="25" customWidth="1"/>
    <col min="14" max="14" width="23.5546875" bestFit="1" customWidth="1"/>
    <col min="15" max="15" width="23" customWidth="1"/>
    <col min="22" max="22" width="25.5546875" bestFit="1" customWidth="1"/>
    <col min="28" max="28" width="20.33203125" customWidth="1"/>
    <col min="29" max="29" width="28.21875" customWidth="1"/>
    <col min="33" max="34" width="19.109375" bestFit="1" customWidth="1"/>
  </cols>
  <sheetData>
    <row r="1" spans="1:34" x14ac:dyDescent="0.3">
      <c r="A1" t="s">
        <v>116</v>
      </c>
      <c r="M1" s="16" t="s">
        <v>109</v>
      </c>
      <c r="N1" s="16" t="s">
        <v>117</v>
      </c>
      <c r="O1" s="16" t="s">
        <v>118</v>
      </c>
      <c r="P1">
        <v>2022</v>
      </c>
      <c r="Q1">
        <v>2023</v>
      </c>
      <c r="S1" t="s">
        <v>109</v>
      </c>
      <c r="T1" t="s">
        <v>111</v>
      </c>
      <c r="U1" t="s">
        <v>110</v>
      </c>
      <c r="AA1" s="16" t="s">
        <v>119</v>
      </c>
      <c r="AB1" s="16">
        <f>MIN(N2:N36)</f>
        <v>9146249907.8299999</v>
      </c>
      <c r="AC1" s="16">
        <v>50000000000</v>
      </c>
      <c r="AD1">
        <v>2022</v>
      </c>
      <c r="AE1">
        <v>2023</v>
      </c>
      <c r="AG1" s="54" t="s">
        <v>120</v>
      </c>
      <c r="AH1" s="54" t="s">
        <v>121</v>
      </c>
    </row>
    <row r="2" spans="1:34" x14ac:dyDescent="0.3">
      <c r="A2" s="44" t="s">
        <v>122</v>
      </c>
      <c r="B2" s="44" t="s">
        <v>123</v>
      </c>
      <c r="M2" s="16" t="s">
        <v>11</v>
      </c>
      <c r="N2" s="16">
        <v>33971393160.729996</v>
      </c>
      <c r="O2" s="16">
        <v>37379619998.259995</v>
      </c>
      <c r="P2" t="str" cm="1">
        <f t="array" ref="P2:Q2">IF($N$2:$O$2&lt;=AC1,"LOW",IF($N$2:$O$2&lt;=AC2,"MEDIUM","HIGH"))</f>
        <v>LOW</v>
      </c>
      <c r="Q2" t="str">
        <v>LOW</v>
      </c>
      <c r="S2" t="s">
        <v>19</v>
      </c>
      <c r="T2" t="s">
        <v>124</v>
      </c>
      <c r="U2" t="s">
        <v>124</v>
      </c>
      <c r="AA2" s="16" t="s">
        <v>125</v>
      </c>
      <c r="AB2" s="16">
        <f>MEDIAN(N2:N36)</f>
        <v>21098947831.940002</v>
      </c>
      <c r="AC2" s="16">
        <v>75000000000</v>
      </c>
      <c r="AD2" t="str" cm="1">
        <f t="array" ref="AD2:AD4">_xlfn.UNIQUE(T2:T38)</f>
        <v>LOW</v>
      </c>
      <c r="AE2" t="str" cm="1">
        <f t="array" ref="AE2:AE4">_xlfn.UNIQUE(U2:U38)</f>
        <v>LOW</v>
      </c>
      <c r="AG2" s="45" t="s">
        <v>126</v>
      </c>
      <c r="AH2" s="45" t="s">
        <v>127</v>
      </c>
    </row>
    <row r="3" spans="1:34" x14ac:dyDescent="0.3">
      <c r="A3" s="44" t="s">
        <v>69</v>
      </c>
      <c r="B3" s="25">
        <v>43184024626.770004</v>
      </c>
      <c r="M3" s="16" t="s">
        <v>14</v>
      </c>
      <c r="N3" s="16">
        <v>25471119111.310001</v>
      </c>
      <c r="O3" s="16">
        <v>32096050316.099998</v>
      </c>
      <c r="P3" t="str" cm="1">
        <f t="array" ref="P3:Q3">IF($N$3:$O$3&lt;=AC1,"LOW",IF($N$3:$O$3&lt;=AC2,"HIGH","MEDIUM"))</f>
        <v>LOW</v>
      </c>
      <c r="Q3" t="str">
        <v>LOW</v>
      </c>
      <c r="S3" t="s">
        <v>31</v>
      </c>
      <c r="T3" t="s">
        <v>124</v>
      </c>
      <c r="U3" t="s">
        <v>124</v>
      </c>
      <c r="AD3" t="str">
        <v>HIGH</v>
      </c>
      <c r="AE3" t="str">
        <v>HIGH</v>
      </c>
      <c r="AG3" s="45" t="s">
        <v>128</v>
      </c>
      <c r="AH3" s="45" t="s">
        <v>128</v>
      </c>
    </row>
    <row r="4" spans="1:34" ht="16.2" customHeight="1" x14ac:dyDescent="0.3">
      <c r="A4" s="44" t="s">
        <v>68</v>
      </c>
      <c r="B4" s="25">
        <v>52745497059.039993</v>
      </c>
      <c r="M4" s="16" t="s">
        <v>29</v>
      </c>
      <c r="N4" s="16">
        <v>15902659947.629997</v>
      </c>
      <c r="O4" s="16">
        <v>19454028414.289997</v>
      </c>
      <c r="P4" t="str" cm="1">
        <f t="array" ref="P4:Q4">IF($N$4:$O$4&lt;=AC1,"LOW",IF($N$4:$O$4&lt;=AC2,"HIGH","MEDIUM"))</f>
        <v>LOW</v>
      </c>
      <c r="Q4" t="str">
        <v>LOW</v>
      </c>
      <c r="S4" t="s">
        <v>10</v>
      </c>
      <c r="T4" t="s">
        <v>124</v>
      </c>
      <c r="U4" t="s">
        <v>124</v>
      </c>
      <c r="AD4" t="str">
        <v>MEDIUM</v>
      </c>
      <c r="AE4" t="str">
        <v>MEDIUM</v>
      </c>
    </row>
    <row r="5" spans="1:34" x14ac:dyDescent="0.3">
      <c r="A5" s="44" t="s">
        <v>67</v>
      </c>
      <c r="B5" s="25">
        <v>59642678119.829994</v>
      </c>
      <c r="M5" s="16" t="s">
        <v>27</v>
      </c>
      <c r="N5" s="16">
        <v>15952846966.359999</v>
      </c>
      <c r="O5" s="16">
        <v>21051313291.219994</v>
      </c>
      <c r="P5" t="str" cm="1">
        <f t="array" ref="P5:Q5">IF($N$5:$O$5&lt;=AC1,"LOW",IF($N$5:$O$5&lt;=AC2,"HIGH","MEDIUM"))</f>
        <v>LOW</v>
      </c>
      <c r="Q5" t="str">
        <v>LOW</v>
      </c>
      <c r="S5" t="s">
        <v>11</v>
      </c>
      <c r="T5" t="s">
        <v>124</v>
      </c>
      <c r="U5" t="s">
        <v>124</v>
      </c>
    </row>
    <row r="6" spans="1:34" x14ac:dyDescent="0.3">
      <c r="A6" s="44" t="s">
        <v>66</v>
      </c>
      <c r="B6" s="25">
        <v>62490117635.220001</v>
      </c>
      <c r="M6" s="16" t="s">
        <v>23</v>
      </c>
      <c r="N6" s="16">
        <v>19061946487.099998</v>
      </c>
      <c r="O6" s="16">
        <v>23487435037.290001</v>
      </c>
      <c r="P6" t="str" cm="1">
        <f t="array" ref="P6:Q6">IF($N$6:$O$6&lt;=AC1,"LOW",IF($N$6:$O$6&lt;=AC2,"HIGH","MEDIUM"))</f>
        <v>LOW</v>
      </c>
      <c r="Q6" t="str">
        <v>LOW</v>
      </c>
      <c r="S6" t="s">
        <v>14</v>
      </c>
      <c r="T6" t="s">
        <v>124</v>
      </c>
      <c r="U6" t="s">
        <v>124</v>
      </c>
    </row>
    <row r="7" spans="1:34" x14ac:dyDescent="0.3">
      <c r="A7" s="44" t="s">
        <v>65</v>
      </c>
      <c r="B7" s="25">
        <v>64671497361.769997</v>
      </c>
      <c r="M7" s="16" t="s">
        <v>17</v>
      </c>
      <c r="N7" s="16">
        <v>21098947831.940002</v>
      </c>
      <c r="O7" s="16">
        <v>30584925750.609997</v>
      </c>
      <c r="P7" t="str" cm="1">
        <f t="array" ref="P7:Q7">IF($N$7:$O$7&lt;=AC1,"LOW",IF($N$7:$O$7&lt;=AC2,"HIGH","MEDIUM"))</f>
        <v>LOW</v>
      </c>
      <c r="Q7" t="str">
        <v>LOW</v>
      </c>
      <c r="S7" t="s">
        <v>29</v>
      </c>
      <c r="T7" t="s">
        <v>124</v>
      </c>
      <c r="U7" t="s">
        <v>124</v>
      </c>
    </row>
    <row r="8" spans="1:34" x14ac:dyDescent="0.3">
      <c r="A8" s="44" t="s">
        <v>64</v>
      </c>
      <c r="B8" s="25">
        <v>114088309224.99002</v>
      </c>
      <c r="M8" s="16" t="s">
        <v>4</v>
      </c>
      <c r="N8" s="16">
        <v>85901607747.299988</v>
      </c>
      <c r="O8" s="16">
        <v>114088309224.99002</v>
      </c>
      <c r="P8" t="str" cm="1">
        <f t="array" ref="P8:Q8">IF($N$8:$O$8&lt;=AC1,"LOW",IF($N$8:$O$8&lt;=AC2,"MEDIUM","HIGH"))</f>
        <v>HIGH</v>
      </c>
      <c r="Q8" t="str">
        <v>HIGH</v>
      </c>
      <c r="S8" t="s">
        <v>27</v>
      </c>
      <c r="T8" t="s">
        <v>124</v>
      </c>
      <c r="U8" t="s">
        <v>124</v>
      </c>
    </row>
    <row r="9" spans="1:34" x14ac:dyDescent="0.3">
      <c r="A9" s="44" t="s">
        <v>63</v>
      </c>
      <c r="B9" s="25">
        <v>146875041475.35999</v>
      </c>
      <c r="M9" s="16" t="s">
        <v>33</v>
      </c>
      <c r="N9" s="16">
        <v>12426178539.059999</v>
      </c>
      <c r="O9" s="16">
        <v>15179050180.250002</v>
      </c>
      <c r="P9" t="str" cm="1">
        <f t="array" ref="P9:Q9">IF($N$9:$O$9&lt;=AC1,"LOW",IF($N$9:$O$9&lt;=AC2,"MEDIUM","HIGH"))</f>
        <v>LOW</v>
      </c>
      <c r="Q9" t="str">
        <v>LOW</v>
      </c>
      <c r="S9" t="s">
        <v>23</v>
      </c>
      <c r="T9" t="s">
        <v>124</v>
      </c>
      <c r="U9" t="s">
        <v>124</v>
      </c>
    </row>
    <row r="10" spans="1:34" x14ac:dyDescent="0.3">
      <c r="A10" s="44" t="s">
        <v>62</v>
      </c>
      <c r="B10" s="25">
        <v>195414581585.34</v>
      </c>
      <c r="M10" s="16" t="s">
        <v>7</v>
      </c>
      <c r="N10" s="16">
        <v>47458128071.159996</v>
      </c>
      <c r="O10" s="16">
        <v>59642678119.829994</v>
      </c>
      <c r="P10" t="str" cm="1">
        <f t="array" ref="P10:Q10">IF($N$10:$O$10&lt;=AC1,"LOW",IF($N$10:$O$10&lt;=AC2,"MEDIUM","HIGH"))</f>
        <v>LOW</v>
      </c>
      <c r="Q10" t="str">
        <v>MEDIUM</v>
      </c>
      <c r="S10" t="s">
        <v>17</v>
      </c>
      <c r="T10" t="s">
        <v>124</v>
      </c>
      <c r="U10" t="s">
        <v>124</v>
      </c>
    </row>
    <row r="11" spans="1:34" x14ac:dyDescent="0.3">
      <c r="A11" s="44" t="s">
        <v>129</v>
      </c>
      <c r="B11" s="25">
        <v>211100288136.35999</v>
      </c>
      <c r="M11" s="16" t="s">
        <v>25</v>
      </c>
      <c r="N11" s="16">
        <v>17029726605.18</v>
      </c>
      <c r="O11" s="16">
        <v>22162590810.589996</v>
      </c>
      <c r="P11" t="str" cm="1">
        <f t="array" ref="P11:Q11">IF($N$11:$O$11&lt;=AC1,"LOW",IF($N$11:$O$11&lt;=AC2,"MEDIUM","HIGH"))</f>
        <v>LOW</v>
      </c>
      <c r="Q11" t="str">
        <v>LOW</v>
      </c>
      <c r="S11" t="s">
        <v>4</v>
      </c>
      <c r="T11" t="s">
        <v>127</v>
      </c>
      <c r="U11" t="s">
        <v>127</v>
      </c>
    </row>
    <row r="12" spans="1:34" x14ac:dyDescent="0.3">
      <c r="A12" s="44" t="s">
        <v>61</v>
      </c>
      <c r="B12" s="25">
        <v>815864679971.27002</v>
      </c>
      <c r="M12" s="16" t="s">
        <v>13</v>
      </c>
      <c r="N12" s="16">
        <v>28691843017.5</v>
      </c>
      <c r="O12" s="16">
        <v>33461368560.43</v>
      </c>
      <c r="P12" t="str" cm="1">
        <f t="array" ref="P12:Q12">IF($N$12:$O$12&lt;=AC1,"LOW",IF($N$12:$O$12&lt;=AC2,"MEDIUM","HIGH"))</f>
        <v>LOW</v>
      </c>
      <c r="Q12" t="str">
        <v>LOW</v>
      </c>
      <c r="S12" t="s">
        <v>33</v>
      </c>
      <c r="T12" t="s">
        <v>124</v>
      </c>
      <c r="U12" t="s">
        <v>124</v>
      </c>
    </row>
    <row r="13" spans="1:34" x14ac:dyDescent="0.3">
      <c r="M13" s="16" t="s">
        <v>2</v>
      </c>
      <c r="N13" s="16">
        <v>124366774519.25</v>
      </c>
      <c r="O13" s="16">
        <v>195414581585.34</v>
      </c>
      <c r="P13" t="str" cm="1">
        <f t="array" ref="P13:Q13">IF($N$13:$O$13&lt;=AC1,"LOW",IF($N$13:$O$13&lt;=AC2,"MEDIUM","HIGH"))</f>
        <v>HIGH</v>
      </c>
      <c r="Q13" t="str">
        <v>HIGH</v>
      </c>
      <c r="S13" t="s">
        <v>7</v>
      </c>
      <c r="T13" t="s">
        <v>124</v>
      </c>
      <c r="U13" t="s">
        <v>126</v>
      </c>
    </row>
    <row r="14" spans="1:34" ht="15.6" x14ac:dyDescent="0.3">
      <c r="A14" s="46" t="s">
        <v>130</v>
      </c>
      <c r="B14" s="46"/>
      <c r="M14" s="16" t="s">
        <v>30</v>
      </c>
      <c r="N14" s="16">
        <v>13597161181.51</v>
      </c>
      <c r="O14" s="16">
        <v>19116355922.459999</v>
      </c>
      <c r="P14" t="str" cm="1">
        <f t="array" ref="P14:Q14">IF($N$14:$O$14&lt;=AC1,"LOW",IF($N$14:$O$14&lt;=AC2,"MEDIUM","HIGH"))</f>
        <v>LOW</v>
      </c>
      <c r="Q14" t="str">
        <v>LOW</v>
      </c>
      <c r="S14" t="s">
        <v>25</v>
      </c>
      <c r="T14" t="s">
        <v>124</v>
      </c>
      <c r="U14" t="s">
        <v>124</v>
      </c>
    </row>
    <row r="15" spans="1:34" x14ac:dyDescent="0.3">
      <c r="A15" s="44" t="s">
        <v>122</v>
      </c>
      <c r="B15" s="44" t="s">
        <v>131</v>
      </c>
      <c r="M15" s="16" t="s">
        <v>21</v>
      </c>
      <c r="N15" s="16">
        <v>19337136489.82</v>
      </c>
      <c r="O15" s="16">
        <v>26780470381.059994</v>
      </c>
      <c r="P15" t="str" cm="1">
        <f t="array" ref="P15:Q15">IF($N$15:$O$15&lt;=AC1,"LOW",IF($N$15:$O$15&lt;=AC2,"MEDIUM","HIGH"))</f>
        <v>LOW</v>
      </c>
      <c r="Q15" t="str">
        <v>LOW</v>
      </c>
      <c r="S15" t="s">
        <v>13</v>
      </c>
      <c r="T15" t="s">
        <v>124</v>
      </c>
      <c r="U15" t="s">
        <v>124</v>
      </c>
    </row>
    <row r="16" spans="1:34" x14ac:dyDescent="0.3">
      <c r="A16" s="47" t="s">
        <v>96</v>
      </c>
      <c r="B16" s="25">
        <v>10869178343.940001</v>
      </c>
      <c r="M16" s="16" t="s">
        <v>18</v>
      </c>
      <c r="N16" s="16">
        <v>20549414387.490002</v>
      </c>
      <c r="O16" s="16">
        <v>27925037155.169998</v>
      </c>
      <c r="P16" t="str" cm="1">
        <f t="array" ref="P16:Q16">IF($N$16:$O$16&lt;=AC1,"LOW",IF($N$16:$O$16&lt;=AC2,"MEDIUM","HIGH"))</f>
        <v>LOW</v>
      </c>
      <c r="Q16" t="str">
        <v>LOW</v>
      </c>
      <c r="S16" t="s">
        <v>2</v>
      </c>
      <c r="T16" t="s">
        <v>127</v>
      </c>
      <c r="U16" t="s">
        <v>127</v>
      </c>
    </row>
    <row r="17" spans="1:21" x14ac:dyDescent="0.3">
      <c r="A17" s="48" t="s">
        <v>95</v>
      </c>
      <c r="B17" s="25">
        <v>11194721282.860001</v>
      </c>
      <c r="M17" s="16" t="s">
        <v>6</v>
      </c>
      <c r="N17" s="16">
        <v>58094591085.910004</v>
      </c>
      <c r="O17" s="16">
        <v>62490117635.220001</v>
      </c>
      <c r="P17" t="str" cm="1">
        <f t="array" ref="P17:Q17">IF($N$17:$O$17&lt;=AC1,"LOW",IF($N$17:$O$17&lt;=AC2,"MEDIUM","HIGH"))</f>
        <v>MEDIUM</v>
      </c>
      <c r="Q17" t="str">
        <v>MEDIUM</v>
      </c>
      <c r="S17" t="s">
        <v>30</v>
      </c>
      <c r="T17" t="s">
        <v>124</v>
      </c>
      <c r="U17" t="s">
        <v>124</v>
      </c>
    </row>
    <row r="18" spans="1:21" x14ac:dyDescent="0.3">
      <c r="A18" s="47" t="s">
        <v>94</v>
      </c>
      <c r="B18" s="25">
        <v>11737075709</v>
      </c>
      <c r="M18" s="16" t="s">
        <v>8</v>
      </c>
      <c r="N18" s="16">
        <v>42509911699.940002</v>
      </c>
      <c r="O18" s="16">
        <v>52745497059.039993</v>
      </c>
      <c r="P18" t="str" cm="1">
        <f t="array" ref="P18:Q18">IF($N$18:$O$18&lt;=AC1,"LOW",IF($N$18:$O$18&lt;=AC2,"MEDIUM","HIGH"))</f>
        <v>LOW</v>
      </c>
      <c r="Q18" t="str">
        <v>MEDIUM</v>
      </c>
      <c r="S18" t="s">
        <v>21</v>
      </c>
      <c r="T18" t="s">
        <v>124</v>
      </c>
      <c r="U18" t="s">
        <v>124</v>
      </c>
    </row>
    <row r="19" spans="1:21" x14ac:dyDescent="0.3">
      <c r="A19" s="48" t="s">
        <v>93</v>
      </c>
      <c r="B19" s="25">
        <v>15179050180.250002</v>
      </c>
      <c r="M19" s="16" t="s">
        <v>32</v>
      </c>
      <c r="N19" s="16">
        <v>13045383440.230001</v>
      </c>
      <c r="O19" s="16">
        <v>17066189975.839998</v>
      </c>
      <c r="P19" t="str" cm="1">
        <f t="array" ref="P19:Q19">IF($N$19:$O$19&lt;=AC1,"LOW",IF($N$19:$O$19&lt;=AC2,"MEDIUM","HIGH"))</f>
        <v>LOW</v>
      </c>
      <c r="Q19" t="str">
        <v>LOW</v>
      </c>
      <c r="S19" t="s">
        <v>18</v>
      </c>
      <c r="T19" t="s">
        <v>124</v>
      </c>
      <c r="U19" t="s">
        <v>124</v>
      </c>
    </row>
    <row r="20" spans="1:21" x14ac:dyDescent="0.3">
      <c r="A20" s="47" t="s">
        <v>92</v>
      </c>
      <c r="B20" s="25">
        <v>17066189975.839998</v>
      </c>
      <c r="M20" s="16" t="s">
        <v>36</v>
      </c>
      <c r="N20" s="16">
        <v>9146249907.8299999</v>
      </c>
      <c r="O20" s="16">
        <v>10869178343.940001</v>
      </c>
      <c r="P20" t="str" cm="1">
        <f t="array" ref="P20:Q20">IF($N$20:$O$20&lt;=AC1,"LOW",IF($N$20:$O$20&lt;=AC2,"MEDIUM","HIGH"))</f>
        <v>LOW</v>
      </c>
      <c r="Q20" t="str">
        <v>LOW</v>
      </c>
      <c r="S20" t="s">
        <v>6</v>
      </c>
      <c r="T20" t="s">
        <v>126</v>
      </c>
      <c r="U20" t="s">
        <v>126</v>
      </c>
    </row>
    <row r="21" spans="1:21" x14ac:dyDescent="0.3">
      <c r="A21" s="48" t="s">
        <v>91</v>
      </c>
      <c r="B21" s="25">
        <v>17961334445.300003</v>
      </c>
      <c r="M21" s="16" t="s">
        <v>24</v>
      </c>
      <c r="N21" s="16">
        <v>18214434263.830002</v>
      </c>
      <c r="O21" s="16">
        <v>23733850109.25</v>
      </c>
      <c r="P21" t="str" cm="1">
        <f t="array" ref="P21:Q21">IF($N$21:$O$21&lt;=AC1,"LOW",IF($N$21:$O$21&lt;=AC2,"MEDIUM","HIGH"))</f>
        <v>LOW</v>
      </c>
      <c r="Q21" t="str">
        <v>LOW</v>
      </c>
      <c r="S21" t="s">
        <v>8</v>
      </c>
      <c r="T21" t="s">
        <v>124</v>
      </c>
      <c r="U21" t="s">
        <v>126</v>
      </c>
    </row>
    <row r="22" spans="1:21" x14ac:dyDescent="0.3">
      <c r="A22" s="47" t="s">
        <v>90</v>
      </c>
      <c r="B22" s="25">
        <v>19116355922.459999</v>
      </c>
      <c r="M22" s="16" t="s">
        <v>9</v>
      </c>
      <c r="N22" s="16">
        <v>35756949370.010002</v>
      </c>
      <c r="O22" s="16">
        <v>43184024626.770004</v>
      </c>
      <c r="P22" t="str" cm="1">
        <f t="array" ref="P22:Q22">IF($N$22:$O$22&lt;=AC1,"LOW",IF($N$22:$O$22&lt;=AC2,"MEDIUM","HIGH"))</f>
        <v>LOW</v>
      </c>
      <c r="Q22" t="str">
        <v>LOW</v>
      </c>
      <c r="S22" t="s">
        <v>32</v>
      </c>
      <c r="T22" t="s">
        <v>124</v>
      </c>
      <c r="U22" t="s">
        <v>124</v>
      </c>
    </row>
    <row r="23" spans="1:21" x14ac:dyDescent="0.3">
      <c r="A23" s="48" t="s">
        <v>89</v>
      </c>
      <c r="B23" s="25">
        <v>19454028414.289997</v>
      </c>
      <c r="M23" s="16" t="s">
        <v>0</v>
      </c>
      <c r="N23" s="16">
        <v>651145633085.30005</v>
      </c>
      <c r="O23" s="16">
        <v>815864679971.27002</v>
      </c>
      <c r="P23" t="str" cm="1">
        <f t="array" ref="P23:Q23">IF($N$23:$O$23&lt;=AC1,"LOW",IF($N$23:$O$23&lt;=AC2,"MEDIUM","HIGH"))</f>
        <v>HIGH</v>
      </c>
      <c r="Q23" t="str">
        <v>HIGH</v>
      </c>
      <c r="S23" t="s">
        <v>36</v>
      </c>
      <c r="T23" t="s">
        <v>124</v>
      </c>
      <c r="U23" t="s">
        <v>124</v>
      </c>
    </row>
    <row r="24" spans="1:21" x14ac:dyDescent="0.3">
      <c r="A24" s="47" t="s">
        <v>88</v>
      </c>
      <c r="B24" s="25">
        <v>19823620909.850002</v>
      </c>
      <c r="M24" s="16" t="s">
        <v>22</v>
      </c>
      <c r="N24" s="16">
        <v>19277607937.43</v>
      </c>
      <c r="O24" s="16">
        <v>25844931675.450001</v>
      </c>
      <c r="P24" t="str" cm="1">
        <f t="array" ref="P24:Q24">IF($N$24:$O$24&lt;=AC1,"LOW",IF($N$24:$O$24&lt;=AC2,"MEDIUM","HIGH"))</f>
        <v>LOW</v>
      </c>
      <c r="Q24" t="str">
        <v>LOW</v>
      </c>
      <c r="S24" t="s">
        <v>24</v>
      </c>
      <c r="T24" t="s">
        <v>124</v>
      </c>
      <c r="U24" t="s">
        <v>124</v>
      </c>
    </row>
    <row r="25" spans="1:21" x14ac:dyDescent="0.3">
      <c r="A25" s="48" t="s">
        <v>87</v>
      </c>
      <c r="B25" s="25">
        <v>21051313291.219994</v>
      </c>
      <c r="M25" s="16" t="s">
        <v>26</v>
      </c>
      <c r="N25" s="16">
        <v>16930259572.869997</v>
      </c>
      <c r="O25" s="16">
        <v>21675391059.109997</v>
      </c>
      <c r="P25" t="str" cm="1">
        <f t="array" ref="P25:Q25">IF($N$25:$O$25&lt;=AC1,"LOW",IF($N$25:$O$25&lt;=AC2,"MEDIUM","HIGH"))</f>
        <v>LOW</v>
      </c>
      <c r="Q25" t="str">
        <v>LOW</v>
      </c>
      <c r="S25" t="s">
        <v>9</v>
      </c>
      <c r="T25" t="s">
        <v>124</v>
      </c>
      <c r="U25" t="s">
        <v>124</v>
      </c>
    </row>
    <row r="26" spans="1:21" x14ac:dyDescent="0.3">
      <c r="A26" s="44" t="s">
        <v>132</v>
      </c>
      <c r="B26" s="44"/>
      <c r="M26" s="16" t="s">
        <v>3</v>
      </c>
      <c r="N26" s="16">
        <v>120584157140.78</v>
      </c>
      <c r="O26" s="16">
        <v>146875041475.35999</v>
      </c>
      <c r="P26" t="str" cm="1">
        <f t="array" ref="P26:Q26">IF($N$26:$O$26&lt;=AC1,"LOW",IF($N$26:$O$26&lt;=AC2,"MEDIUM","HIGH"))</f>
        <v>HIGH</v>
      </c>
      <c r="Q26" t="str">
        <v>HIGH</v>
      </c>
      <c r="S26" t="s">
        <v>0</v>
      </c>
      <c r="T26" t="s">
        <v>127</v>
      </c>
      <c r="U26" t="s">
        <v>127</v>
      </c>
    </row>
    <row r="27" spans="1:21" x14ac:dyDescent="0.3">
      <c r="A27" s="44" t="s">
        <v>133</v>
      </c>
      <c r="B27" s="44" t="s">
        <v>134</v>
      </c>
      <c r="M27" s="16" t="s">
        <v>12</v>
      </c>
      <c r="N27" s="16">
        <v>32640660900.25</v>
      </c>
      <c r="O27" s="16">
        <v>33862940857.739998</v>
      </c>
      <c r="P27" t="str" cm="1">
        <f t="array" ref="P27:Q27">IF($N$27:$O$27&lt;=AC1,"LOW",IF($N$27:$O$27&lt;=AC2,"MEDIUM","HIGH"))</f>
        <v>LOW</v>
      </c>
      <c r="Q27" t="str">
        <v>LOW</v>
      </c>
      <c r="S27" t="s">
        <v>22</v>
      </c>
      <c r="T27" t="s">
        <v>124</v>
      </c>
      <c r="U27" t="s">
        <v>124</v>
      </c>
    </row>
    <row r="28" spans="1:21" x14ac:dyDescent="0.3">
      <c r="A28" s="44" t="s">
        <v>9</v>
      </c>
      <c r="B28" s="49">
        <v>35756949370.010002</v>
      </c>
      <c r="M28" s="16" t="s">
        <v>16</v>
      </c>
      <c r="N28" s="16">
        <v>24605340053.839996</v>
      </c>
      <c r="O28" s="16">
        <v>30840470281.400002</v>
      </c>
      <c r="P28" t="str" cm="1">
        <f t="array" ref="P28:Q28">IF($N$28:$O$28&lt;=AC1,"LOW",IF($N$28:$O$28&lt;=AC2,"MEDIUM","HIGH"))</f>
        <v>LOW</v>
      </c>
      <c r="Q28" t="str">
        <v>LOW</v>
      </c>
      <c r="S28" t="s">
        <v>26</v>
      </c>
      <c r="T28" t="s">
        <v>124</v>
      </c>
      <c r="U28" t="s">
        <v>124</v>
      </c>
    </row>
    <row r="29" spans="1:21" x14ac:dyDescent="0.3">
      <c r="A29" s="44" t="s">
        <v>8</v>
      </c>
      <c r="B29" s="49">
        <v>42509911699.940002</v>
      </c>
      <c r="M29" s="16" t="s">
        <v>5</v>
      </c>
      <c r="N29" s="16">
        <v>62246150460.359993</v>
      </c>
      <c r="O29" s="16">
        <v>64671497361.769997</v>
      </c>
      <c r="P29" t="str" cm="1">
        <f t="array" ref="P29:Q29">IF($N$29:$O$29&lt;=AC1,"LOW",IF($N$29:$O$29&lt;=AC2,"MEDIUM","HIGH"))</f>
        <v>MEDIUM</v>
      </c>
      <c r="Q29" t="str">
        <v>MEDIUM</v>
      </c>
      <c r="S29" t="s">
        <v>3</v>
      </c>
      <c r="T29" t="s">
        <v>127</v>
      </c>
      <c r="U29" t="s">
        <v>127</v>
      </c>
    </row>
    <row r="30" spans="1:21" x14ac:dyDescent="0.3">
      <c r="A30" s="44" t="s">
        <v>7</v>
      </c>
      <c r="B30" s="49">
        <v>47458128071.159996</v>
      </c>
      <c r="M30" s="16" t="s">
        <v>28</v>
      </c>
      <c r="N30" s="16">
        <v>15927001738.990002</v>
      </c>
      <c r="O30" s="16">
        <v>19823620909.850002</v>
      </c>
      <c r="P30" t="str" cm="1">
        <f t="array" ref="P30:Q30">IF($N$30:$O$30&lt;=AC1,"LOW",IF($N$30:$O$30&lt;=AC2,"MEDIUM","HIGH"))</f>
        <v>LOW</v>
      </c>
      <c r="Q30" t="str">
        <v>LOW</v>
      </c>
      <c r="S30" t="s">
        <v>12</v>
      </c>
      <c r="T30" t="s">
        <v>124</v>
      </c>
      <c r="U30" t="s">
        <v>124</v>
      </c>
    </row>
    <row r="31" spans="1:21" x14ac:dyDescent="0.3">
      <c r="A31" s="44" t="s">
        <v>6</v>
      </c>
      <c r="B31" s="49">
        <v>58094591085.910004</v>
      </c>
      <c r="M31" s="16" t="s">
        <v>1</v>
      </c>
      <c r="N31" s="16">
        <v>172823232535.44</v>
      </c>
      <c r="O31" s="16">
        <v>211100288136.35999</v>
      </c>
      <c r="P31" t="str" cm="1">
        <f t="array" ref="P31:Q31">IF($N$31:$O$31&lt;=AC1,"LOW",IF($N$31:$O$31&lt;=AC2,"MEDIUM","HIGH"))</f>
        <v>HIGH</v>
      </c>
      <c r="Q31" t="str">
        <v>HIGH</v>
      </c>
      <c r="S31" t="s">
        <v>16</v>
      </c>
      <c r="T31" t="s">
        <v>124</v>
      </c>
      <c r="U31" t="s">
        <v>124</v>
      </c>
    </row>
    <row r="32" spans="1:21" x14ac:dyDescent="0.3">
      <c r="A32" s="44" t="s">
        <v>5</v>
      </c>
      <c r="B32" s="49">
        <v>62246150460.359993</v>
      </c>
      <c r="M32" s="16" t="s">
        <v>62</v>
      </c>
      <c r="N32" s="16">
        <v>211100288136.35999</v>
      </c>
      <c r="O32" s="16">
        <v>172823232535.44</v>
      </c>
      <c r="P32" t="str" cm="1">
        <f t="array" ref="P32:Q32">IF($N$32:$O$32&lt;=AC1,"LOW",IF($N$32:$O$32&lt;=AC2,"MEDIUM","HIGH"))</f>
        <v>HIGH</v>
      </c>
      <c r="Q32" t="str">
        <v>HIGH</v>
      </c>
      <c r="S32" t="s">
        <v>5</v>
      </c>
      <c r="T32" t="s">
        <v>126</v>
      </c>
      <c r="U32" t="s">
        <v>126</v>
      </c>
    </row>
    <row r="33" spans="1:21" x14ac:dyDescent="0.3">
      <c r="A33" s="44" t="s">
        <v>4</v>
      </c>
      <c r="B33" s="49">
        <v>85901607747.299988</v>
      </c>
      <c r="M33" s="16" t="s">
        <v>15</v>
      </c>
      <c r="N33" s="16">
        <v>23617172198.73</v>
      </c>
      <c r="O33" s="16">
        <v>31560579757.549995</v>
      </c>
      <c r="P33" t="str" cm="1">
        <f t="array" ref="P33:Q33">IF($N$33:$O$33&lt;=AC1,"LOW",IF($N$33:$O$33&lt;=AC2,"MEDIUM","HIGH"))</f>
        <v>LOW</v>
      </c>
      <c r="Q33" t="str">
        <v>LOW</v>
      </c>
      <c r="S33" t="s">
        <v>28</v>
      </c>
      <c r="T33" t="s">
        <v>124</v>
      </c>
      <c r="U33" t="s">
        <v>124</v>
      </c>
    </row>
    <row r="34" spans="1:21" x14ac:dyDescent="0.3">
      <c r="A34" s="44" t="s">
        <v>3</v>
      </c>
      <c r="B34" s="49">
        <v>120584157140.78</v>
      </c>
      <c r="M34" s="16" t="s">
        <v>35</v>
      </c>
      <c r="N34" s="16">
        <v>10238110125.950001</v>
      </c>
      <c r="O34" s="16">
        <v>11194721282.860001</v>
      </c>
      <c r="P34" t="str" cm="1">
        <f t="array" ref="P34:Q34">IF($N$34:$O$34&lt;=AC1,"LOW",IF($N$34:$O$34&lt;=AC2,"MEDIUM","HIGH"))</f>
        <v>LOW</v>
      </c>
      <c r="Q34" t="str">
        <v>LOW</v>
      </c>
      <c r="S34" t="s">
        <v>1</v>
      </c>
      <c r="T34" t="s">
        <v>127</v>
      </c>
      <c r="U34" t="s">
        <v>127</v>
      </c>
    </row>
    <row r="35" spans="1:21" x14ac:dyDescent="0.3">
      <c r="A35" s="44" t="s">
        <v>2</v>
      </c>
      <c r="B35" s="49">
        <v>124366774519.25</v>
      </c>
      <c r="M35" s="16" t="s">
        <v>34</v>
      </c>
      <c r="N35" s="16">
        <v>10456776796.18</v>
      </c>
      <c r="O35" s="16">
        <v>11737075709</v>
      </c>
      <c r="P35" t="str" cm="1">
        <f t="array" ref="P35:Q35">IF($N$35:$O$35&lt;=AC1,"LOW",IF($N$35:$O$35&lt;=AC2,"MEDIUM","HIGH"))</f>
        <v>LOW</v>
      </c>
      <c r="Q35" t="str">
        <v>LOW</v>
      </c>
      <c r="S35" t="s">
        <v>15</v>
      </c>
      <c r="T35" t="s">
        <v>124</v>
      </c>
      <c r="U35" t="s">
        <v>124</v>
      </c>
    </row>
    <row r="36" spans="1:21" x14ac:dyDescent="0.3">
      <c r="A36" s="44" t="s">
        <v>1</v>
      </c>
      <c r="B36" s="49">
        <v>172823232535.44</v>
      </c>
      <c r="M36" s="16" t="s">
        <v>20</v>
      </c>
      <c r="N36" s="16">
        <v>19439732224.09</v>
      </c>
      <c r="O36" s="16">
        <v>26956610135.68</v>
      </c>
      <c r="P36" t="str" cm="1">
        <f t="array" ref="P36:Q36">IF($N$36:$O$36&lt;=AC1,"LOW",IF($N$36:$O$36&lt;=AC2,"MEDIUM","HIGH"))</f>
        <v>LOW</v>
      </c>
      <c r="Q36" t="str">
        <v>LOW</v>
      </c>
      <c r="S36" t="s">
        <v>35</v>
      </c>
      <c r="T36" t="s">
        <v>124</v>
      </c>
      <c r="U36" t="s">
        <v>124</v>
      </c>
    </row>
    <row r="37" spans="1:21" x14ac:dyDescent="0.3">
      <c r="A37" s="44" t="s">
        <v>0</v>
      </c>
      <c r="B37" s="49">
        <v>651145633085.30005</v>
      </c>
      <c r="C37" s="50" t="s">
        <v>135</v>
      </c>
      <c r="M37" t="s">
        <v>84</v>
      </c>
      <c r="N37" s="16">
        <v>20108232055.980003</v>
      </c>
      <c r="O37" s="16">
        <v>27536191163.830002</v>
      </c>
      <c r="P37" t="str" cm="1">
        <f t="array" ref="P37:Q37">IF($N$37:$O$37&lt;=AC1,"LOW",IF($N$37:$O$37&lt;=AC2,"MEDIUM","HIGH"))</f>
        <v>LOW</v>
      </c>
      <c r="Q37" t="str">
        <v>LOW</v>
      </c>
      <c r="S37" t="s">
        <v>34</v>
      </c>
      <c r="T37" t="s">
        <v>124</v>
      </c>
      <c r="U37" t="s">
        <v>124</v>
      </c>
    </row>
    <row r="38" spans="1:21" ht="15.6" x14ac:dyDescent="0.3">
      <c r="M38" s="51" t="s">
        <v>69</v>
      </c>
      <c r="N38" s="52">
        <v>41501551387.360001</v>
      </c>
      <c r="O38" s="52">
        <v>34812381023.949997</v>
      </c>
      <c r="P38" t="str" cm="1">
        <f t="array" ref="P38:Q38">IF($N$38:$O$38&lt;=AC1,"LOW",IF($N$38:$O$38&lt;=AC2,"MEDIUM","HIGH"))</f>
        <v>LOW</v>
      </c>
      <c r="Q38" t="str">
        <v>LOW</v>
      </c>
      <c r="S38" t="s">
        <v>20</v>
      </c>
      <c r="T38" t="s">
        <v>124</v>
      </c>
      <c r="U38" t="s">
        <v>124</v>
      </c>
    </row>
    <row r="39" spans="1:21" ht="15.6" x14ac:dyDescent="0.3">
      <c r="A39" t="s">
        <v>136</v>
      </c>
      <c r="M39" s="53" t="s">
        <v>92</v>
      </c>
      <c r="N39" s="52">
        <v>17961334445.300003</v>
      </c>
      <c r="O39" s="52">
        <v>13175774969.529999</v>
      </c>
      <c r="P39" t="str" cm="1">
        <f t="array" ref="P39:Q39">IF($N$39:$O$39&lt;=AC1,"LOW",IF($N$39:$O$39&lt;=AC2,"MEDIUM","HIGH"))</f>
        <v>LOW</v>
      </c>
      <c r="Q39" t="str">
        <v>LOW</v>
      </c>
    </row>
    <row r="40" spans="1:21" ht="15.6" x14ac:dyDescent="0.3">
      <c r="A40" s="44" t="s">
        <v>133</v>
      </c>
      <c r="B40" s="44" t="s">
        <v>134</v>
      </c>
      <c r="M40" s="51"/>
      <c r="N40" s="52"/>
      <c r="O40" s="52"/>
    </row>
    <row r="41" spans="1:21" x14ac:dyDescent="0.3">
      <c r="A41" s="44" t="s">
        <v>36</v>
      </c>
      <c r="B41" s="49">
        <v>9146249907.8299999</v>
      </c>
    </row>
    <row r="42" spans="1:21" x14ac:dyDescent="0.3">
      <c r="A42" s="44" t="s">
        <v>35</v>
      </c>
      <c r="B42" s="49">
        <v>10238110125.950001</v>
      </c>
    </row>
    <row r="43" spans="1:21" x14ac:dyDescent="0.3">
      <c r="A43" s="44" t="s">
        <v>34</v>
      </c>
      <c r="B43" s="49">
        <v>10456776796.18</v>
      </c>
    </row>
    <row r="44" spans="1:21" x14ac:dyDescent="0.3">
      <c r="A44" s="44" t="s">
        <v>33</v>
      </c>
      <c r="B44" s="49">
        <v>12426178539.059999</v>
      </c>
    </row>
    <row r="45" spans="1:21" x14ac:dyDescent="0.3">
      <c r="A45" s="44" t="s">
        <v>32</v>
      </c>
      <c r="B45" s="49">
        <v>13045383440.230001</v>
      </c>
    </row>
    <row r="46" spans="1:21" x14ac:dyDescent="0.3">
      <c r="A46" s="44" t="s">
        <v>31</v>
      </c>
      <c r="B46" s="49">
        <v>13175774969.529999</v>
      </c>
    </row>
    <row r="47" spans="1:21" x14ac:dyDescent="0.3">
      <c r="A47" s="44" t="s">
        <v>30</v>
      </c>
      <c r="B47" s="49">
        <v>13597161181.51</v>
      </c>
    </row>
    <row r="48" spans="1:21" x14ac:dyDescent="0.3">
      <c r="A48" s="44" t="s">
        <v>29</v>
      </c>
      <c r="B48" s="49">
        <v>15902659947.629997</v>
      </c>
    </row>
    <row r="49" spans="1:2" x14ac:dyDescent="0.3">
      <c r="A49" s="44" t="s">
        <v>28</v>
      </c>
      <c r="B49" s="49">
        <v>15927001738.990002</v>
      </c>
    </row>
    <row r="50" spans="1:2" x14ac:dyDescent="0.3">
      <c r="A50" s="44" t="s">
        <v>27</v>
      </c>
      <c r="B50" s="49">
        <v>15952846966.359999</v>
      </c>
    </row>
  </sheetData>
  <hyperlinks>
    <hyperlink ref="C37" r:id="rId3" xr:uid="{4FF69684-5341-445B-ADE5-2BDC15F88AFC}"/>
  </hyperlinks>
  <pageMargins left="0.7" right="0.7" top="0.75" bottom="0.75" header="0.3" footer="0.3"/>
  <drawing r:id="rId4"/>
  <tableParts count="5">
    <tablePart r:id="rId5"/>
    <tablePart r:id="rId6"/>
    <tablePart r:id="rId7"/>
    <tablePart r:id="rId8"/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06E6-72C0-45F4-87EE-D7E456DFAC5E}">
  <dimension ref="A1:AA48"/>
  <sheetViews>
    <sheetView topLeftCell="A28" workbookViewId="0">
      <selection activeCell="B43" sqref="B43"/>
    </sheetView>
  </sheetViews>
  <sheetFormatPr defaultRowHeight="14.4" x14ac:dyDescent="0.3"/>
  <cols>
    <col min="1" max="1" width="16.88671875" customWidth="1"/>
    <col min="2" max="2" width="23.33203125" customWidth="1"/>
    <col min="3" max="3" width="26.109375" customWidth="1"/>
    <col min="4" max="4" width="25" customWidth="1"/>
    <col min="5" max="5" width="21.33203125" bestFit="1" customWidth="1"/>
    <col min="6" max="6" width="18.77734375" bestFit="1" customWidth="1"/>
    <col min="7" max="7" width="17.77734375" bestFit="1" customWidth="1"/>
    <col min="8" max="9" width="19.77734375" bestFit="1" customWidth="1"/>
    <col min="10" max="10" width="18.77734375" bestFit="1" customWidth="1"/>
    <col min="11" max="11" width="21.33203125" bestFit="1" customWidth="1"/>
    <col min="12" max="12" width="19.77734375" bestFit="1" customWidth="1"/>
    <col min="13" max="13" width="21.33203125" bestFit="1" customWidth="1"/>
  </cols>
  <sheetData>
    <row r="1" spans="1:27" hidden="1" x14ac:dyDescent="0.3">
      <c r="A1" s="55" t="s">
        <v>60</v>
      </c>
      <c r="B1" s="55"/>
      <c r="C1" s="55">
        <v>1244038601827.0095</v>
      </c>
      <c r="D1" s="55">
        <v>57415754204.129997</v>
      </c>
      <c r="E1" s="55">
        <v>40139193575.80999</v>
      </c>
      <c r="F1" s="55">
        <v>30289649486.309998</v>
      </c>
      <c r="G1" s="55">
        <v>5909636491.039999</v>
      </c>
      <c r="H1" s="55">
        <v>227868282245.44998</v>
      </c>
      <c r="I1" s="55">
        <v>306187264549.29993</v>
      </c>
      <c r="J1" s="55">
        <v>37054090918.999992</v>
      </c>
      <c r="K1" s="55">
        <v>1948902473298.05</v>
      </c>
      <c r="L1" s="55">
        <v>478017124809.79022</v>
      </c>
      <c r="M1" s="55">
        <v>2426919598107.8398</v>
      </c>
    </row>
    <row r="2" spans="1:27" hidden="1" x14ac:dyDescent="0.3">
      <c r="A2" s="55"/>
      <c r="B2" s="55"/>
      <c r="C2" s="55">
        <f>SUM(C1:J1)</f>
        <v>1948902473298.0493</v>
      </c>
      <c r="D2" s="55"/>
      <c r="E2" s="55"/>
      <c r="F2" s="55"/>
      <c r="G2" s="55"/>
      <c r="H2" s="55"/>
      <c r="I2" s="55"/>
      <c r="J2" s="55"/>
      <c r="K2" s="55"/>
      <c r="L2" s="55"/>
      <c r="M2" s="55"/>
      <c r="AA2" s="56"/>
    </row>
    <row r="3" spans="1:27" x14ac:dyDescent="0.3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T3" s="57"/>
      <c r="U3" s="55"/>
      <c r="V3" s="55"/>
      <c r="AA3" s="56"/>
    </row>
    <row r="4" spans="1:27" x14ac:dyDescent="0.3">
      <c r="A4" s="55"/>
      <c r="B4" s="58" t="s">
        <v>137</v>
      </c>
      <c r="C4" s="58" t="s">
        <v>138</v>
      </c>
      <c r="D4" s="58" t="s">
        <v>139</v>
      </c>
      <c r="E4" s="59" t="s">
        <v>140</v>
      </c>
      <c r="F4" s="55"/>
      <c r="G4" s="55"/>
      <c r="H4" s="55"/>
      <c r="I4" s="55"/>
      <c r="J4" s="55"/>
      <c r="K4" s="55"/>
      <c r="L4" s="55"/>
      <c r="M4" s="55"/>
      <c r="T4" s="57"/>
      <c r="U4" s="55"/>
      <c r="V4" s="55"/>
      <c r="AA4" s="56"/>
    </row>
    <row r="5" spans="1:27" x14ac:dyDescent="0.3">
      <c r="A5" s="55"/>
      <c r="B5" s="58" t="str" cm="1">
        <f t="array" ref="B5:B14">TRANSPOSE([1]!Table6[[#Headers],[PAYE]:[MDAs REVENUE]])</f>
        <v>PAYE</v>
      </c>
      <c r="C5" s="58" cm="1">
        <f t="array" ref="C5:C14">TRANSPOSE('[1]IGR 2022 Data'!B39:K39)</f>
        <v>994404455858.06018</v>
      </c>
      <c r="D5" s="58" cm="1">
        <f t="array" ref="D5:D14">TRANSPOSE(C1:L1)</f>
        <v>1244038601827.0095</v>
      </c>
      <c r="E5" s="60">
        <f>(D5-C5)/D5</f>
        <v>0.20066430864953366</v>
      </c>
      <c r="F5" s="55"/>
      <c r="G5" s="55"/>
      <c r="H5" s="55"/>
      <c r="I5" s="55"/>
      <c r="J5" s="55"/>
      <c r="K5" s="55"/>
      <c r="L5" s="55"/>
      <c r="M5" s="55"/>
      <c r="T5" s="61"/>
      <c r="AA5" s="61"/>
    </row>
    <row r="6" spans="1:27" x14ac:dyDescent="0.3">
      <c r="A6" s="55"/>
      <c r="B6" s="58" t="str">
        <v>DIRECT ASSESSMENT</v>
      </c>
      <c r="C6" s="58">
        <v>52349772646.640007</v>
      </c>
      <c r="D6" s="58">
        <v>57415754204.129997</v>
      </c>
      <c r="E6" s="60">
        <f t="shared" ref="E6:E14" si="0">(D6-C6)/D6</f>
        <v>8.8233301603579506E-2</v>
      </c>
      <c r="F6" s="55"/>
      <c r="G6" s="55"/>
      <c r="H6" s="55"/>
      <c r="I6" s="55"/>
      <c r="J6" s="55"/>
      <c r="K6" s="55"/>
      <c r="L6" s="55"/>
      <c r="M6" s="55"/>
      <c r="T6" s="61"/>
      <c r="AA6" s="61"/>
    </row>
    <row r="7" spans="1:27" x14ac:dyDescent="0.3">
      <c r="A7" s="55"/>
      <c r="B7" s="58" t="str">
        <v>ROAD TAXES</v>
      </c>
      <c r="C7" s="58">
        <v>24571134250.520004</v>
      </c>
      <c r="D7" s="58">
        <v>40139193575.80999</v>
      </c>
      <c r="E7" s="60">
        <f t="shared" si="0"/>
        <v>0.3878518210857162</v>
      </c>
      <c r="F7" s="55"/>
      <c r="G7" s="55"/>
      <c r="H7" s="55"/>
      <c r="I7" s="55"/>
      <c r="J7" s="55"/>
      <c r="K7" s="55"/>
      <c r="L7" s="55"/>
      <c r="M7" s="55"/>
      <c r="T7" s="61"/>
    </row>
    <row r="8" spans="1:27" x14ac:dyDescent="0.3">
      <c r="A8" s="55"/>
      <c r="B8" s="58" t="str">
        <v>STAMP DUTIES</v>
      </c>
      <c r="C8" s="58">
        <v>27125210397.529987</v>
      </c>
      <c r="D8" s="58">
        <v>30289649486.309998</v>
      </c>
      <c r="E8" s="60">
        <f t="shared" si="0"/>
        <v>0.10447262158679785</v>
      </c>
      <c r="F8" s="55"/>
      <c r="G8" s="55"/>
      <c r="H8" s="55"/>
      <c r="I8" s="55"/>
      <c r="J8" s="55"/>
      <c r="K8" s="55"/>
      <c r="L8" s="55"/>
      <c r="M8" s="55"/>
      <c r="T8" s="61"/>
    </row>
    <row r="9" spans="1:27" x14ac:dyDescent="0.3">
      <c r="A9" s="55"/>
      <c r="B9" s="58" t="str">
        <v>CAPITAL GAIN TAX</v>
      </c>
      <c r="C9" s="58">
        <v>3521439973.769999</v>
      </c>
      <c r="D9" s="58">
        <v>5909636491.039999</v>
      </c>
      <c r="E9" s="60">
        <f t="shared" si="0"/>
        <v>0.4041190216844821</v>
      </c>
      <c r="F9" s="55"/>
      <c r="G9" s="55"/>
      <c r="H9" s="55"/>
      <c r="I9" s="55"/>
      <c r="J9" s="55"/>
      <c r="K9" s="55"/>
      <c r="L9" s="55"/>
      <c r="M9" s="55"/>
      <c r="T9" s="61"/>
    </row>
    <row r="10" spans="1:27" x14ac:dyDescent="0.3">
      <c r="A10" s="55"/>
      <c r="B10" s="58" t="str">
        <v>WITHHOLDING TAX</v>
      </c>
      <c r="C10" s="58">
        <v>139906092599.43002</v>
      </c>
      <c r="D10" s="58">
        <v>227868282245.44998</v>
      </c>
      <c r="E10" s="60">
        <f t="shared" si="0"/>
        <v>0.38602208600173166</v>
      </c>
      <c r="F10" s="55"/>
      <c r="G10" s="55"/>
      <c r="H10" s="55"/>
      <c r="I10" s="55"/>
      <c r="J10" s="55"/>
      <c r="K10" s="55"/>
      <c r="L10" s="55"/>
      <c r="M10" s="55"/>
      <c r="T10" s="61"/>
    </row>
    <row r="11" spans="1:27" x14ac:dyDescent="0.3">
      <c r="A11" s="55"/>
      <c r="B11" s="58" t="str">
        <v>OTHER TAXES</v>
      </c>
      <c r="C11" s="58">
        <v>179952121959.25003</v>
      </c>
      <c r="D11" s="58">
        <v>306187264549.29993</v>
      </c>
      <c r="E11" s="60">
        <f t="shared" si="0"/>
        <v>0.41228083988360814</v>
      </c>
      <c r="F11" s="55"/>
      <c r="G11" s="55"/>
      <c r="H11" s="55"/>
      <c r="I11" s="55"/>
      <c r="J11" s="55"/>
      <c r="K11" s="55"/>
      <c r="L11" s="55"/>
      <c r="M11" s="55"/>
      <c r="T11" s="61"/>
    </row>
    <row r="12" spans="1:27" x14ac:dyDescent="0.3">
      <c r="A12" s="55"/>
      <c r="B12" s="58" t="str">
        <v>LGA REVENUE</v>
      </c>
      <c r="C12" s="58">
        <v>48710221775.270004</v>
      </c>
      <c r="D12" s="58">
        <v>37054090918.999992</v>
      </c>
      <c r="E12" s="60">
        <f t="shared" si="0"/>
        <v>-0.31457068753218748</v>
      </c>
      <c r="F12" s="55"/>
      <c r="G12" s="55"/>
      <c r="H12" s="55"/>
      <c r="I12" s="55"/>
      <c r="J12" s="55"/>
      <c r="K12" s="55"/>
      <c r="L12" s="55"/>
      <c r="M12" s="55"/>
      <c r="T12" s="61"/>
    </row>
    <row r="13" spans="1:27" x14ac:dyDescent="0.3">
      <c r="A13" s="55"/>
      <c r="B13" s="58" t="str">
        <v>TOTAL TAX</v>
      </c>
      <c r="C13" s="58">
        <v>1470540449460.4705</v>
      </c>
      <c r="D13" s="58">
        <v>1948902473298.05</v>
      </c>
      <c r="E13" s="60">
        <f t="shared" si="0"/>
        <v>0.24545200716384058</v>
      </c>
      <c r="F13" s="55"/>
      <c r="G13" s="55"/>
      <c r="H13" s="55"/>
      <c r="I13" s="55"/>
      <c r="J13" s="55"/>
      <c r="K13" s="55"/>
      <c r="L13" s="55"/>
      <c r="M13" s="55"/>
    </row>
    <row r="14" spans="1:27" x14ac:dyDescent="0.3">
      <c r="A14" s="55"/>
      <c r="B14" s="58" t="str">
        <v>MDAs REVENUE</v>
      </c>
      <c r="C14" s="58">
        <v>455072177190.2901</v>
      </c>
      <c r="D14" s="58">
        <v>478017124809.79022</v>
      </c>
      <c r="E14" s="60">
        <f t="shared" si="0"/>
        <v>4.8000262811986584E-2</v>
      </c>
      <c r="F14" s="55"/>
      <c r="G14" s="55"/>
      <c r="H14" s="55"/>
      <c r="I14" s="55"/>
      <c r="J14" s="55"/>
      <c r="K14" s="55"/>
      <c r="L14" s="55"/>
      <c r="M14" s="55"/>
    </row>
    <row r="15" spans="1:27" x14ac:dyDescent="0.3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</row>
    <row r="16" spans="1:27" x14ac:dyDescent="0.3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</row>
    <row r="17" spans="1:13" x14ac:dyDescent="0.3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</row>
    <row r="18" spans="1:13" x14ac:dyDescent="0.3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</row>
    <row r="19" spans="1:13" x14ac:dyDescent="0.3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</row>
    <row r="20" spans="1:13" x14ac:dyDescent="0.3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</row>
    <row r="21" spans="1:13" x14ac:dyDescent="0.3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</row>
    <row r="22" spans="1:13" x14ac:dyDescent="0.3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</row>
    <row r="23" spans="1:13" x14ac:dyDescent="0.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</row>
    <row r="24" spans="1:13" x14ac:dyDescent="0.3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</row>
    <row r="25" spans="1:13" x14ac:dyDescent="0.3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</row>
    <row r="26" spans="1:13" x14ac:dyDescent="0.3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</row>
    <row r="27" spans="1:13" x14ac:dyDescent="0.3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</row>
    <row r="28" spans="1:13" x14ac:dyDescent="0.3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</row>
    <row r="29" spans="1:13" x14ac:dyDescent="0.3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</row>
    <row r="30" spans="1:13" x14ac:dyDescent="0.3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</row>
    <row r="31" spans="1:13" x14ac:dyDescent="0.3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</row>
    <row r="32" spans="1:13" x14ac:dyDescent="0.3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</row>
    <row r="33" spans="1:13" x14ac:dyDescent="0.3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</row>
    <row r="34" spans="1:13" x14ac:dyDescent="0.3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</row>
    <row r="35" spans="1:13" x14ac:dyDescent="0.3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</row>
    <row r="36" spans="1:13" x14ac:dyDescent="0.3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</row>
    <row r="37" spans="1:13" x14ac:dyDescent="0.3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</row>
    <row r="38" spans="1:13" x14ac:dyDescent="0.3">
      <c r="A38" s="58" t="s">
        <v>137</v>
      </c>
      <c r="B38" s="60" t="s">
        <v>140</v>
      </c>
      <c r="C38" s="55"/>
      <c r="E38" s="55"/>
      <c r="F38" s="55"/>
      <c r="G38" s="55"/>
      <c r="H38" s="55"/>
      <c r="I38" s="55"/>
      <c r="J38" s="55"/>
      <c r="K38" s="55"/>
      <c r="L38" s="55"/>
      <c r="M38" s="55"/>
    </row>
    <row r="39" spans="1:13" x14ac:dyDescent="0.3">
      <c r="A39" s="58" t="s">
        <v>40</v>
      </c>
      <c r="B39" s="60">
        <v>0.20066430864953366</v>
      </c>
      <c r="C39" s="55"/>
      <c r="E39" s="55"/>
      <c r="F39" s="55"/>
      <c r="G39" s="55"/>
      <c r="H39" s="55"/>
      <c r="I39" s="55"/>
      <c r="J39" s="55"/>
      <c r="K39" s="55"/>
      <c r="L39" s="55"/>
      <c r="M39" s="55"/>
    </row>
    <row r="40" spans="1:13" x14ac:dyDescent="0.3">
      <c r="A40" s="58" t="s">
        <v>41</v>
      </c>
      <c r="B40" s="60">
        <v>8.8233301603579506E-2</v>
      </c>
      <c r="C40" s="55"/>
      <c r="E40" s="55"/>
      <c r="F40" s="55"/>
      <c r="G40" s="55"/>
      <c r="H40" s="55"/>
      <c r="I40" s="55"/>
      <c r="J40" s="55"/>
      <c r="K40" s="55"/>
      <c r="L40" s="55"/>
      <c r="M40" s="55"/>
    </row>
    <row r="41" spans="1:13" x14ac:dyDescent="0.3">
      <c r="A41" s="62" t="s">
        <v>42</v>
      </c>
      <c r="B41" s="60">
        <v>0.3878518210857162</v>
      </c>
    </row>
    <row r="42" spans="1:13" x14ac:dyDescent="0.3">
      <c r="A42" s="62" t="s">
        <v>43</v>
      </c>
      <c r="B42" s="60">
        <v>0.10447262158679785</v>
      </c>
    </row>
    <row r="43" spans="1:13" x14ac:dyDescent="0.3">
      <c r="A43" s="62" t="s">
        <v>44</v>
      </c>
      <c r="B43" s="60">
        <v>0.4041190216844821</v>
      </c>
    </row>
    <row r="44" spans="1:13" x14ac:dyDescent="0.3">
      <c r="A44" s="62" t="s">
        <v>45</v>
      </c>
      <c r="B44" s="60">
        <v>0.38602208600173166</v>
      </c>
    </row>
    <row r="45" spans="1:13" x14ac:dyDescent="0.3">
      <c r="A45" s="62" t="s">
        <v>46</v>
      </c>
      <c r="B45" s="60">
        <v>0.41228083988360814</v>
      </c>
    </row>
    <row r="46" spans="1:13" x14ac:dyDescent="0.3">
      <c r="A46" s="62" t="s">
        <v>47</v>
      </c>
      <c r="B46" s="60">
        <v>-0.31457068753218748</v>
      </c>
    </row>
    <row r="47" spans="1:13" x14ac:dyDescent="0.3">
      <c r="A47" s="62" t="s">
        <v>48</v>
      </c>
      <c r="B47" s="60">
        <v>0.24545200716384058</v>
      </c>
    </row>
    <row r="48" spans="1:13" x14ac:dyDescent="0.3">
      <c r="A48" s="62" t="s">
        <v>49</v>
      </c>
      <c r="B48" s="60">
        <v>4.8000262811986584E-2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2E9B-FCF6-417A-B4F6-B51BEB2CCE60}">
  <dimension ref="BD1:BI38"/>
  <sheetViews>
    <sheetView tabSelected="1" topLeftCell="CJ1" zoomScale="107" zoomScaleNormal="107" workbookViewId="0">
      <selection activeCell="CV12" sqref="CV12"/>
    </sheetView>
  </sheetViews>
  <sheetFormatPr defaultRowHeight="14.4" x14ac:dyDescent="0.3"/>
  <sheetData>
    <row r="1" spans="56:61" ht="15" thickBot="1" x14ac:dyDescent="0.35">
      <c r="BD1" t="s">
        <v>109</v>
      </c>
      <c r="BE1" t="s">
        <v>110</v>
      </c>
      <c r="BF1" t="s">
        <v>111</v>
      </c>
      <c r="BH1" s="73" t="s">
        <v>109</v>
      </c>
      <c r="BI1" s="74" t="s">
        <v>111</v>
      </c>
    </row>
    <row r="2" spans="56:61" ht="15" thickTop="1" x14ac:dyDescent="0.3">
      <c r="BD2" t="s">
        <v>19</v>
      </c>
      <c r="BE2" t="s">
        <v>124</v>
      </c>
      <c r="BF2" t="s">
        <v>124</v>
      </c>
      <c r="BH2" s="75" t="s">
        <v>19</v>
      </c>
      <c r="BI2" s="76" t="s">
        <v>124</v>
      </c>
    </row>
    <row r="3" spans="56:61" x14ac:dyDescent="0.3">
      <c r="BD3" t="s">
        <v>31</v>
      </c>
      <c r="BE3" t="s">
        <v>124</v>
      </c>
      <c r="BF3" t="s">
        <v>124</v>
      </c>
      <c r="BH3" s="77" t="s">
        <v>31</v>
      </c>
      <c r="BI3" s="78" t="s">
        <v>124</v>
      </c>
    </row>
    <row r="4" spans="56:61" x14ac:dyDescent="0.3">
      <c r="BD4" t="s">
        <v>10</v>
      </c>
      <c r="BE4" t="s">
        <v>124</v>
      </c>
      <c r="BF4" t="s">
        <v>124</v>
      </c>
      <c r="BH4" s="75" t="s">
        <v>10</v>
      </c>
      <c r="BI4" s="76" t="s">
        <v>124</v>
      </c>
    </row>
    <row r="5" spans="56:61" x14ac:dyDescent="0.3">
      <c r="BD5" t="s">
        <v>11</v>
      </c>
      <c r="BE5" t="s">
        <v>124</v>
      </c>
      <c r="BF5" t="s">
        <v>124</v>
      </c>
      <c r="BH5" s="77" t="s">
        <v>11</v>
      </c>
      <c r="BI5" s="78" t="s">
        <v>124</v>
      </c>
    </row>
    <row r="6" spans="56:61" x14ac:dyDescent="0.3">
      <c r="BD6" t="s">
        <v>14</v>
      </c>
      <c r="BE6" t="s">
        <v>124</v>
      </c>
      <c r="BF6" t="s">
        <v>124</v>
      </c>
      <c r="BH6" s="75" t="s">
        <v>14</v>
      </c>
      <c r="BI6" s="76" t="s">
        <v>124</v>
      </c>
    </row>
    <row r="7" spans="56:61" x14ac:dyDescent="0.3">
      <c r="BD7" t="s">
        <v>29</v>
      </c>
      <c r="BE7" t="s">
        <v>124</v>
      </c>
      <c r="BF7" t="s">
        <v>124</v>
      </c>
      <c r="BH7" s="77" t="s">
        <v>29</v>
      </c>
      <c r="BI7" s="78" t="s">
        <v>124</v>
      </c>
    </row>
    <row r="8" spans="56:61" x14ac:dyDescent="0.3">
      <c r="BD8" t="s">
        <v>27</v>
      </c>
      <c r="BE8" t="s">
        <v>124</v>
      </c>
      <c r="BF8" t="s">
        <v>124</v>
      </c>
      <c r="BH8" s="75" t="s">
        <v>27</v>
      </c>
      <c r="BI8" s="76" t="s">
        <v>124</v>
      </c>
    </row>
    <row r="9" spans="56:61" x14ac:dyDescent="0.3">
      <c r="BD9" t="s">
        <v>23</v>
      </c>
      <c r="BE9" t="s">
        <v>124</v>
      </c>
      <c r="BF9" t="s">
        <v>124</v>
      </c>
      <c r="BH9" s="77" t="s">
        <v>23</v>
      </c>
      <c r="BI9" s="78" t="s">
        <v>124</v>
      </c>
    </row>
    <row r="10" spans="56:61" x14ac:dyDescent="0.3">
      <c r="BD10" t="s">
        <v>17</v>
      </c>
      <c r="BE10" t="s">
        <v>124</v>
      </c>
      <c r="BF10" t="s">
        <v>124</v>
      </c>
      <c r="BH10" s="75" t="s">
        <v>17</v>
      </c>
      <c r="BI10" s="76" t="s">
        <v>124</v>
      </c>
    </row>
    <row r="11" spans="56:61" x14ac:dyDescent="0.3">
      <c r="BD11" t="s">
        <v>4</v>
      </c>
      <c r="BE11" t="s">
        <v>127</v>
      </c>
      <c r="BF11" t="s">
        <v>127</v>
      </c>
      <c r="BH11" s="77" t="s">
        <v>4</v>
      </c>
      <c r="BI11" s="78" t="s">
        <v>127</v>
      </c>
    </row>
    <row r="12" spans="56:61" x14ac:dyDescent="0.3">
      <c r="BD12" t="s">
        <v>33</v>
      </c>
      <c r="BE12" t="s">
        <v>124</v>
      </c>
      <c r="BF12" t="s">
        <v>124</v>
      </c>
      <c r="BH12" s="75" t="s">
        <v>33</v>
      </c>
      <c r="BI12" s="76" t="s">
        <v>124</v>
      </c>
    </row>
    <row r="13" spans="56:61" x14ac:dyDescent="0.3">
      <c r="BD13" t="s">
        <v>7</v>
      </c>
      <c r="BE13" t="s">
        <v>126</v>
      </c>
      <c r="BF13" t="s">
        <v>124</v>
      </c>
      <c r="BH13" s="77" t="s">
        <v>7</v>
      </c>
      <c r="BI13" s="78" t="s">
        <v>124</v>
      </c>
    </row>
    <row r="14" spans="56:61" x14ac:dyDescent="0.3">
      <c r="BD14" t="s">
        <v>25</v>
      </c>
      <c r="BE14" t="s">
        <v>124</v>
      </c>
      <c r="BF14" t="s">
        <v>124</v>
      </c>
      <c r="BH14" s="75" t="s">
        <v>25</v>
      </c>
      <c r="BI14" s="76" t="s">
        <v>124</v>
      </c>
    </row>
    <row r="15" spans="56:61" x14ac:dyDescent="0.3">
      <c r="BD15" t="s">
        <v>13</v>
      </c>
      <c r="BE15" t="s">
        <v>124</v>
      </c>
      <c r="BF15" t="s">
        <v>124</v>
      </c>
      <c r="BH15" s="77" t="s">
        <v>13</v>
      </c>
      <c r="BI15" s="78" t="s">
        <v>124</v>
      </c>
    </row>
    <row r="16" spans="56:61" x14ac:dyDescent="0.3">
      <c r="BD16" t="s">
        <v>2</v>
      </c>
      <c r="BE16" t="s">
        <v>127</v>
      </c>
      <c r="BF16" t="s">
        <v>127</v>
      </c>
      <c r="BH16" s="75" t="s">
        <v>2</v>
      </c>
      <c r="BI16" s="76" t="s">
        <v>127</v>
      </c>
    </row>
    <row r="17" spans="56:61" x14ac:dyDescent="0.3">
      <c r="BD17" t="s">
        <v>30</v>
      </c>
      <c r="BE17" t="s">
        <v>124</v>
      </c>
      <c r="BF17" t="s">
        <v>124</v>
      </c>
      <c r="BH17" s="77" t="s">
        <v>30</v>
      </c>
      <c r="BI17" s="78" t="s">
        <v>124</v>
      </c>
    </row>
    <row r="18" spans="56:61" x14ac:dyDescent="0.3">
      <c r="BD18" t="s">
        <v>21</v>
      </c>
      <c r="BE18" t="s">
        <v>124</v>
      </c>
      <c r="BF18" t="s">
        <v>124</v>
      </c>
      <c r="BH18" s="75" t="s">
        <v>21</v>
      </c>
      <c r="BI18" s="76" t="s">
        <v>124</v>
      </c>
    </row>
    <row r="19" spans="56:61" x14ac:dyDescent="0.3">
      <c r="BD19" t="s">
        <v>18</v>
      </c>
      <c r="BE19" t="s">
        <v>124</v>
      </c>
      <c r="BF19" t="s">
        <v>124</v>
      </c>
      <c r="BH19" s="77" t="s">
        <v>18</v>
      </c>
      <c r="BI19" s="78" t="s">
        <v>124</v>
      </c>
    </row>
    <row r="20" spans="56:61" x14ac:dyDescent="0.3">
      <c r="BD20" t="s">
        <v>6</v>
      </c>
      <c r="BE20" t="s">
        <v>126</v>
      </c>
      <c r="BF20" t="s">
        <v>126</v>
      </c>
      <c r="BH20" s="75" t="s">
        <v>6</v>
      </c>
      <c r="BI20" s="76" t="s">
        <v>126</v>
      </c>
    </row>
    <row r="21" spans="56:61" x14ac:dyDescent="0.3">
      <c r="BD21" t="s">
        <v>8</v>
      </c>
      <c r="BE21" t="s">
        <v>126</v>
      </c>
      <c r="BF21" t="s">
        <v>124</v>
      </c>
      <c r="BH21" s="77" t="s">
        <v>8</v>
      </c>
      <c r="BI21" s="78" t="s">
        <v>124</v>
      </c>
    </row>
    <row r="22" spans="56:61" x14ac:dyDescent="0.3">
      <c r="BD22" t="s">
        <v>32</v>
      </c>
      <c r="BE22" t="s">
        <v>124</v>
      </c>
      <c r="BF22" t="s">
        <v>124</v>
      </c>
      <c r="BH22" s="75" t="s">
        <v>32</v>
      </c>
      <c r="BI22" s="76" t="s">
        <v>124</v>
      </c>
    </row>
    <row r="23" spans="56:61" x14ac:dyDescent="0.3">
      <c r="BD23" t="s">
        <v>36</v>
      </c>
      <c r="BE23" t="s">
        <v>124</v>
      </c>
      <c r="BF23" t="s">
        <v>124</v>
      </c>
      <c r="BH23" s="77" t="s">
        <v>36</v>
      </c>
      <c r="BI23" s="78" t="s">
        <v>124</v>
      </c>
    </row>
    <row r="24" spans="56:61" x14ac:dyDescent="0.3">
      <c r="BD24" t="s">
        <v>24</v>
      </c>
      <c r="BE24" t="s">
        <v>124</v>
      </c>
      <c r="BF24" t="s">
        <v>124</v>
      </c>
      <c r="BH24" s="75" t="s">
        <v>24</v>
      </c>
      <c r="BI24" s="76" t="s">
        <v>124</v>
      </c>
    </row>
    <row r="25" spans="56:61" x14ac:dyDescent="0.3">
      <c r="BD25" t="s">
        <v>9</v>
      </c>
      <c r="BE25" t="s">
        <v>124</v>
      </c>
      <c r="BF25" t="s">
        <v>124</v>
      </c>
      <c r="BH25" s="77" t="s">
        <v>9</v>
      </c>
      <c r="BI25" s="78" t="s">
        <v>124</v>
      </c>
    </row>
    <row r="26" spans="56:61" x14ac:dyDescent="0.3">
      <c r="BD26" t="s">
        <v>0</v>
      </c>
      <c r="BE26" t="s">
        <v>127</v>
      </c>
      <c r="BF26" t="s">
        <v>127</v>
      </c>
      <c r="BH26" s="75" t="s">
        <v>0</v>
      </c>
      <c r="BI26" s="76" t="s">
        <v>127</v>
      </c>
    </row>
    <row r="27" spans="56:61" x14ac:dyDescent="0.3">
      <c r="BD27" t="s">
        <v>22</v>
      </c>
      <c r="BE27" t="s">
        <v>124</v>
      </c>
      <c r="BF27" t="s">
        <v>124</v>
      </c>
      <c r="BH27" s="77" t="s">
        <v>22</v>
      </c>
      <c r="BI27" s="78" t="s">
        <v>124</v>
      </c>
    </row>
    <row r="28" spans="56:61" x14ac:dyDescent="0.3">
      <c r="BD28" t="s">
        <v>26</v>
      </c>
      <c r="BE28" t="s">
        <v>124</v>
      </c>
      <c r="BF28" t="s">
        <v>124</v>
      </c>
      <c r="BH28" s="75" t="s">
        <v>26</v>
      </c>
      <c r="BI28" s="76" t="s">
        <v>124</v>
      </c>
    </row>
    <row r="29" spans="56:61" x14ac:dyDescent="0.3">
      <c r="BD29" t="s">
        <v>3</v>
      </c>
      <c r="BE29" t="s">
        <v>127</v>
      </c>
      <c r="BF29" t="s">
        <v>127</v>
      </c>
      <c r="BH29" s="77" t="s">
        <v>3</v>
      </c>
      <c r="BI29" s="78" t="s">
        <v>127</v>
      </c>
    </row>
    <row r="30" spans="56:61" x14ac:dyDescent="0.3">
      <c r="BD30" t="s">
        <v>12</v>
      </c>
      <c r="BE30" t="s">
        <v>124</v>
      </c>
      <c r="BF30" t="s">
        <v>124</v>
      </c>
      <c r="BH30" s="75" t="s">
        <v>12</v>
      </c>
      <c r="BI30" s="76" t="s">
        <v>124</v>
      </c>
    </row>
    <row r="31" spans="56:61" x14ac:dyDescent="0.3">
      <c r="BD31" t="s">
        <v>16</v>
      </c>
      <c r="BE31" t="s">
        <v>124</v>
      </c>
      <c r="BF31" t="s">
        <v>124</v>
      </c>
      <c r="BH31" s="77" t="s">
        <v>16</v>
      </c>
      <c r="BI31" s="78" t="s">
        <v>124</v>
      </c>
    </row>
    <row r="32" spans="56:61" x14ac:dyDescent="0.3">
      <c r="BD32" t="s">
        <v>5</v>
      </c>
      <c r="BE32" t="s">
        <v>126</v>
      </c>
      <c r="BF32" t="s">
        <v>126</v>
      </c>
      <c r="BH32" s="75" t="s">
        <v>5</v>
      </c>
      <c r="BI32" s="76" t="s">
        <v>126</v>
      </c>
    </row>
    <row r="33" spans="56:61" x14ac:dyDescent="0.3">
      <c r="BD33" t="s">
        <v>28</v>
      </c>
      <c r="BE33" t="s">
        <v>124</v>
      </c>
      <c r="BF33" t="s">
        <v>124</v>
      </c>
      <c r="BH33" s="77" t="s">
        <v>28</v>
      </c>
      <c r="BI33" s="78" t="s">
        <v>124</v>
      </c>
    </row>
    <row r="34" spans="56:61" x14ac:dyDescent="0.3">
      <c r="BD34" t="s">
        <v>1</v>
      </c>
      <c r="BE34" t="s">
        <v>127</v>
      </c>
      <c r="BF34" t="s">
        <v>127</v>
      </c>
      <c r="BH34" s="75" t="s">
        <v>1</v>
      </c>
      <c r="BI34" s="76" t="s">
        <v>127</v>
      </c>
    </row>
    <row r="35" spans="56:61" x14ac:dyDescent="0.3">
      <c r="BD35" t="s">
        <v>15</v>
      </c>
      <c r="BE35" t="s">
        <v>124</v>
      </c>
      <c r="BF35" t="s">
        <v>124</v>
      </c>
      <c r="BH35" s="77" t="s">
        <v>15</v>
      </c>
      <c r="BI35" s="78" t="s">
        <v>124</v>
      </c>
    </row>
    <row r="36" spans="56:61" x14ac:dyDescent="0.3">
      <c r="BD36" t="s">
        <v>35</v>
      </c>
      <c r="BE36" t="s">
        <v>124</v>
      </c>
      <c r="BF36" t="s">
        <v>124</v>
      </c>
      <c r="BH36" s="75" t="s">
        <v>35</v>
      </c>
      <c r="BI36" s="76" t="s">
        <v>124</v>
      </c>
    </row>
    <row r="37" spans="56:61" x14ac:dyDescent="0.3">
      <c r="BD37" t="s">
        <v>34</v>
      </c>
      <c r="BE37" t="s">
        <v>124</v>
      </c>
      <c r="BF37" t="s">
        <v>124</v>
      </c>
      <c r="BH37" s="77" t="s">
        <v>34</v>
      </c>
      <c r="BI37" s="78" t="s">
        <v>124</v>
      </c>
    </row>
    <row r="38" spans="56:61" x14ac:dyDescent="0.3">
      <c r="BD38" t="s">
        <v>20</v>
      </c>
      <c r="BE38" t="s">
        <v>124</v>
      </c>
      <c r="BF38" t="s">
        <v>124</v>
      </c>
      <c r="BH38" s="79" t="s">
        <v>20</v>
      </c>
      <c r="BI38" s="76" t="s">
        <v>124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Introduction</vt:lpstr>
      <vt:lpstr>2022 IGR DATA</vt:lpstr>
      <vt:lpstr>2023 IGR DATA</vt:lpstr>
      <vt:lpstr>REGIONAL GROUPING &amp; ANALYSIS</vt:lpstr>
      <vt:lpstr>STATE BY STATE IGR ANALYSIS</vt:lpstr>
      <vt:lpstr>IGR REVENUE CATEGORY  ANALYSIS</vt:lpstr>
      <vt:lpstr>IGR ANALYSIS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Taiwo Ajayi</dc:creator>
  <cp:lastModifiedBy>Taiwo Ajayi</cp:lastModifiedBy>
  <dcterms:created xsi:type="dcterms:W3CDTF">2025-05-11T23:21:38Z</dcterms:created>
  <dcterms:modified xsi:type="dcterms:W3CDTF">2025-05-12T08:20:59Z</dcterms:modified>
</cp:coreProperties>
</file>