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<sst xmlns="http://schemas.openxmlformats.org/spreadsheetml/2006/main" count="1444" uniqueCount="334">
  <si>
    <t>Name</t>
  </si>
  <si>
    <t>Price</t>
  </si>
  <si>
    <t>Cheapest - Option</t>
  </si>
  <si>
    <t>Cheapest - Shipping Cost</t>
  </si>
  <si>
    <t>Cheapest - Taxes &amp; Fees</t>
  </si>
  <si>
    <t>Cheapest ETA - Days</t>
  </si>
  <si>
    <t>Fastest Option - Days</t>
  </si>
  <si>
    <t>Fastest - Shipping Cost</t>
  </si>
  <si>
    <t>Fastest - Taxes &amp; Fees</t>
  </si>
  <si>
    <t>Group</t>
  </si>
  <si>
    <t>Category</t>
  </si>
  <si>
    <t>Vendor</t>
  </si>
  <si>
    <t>URL</t>
  </si>
  <si>
    <t>Smart Phone Car Mount</t>
  </si>
  <si>
    <t>Standard Shipping</t>
  </si>
  <si>
    <t>Plat+/Iridium</t>
  </si>
  <si>
    <t>Accessories</t>
  </si>
  <si>
    <t>Amazon</t>
  </si>
  <si>
    <t>Xbox One/PS4 Universal Tool Kit</t>
  </si>
  <si>
    <t>One Finger Death Punch - Steam Game</t>
  </si>
  <si>
    <t>Steam Game</t>
  </si>
  <si>
    <t>Games</t>
  </si>
  <si>
    <t>Steam</t>
  </si>
  <si>
    <t>Don't Starve Together: Beating Heart Chest - Steam Game</t>
  </si>
  <si>
    <t>Golf With Your Friends - Steam Game</t>
  </si>
  <si>
    <t>Town of Salem - Steam Game</t>
  </si>
  <si>
    <t>Rankie HDMI Cable</t>
  </si>
  <si>
    <t>Prime Shipping</t>
  </si>
  <si>
    <t>Electronics</t>
  </si>
  <si>
    <t>500 Piece Googly Eyes</t>
  </si>
  <si>
    <t>Other</t>
  </si>
  <si>
    <t>Chain Accessory</t>
  </si>
  <si>
    <t>3ft Micro USB Cable</t>
  </si>
  <si>
    <t>Kinetic Art Balance Toy</t>
  </si>
  <si>
    <t>Toys</t>
  </si>
  <si>
    <t>Compass</t>
  </si>
  <si>
    <t>10 pc Mini Plunger Stand</t>
  </si>
  <si>
    <t>Cactus Pen</t>
  </si>
  <si>
    <t>Bacon Balm Lip Balm</t>
  </si>
  <si>
    <t>Shock Gum Gag Gift</t>
  </si>
  <si>
    <t>7 Color Mushroom LED Light</t>
  </si>
  <si>
    <t>Electronics/Toy</t>
  </si>
  <si>
    <t>100 Smiley Face Stickers</t>
  </si>
  <si>
    <t>Natural Stone Necklace</t>
  </si>
  <si>
    <t>Jewelry</t>
  </si>
  <si>
    <t>Enderman Figure pack</t>
  </si>
  <si>
    <t>Irid+/Rhodium</t>
  </si>
  <si>
    <t>Minecraft Stever Figure Pack/Iron Golem Figure Pack</t>
  </si>
  <si>
    <t>Diamond Stever Figure Pack</t>
  </si>
  <si>
    <t>Funko Pop Figures</t>
  </si>
  <si>
    <t>Hot Wheels 9-Car Pack</t>
  </si>
  <si>
    <t>Magic 8 Ball</t>
  </si>
  <si>
    <t>$10 Gift Card</t>
  </si>
  <si>
    <t>Digital Item</t>
  </si>
  <si>
    <t>Digital</t>
  </si>
  <si>
    <t>Logitech s120 2.0 Speakers</t>
  </si>
  <si>
    <t>SteelSeries Mouse Pad</t>
  </si>
  <si>
    <t>Treasure X Adventure Pack</t>
  </si>
  <si>
    <t>Versiontech RGB Mouse Colors: Black/White</t>
  </si>
  <si>
    <t>Versiontech RGB Mouse Colors: Red/Blue</t>
  </si>
  <si>
    <t>Artistic Phone Case</t>
  </si>
  <si>
    <t>Outdoor Phone Case</t>
  </si>
  <si>
    <t>Pime Shipping</t>
  </si>
  <si>
    <t>Intellectuals Phone Case</t>
  </si>
  <si>
    <t>Mens Phone Case</t>
  </si>
  <si>
    <t>Girls/Womens Phone Case</t>
  </si>
  <si>
    <t>Boys Phone Case</t>
  </si>
  <si>
    <t>Universal Phone Case</t>
  </si>
  <si>
    <t>Punks Phone Case</t>
  </si>
  <si>
    <t>Newton's Cradle</t>
  </si>
  <si>
    <t>10pc Makeup Brush Kit</t>
  </si>
  <si>
    <t>Fashion</t>
  </si>
  <si>
    <t>Samsung Screen Protector</t>
  </si>
  <si>
    <t>iPhone Screen Protector</t>
  </si>
  <si>
    <t>100 Piece Sticker pack</t>
  </si>
  <si>
    <t>1 Month Premium Membership</t>
  </si>
  <si>
    <t>The Catcher in the Rye/Fahrenheit451</t>
  </si>
  <si>
    <t>Books</t>
  </si>
  <si>
    <t>Of Mice and Men/To Kill A Mockingbird</t>
  </si>
  <si>
    <t>Video Games</t>
  </si>
  <si>
    <t>Macbeth/Hamlet/Romeo &amp; Juliet</t>
  </si>
  <si>
    <t>Charlotte's Web/The Outsiders/Lord of the Flies/The Giver</t>
  </si>
  <si>
    <t>The Girl Who Lived</t>
  </si>
  <si>
    <t>Explosive Growth</t>
  </si>
  <si>
    <t>Reversible Sequins Mermaid Pillow Case</t>
  </si>
  <si>
    <t>Board Games</t>
  </si>
  <si>
    <t>Sketch Pad</t>
  </si>
  <si>
    <t>Jewerly</t>
  </si>
  <si>
    <t>Overwatch Backpack Hangers</t>
  </si>
  <si>
    <t>Blizzard Shipping</t>
  </si>
  <si>
    <t>Pop Sockets</t>
  </si>
  <si>
    <t>More Pop Sockets</t>
  </si>
  <si>
    <t>100 Instant Water Balloons</t>
  </si>
  <si>
    <t>Rick and Morty Calandar</t>
  </si>
  <si>
    <t>Boba Fett Socks</t>
  </si>
  <si>
    <t>Star Wars Socks</t>
  </si>
  <si>
    <t>Star Trek/Corgi/Dinosaur Socks</t>
  </si>
  <si>
    <t>Rick &amp; Morty Socks</t>
  </si>
  <si>
    <t>Meme Socks</t>
  </si>
  <si>
    <t>Animal Socks</t>
  </si>
  <si>
    <t>Selfie Ring Light</t>
  </si>
  <si>
    <t>UNO DOS Tin</t>
  </si>
  <si>
    <t>Terraria - Steam Game</t>
  </si>
  <si>
    <t>Portal 2 - Steam Game</t>
  </si>
  <si>
    <t>Human Fall Flat - Steam Game</t>
  </si>
  <si>
    <t>Lego Brick Headz Set</t>
  </si>
  <si>
    <t>Rhod+/Diamond</t>
  </si>
  <si>
    <t>Joystick Extenders</t>
  </si>
  <si>
    <t>Controller Skins</t>
  </si>
  <si>
    <t>KontrolFreek Shipping</t>
  </si>
  <si>
    <t>Konrolfreek</t>
  </si>
  <si>
    <t>HyperX Keycaps Upgrade Kit</t>
  </si>
  <si>
    <t>Digital Goods</t>
  </si>
  <si>
    <t>Zelda Collection Keychain Set</t>
  </si>
  <si>
    <t>Jewlery</t>
  </si>
  <si>
    <t>$20 Gift Card</t>
  </si>
  <si>
    <t>PS4 Charging Station</t>
  </si>
  <si>
    <t>Nintendo Switch Charging Station</t>
  </si>
  <si>
    <t>Xbox Charging Station</t>
  </si>
  <si>
    <t>Heavy Duty Mic Stand + Set</t>
  </si>
  <si>
    <t>Xbox One Rechargeable Battery Pack</t>
  </si>
  <si>
    <t>Girls Watch</t>
  </si>
  <si>
    <t>Punk Watch</t>
  </si>
  <si>
    <t>Womens Watch</t>
  </si>
  <si>
    <t>Boys Watch</t>
  </si>
  <si>
    <t>Intellectuals Watch</t>
  </si>
  <si>
    <t>Artist watch</t>
  </si>
  <si>
    <t>Outdoors Watch</t>
  </si>
  <si>
    <t>Super Meat Boy - Steam Game</t>
  </si>
  <si>
    <t>Klutz Nail Art Craft Kit</t>
  </si>
  <si>
    <t>LED Gloves</t>
  </si>
  <si>
    <t>Anker Dual USB Wall Charger</t>
  </si>
  <si>
    <t>Memory Foam Lumbar Cushion</t>
  </si>
  <si>
    <t>Remington Hair Dryer</t>
  </si>
  <si>
    <t>LifeStraw Personal Water Filter</t>
  </si>
  <si>
    <t>League of Legends Collectable Plush</t>
  </si>
  <si>
    <t>Riot Games Shipping</t>
  </si>
  <si>
    <t>Wine Bottle Opener</t>
  </si>
  <si>
    <t>Tactical Flash Light</t>
  </si>
  <si>
    <t>Electronic</t>
  </si>
  <si>
    <t>Mattel Lil' Gleemerz Figure</t>
  </si>
  <si>
    <t>Friendship Bracelet Kit</t>
  </si>
  <si>
    <t>Stealing Cat/Panda Piggy Bank</t>
  </si>
  <si>
    <t>Guitar Pick 12 Pack</t>
  </si>
  <si>
    <t>Rubiks Cube</t>
  </si>
  <si>
    <t>Slippers</t>
  </si>
  <si>
    <t>Female Indoor Slippers</t>
  </si>
  <si>
    <t>Indoor Slippers</t>
  </si>
  <si>
    <t>Nerf N-Strike Elite Strongarm Blaster</t>
  </si>
  <si>
    <t>Hot Wheels 20 Car Gift Pack</t>
  </si>
  <si>
    <t>Carhartt Insulated Lunch Cooler</t>
  </si>
  <si>
    <t>Mier Lunch Box</t>
  </si>
  <si>
    <t>Female Lunch Box</t>
  </si>
  <si>
    <t>Lunch Box</t>
  </si>
  <si>
    <t>VIVO Dual Monitor Mount</t>
  </si>
  <si>
    <t>Diamond+</t>
  </si>
  <si>
    <t>Monopoly Rick &amp; Morty Board Game</t>
  </si>
  <si>
    <t>Hasbro Monopoly Classic Game</t>
  </si>
  <si>
    <t>Hasbro Monopoly: Cheaters Edition</t>
  </si>
  <si>
    <t>Monopoly Stranger Things Edition</t>
  </si>
  <si>
    <t>University of Alabama Bamaopoly</t>
  </si>
  <si>
    <t>Monopoly: The Legend of Zelda Collector's Edition</t>
  </si>
  <si>
    <t>Zingyou Microphone Bundle</t>
  </si>
  <si>
    <t>Technology</t>
  </si>
  <si>
    <t>4M Crystal Growing Experiment</t>
  </si>
  <si>
    <t>36 x 24 inch Magnetic Dry Erase Board</t>
  </si>
  <si>
    <t>RGB Soft Gaming Mouse Pad</t>
  </si>
  <si>
    <t>New Era College Pom Beanie</t>
  </si>
  <si>
    <t>Stormtrooper Figure</t>
  </si>
  <si>
    <t>Lightweight Gaming Glasses</t>
  </si>
  <si>
    <t>Logitch Multimedia Speakers Z200</t>
  </si>
  <si>
    <t>Speakers</t>
  </si>
  <si>
    <t>Red/Black/White/Blue DOSS Wireless Bluetooth Portable Speaker</t>
  </si>
  <si>
    <t>Pink DOSS Wireless Bluetooth Portable Speaker</t>
  </si>
  <si>
    <t>Bunny with Squishy Ears Bluetooth Speaker</t>
  </si>
  <si>
    <t>Bluetooth Beanie Hat Headphones</t>
  </si>
  <si>
    <t>Anker Soundcore Bluetooth Speaker</t>
  </si>
  <si>
    <t>-</t>
  </si>
  <si>
    <t>Divoom Aurabox Bluetooth LED Speaker</t>
  </si>
  <si>
    <t>COMISO Waterproof Bluetooth Speaker</t>
  </si>
  <si>
    <t>LED Bluetooth Speaker</t>
  </si>
  <si>
    <t>Pillow Pet</t>
  </si>
  <si>
    <t>Pillow Pet 2</t>
  </si>
  <si>
    <t>Darice 80 Piece Art Set</t>
  </si>
  <si>
    <t>Harry Potter's Light Painting Wand</t>
  </si>
  <si>
    <t>Harione's Light Painting Wand</t>
  </si>
  <si>
    <t>Magic: The Gathering Core Set 2019 Bundle</t>
  </si>
  <si>
    <t>Magic: The Gathering MTG-XLN-BU-EN Ixalan Bundle</t>
  </si>
  <si>
    <t>Pokemon Charizard GX Box Premium Collection</t>
  </si>
  <si>
    <t>Yugioh TCG Legendary Collection Set #5 LC5 5D's Box Set</t>
  </si>
  <si>
    <t>Pokemon Shining Legends Elite Trainer Box</t>
  </si>
  <si>
    <t>Minecraft</t>
  </si>
  <si>
    <t>VAHDAM Chai Tea Set</t>
  </si>
  <si>
    <t>Bindle Bottle 24oz Water Bottle W/ Storage Area</t>
  </si>
  <si>
    <t>Rocket League Steam Game</t>
  </si>
  <si>
    <t>Bath Bombs 12 Set</t>
  </si>
  <si>
    <t>3D Laser Etched Crystal Ball</t>
  </si>
  <si>
    <t>Anker PowerCore 10000 Portable Charger</t>
  </si>
  <si>
    <t>6-Port USB Charger</t>
  </si>
  <si>
    <t>Handheld Massager</t>
  </si>
  <si>
    <t>Epica Personal Blender + Bottle</t>
  </si>
  <si>
    <t>Coleman Sleeping Bag</t>
  </si>
  <si>
    <t>Crock Pot 6-Quart Portable Slow Cooked, Stainless Steel</t>
  </si>
  <si>
    <t>3-Speed Bluetooth Suitcase Turntable</t>
  </si>
  <si>
    <t>Overwatch 16 oz Pint Glass Set</t>
  </si>
  <si>
    <t>Overwatch Shipping</t>
  </si>
  <si>
    <t>Hammock</t>
  </si>
  <si>
    <t>Xbox One Wireless Controller</t>
  </si>
  <si>
    <t>PS4 Wireless Controller</t>
  </si>
  <si>
    <t>Hot Wheels Corkscrew Track</t>
  </si>
  <si>
    <t>6ft x 9ft Green Screen + Stand</t>
  </si>
  <si>
    <t>3 Piece Canvas Wall Art</t>
  </si>
  <si>
    <t>$50 Gift Card</t>
  </si>
  <si>
    <t>Corsair Keyboard + Wrist Rest</t>
  </si>
  <si>
    <t>1TB External Hard Drive</t>
  </si>
  <si>
    <t>Blue Snowball Microphone</t>
  </si>
  <si>
    <t>Vintage Backpack 15.6 Slim School Laptop Backpack</t>
  </si>
  <si>
    <t>Furesion USB Charging Laptop Backpack</t>
  </si>
  <si>
    <t>Travel Laptop Backpack</t>
  </si>
  <si>
    <t>Nevenka Women Bags Backpack Purse</t>
  </si>
  <si>
    <t>SwissGear Travel Gear Backpack 1</t>
  </si>
  <si>
    <t>SwissGear Travel Gear Backpack 2</t>
  </si>
  <si>
    <t>Backpacks</t>
  </si>
  <si>
    <t>HyperX Gaming Headset</t>
  </si>
  <si>
    <t>NBA Game On Hoop Set</t>
  </si>
  <si>
    <t>Dog Spa Day Kit</t>
  </si>
  <si>
    <t>2nd Generation Flat Iron</t>
  </si>
  <si>
    <t>Massage Seat</t>
  </si>
  <si>
    <t>Heated Blanket</t>
  </si>
  <si>
    <t>Wooden Chess Set</t>
  </si>
  <si>
    <t>Monster Truck RC Car</t>
  </si>
  <si>
    <t>Zombie Defense Survival Kit</t>
  </si>
  <si>
    <t>Foldable RC Drone</t>
  </si>
  <si>
    <t>Thrustmaster Joystick</t>
  </si>
  <si>
    <t>Hatchtimals Mystery</t>
  </si>
  <si>
    <t>Atari Flashback</t>
  </si>
  <si>
    <t>PlayerUnknowns Battleground - Steam Game</t>
  </si>
  <si>
    <t>Video Game</t>
  </si>
  <si>
    <t>Warhammer: Vermintide 2 - Steam Game</t>
  </si>
  <si>
    <t>Divinity: Original Sin II - Steam Game</t>
  </si>
  <si>
    <t>ARK: Survival Evolved - Steam Game</t>
  </si>
  <si>
    <t>Switch Controller</t>
  </si>
  <si>
    <t>Dream</t>
  </si>
  <si>
    <t>Steam Controller</t>
  </si>
  <si>
    <t>RC Robot Dinosaur</t>
  </si>
  <si>
    <t>Racing Style Gaming Chair</t>
  </si>
  <si>
    <t>Sound Bar Subwoofer</t>
  </si>
  <si>
    <t>$100 Gift Card</t>
  </si>
  <si>
    <t>L-Shaped Corner Desk</t>
  </si>
  <si>
    <t>Powerbeats3 Earphones</t>
  </si>
  <si>
    <t>Super NES Classic</t>
  </si>
  <si>
    <t>Razer Naga Trinity Mouse</t>
  </si>
  <si>
    <t>Streaming Equipment Kit</t>
  </si>
  <si>
    <t>Fujifilm Instant Film Camera</t>
  </si>
  <si>
    <t>Michael Kors Wristlet</t>
  </si>
  <si>
    <t>Boys Wallet</t>
  </si>
  <si>
    <t>Mens Wallet</t>
  </si>
  <si>
    <t>Girls Wallet</t>
  </si>
  <si>
    <t>Womens Wallet</t>
  </si>
  <si>
    <t>Outdoors Wallet</t>
  </si>
  <si>
    <t>Intellectuals Wallet</t>
  </si>
  <si>
    <t>Artist Wallet</t>
  </si>
  <si>
    <t>Punks Wallet</t>
  </si>
  <si>
    <t>10ft Tumbl Trak Balance Beam</t>
  </si>
  <si>
    <t>Imaginext Jurassic World T-Rex</t>
  </si>
  <si>
    <t>Karaoke System + Mic</t>
  </si>
  <si>
    <t>Dartboard Game</t>
  </si>
  <si>
    <t>Dartboard Game + Cabinet</t>
  </si>
  <si>
    <t>AuraGlow Teeth Whitening Kit</t>
  </si>
  <si>
    <t>Coleman 4-Person Tent</t>
  </si>
  <si>
    <t>Mini Projector</t>
  </si>
  <si>
    <t>Rechargeable Toothbrush</t>
  </si>
  <si>
    <t>Marvel Avengers Coding Kit</t>
  </si>
  <si>
    <t>Kettle Popcorn Maker</t>
  </si>
  <si>
    <t>Ukelele</t>
  </si>
  <si>
    <t>Guitar</t>
  </si>
  <si>
    <t>24-in Hard AmazonBasics Spinner Luggage</t>
  </si>
  <si>
    <t>29-in Soft AmazonBasics Spinner Luggage</t>
  </si>
  <si>
    <t>RollerBlades</t>
  </si>
  <si>
    <t>Cruiser Board</t>
  </si>
  <si>
    <t>LongBoard</t>
  </si>
  <si>
    <t>Scooter</t>
  </si>
  <si>
    <t>Bike</t>
  </si>
  <si>
    <t>Skateboard</t>
  </si>
  <si>
    <t>Elite Controller</t>
  </si>
  <si>
    <t>Apple Earpods</t>
  </si>
  <si>
    <t>1ms Asus Monitor</t>
  </si>
  <si>
    <t>24-in 144hz BenQ Zowie Monitor</t>
  </si>
  <si>
    <t>Acer 24-in 144hz Monitor</t>
  </si>
  <si>
    <t>24-in BenQ Zowie 144hz with S-Switch</t>
  </si>
  <si>
    <t>HyperX Cloud Headset</t>
  </si>
  <si>
    <t>Oculus Rift Complete Set</t>
  </si>
  <si>
    <t>High End Gaming Chair</t>
  </si>
  <si>
    <t>Pink Gaming Chair</t>
  </si>
  <si>
    <t>Arozzi Arena Gaming Desk</t>
  </si>
  <si>
    <t>Playstation Pro</t>
  </si>
  <si>
    <t>Nintendo Switch</t>
  </si>
  <si>
    <t>Xbox One X</t>
  </si>
  <si>
    <t>NanoLeaf Light Panels</t>
  </si>
  <si>
    <t>iBUYPOWER Gaming PC</t>
  </si>
  <si>
    <t>Lego Robot Building Set - Coding Kit for Kids</t>
  </si>
  <si>
    <t>XXL Bean Bag Chair</t>
  </si>
  <si>
    <t>Cannon G7X Mark II</t>
  </si>
  <si>
    <t>Apple Watch Series 4 - Silver Aluminium Case/White Band</t>
  </si>
  <si>
    <t>Suunto Computer Watch with Altimeter</t>
  </si>
  <si>
    <t>Michael Kors Access Runway Stainless Steel Smartwatch: Gold Tone</t>
  </si>
  <si>
    <t>Guess Glitter Girl Silver Dial Stainless Steel Ladies Watch</t>
  </si>
  <si>
    <t>Nixon Watch Sentry Matte Black Gold Watch</t>
  </si>
  <si>
    <t>Nixon Fashion/Nixon Base Tide Surf Watch</t>
  </si>
  <si>
    <t>Gucci Flip Flops</t>
  </si>
  <si>
    <t>Samsung Galaxy S9+ with 64GB Memory Unlocked - Midnight Black</t>
  </si>
  <si>
    <t>Best Buy Shipping</t>
  </si>
  <si>
    <t>Apple - iPhone X with 64GB Memory Unlocked - Space Gray</t>
  </si>
  <si>
    <t>LG - v40 ThinQ with 64GB Memory Unlocked - Aurora Black</t>
  </si>
  <si>
    <t>Sony - XPERIA XZ3 with 64GB Memory Unlocked - White Silver</t>
  </si>
  <si>
    <t>105cc Gas Mini Bike</t>
  </si>
  <si>
    <t>9''x15'' Upper Bounce Rectangular Trampoline</t>
  </si>
  <si>
    <t>Boys Golf Club Set</t>
  </si>
  <si>
    <t>Mens Golf Club Set Left</t>
  </si>
  <si>
    <t>Mens Golf Club Set Right</t>
  </si>
  <si>
    <t>Girls Golf Club Set 5-8 Years Old Left</t>
  </si>
  <si>
    <t>Girls Golf Club Set 9-12 Years Old Left</t>
  </si>
  <si>
    <t>Girls Golf Club Set Right</t>
  </si>
  <si>
    <t>Wilson Woman's Golf Club Set</t>
  </si>
  <si>
    <t>Infrared Laser Tag Set of 4</t>
  </si>
  <si>
    <t>Shiatsu Foot Massager Machine</t>
  </si>
  <si>
    <t>Premium Carbonator</t>
  </si>
  <si>
    <t>Smoke-less Indoor BBQ Grill</t>
  </si>
  <si>
    <t>High End Espresso Maker</t>
  </si>
  <si>
    <t>Samsung Flat 55'' 4k UHD Smart TV 2018</t>
  </si>
  <si>
    <t>Roomba 690 Robot Vacuum</t>
  </si>
  <si>
    <t>Shootout Basketball Arcade Game</t>
  </si>
  <si>
    <t>ROG Zephyrus GX501 Ultra Slim Gaming Laptop</t>
  </si>
  <si>
    <t>Electric Go-Kart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</si>
</sst>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9">
    <font>
      <sz val="10.0"/>
      <color rgb="FF000000"/>
      <name val="Arial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name val="Arial"/>
    </font>
    <font/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sz val="9.0"/>
      <color rgb="FF0000FF"/>
    </font>
    <font>
      <u/>
      <color rgb="FF0000FF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</border>
    <border>
      <left style="medium">
        <color rgb="FF000000"/>
      </left>
      <top style="thick">
        <color rgb="FF000000"/>
      </top>
    </border>
    <border>
      <left style="medium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5" fillId="0" fontId="6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horizontal="center" readingOrder="0"/>
    </xf>
    <xf borderId="8" fillId="0" fontId="8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readingOrder="0" vertical="bottom"/>
    </xf>
    <xf borderId="9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5" fillId="0" fontId="11" numFmtId="0" xfId="0" applyAlignment="1" applyBorder="1" applyFont="1">
      <alignment horizontal="center" readingOrder="0"/>
    </xf>
    <xf borderId="5" fillId="0" fontId="12" numFmtId="0" xfId="0" applyAlignment="1" applyBorder="1" applyFont="1">
      <alignment horizontal="center" readingOrder="0" vertical="bottom"/>
    </xf>
    <xf borderId="0" fillId="2" fontId="13" numFmtId="0" xfId="0" applyAlignment="1" applyFont="1">
      <alignment horizontal="center" readingOrder="0"/>
    </xf>
    <xf borderId="2" fillId="0" fontId="4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vertical="bottom"/>
    </xf>
    <xf borderId="5" fillId="0" fontId="14" numFmtId="0" xfId="0" applyAlignment="1" applyBorder="1" applyFont="1">
      <alignment horizontal="center" readingOrder="0" vertical="bottom"/>
    </xf>
    <xf borderId="5" fillId="0" fontId="15" numFmtId="0" xfId="0" applyAlignment="1" applyBorder="1" applyFont="1">
      <alignment horizontal="center" vertical="bottom"/>
    </xf>
    <xf borderId="3" fillId="0" fontId="16" numFmtId="0" xfId="0" applyAlignment="1" applyBorder="1" applyFont="1">
      <alignment horizontal="center" readingOrder="0" vertical="bottom"/>
    </xf>
    <xf borderId="0" fillId="0" fontId="17" numFmtId="0" xfId="0" applyAlignment="1" applyFont="1">
      <alignment horizontal="center" readingOrder="0" vertical="bottom"/>
    </xf>
    <xf borderId="0" fillId="0" fontId="5" numFmtId="0" xfId="0" applyAlignment="1" applyFont="1">
      <alignment horizontal="center"/>
    </xf>
    <xf borderId="10" fillId="0" fontId="4" numFmtId="0" xfId="0" applyAlignment="1" applyBorder="1" applyFont="1">
      <alignment horizontal="center" readingOrder="0" vertical="bottom"/>
    </xf>
    <xf borderId="9" fillId="0" fontId="4" numFmtId="164" xfId="0" applyAlignment="1" applyBorder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18" numFmtId="0" xfId="0" applyAlignment="1" applyFont="1">
      <alignment readingOrder="0"/>
    </xf>
    <xf borderId="11" fillId="0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3.29"/>
    <col customWidth="1" min="2" max="2" width="9.29"/>
    <col customWidth="1" min="3" max="3" width="22.29"/>
    <col customWidth="1" min="4" max="4" width="28.71"/>
    <col customWidth="1" min="5" max="5" width="28.57"/>
    <col customWidth="1" min="6" max="6" width="29.0"/>
    <col customWidth="1" min="7" max="7" width="20.86"/>
    <col customWidth="1" min="8" max="8" width="22.29"/>
    <col customWidth="1" min="9" max="9" width="22.43"/>
    <col customWidth="1" min="13" max="13" width="1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5">
        <v>3.99</v>
      </c>
      <c r="C2" s="6" t="s">
        <v>14</v>
      </c>
      <c r="D2" s="6">
        <v>3.04</v>
      </c>
      <c r="E2" s="6">
        <v>0.0</v>
      </c>
      <c r="F2" s="6">
        <v>7.0</v>
      </c>
      <c r="G2" s="6">
        <v>3.0</v>
      </c>
      <c r="H2" s="6">
        <v>10.09</v>
      </c>
      <c r="I2" s="6">
        <v>0.0</v>
      </c>
      <c r="J2" s="6" t="s">
        <v>15</v>
      </c>
      <c r="K2" s="6" t="s">
        <v>16</v>
      </c>
      <c r="L2" s="6" t="s">
        <v>17</v>
      </c>
      <c r="M2" s="7" t="str">
        <f>HYPERLINK("https://www.amazon.com/dp/B01AIQ0CJ4/ref=cm_gf_aAN_i18_d_p0_qd21_____________________gqLLT3G9z3m7QjUO0II0","Link")</f>
        <v>Link</v>
      </c>
    </row>
    <row r="3">
      <c r="A3" s="4" t="s">
        <v>18</v>
      </c>
      <c r="B3" s="5">
        <v>1.99</v>
      </c>
      <c r="C3" s="6" t="s">
        <v>14</v>
      </c>
      <c r="D3" s="6">
        <v>2.99</v>
      </c>
      <c r="E3" s="6">
        <v>0.0</v>
      </c>
      <c r="F3" s="6">
        <v>30.0</v>
      </c>
      <c r="G3" s="6">
        <v>7.0</v>
      </c>
      <c r="H3" s="6">
        <v>37.99</v>
      </c>
      <c r="I3" s="6">
        <v>0.0</v>
      </c>
      <c r="J3" s="6" t="s">
        <v>15</v>
      </c>
      <c r="K3" s="6" t="s">
        <v>16</v>
      </c>
      <c r="L3" s="6" t="s">
        <v>17</v>
      </c>
      <c r="M3" s="7" t="str">
        <f>HYPERLINK("https://www.amazon.com/Tiean-Compatible-Universal-Professional-Players/dp/B07GP3BK4T/ref=sr_1_8?s=toys-and-games&amp;ie=UTF8&amp;qid=1544679666&amp;sr=1-8&amp;keywords=ps4+controller+cable","Link")</f>
        <v>Link</v>
      </c>
    </row>
    <row r="4">
      <c r="A4" s="4" t="s">
        <v>19</v>
      </c>
      <c r="B4" s="5">
        <v>4.99</v>
      </c>
      <c r="C4" s="6" t="s">
        <v>20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 t="s">
        <v>15</v>
      </c>
      <c r="K4" s="6" t="s">
        <v>21</v>
      </c>
      <c r="L4" s="6" t="s">
        <v>22</v>
      </c>
      <c r="M4" s="7" t="str">
        <f>HYPERLINK("https://store.steampowered.com/app/264200/One_Finger_Death_Punch/","Link")</f>
        <v>Link</v>
      </c>
    </row>
    <row r="5">
      <c r="A5" s="4" t="s">
        <v>23</v>
      </c>
      <c r="B5" s="5">
        <v>4.99</v>
      </c>
      <c r="C5" s="6" t="s">
        <v>20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 t="s">
        <v>15</v>
      </c>
      <c r="K5" s="6" t="s">
        <v>21</v>
      </c>
      <c r="L5" s="6" t="s">
        <v>22</v>
      </c>
      <c r="M5" s="7" t="str">
        <f>HYPERLINK("https://store.steampowered.com/app/798740/Dont_Starve_Together_Beating_Heart_Chest/","Link")</f>
        <v>Link</v>
      </c>
    </row>
    <row r="6">
      <c r="A6" s="4" t="s">
        <v>24</v>
      </c>
      <c r="B6" s="5">
        <v>5.99</v>
      </c>
      <c r="C6" s="6" t="s">
        <v>20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 t="s">
        <v>15</v>
      </c>
      <c r="K6" s="6" t="s">
        <v>21</v>
      </c>
      <c r="L6" s="6" t="s">
        <v>22</v>
      </c>
      <c r="M6" s="7" t="str">
        <f>HYPERLINK("https://store.steampowered.com/app/431240/Golf_With_Your_Friends/","Link")</f>
        <v>Link</v>
      </c>
    </row>
    <row r="7">
      <c r="A7" s="4" t="s">
        <v>25</v>
      </c>
      <c r="B7" s="5">
        <v>5.99</v>
      </c>
      <c r="C7" s="6" t="s">
        <v>20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 t="s">
        <v>15</v>
      </c>
      <c r="K7" s="6" t="s">
        <v>21</v>
      </c>
      <c r="L7" s="6" t="s">
        <v>22</v>
      </c>
      <c r="M7" s="7" t="str">
        <f>HYPERLINK("https://store.steampowered.com/app/334230/Town_of_Salem/","Link")</f>
        <v>Link</v>
      </c>
    </row>
    <row r="8">
      <c r="A8" s="4" t="s">
        <v>26</v>
      </c>
      <c r="B8" s="5">
        <v>5.99</v>
      </c>
      <c r="C8" s="6" t="s">
        <v>27</v>
      </c>
      <c r="D8" s="6">
        <v>0.0</v>
      </c>
      <c r="E8" s="6">
        <v>0.43</v>
      </c>
      <c r="F8" s="6">
        <v>2.0</v>
      </c>
      <c r="G8" s="6">
        <v>2.0</v>
      </c>
      <c r="H8" s="6">
        <v>5.99</v>
      </c>
      <c r="I8" s="6">
        <v>0.86</v>
      </c>
      <c r="J8" s="6" t="s">
        <v>15</v>
      </c>
      <c r="K8" s="6" t="s">
        <v>28</v>
      </c>
      <c r="L8" s="6" t="s">
        <v>17</v>
      </c>
      <c r="M8" s="7" t="str">
        <f>HYPERLINK("https://www.amazon.com/Rankie-Cable-Supports-Ethernet-Return/dp/B01IP1Q4B4/ref=as_li_ss_tl?s=electronics&amp;ie=UTF8&amp;qid=1521654324&amp;sr=1-13&amp;keywords=hdmi+cable&amp;linkCode=sl1&amp;tag=bestlife0c1-20&amp;linkId=776ada145f38f04a8f789cee5b24af84","Link")</f>
        <v>Link</v>
      </c>
    </row>
    <row r="9">
      <c r="A9" s="4" t="s">
        <v>29</v>
      </c>
      <c r="B9" s="5">
        <v>4.79</v>
      </c>
      <c r="C9" s="6" t="s">
        <v>27</v>
      </c>
      <c r="D9" s="6">
        <v>0.0</v>
      </c>
      <c r="E9" s="6">
        <v>0.0</v>
      </c>
      <c r="F9" s="6">
        <v>3.0</v>
      </c>
      <c r="G9" s="6">
        <v>3.0</v>
      </c>
      <c r="H9" s="6">
        <v>0.0</v>
      </c>
      <c r="I9" s="6">
        <v>0.0</v>
      </c>
      <c r="J9" s="6" t="s">
        <v>15</v>
      </c>
      <c r="K9" s="6" t="s">
        <v>30</v>
      </c>
      <c r="L9" s="6" t="s">
        <v>17</v>
      </c>
      <c r="M9" s="7" t="str">
        <f>HYPERLINK("https://www.amazon.com/DECORA-Pieces-Wiggle-Googly-Self-adhesive/dp/B01LWIYJH3/ref=lp_17324748011_1_1?srs=17324748011&amp;ie=UTF8&amp;qid=1544691752&amp;sr=8-1","Link")</f>
        <v>Link</v>
      </c>
    </row>
    <row r="10">
      <c r="A10" s="4" t="s">
        <v>31</v>
      </c>
      <c r="B10" s="5">
        <v>5.99</v>
      </c>
      <c r="C10" s="6" t="s">
        <v>27</v>
      </c>
      <c r="D10" s="6">
        <v>0.0</v>
      </c>
      <c r="E10" s="6">
        <v>0.0</v>
      </c>
      <c r="F10" s="6">
        <v>7.0</v>
      </c>
      <c r="G10" s="6">
        <v>7.0</v>
      </c>
      <c r="H10" s="6">
        <v>0.0</v>
      </c>
      <c r="I10" s="6">
        <v>0.0</v>
      </c>
      <c r="J10" s="6" t="s">
        <v>15</v>
      </c>
      <c r="K10" s="6" t="s">
        <v>16</v>
      </c>
      <c r="L10" s="6" t="s">
        <v>17</v>
      </c>
      <c r="M10" s="7" t="str">
        <f>HYPERLINK("https://www.amazon.com/Key-Chain-Accessories-Women-Artificial/dp/B01AMZPHMS/ref=lp_17324748011_1_9?srs=17324748011&amp;ie=UTF8&amp;qid=1544691752&amp;sr=8-9","Link")</f>
        <v>Link</v>
      </c>
    </row>
    <row r="11">
      <c r="A11" s="4" t="s">
        <v>32</v>
      </c>
      <c r="B11" s="5">
        <v>4.99</v>
      </c>
      <c r="C11" s="6" t="s">
        <v>27</v>
      </c>
      <c r="D11" s="6">
        <v>0.0</v>
      </c>
      <c r="E11" s="6">
        <v>0.39</v>
      </c>
      <c r="F11" s="6">
        <v>5.0</v>
      </c>
      <c r="G11" s="6">
        <v>5.0</v>
      </c>
      <c r="H11" s="6">
        <v>0.39</v>
      </c>
      <c r="I11" s="6">
        <v>0.0</v>
      </c>
      <c r="J11" s="6" t="s">
        <v>15</v>
      </c>
      <c r="K11" s="6" t="s">
        <v>28</v>
      </c>
      <c r="L11" s="6" t="s">
        <v>17</v>
      </c>
      <c r="M11" s="7" t="str">
        <f>HYPERLINK("https://www.amazon.com/Anker-Braided-Tangle-Free-Gold-Plated-Connectors/dp/B00SUY0NCI/ref=sr_1_19?srs=17324748011&amp;ie=UTF8&amp;qid=1544691898&amp;sr=8-19","Link")</f>
        <v>Link</v>
      </c>
    </row>
    <row r="12">
      <c r="A12" s="4" t="s">
        <v>33</v>
      </c>
      <c r="B12" s="5">
        <v>3.69</v>
      </c>
      <c r="C12" s="6" t="s">
        <v>14</v>
      </c>
      <c r="D12" s="6">
        <v>0.0</v>
      </c>
      <c r="E12" s="6">
        <v>0.0</v>
      </c>
      <c r="F12" s="6">
        <v>30.0</v>
      </c>
      <c r="G12" s="6">
        <v>30.0</v>
      </c>
      <c r="H12" s="6">
        <v>0.0</v>
      </c>
      <c r="I12" s="6">
        <v>0.0</v>
      </c>
      <c r="J12" s="6" t="s">
        <v>15</v>
      </c>
      <c r="K12" s="6" t="s">
        <v>34</v>
      </c>
      <c r="L12" s="6" t="s">
        <v>17</v>
      </c>
      <c r="M12" s="7" t="str">
        <f>HYPERLINK("https://www.amazon.com/Stainless-Weightlifter-Decompressive-Psychology-DINGJIN/dp/B06WVSR6XC?creativeASIN=B06WVSR6XC&amp;linkCode=w61&amp;imprToken=0EOOn-gdEwqQ8Sq8TeREmg&amp;slotNum=8&amp;tag=coolest15-20","Link")</f>
        <v>Link</v>
      </c>
    </row>
    <row r="13">
      <c r="A13" s="4" t="s">
        <v>35</v>
      </c>
      <c r="B13" s="5">
        <v>0.4</v>
      </c>
      <c r="C13" s="6" t="s">
        <v>14</v>
      </c>
      <c r="D13" s="6">
        <v>2.8</v>
      </c>
      <c r="E13" s="6">
        <v>0.0</v>
      </c>
      <c r="F13" s="6">
        <v>30.0</v>
      </c>
      <c r="G13" s="6">
        <v>5.0</v>
      </c>
      <c r="H13" s="6">
        <v>33.0</v>
      </c>
      <c r="I13" s="6">
        <v>0.0</v>
      </c>
      <c r="J13" s="6" t="s">
        <v>15</v>
      </c>
      <c r="K13" s="6" t="s">
        <v>34</v>
      </c>
      <c r="L13" s="6" t="s">
        <v>17</v>
      </c>
      <c r="M13" s="7" t="str">
        <f>HYPERLINK("https://www.amazon.com/gp/product/B01850015U?creativeASIN=B01850015U&amp;linkCode=w61&amp;imprToken=0EOOn-gdEwqQ8Sq8TeREmg&amp;slotNum=6&amp;tag=coolest15-20","Link")</f>
        <v>Link</v>
      </c>
    </row>
    <row r="14">
      <c r="A14" s="4" t="s">
        <v>36</v>
      </c>
      <c r="B14" s="5">
        <v>3.79</v>
      </c>
      <c r="C14" s="6" t="s">
        <v>14</v>
      </c>
      <c r="D14" s="6">
        <v>0.0</v>
      </c>
      <c r="E14" s="6">
        <v>0.0</v>
      </c>
      <c r="F14" s="6">
        <v>30.0</v>
      </c>
      <c r="G14" s="6">
        <v>30.0</v>
      </c>
      <c r="H14" s="6">
        <v>0.0</v>
      </c>
      <c r="I14" s="6">
        <v>0.0</v>
      </c>
      <c r="J14" s="6" t="s">
        <v>15</v>
      </c>
      <c r="K14" s="6" t="s">
        <v>34</v>
      </c>
      <c r="L14" s="6" t="s">
        <v>17</v>
      </c>
      <c r="M14" s="7" t="str">
        <f>HYPERLINK("https://www.amazon.com/Colors-orange-Purple-Plunger-Cellphone/dp/B00BS9SZI6?creativeASIN=B00BS9SZI6&amp;linkCode=w61&amp;imprToken=0EOOn-gdEwqQ8Sq8TeREmg&amp;slotNum=18&amp;tag=coolest15-20","Link")</f>
        <v>Link</v>
      </c>
    </row>
    <row r="15">
      <c r="A15" s="4" t="s">
        <v>37</v>
      </c>
      <c r="B15" s="5">
        <v>1.1</v>
      </c>
      <c r="C15" s="6" t="s">
        <v>14</v>
      </c>
      <c r="D15" s="6">
        <v>2.3</v>
      </c>
      <c r="E15" s="6">
        <v>0.0</v>
      </c>
      <c r="F15" s="6">
        <v>30.0</v>
      </c>
      <c r="G15" s="6">
        <v>5.0</v>
      </c>
      <c r="H15" s="6">
        <v>32.0</v>
      </c>
      <c r="I15" s="6">
        <v>0.0</v>
      </c>
      <c r="J15" s="6" t="s">
        <v>15</v>
      </c>
      <c r="K15" s="6" t="s">
        <v>34</v>
      </c>
      <c r="L15" s="6" t="s">
        <v>17</v>
      </c>
      <c r="M15" s="7" t="str">
        <f>HYPERLINK("https://www.amazon.com/Yonger-Creative-Cactus-Supplies-Ballpoint/dp/B01B2V0EK6?creativeASIN=B01B2V0EK6&amp;linkCode=w61&amp;imprToken=0EOOn-gdEwqQ8Sq8TeREmg&amp;slotNum=23&amp;tag=coolest15-20","Link")</f>
        <v>Link</v>
      </c>
    </row>
    <row r="16">
      <c r="A16" s="4" t="s">
        <v>38</v>
      </c>
      <c r="B16" s="5">
        <v>4.44</v>
      </c>
      <c r="C16" s="6" t="s">
        <v>27</v>
      </c>
      <c r="D16" s="6">
        <v>0.0</v>
      </c>
      <c r="E16" s="6">
        <v>0.34</v>
      </c>
      <c r="F16" s="6">
        <v>3.0</v>
      </c>
      <c r="G16" s="6">
        <v>3.0</v>
      </c>
      <c r="H16" s="6">
        <v>0.34</v>
      </c>
      <c r="I16" s="6">
        <v>0.0</v>
      </c>
      <c r="J16" s="6" t="s">
        <v>15</v>
      </c>
      <c r="K16" s="6" t="s">
        <v>30</v>
      </c>
      <c r="L16" s="6" t="s">
        <v>17</v>
      </c>
      <c r="M16" s="7" t="str">
        <f>HYPERLINK("https://www.amazon.com/gp/product/B002SIFQUQ?creativeASIN=B002SIFQUQ&amp;linkCode=w61&amp;imprToken=0EOOn-gdEwqQ8Sq8TeREmg&amp;slotNum=96&amp;tag=coolest15-20","Link")</f>
        <v>Link</v>
      </c>
    </row>
    <row r="17">
      <c r="A17" s="4" t="s">
        <v>39</v>
      </c>
      <c r="B17" s="5">
        <v>3.99</v>
      </c>
      <c r="C17" s="6" t="s">
        <v>14</v>
      </c>
      <c r="D17" s="6">
        <v>0.0</v>
      </c>
      <c r="E17" s="6">
        <v>0.0</v>
      </c>
      <c r="F17" s="6">
        <v>30.0</v>
      </c>
      <c r="G17" s="6">
        <v>30.0</v>
      </c>
      <c r="H17" s="6">
        <v>0.0</v>
      </c>
      <c r="I17" s="6">
        <v>0.0</v>
      </c>
      <c r="J17" s="6" t="s">
        <v>15</v>
      </c>
      <c r="K17" s="6" t="s">
        <v>34</v>
      </c>
      <c r="L17" s="6" t="s">
        <v>17</v>
      </c>
      <c r="M17" s="7" t="str">
        <f>HYPERLINK("https://www.amazon.com/Shocking-Funny-Shock-Random-Color/dp/B000MLHFCS?creativeASIN=B000MLHFCS&amp;linkCode=w61&amp;imprToken=0EOOn-gdEwqQ8Sq8TeREmg&amp;slotNum=104&amp;tag=coolest15-20","Link")</f>
        <v>Link</v>
      </c>
    </row>
    <row r="18">
      <c r="A18" s="4" t="s">
        <v>40</v>
      </c>
      <c r="B18" s="5">
        <v>1.79</v>
      </c>
      <c r="C18" s="6" t="s">
        <v>14</v>
      </c>
      <c r="D18" s="6">
        <v>0.0</v>
      </c>
      <c r="E18" s="6">
        <v>0.0</v>
      </c>
      <c r="F18" s="6">
        <v>30.0</v>
      </c>
      <c r="G18" s="6">
        <v>30.0</v>
      </c>
      <c r="H18" s="6">
        <v>0.0</v>
      </c>
      <c r="I18" s="6">
        <v>0.0</v>
      </c>
      <c r="J18" s="6" t="s">
        <v>15</v>
      </c>
      <c r="K18" s="6" t="s">
        <v>41</v>
      </c>
      <c r="L18" s="6" t="s">
        <v>17</v>
      </c>
      <c r="M18" s="7" t="str">
        <f>HYPERLINK("https://www.amazon.com/dp/B00FC5JXOW?creativeASIN=B00FC5JXOW&amp;linkCode=w61&amp;imprToken=0EOOn-gdEwqQ8Sq8TeREmg&amp;slotNum=194&amp;tag=coolest15-20","Link")</f>
        <v>Link</v>
      </c>
    </row>
    <row r="19">
      <c r="A19" s="4" t="s">
        <v>42</v>
      </c>
      <c r="B19" s="5">
        <v>4.99</v>
      </c>
      <c r="C19" s="6" t="s">
        <v>27</v>
      </c>
      <c r="D19" s="6">
        <v>0.0</v>
      </c>
      <c r="E19" s="6">
        <v>0.0</v>
      </c>
      <c r="F19" s="6">
        <v>3.0</v>
      </c>
      <c r="G19" s="6">
        <v>3.0</v>
      </c>
      <c r="H19" s="6">
        <v>0.0</v>
      </c>
      <c r="I19" s="6">
        <v>0.0</v>
      </c>
      <c r="J19" s="6" t="s">
        <v>15</v>
      </c>
      <c r="K19" s="6" t="s">
        <v>30</v>
      </c>
      <c r="L19" s="6" t="s">
        <v>17</v>
      </c>
      <c r="M19" s="7" t="str">
        <f>HYPERLINK("https://www.amazon.com/dp/B005KV8GA0/?creativeASIN=B005KV8GA0&amp;linkCode=w61&amp;imprToken=REta3FGUUGeQXlgpQFTElg&amp;slotNum=2&amp;tag=coolest15-20","Link")</f>
        <v>Link</v>
      </c>
    </row>
    <row r="20">
      <c r="A20" s="8" t="s">
        <v>43</v>
      </c>
      <c r="B20" s="5">
        <v>0.98</v>
      </c>
      <c r="C20" s="9" t="s">
        <v>27</v>
      </c>
      <c r="D20" s="9">
        <v>3.99</v>
      </c>
      <c r="E20" s="9">
        <v>0.0</v>
      </c>
      <c r="F20" s="9">
        <v>30.0</v>
      </c>
      <c r="G20" s="9">
        <v>5.0</v>
      </c>
      <c r="H20" s="9">
        <v>44.98</v>
      </c>
      <c r="I20" s="9">
        <v>0.0</v>
      </c>
      <c r="J20" s="9" t="s">
        <v>15</v>
      </c>
      <c r="K20" s="9" t="s">
        <v>44</v>
      </c>
      <c r="L20" s="9" t="s">
        <v>17</v>
      </c>
      <c r="M20" s="10" t="str">
        <f>HYPERLINK("https://www.amazon.com/Challyhope-Fashion-Necklace-Natural-Hexagonal/dp/B07FZTBNSG?ref_=fsclp_pl_dp_9","Link")</f>
        <v>Link</v>
      </c>
    </row>
    <row r="21">
      <c r="A21" s="11" t="s">
        <v>45</v>
      </c>
      <c r="B21" s="12">
        <v>9.95</v>
      </c>
      <c r="C21" s="13" t="s">
        <v>27</v>
      </c>
      <c r="D21" s="13">
        <v>0.0</v>
      </c>
      <c r="E21" s="13">
        <v>0.77</v>
      </c>
      <c r="F21" s="13">
        <v>2.0</v>
      </c>
      <c r="G21" s="13">
        <v>1.0</v>
      </c>
      <c r="H21" s="13">
        <v>5.99</v>
      </c>
      <c r="I21" s="13">
        <v>1.23</v>
      </c>
      <c r="J21" s="13" t="s">
        <v>46</v>
      </c>
      <c r="K21" s="13" t="s">
        <v>34</v>
      </c>
      <c r="L21" s="13" t="s">
        <v>17</v>
      </c>
      <c r="M21" s="14" t="str">
        <f t="shared" ref="M21:M23" si="1">HYPERLINK("https://www.amazon.com/Minecraft-Core-Creeper-Figure-Pack/dp/B00DOQCTVK/ref=zg_bs_165994011_59?_encoding=UTF8&amp;psc=1&amp;refRID=QYAB0TRWY7JD85BCMHQX","Link")</f>
        <v>Link</v>
      </c>
    </row>
    <row r="22">
      <c r="A22" s="15" t="s">
        <v>47</v>
      </c>
      <c r="B22" s="5">
        <v>7.85</v>
      </c>
      <c r="C22" s="6" t="s">
        <v>27</v>
      </c>
      <c r="D22" s="6">
        <v>0.0</v>
      </c>
      <c r="E22" s="6">
        <v>0.61</v>
      </c>
      <c r="F22" s="6">
        <v>2.0</v>
      </c>
      <c r="G22" s="6">
        <v>1.0</v>
      </c>
      <c r="H22" s="6">
        <v>5.99</v>
      </c>
      <c r="I22" s="6">
        <v>1.07</v>
      </c>
      <c r="J22" s="6" t="s">
        <v>46</v>
      </c>
      <c r="K22" s="6" t="s">
        <v>34</v>
      </c>
      <c r="L22" s="6" t="s">
        <v>17</v>
      </c>
      <c r="M22" s="7" t="str">
        <f t="shared" si="1"/>
        <v>Link</v>
      </c>
    </row>
    <row r="23">
      <c r="A23" s="15" t="s">
        <v>48</v>
      </c>
      <c r="B23" s="5">
        <v>8.66</v>
      </c>
      <c r="C23" s="6" t="s">
        <v>27</v>
      </c>
      <c r="D23" s="6">
        <v>0.0</v>
      </c>
      <c r="E23" s="6">
        <v>0.67</v>
      </c>
      <c r="F23" s="6">
        <v>2.0</v>
      </c>
      <c r="G23" s="6">
        <v>1.0</v>
      </c>
      <c r="H23" s="6">
        <v>5.99</v>
      </c>
      <c r="I23" s="6">
        <v>1.13</v>
      </c>
      <c r="J23" s="6" t="s">
        <v>46</v>
      </c>
      <c r="K23" s="6" t="s">
        <v>34</v>
      </c>
      <c r="L23" s="6" t="s">
        <v>17</v>
      </c>
      <c r="M23" s="7" t="str">
        <f t="shared" si="1"/>
        <v>Link</v>
      </c>
    </row>
    <row r="24">
      <c r="A24" s="16" t="s">
        <v>49</v>
      </c>
      <c r="B24" s="5">
        <v>10.0</v>
      </c>
      <c r="C24" s="6" t="s">
        <v>27</v>
      </c>
      <c r="D24" s="6">
        <v>0.0</v>
      </c>
      <c r="E24" s="6">
        <v>0.74</v>
      </c>
      <c r="F24" s="6">
        <v>2.0</v>
      </c>
      <c r="G24" s="6">
        <v>2.0</v>
      </c>
      <c r="H24" s="6">
        <v>0.0</v>
      </c>
      <c r="I24" s="6">
        <v>0.74</v>
      </c>
      <c r="J24" s="6" t="s">
        <v>46</v>
      </c>
      <c r="K24" s="6" t="s">
        <v>34</v>
      </c>
      <c r="L24" s="6" t="s">
        <v>17</v>
      </c>
      <c r="M24" s="7" t="str">
        <f>HYPERLINK("https://www.amazon.com/Funko-Pop-Games-Collectible-Multicolor/dp/B07HPZMHHF/ref=zg_bs_165993011_24?_encoding=UTF8&amp;psc=1&amp;refRID=CR8A3W79R47R7CZ3RWQJ","Link")</f>
        <v>Link</v>
      </c>
    </row>
    <row r="25">
      <c r="A25" s="16" t="s">
        <v>50</v>
      </c>
      <c r="B25" s="5">
        <v>13.6</v>
      </c>
      <c r="C25" s="6" t="s">
        <v>27</v>
      </c>
      <c r="D25" s="6">
        <v>0.0</v>
      </c>
      <c r="E25" s="6">
        <v>0.0</v>
      </c>
      <c r="F25" s="6">
        <v>2.0</v>
      </c>
      <c r="G25" s="6">
        <v>1.0</v>
      </c>
      <c r="H25" s="6">
        <v>5.99</v>
      </c>
      <c r="I25" s="6">
        <v>0.0</v>
      </c>
      <c r="J25" s="6" t="s">
        <v>46</v>
      </c>
      <c r="K25" s="6" t="s">
        <v>34</v>
      </c>
      <c r="L25" s="6" t="s">
        <v>17</v>
      </c>
      <c r="M25" s="7" t="str">
        <f>HYPERLINK("https://www.amazon.com/Hot-Wheels-9-Car-Gift-Styles/dp/B006EFMSSM/ref=zg_bs_toys-and-games_62?_encoding=UTF8&amp;psc=1&amp;refRID=XA9YE4M8NKQBBQ34CZY1","Link")</f>
        <v>Link</v>
      </c>
    </row>
    <row r="26">
      <c r="A26" s="16" t="s">
        <v>51</v>
      </c>
      <c r="B26" s="5">
        <v>13.49</v>
      </c>
      <c r="C26" s="6" t="s">
        <v>27</v>
      </c>
      <c r="D26" s="6">
        <v>0.0</v>
      </c>
      <c r="E26" s="6">
        <v>0.0</v>
      </c>
      <c r="F26" s="6">
        <v>2.0</v>
      </c>
      <c r="G26" s="6">
        <v>2.0</v>
      </c>
      <c r="H26" s="6">
        <v>0.0</v>
      </c>
      <c r="I26" s="6">
        <v>0.0</v>
      </c>
      <c r="J26" s="6" t="s">
        <v>46</v>
      </c>
      <c r="K26" s="6" t="s">
        <v>34</v>
      </c>
      <c r="L26" s="6" t="s">
        <v>17</v>
      </c>
      <c r="M26" s="7" t="str">
        <f>HYPERLINK("https://www.amazon.com/Mattel-Games-Magic-Ball-Retro/dp/B0149MC426/ref=sr_1_17_sspa?s=toys-and-games&amp;ie=UTF8&amp;qid=1543357031&amp;sr=1-17-spons&amp;keywords=board+games&amp;psc=1","Link")</f>
        <v>Link</v>
      </c>
    </row>
    <row r="27">
      <c r="A27" s="16" t="s">
        <v>52</v>
      </c>
      <c r="B27" s="6">
        <v>10.0</v>
      </c>
      <c r="C27" s="6" t="s">
        <v>53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 t="s">
        <v>46</v>
      </c>
      <c r="K27" s="6" t="s">
        <v>54</v>
      </c>
      <c r="L27" s="6" t="s">
        <v>53</v>
      </c>
      <c r="M27" s="17"/>
    </row>
    <row r="28">
      <c r="A28" s="16" t="s">
        <v>55</v>
      </c>
      <c r="B28" s="5">
        <v>9.99</v>
      </c>
      <c r="C28" s="6" t="s">
        <v>27</v>
      </c>
      <c r="D28" s="6">
        <v>0.0</v>
      </c>
      <c r="E28" s="6">
        <v>0.77</v>
      </c>
      <c r="F28" s="6">
        <v>2.0</v>
      </c>
      <c r="G28" s="6">
        <v>1.0</v>
      </c>
      <c r="H28" s="6">
        <v>5.99</v>
      </c>
      <c r="I28" s="6">
        <v>1.23</v>
      </c>
      <c r="J28" s="6" t="s">
        <v>46</v>
      </c>
      <c r="K28" s="6" t="s">
        <v>28</v>
      </c>
      <c r="L28" s="6" t="s">
        <v>17</v>
      </c>
      <c r="M28" s="7" t="str">
        <f>HYPERLINK("https://www.amazon.com/Logitech-S120-2-0-Stereo-Speakers/dp/B000R9AAJA/ref=pd_sim_147_5?_encoding=UTF8&amp;pd_rd_i=B000R9AAJA&amp;pd_rd_r=8fb9659c-f8ae-11e8-a598-6b142cabb10b&amp;pd_rd_w=lo31B&amp;pd_rd_wg=bksPG&amp;pf_rd_i=desktop-dp-sims&amp;pf_rd_m=ATVPDKIKX0DER&amp;pf_rd_p=18bb0"&amp;"b78-4200-49b9-ac91-f141d61a1780&amp;pf_rd_r=KV6W96Y16R1G32NXMCR2&amp;pf_rd_s=desktop-dp-sims&amp;pf_rd_t=40701&amp;refRID=KV6W96Y16R1G32NXMCR2&amp;th=1","Link")</f>
        <v>Link</v>
      </c>
    </row>
    <row r="29">
      <c r="A29" s="16" t="s">
        <v>56</v>
      </c>
      <c r="B29" s="5">
        <v>9.99</v>
      </c>
      <c r="C29" s="6" t="s">
        <v>27</v>
      </c>
      <c r="D29" s="6">
        <v>0.0</v>
      </c>
      <c r="E29" s="6">
        <v>0.77</v>
      </c>
      <c r="F29" s="6">
        <v>2.0</v>
      </c>
      <c r="G29" s="6">
        <v>1.0</v>
      </c>
      <c r="H29" s="6">
        <v>5.99</v>
      </c>
      <c r="I29" s="6">
        <v>1.23</v>
      </c>
      <c r="J29" s="6" t="s">
        <v>46</v>
      </c>
      <c r="K29" s="6" t="s">
        <v>16</v>
      </c>
      <c r="L29" s="6" t="s">
        <v>17</v>
      </c>
      <c r="M29" s="7" t="str">
        <f>HYPERLINK("https://www.amazon.com/dp/B000UEZ36W/ref=sspa_dk_detail_0?pd_rd_i=B000UEZ36W&amp;pf_rd_m=ATVPDKIKX0DER&amp;pf_rd_p=f0dedbe2-13c8-4136-a746-4398ed93cf0f&amp;pd_rd_wg=JOqD9&amp;pf_rd_r=2E5JTT5EQCWRS5FZ3VE3&amp;pf_rd_s=desktop-dp-sims&amp;pf_rd_t=40701&amp;pd_rd_w=ojaah&amp;pf_rd_i=desktop"&amp;"-dp-sims&amp;pd_rd_r=7b75cfbd-ef84-11e8-8731-197ef284cbe4&amp;th=1","Link")</f>
        <v>Link</v>
      </c>
    </row>
    <row r="30">
      <c r="A30" s="16" t="s">
        <v>57</v>
      </c>
      <c r="B30" s="5">
        <v>8.45</v>
      </c>
      <c r="C30" s="6" t="s">
        <v>27</v>
      </c>
      <c r="D30" s="6">
        <v>0.0</v>
      </c>
      <c r="E30" s="6">
        <v>0.0</v>
      </c>
      <c r="F30" s="6">
        <v>2.0</v>
      </c>
      <c r="G30" s="6">
        <v>1.0</v>
      </c>
      <c r="H30" s="6">
        <v>3.99</v>
      </c>
      <c r="I30" s="6">
        <v>0.0</v>
      </c>
      <c r="J30" s="6" t="s">
        <v>46</v>
      </c>
      <c r="K30" s="6" t="s">
        <v>34</v>
      </c>
      <c r="L30" s="6" t="s">
        <v>17</v>
      </c>
      <c r="M30" s="7" t="str">
        <f>HYPERLINK("https://www.amazon.com/TREASURE-X-41500-Adventure-Pack/dp/B079PTBMXP/ref=zg_bs_165993011_26?_encoding=UTF8&amp;psc=1&amp;refRID=CR8A3W79R47R7CZ3RWQJ","Link")</f>
        <v>Link</v>
      </c>
    </row>
    <row r="31">
      <c r="A31" s="15" t="s">
        <v>58</v>
      </c>
      <c r="B31" s="5">
        <v>9.99</v>
      </c>
      <c r="C31" s="6" t="s">
        <v>27</v>
      </c>
      <c r="D31" s="6">
        <v>0.0</v>
      </c>
      <c r="E31" s="6">
        <v>0.0</v>
      </c>
      <c r="F31" s="6">
        <v>2.0</v>
      </c>
      <c r="G31" s="6">
        <v>1.0</v>
      </c>
      <c r="H31" s="6">
        <v>5.99</v>
      </c>
      <c r="I31" s="6">
        <v>0.0</v>
      </c>
      <c r="J31" s="6" t="s">
        <v>46</v>
      </c>
      <c r="K31" s="6" t="s">
        <v>28</v>
      </c>
      <c r="L31" s="6" t="s">
        <v>17</v>
      </c>
      <c r="M31" s="7" t="str">
        <f t="shared" ref="M31:M32" si="2">HYPERLINK("https://www.amazon.com/VersionTECH-Ergonomic-Backlight-Settings-Programmed/dp/B00WEVLE30/ref=sr_1_2?s=wireless&amp;ie=UTF8&amp;qid=1544189667&amp;sr=8-2&amp;keywords=rgb+mouse+%2410%5C","Link")</f>
        <v>Link</v>
      </c>
    </row>
    <row r="32">
      <c r="A32" s="15" t="s">
        <v>59</v>
      </c>
      <c r="B32" s="5">
        <v>9.99</v>
      </c>
      <c r="C32" s="6" t="s">
        <v>27</v>
      </c>
      <c r="D32" s="6">
        <v>0.0</v>
      </c>
      <c r="E32" s="6">
        <v>0.0</v>
      </c>
      <c r="F32" s="6">
        <v>2.0</v>
      </c>
      <c r="G32" s="6">
        <v>1.0</v>
      </c>
      <c r="H32" s="6">
        <v>5.99</v>
      </c>
      <c r="I32" s="6">
        <v>0.0</v>
      </c>
      <c r="J32" s="6" t="s">
        <v>46</v>
      </c>
      <c r="K32" s="6" t="s">
        <v>28</v>
      </c>
      <c r="L32" s="6" t="s">
        <v>17</v>
      </c>
      <c r="M32" s="7" t="str">
        <f t="shared" si="2"/>
        <v>Link</v>
      </c>
    </row>
    <row r="33">
      <c r="A33" s="15" t="s">
        <v>60</v>
      </c>
      <c r="B33" s="5">
        <v>5.98</v>
      </c>
      <c r="C33" s="6" t="s">
        <v>14</v>
      </c>
      <c r="D33" s="6">
        <v>3.99</v>
      </c>
      <c r="E33" s="6">
        <v>0.0</v>
      </c>
      <c r="F33" s="6">
        <v>7.0</v>
      </c>
      <c r="G33" s="6">
        <v>3.0</v>
      </c>
      <c r="H33" s="6">
        <v>8.99</v>
      </c>
      <c r="I33" s="6">
        <v>0.0</v>
      </c>
      <c r="J33" s="6" t="s">
        <v>46</v>
      </c>
      <c r="K33" s="6" t="s">
        <v>16</v>
      </c>
      <c r="L33" s="6" t="s">
        <v>17</v>
      </c>
      <c r="M33" s="18" t="str">
        <f>HYPERLINK("https://www.amazon.com/Wydan-Compatible-Case-iPhone-Plus/dp/B01KN0XDFK/ref=sr_1_22?s=wireless&amp;ie=UTF8&amp;qid=1544317529&amp;sr=1-22&amp;keywords=artsy+phone+case","Artists")</f>
        <v>Artists</v>
      </c>
    </row>
    <row r="34">
      <c r="A34" s="15" t="s">
        <v>61</v>
      </c>
      <c r="B34" s="5">
        <v>5.99</v>
      </c>
      <c r="C34" s="6" t="s">
        <v>62</v>
      </c>
      <c r="D34" s="6">
        <v>0.0</v>
      </c>
      <c r="E34" s="6">
        <v>0.46</v>
      </c>
      <c r="F34" s="6">
        <v>2.0</v>
      </c>
      <c r="G34" s="6">
        <v>2.0</v>
      </c>
      <c r="H34" s="6">
        <v>0.0</v>
      </c>
      <c r="I34" s="6">
        <v>0.46</v>
      </c>
      <c r="J34" s="6" t="s">
        <v>46</v>
      </c>
      <c r="K34" s="6" t="s">
        <v>16</v>
      </c>
      <c r="L34" s="6" t="s">
        <v>17</v>
      </c>
      <c r="M34" s="18" t="str">
        <f>HYPERLINK("https://www.amazon.com/FRiEQ-Waterproof-Case-Outdoor-Activities/dp/B00AW2QT8I/ref=sr_1_3?s=wireless&amp;ie=UTF8&amp;qid=1544317452&amp;sr=1-3&amp;keywords=outdoor+phone+case","Outdoors")</f>
        <v>Outdoors</v>
      </c>
    </row>
    <row r="35">
      <c r="A35" s="5" t="s">
        <v>63</v>
      </c>
      <c r="B35" s="5">
        <v>7.99</v>
      </c>
      <c r="C35" s="6" t="s">
        <v>27</v>
      </c>
      <c r="D35" s="6">
        <v>0.0</v>
      </c>
      <c r="E35" s="6">
        <v>0.0</v>
      </c>
      <c r="F35" s="6">
        <v>2.0</v>
      </c>
      <c r="G35" s="6">
        <v>1.0</v>
      </c>
      <c r="H35" s="6">
        <v>5.99</v>
      </c>
      <c r="I35" s="6">
        <v>0.0</v>
      </c>
      <c r="J35" s="6" t="s">
        <v>46</v>
      </c>
      <c r="K35" s="6" t="s">
        <v>16</v>
      </c>
      <c r="L35" s="6" t="s">
        <v>17</v>
      </c>
      <c r="M35" s="18" t="str">
        <f>HYPERLINK("https://www.amazon.com/iPhone-Scratch-Resistant-Transparent-Shockproof/dp/B072V5MZW2/ref=sr_1_5?s=wireless&amp;ie=UTF8&amp;qid=1544317495&amp;sr=1-5&amp;keywords=modern+phone+case","Intellectuals")</f>
        <v>Intellectuals</v>
      </c>
    </row>
    <row r="36">
      <c r="A36" s="6" t="s">
        <v>64</v>
      </c>
      <c r="B36" s="6">
        <v>8.99</v>
      </c>
      <c r="C36" s="6" t="s">
        <v>27</v>
      </c>
      <c r="D36" s="6">
        <v>0.0</v>
      </c>
      <c r="E36" s="6">
        <v>0.7</v>
      </c>
      <c r="F36" s="6">
        <v>2.0</v>
      </c>
      <c r="G36" s="6">
        <v>1.0</v>
      </c>
      <c r="H36" s="6">
        <v>1.16</v>
      </c>
      <c r="I36" s="6">
        <v>0.0</v>
      </c>
      <c r="J36" s="6" t="s">
        <v>46</v>
      </c>
      <c r="K36" s="6" t="s">
        <v>16</v>
      </c>
      <c r="L36" s="6" t="s">
        <v>17</v>
      </c>
      <c r="M36" s="18" t="str">
        <f>HYPERLINK("https://www.amazon.com/AmazonBasics-Case-iPhone-Clear/dp/B01I48LT5O?pf_rd_r=ZK6T1MNTZJ36EV95804D&amp;pf_rd_p=e0e81b09-fd30-474c-b919-879a45cc1121&amp;pf_rd_m=ATVPDKIKX0DER&amp;pf_rd_s=merchandised-search-1&amp;ref_=Oct_DLandingS_PC_addb8eb9_NA&amp;smid=ATVPDKIKX0DER","Mens")</f>
        <v>Mens</v>
      </c>
    </row>
    <row r="37">
      <c r="A37" s="6" t="s">
        <v>65</v>
      </c>
      <c r="B37" s="6">
        <v>8.99</v>
      </c>
      <c r="C37" s="6" t="s">
        <v>27</v>
      </c>
      <c r="D37" s="6">
        <v>0.0</v>
      </c>
      <c r="E37" s="6">
        <v>0.0</v>
      </c>
      <c r="F37" s="6">
        <v>2.0</v>
      </c>
      <c r="G37" s="6">
        <v>2.0</v>
      </c>
      <c r="H37" s="6">
        <v>0.0</v>
      </c>
      <c r="I37" s="6">
        <v>0.0</v>
      </c>
      <c r="J37" s="6" t="s">
        <v>46</v>
      </c>
      <c r="K37" s="6" t="s">
        <v>16</v>
      </c>
      <c r="L37" s="6" t="s">
        <v>17</v>
      </c>
      <c r="M37" s="19" t="str">
        <f>HYPERLINK("https://www.amazon.com/Caka-Glitter-Tempered-Protector-Floating/dp/B073B3YW8V/ref=sr_1_3?s=wireless&amp;ie=UTF8&amp;qid=1544317423&amp;sr=1-3&amp;keywords=glitter+phone+case","Girls")</f>
        <v>Girls</v>
      </c>
      <c r="N37" s="19" t="str">
        <f>HYPERLINK("https://www.amazon.com/iPhone-BENTOBEN-Shockproof-Silicone-Protective/dp/B07BSCSRCD/ref=sr_1_15_sspa?s=wireless&amp;ie=UTF8&amp;qid=1544317529&amp;sr=1-15-spons&amp;keywords=artsy+phone+case&amp;psc=1","Women")</f>
        <v>Women</v>
      </c>
    </row>
    <row r="38">
      <c r="A38" s="15" t="s">
        <v>66</v>
      </c>
      <c r="B38" s="5">
        <v>9.99</v>
      </c>
      <c r="C38" s="6" t="s">
        <v>27</v>
      </c>
      <c r="D38" s="6">
        <v>0.0</v>
      </c>
      <c r="E38" s="6">
        <v>0.0</v>
      </c>
      <c r="F38" s="6">
        <v>2.0</v>
      </c>
      <c r="G38" s="6">
        <v>2.0</v>
      </c>
      <c r="H38" s="6">
        <v>0.0</v>
      </c>
      <c r="I38" s="6">
        <v>0.0</v>
      </c>
      <c r="J38" s="6" t="s">
        <v>46</v>
      </c>
      <c r="K38" s="6" t="s">
        <v>16</v>
      </c>
      <c r="L38" s="6" t="s">
        <v>17</v>
      </c>
      <c r="M38" s="18" t="str">
        <f>HYPERLINK("https://www.amazon.com/Annymall-iPhone-Protector-Shorkproof-Kickstand/dp/B076NPZ63M/ref=sr_1_8?s=wireless&amp;ie=UTF8&amp;qid=1544317770&amp;sr=1-8&amp;keywords=iphone+case+for+boys","Boys")</f>
        <v>Boys</v>
      </c>
    </row>
    <row r="39">
      <c r="A39" s="15" t="s">
        <v>67</v>
      </c>
      <c r="B39" s="5">
        <v>14.55</v>
      </c>
      <c r="C39" s="6" t="s">
        <v>27</v>
      </c>
      <c r="D39" s="6">
        <v>0.0</v>
      </c>
      <c r="E39" s="6">
        <v>1.13</v>
      </c>
      <c r="F39" s="6">
        <v>2.0</v>
      </c>
      <c r="G39" s="6">
        <v>1.0</v>
      </c>
      <c r="H39" s="6">
        <v>1.59</v>
      </c>
      <c r="I39" s="6">
        <v>0.0</v>
      </c>
      <c r="J39" s="6" t="s">
        <v>46</v>
      </c>
      <c r="K39" s="6" t="s">
        <v>16</v>
      </c>
      <c r="L39" s="6" t="s">
        <v>17</v>
      </c>
      <c r="M39" s="18" t="str">
        <f>HYPERLINK("https://www.amazon.com/Spigen-iPhone-Wallet-Design-Holder/dp/B01GIVWTAI/ref=sr_1_7?s=wireless&amp;ie=UTF8&amp;qid=1544317737&amp;sr=1-7&amp;keywords=iphone+case","Punks")</f>
        <v>Punks</v>
      </c>
    </row>
    <row r="40">
      <c r="A40" s="15" t="s">
        <v>68</v>
      </c>
      <c r="B40" s="5">
        <v>15.99</v>
      </c>
      <c r="C40" s="6" t="s">
        <v>27</v>
      </c>
      <c r="D40" s="6">
        <v>0.0</v>
      </c>
      <c r="E40" s="6">
        <v>1.24</v>
      </c>
      <c r="F40" s="6">
        <v>2.0</v>
      </c>
      <c r="G40" s="6">
        <v>1.0</v>
      </c>
      <c r="H40" s="6">
        <v>5.99</v>
      </c>
      <c r="I40" s="6">
        <v>1.24</v>
      </c>
      <c r="J40" s="6" t="s">
        <v>46</v>
      </c>
      <c r="K40" s="6" t="s">
        <v>34</v>
      </c>
      <c r="L40" s="6" t="s">
        <v>17</v>
      </c>
      <c r="M40" s="18" t="str">
        <f t="shared" ref="M40:M41" si="3">HYPERLINK("https://www.amazon.com/Arc-shaped-Newtons-Balance-Science-Dreamyth/dp/B078KF8DHR/ref=bbp_bb_5e8416_st_1Nnp_w_43?smid=AWJMCLX92KZV7&amp;th=1","Link")</f>
        <v>Link</v>
      </c>
    </row>
    <row r="41">
      <c r="A41" s="16" t="s">
        <v>69</v>
      </c>
      <c r="B41" s="5">
        <v>3.99</v>
      </c>
      <c r="C41" s="6" t="s">
        <v>27</v>
      </c>
      <c r="D41" s="6">
        <v>2.99</v>
      </c>
      <c r="E41" s="6">
        <v>0.0</v>
      </c>
      <c r="F41" s="6">
        <v>30.0</v>
      </c>
      <c r="G41" s="6">
        <v>5.0</v>
      </c>
      <c r="H41" s="6">
        <v>37.9</v>
      </c>
      <c r="I41" s="6">
        <v>0.0</v>
      </c>
      <c r="J41" s="6" t="s">
        <v>46</v>
      </c>
      <c r="K41" s="6" t="s">
        <v>34</v>
      </c>
      <c r="L41" s="6" t="s">
        <v>17</v>
      </c>
      <c r="M41" s="7" t="str">
        <f t="shared" si="3"/>
        <v>Link</v>
      </c>
    </row>
    <row r="42">
      <c r="A42" s="16" t="s">
        <v>70</v>
      </c>
      <c r="B42" s="5">
        <v>8.45</v>
      </c>
      <c r="C42" s="6" t="s">
        <v>27</v>
      </c>
      <c r="D42" s="6">
        <v>0.0</v>
      </c>
      <c r="E42" s="6">
        <v>0.0</v>
      </c>
      <c r="F42" s="6">
        <v>2.0</v>
      </c>
      <c r="G42" s="6">
        <v>1.0</v>
      </c>
      <c r="H42" s="6">
        <v>3.99</v>
      </c>
      <c r="I42" s="6">
        <v>0.0</v>
      </c>
      <c r="J42" s="6" t="s">
        <v>46</v>
      </c>
      <c r="K42" s="6" t="s">
        <v>71</v>
      </c>
      <c r="L42" s="6" t="s">
        <v>17</v>
      </c>
      <c r="M42" s="7" t="str">
        <f>HYPERLINK("https://www.amazon.com/gp/product/B00KOW827M?imprToken=8HXA2V7cyfUvZzphYHLpcA&amp;slotNum=1&amp;ie=UTF8&amp;tag=bustle7440-20&amp;camp=1789&amp;linkCode=xm2&amp;creativeASIN=B00KOW827M","Link")</f>
        <v>Link</v>
      </c>
    </row>
    <row r="43">
      <c r="A43" s="15" t="s">
        <v>72</v>
      </c>
      <c r="B43" s="5">
        <v>6.92</v>
      </c>
      <c r="C43" s="6" t="s">
        <v>27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 t="s">
        <v>46</v>
      </c>
      <c r="K43" s="6" t="s">
        <v>16</v>
      </c>
      <c r="L43" s="6" t="s">
        <v>17</v>
      </c>
      <c r="M43" s="19" t="str">
        <f>HYPERLINK("https://www.amazon.com/Shield-Tempered-Protector-Hardness-Replacement/dp/B07C8HS81W/ref=sr_1_1?ie=UTF8&amp;qid=1544463331&amp;sr=8-1&amp;keywords=samsung+galaxy+phone+screen+protector","Samsung")</f>
        <v>Samsung</v>
      </c>
    </row>
    <row r="44">
      <c r="A44" s="15" t="s">
        <v>73</v>
      </c>
      <c r="B44" s="5">
        <v>8.61</v>
      </c>
      <c r="C44" s="6" t="s">
        <v>27</v>
      </c>
      <c r="D44" s="6">
        <v>0.0</v>
      </c>
      <c r="E44" s="6">
        <v>0.62</v>
      </c>
      <c r="F44" s="6">
        <v>2.0</v>
      </c>
      <c r="G44" s="6">
        <v>1.0</v>
      </c>
      <c r="H44" s="6">
        <v>5.99</v>
      </c>
      <c r="I44" s="6">
        <v>0.62</v>
      </c>
      <c r="J44" s="6" t="s">
        <v>46</v>
      </c>
      <c r="K44" s="6" t="s">
        <v>16</v>
      </c>
      <c r="L44" s="6" t="s">
        <v>17</v>
      </c>
      <c r="M44" s="19" t="str">
        <f>HYPERLINK("https://www.amazon.com/amFilm-iPhone-Screen-Protector-Tempered/dp/B01415QHYW/ref=sr_1_4_acs_osp_osp18-45fa5f34-11_1?s=outdoor-recreation&amp;ie=UTF8&amp;qid=1544463278&amp;sr=1-4-acs&amp;keywords=phone+screen+protector&amp;tag=thewire06oa-20&amp;ascsubtag=45fa5f34-11ab-4f32-b106"&amp;"-dd805aa107e4&amp;linkCode=oas&amp;cv_ct_id=amzn1.osp.45fa5f34-11ab-4f32-b106-dd805aa107e4&amp;cv_ct_pg=search&amp;cv_ct_wn=osp-search&amp;pd_rd_wg=NEg4D&amp;pd_rd_w=W76L6&amp;pf_rd_r=KJBPFMHG462BNCJD226C&amp;pf_rd_p=7f6b8bb9-631f-46f6-b8ad-496a9af123d5&amp;pd_rd_r=8ec68fb3-7d61-4cd6-938f-a"&amp;"da2c9d13251&amp;creativeASIN=B01415QHYW&amp;pd_rd_i=B01415QHYW&amp;pd_rd_r=8ec68fb3-7d61-4cd6-938f-ada2c9d13251&amp;pf_rd_p=7f6b8bb9-631f-46f6-b8ad-496a9af123d5&amp;pd_rd_w=W76L6&amp;pf_rd_r=KJBPFMHG462BNCJD226C&amp;pd_rd_wg=NEg4D","iPhone")</f>
        <v>iPhone</v>
      </c>
    </row>
    <row r="45">
      <c r="A45" s="16" t="s">
        <v>74</v>
      </c>
      <c r="B45" s="5">
        <v>8.99</v>
      </c>
      <c r="C45" s="6" t="s">
        <v>27</v>
      </c>
      <c r="D45" s="6">
        <v>0.0</v>
      </c>
      <c r="E45" s="6">
        <v>0.0</v>
      </c>
      <c r="F45" s="6">
        <v>2.0</v>
      </c>
      <c r="G45" s="6">
        <v>1.0</v>
      </c>
      <c r="H45" s="6">
        <v>5.99</v>
      </c>
      <c r="I45" s="6">
        <v>0.0</v>
      </c>
      <c r="J45" s="6" t="s">
        <v>46</v>
      </c>
      <c r="K45" s="6" t="s">
        <v>30</v>
      </c>
      <c r="L45" s="6" t="s">
        <v>17</v>
      </c>
      <c r="M45" s="7" t="str">
        <f>HYPERLINK("https://www.amazon.com/Secret-Garden-Motorcycle-Skateboard-Waterproof%EF%BC%88Not/dp/B01MQZQWJF/ref=zg_bs_arts-crafts_36?_encoding=UTF8&amp;psc=1&amp;refRID=KAN5WH4A42V7D0SHB0WY","Link")</f>
        <v>Link</v>
      </c>
      <c r="U45" s="20" t="s">
        <v>71</v>
      </c>
    </row>
    <row r="46">
      <c r="A46" s="16" t="s">
        <v>75</v>
      </c>
      <c r="B46" s="5">
        <v>10.0</v>
      </c>
      <c r="C46" s="6" t="s">
        <v>27</v>
      </c>
      <c r="D46" s="6">
        <v>0.0</v>
      </c>
      <c r="E46" s="6">
        <v>0.0</v>
      </c>
      <c r="F46" s="6">
        <v>0.0</v>
      </c>
      <c r="G46" s="6">
        <v>0.0</v>
      </c>
      <c r="H46" s="6">
        <v>0.0</v>
      </c>
      <c r="I46" s="6">
        <v>0.0</v>
      </c>
      <c r="J46" s="6" t="s">
        <v>46</v>
      </c>
      <c r="K46" s="6" t="s">
        <v>54</v>
      </c>
      <c r="L46" s="6" t="s">
        <v>17</v>
      </c>
      <c r="M46" s="17"/>
      <c r="U46" s="20" t="s">
        <v>28</v>
      </c>
    </row>
    <row r="47">
      <c r="A47" s="15" t="s">
        <v>76</v>
      </c>
      <c r="B47" s="5">
        <v>8.99</v>
      </c>
      <c r="C47" s="6" t="s">
        <v>27</v>
      </c>
      <c r="D47" s="6">
        <v>0.0</v>
      </c>
      <c r="E47" s="6">
        <v>0.7</v>
      </c>
      <c r="F47" s="6">
        <v>2.0</v>
      </c>
      <c r="G47" s="6">
        <v>1.0</v>
      </c>
      <c r="H47" s="6">
        <v>5.99</v>
      </c>
      <c r="I47" s="6">
        <v>1.16</v>
      </c>
      <c r="J47" s="6" t="s">
        <v>46</v>
      </c>
      <c r="K47" s="6" t="s">
        <v>77</v>
      </c>
      <c r="L47" s="6" t="s">
        <v>17</v>
      </c>
      <c r="M47" s="19" t="str">
        <f>HYPERLINK("https://www.amazon.com/Fahrenheit-451-Ray-Bradbury/dp/1451673310/ref=pd_sim_14_6?_encoding=UTF8&amp;pd_rd_i=1451673310&amp;pd_rd_r=3bd474c9-fca6-11e8-9593-a54217c41805&amp;pd_rd_w=9ecMv&amp;pd_rd_wg=LoAOl&amp;pf_rd_p=18bb0b78-4200-49b9-ac91-f141d61a1780&amp;pf_rd_r=R3BH3H1FM17N4"&amp;"4EQP104&amp;psc=1&amp;refRID=R3BH3H1FM17N44EQP104","Fahrenheit 451")</f>
        <v>Fahrenheit 451</v>
      </c>
      <c r="N47" s="19" t="str">
        <f>HYPERLINK("https://www.amazon.com/Catcher-Rye-J-D-Salinger/dp/0316769487/ref=pd_sim_14_1?_encoding=UTF8&amp;pd_rd_i=0316769487&amp;pd_rd_r=a1addf13-fca5-11e8-abd2-cdd24367c782&amp;pd_rd_w=FY2r9&amp;pd_rd_wg=SsMDa&amp;pf_rd_p=18bb0b78-4200-49b9-ac91-f141d61a1780&amp;pf_rd_r=XNJE1SFFVDAHB3PF"&amp;"DSWM&amp;psc=1&amp;refRID=XNJE1SFFVDAHB3PFDSWM","The Catcher ")</f>
        <v>The Catcher </v>
      </c>
      <c r="U47" s="20" t="s">
        <v>16</v>
      </c>
    </row>
    <row r="48">
      <c r="A48" s="15" t="s">
        <v>78</v>
      </c>
      <c r="B48" s="5">
        <v>9.0</v>
      </c>
      <c r="C48" s="6" t="s">
        <v>27</v>
      </c>
      <c r="D48" s="6">
        <v>0.0</v>
      </c>
      <c r="E48" s="6">
        <v>0.7</v>
      </c>
      <c r="F48" s="6">
        <v>2.0</v>
      </c>
      <c r="G48" s="6">
        <v>1.0</v>
      </c>
      <c r="H48" s="6">
        <v>3.99</v>
      </c>
      <c r="I48" s="6">
        <v>1.01</v>
      </c>
      <c r="J48" s="6" t="s">
        <v>46</v>
      </c>
      <c r="K48" s="6" t="s">
        <v>77</v>
      </c>
      <c r="L48" s="6" t="s">
        <v>17</v>
      </c>
      <c r="M48" s="19" t="str">
        <f>HYPERLINK("https://www.amazon.com/Mice-Men-John-Steinbeck/dp/0140177396/ref=pd_sim_14_2?_encoding=UTF8&amp;pd_rd_i=0140177396&amp;pd_rd_r=a1addf13-fca5-11e8-abd2-cdd24367c782&amp;pd_rd_w=FY2r9&amp;pd_rd_wg=SsMDa&amp;pf_rd_p=18bb0b78-4200-49b9-ac91-f141d61a1780&amp;pf_rd_r=XNJE1SFFVDAHB3PFD"&amp;"SWM&amp;psc=1&amp;refRID=XNJE1SFFVDAHB3PFDSWM","Of Mice &amp; Men")</f>
        <v>Of Mice &amp; Men</v>
      </c>
      <c r="N48" s="19" t="str">
        <f>HYPERLINK("https://www.amazon.com/Kill-Mockingbird-Harper-Lee/dp/0060935464/ref=zg_bsar_books_48?_encoding=UTF8&amp;psc=1&amp;refRID=Y556ST7MGQTWEN7W53W2","Mocking Bird")</f>
        <v>Mocking Bird</v>
      </c>
      <c r="U48" s="20" t="s">
        <v>79</v>
      </c>
    </row>
    <row r="49">
      <c r="A49" s="15" t="s">
        <v>80</v>
      </c>
      <c r="B49" s="5">
        <v>10.0</v>
      </c>
      <c r="C49" s="6" t="s">
        <v>27</v>
      </c>
      <c r="D49" s="6">
        <v>0.0</v>
      </c>
      <c r="E49" s="6">
        <v>0.77</v>
      </c>
      <c r="F49" s="6">
        <v>2.0</v>
      </c>
      <c r="G49" s="6">
        <v>2.0</v>
      </c>
      <c r="H49" s="6">
        <v>0.0</v>
      </c>
      <c r="I49" s="6">
        <v>0.77</v>
      </c>
      <c r="J49" s="6" t="s">
        <v>46</v>
      </c>
      <c r="K49" s="6" t="s">
        <v>77</v>
      </c>
      <c r="L49" s="6" t="s">
        <v>17</v>
      </c>
      <c r="M49" s="19" t="str">
        <f>HYPERLINK("https://www.amazon.com/Macbeth-Folger-Shakespeare-Library-William/dp/0743477103/ref=pd_bxgy_14_img_2?_encoding=UTF8&amp;pd_rd_i=0743477103&amp;pd_rd_r=ace57719-fca6-11e8-bddf-836b3e8a828e&amp;pd_rd_w=DFXzp&amp;pd_rd_wg=hvbI1&amp;pf_rd_p=6725dbd6-9917-451d-beba-16af7874e407&amp;p"&amp;"f_rd_r=YVYKCYJ0ZAHDVEWZSZK6&amp;psc=1&amp;refRID=YVYKCYJ0ZAHDVEWZSZK6","Macbeth")</f>
        <v>Macbeth</v>
      </c>
      <c r="N49" s="19" t="str">
        <f>HYPERLINK("https://www.amazon.com/Hamlet-Folger-Library-Shakespeare-William/dp/074347712X/ref=pd_sim_14_6?_encoding=UTF8&amp;pd_rd_i=074347712X&amp;pd_rd_r=9268eadb-fca6-11e8-87bf-151422111fdf&amp;pd_rd_w=vFOql&amp;pd_rd_wg=28C57&amp;pf_rd_p=18bb0b78-4200-49b9-ac91-f141d61a1780&amp;pf_rd_r"&amp;"=K24YJK19XV0FBZTEE2SY&amp;psc=1&amp;refRID=K24YJK19XV0FBZTEE2SY","Hamlet")</f>
        <v>Hamlet</v>
      </c>
      <c r="O49" s="19" t="str">
        <f>HYPERLINK("https://www.amazon.com/Romeo-Juliet-Folger-Shakespeare-Library/dp/0743477111/ref=pd_sim_14_23?_encoding=UTF8&amp;pd_rd_i=0743477111&amp;pd_rd_r=3bd474c9-fca6-11e8-9593-a54217c41805&amp;pd_rd_w=9ecMv&amp;pd_rd_wg=LoAOl&amp;pf_rd_p=18bb0b78-4200-49b9-ac91-f141d61a1780&amp;pf_rd_r="&amp;"R3BH3H1FM17N44EQP104&amp;psc=1&amp;refRID=R3BH3H1FM17N44EQP104","Romeo &amp; Juliet")</f>
        <v>Romeo &amp; Juliet</v>
      </c>
      <c r="U49" s="20" t="s">
        <v>77</v>
      </c>
    </row>
    <row r="50">
      <c r="A50" s="15" t="s">
        <v>81</v>
      </c>
      <c r="B50" s="5">
        <v>7.99</v>
      </c>
      <c r="C50" s="6" t="s">
        <v>27</v>
      </c>
      <c r="D50" s="6">
        <v>0.0</v>
      </c>
      <c r="E50" s="6">
        <v>0.62</v>
      </c>
      <c r="F50" s="6">
        <v>2.0</v>
      </c>
      <c r="G50" s="6">
        <v>2.0</v>
      </c>
      <c r="H50" s="6">
        <v>0.0</v>
      </c>
      <c r="I50" s="6">
        <v>0.62</v>
      </c>
      <c r="J50" s="6" t="s">
        <v>46</v>
      </c>
      <c r="K50" s="6" t="s">
        <v>77</v>
      </c>
      <c r="L50" s="6" t="s">
        <v>17</v>
      </c>
      <c r="M50" s="19" t="str">
        <f>HYPERLINK("https://www.amazon.com/Lord-Flies-William-Golding/dp/0399501487/ref=pd_bxgy_14_img_3?_encoding=UTF8&amp;pd_rd_i=0399501487&amp;pd_rd_r=19a47911-fca6-11e8-bfeb-5beec295fed0&amp;pd_rd_w=jqqoR&amp;pd_rd_wg=gu1BP&amp;pf_rd_p=6725dbd6-9917-451d-beba-16af7874e407&amp;pf_rd_r=JNY7BQT36"&amp;"K56SXZV23YB&amp;psc=1&amp;refRID=JNY7BQT36K56SXZV23YB","Lord of Flies")</f>
        <v>Lord of Flies</v>
      </c>
      <c r="N50" s="19" t="str">
        <f>HYPERLINK("https://www.amazon.com/Charlottes-Web-B-White/dp/0061124958/ref=sr_1_1?s=books&amp;ie=UTF8&amp;qid=1544465583&amp;sr=1-1&amp;keywords=charlottes+web","Charlotte's Web")</f>
        <v>Charlotte's Web</v>
      </c>
      <c r="O50" s="19" t="str">
        <f>HYPERLINK("https://www.amazon.com/Giver-Quartet-Lois-Lowry/dp/0544336267/ref=pd_sim_14_8?_encoding=UTF8&amp;pd_rd_i=0544336267&amp;pd_rd_r=3bd474c9-fca6-11e8-9593-a54217c41805&amp;pd_rd_w=9ecMv&amp;pd_rd_wg=LoAOl&amp;pf_rd_p=18bb0b78-4200-49b9-ac91-f141d61a1780&amp;pf_rd_r=R3BH3H1FM17N44EQ"&amp;"P104&amp;psc=1&amp;refRID=R3BH3H1FM17N44EQP104","The Giver")</f>
        <v>The Giver</v>
      </c>
      <c r="P50" s="19" t="str">
        <f>HYPERLINK("https://www.amazon.com/Outsiders-S-Hinton/dp/014240733X/ref=pd_sim_14_7?_encoding=UTF8&amp;pd_rd_i=014240733X&amp;pd_rd_r=3bd474c9-fca6-11e8-9593-a54217c41805&amp;pd_rd_w=9ecMv&amp;pd_rd_wg=LoAOl&amp;pf_rd_p=18bb0b78-4200-49b9-ac91-f141d61a1780&amp;pf_rd_r=R3BH3H1FM17N44EQP104&amp;p"&amp;"sc=1&amp;refRID=R3BH3H1FM17N44EQP104","The Outsiders")</f>
        <v>The Outsiders</v>
      </c>
      <c r="U50" s="20" t="s">
        <v>34</v>
      </c>
    </row>
    <row r="51">
      <c r="A51" s="15" t="s">
        <v>82</v>
      </c>
      <c r="B51" s="5">
        <v>13.19</v>
      </c>
      <c r="C51" s="6" t="s">
        <v>27</v>
      </c>
      <c r="D51" s="6">
        <v>0.0</v>
      </c>
      <c r="E51" s="6">
        <v>1.02</v>
      </c>
      <c r="F51" s="6">
        <v>2.0</v>
      </c>
      <c r="G51" s="6">
        <v>1.0</v>
      </c>
      <c r="H51" s="6">
        <v>5.99</v>
      </c>
      <c r="I51" s="6">
        <v>1.48</v>
      </c>
      <c r="J51" s="6" t="s">
        <v>46</v>
      </c>
      <c r="K51" s="6" t="s">
        <v>77</v>
      </c>
      <c r="L51" s="6" t="s">
        <v>17</v>
      </c>
      <c r="M51" s="18" t="str">
        <f>HYPERLINK("https://www.amazon.com/Girl-Who-Lived-Thrilling-Suspense/dp/1683993063/ref=sr_1_3?s=books&amp;ie=UTF8&amp;qid=1544465431&amp;sr=1-3&amp;keywords=%231+selling+girls+book","Girl Who Lived")</f>
        <v>Girl Who Lived</v>
      </c>
      <c r="U51" s="20" t="s">
        <v>54</v>
      </c>
    </row>
    <row r="52">
      <c r="A52" s="15" t="s">
        <v>83</v>
      </c>
      <c r="B52" s="5">
        <v>14.39</v>
      </c>
      <c r="C52" s="6" t="s">
        <v>27</v>
      </c>
      <c r="D52" s="6">
        <v>0.0</v>
      </c>
      <c r="E52" s="6">
        <v>1.12</v>
      </c>
      <c r="F52" s="6">
        <v>2.0</v>
      </c>
      <c r="G52" s="6">
        <v>1.0</v>
      </c>
      <c r="H52" s="6">
        <v>5.99</v>
      </c>
      <c r="I52" s="6">
        <v>1.58</v>
      </c>
      <c r="J52" s="6" t="s">
        <v>46</v>
      </c>
      <c r="K52" s="6" t="s">
        <v>77</v>
      </c>
      <c r="L52" s="6" t="s">
        <v>17</v>
      </c>
      <c r="M52" s="21" t="str">
        <f>HYPERLINK("https://www.amazon.com/Explosive-Growth-Learned-Growing-Million/dp/1619617692/ref=sr_1_9_sspa?s=books&amp;ie=UTF8&amp;qid=1544465482&amp;sr=1-9-spons&amp;keywords=social+media+book&amp;psc=1","Explosive Growth")</f>
        <v>Explosive Growth</v>
      </c>
      <c r="U52" s="20" t="s">
        <v>30</v>
      </c>
    </row>
    <row r="53">
      <c r="A53" s="16" t="s">
        <v>84</v>
      </c>
      <c r="B53" s="5">
        <v>5.81</v>
      </c>
      <c r="C53" s="6" t="s">
        <v>27</v>
      </c>
      <c r="D53" s="6">
        <v>0.0</v>
      </c>
      <c r="E53" s="6">
        <v>0.0</v>
      </c>
      <c r="F53" s="6">
        <v>2.0</v>
      </c>
      <c r="G53" s="6">
        <v>2.0</v>
      </c>
      <c r="H53" s="6">
        <v>0.0</v>
      </c>
      <c r="I53" s="6">
        <v>0.0</v>
      </c>
      <c r="J53" s="6" t="s">
        <v>46</v>
      </c>
      <c r="K53" s="6" t="s">
        <v>77</v>
      </c>
      <c r="L53" s="6" t="s">
        <v>17</v>
      </c>
      <c r="M53" s="7" t="str">
        <f>HYPERLINK("https://www.amazon.com/Livedeal-Reversible-Sequins-Mermaid-Pillow/dp/B01F72F7SA?tag=bp_links-20&amp;ascsubtag=[artid|2089.g.1912[src|[ch|","Link")</f>
        <v>Link</v>
      </c>
      <c r="U53" s="20" t="s">
        <v>85</v>
      </c>
    </row>
    <row r="54">
      <c r="A54" s="16" t="s">
        <v>86</v>
      </c>
      <c r="B54" s="5">
        <v>10.6</v>
      </c>
      <c r="C54" s="6" t="s">
        <v>27</v>
      </c>
      <c r="D54" s="6">
        <v>0.0</v>
      </c>
      <c r="E54" s="6">
        <v>0.82</v>
      </c>
      <c r="F54" s="6">
        <v>2.0</v>
      </c>
      <c r="G54" s="6">
        <v>2.0</v>
      </c>
      <c r="H54" s="6">
        <v>0.82</v>
      </c>
      <c r="I54" s="6">
        <v>0.0</v>
      </c>
      <c r="J54" s="6" t="s">
        <v>46</v>
      </c>
      <c r="K54" s="6" t="s">
        <v>77</v>
      </c>
      <c r="L54" s="6" t="s">
        <v>17</v>
      </c>
      <c r="M54" s="7" t="str">
        <f>HYPERLINK("https://www.amazon.com/Strathmore-400-Sketch-Pads-12/dp/B0027A39PY/ref=zg_bs_arts-crafts_2?_encoding=UTF8&amp;psc=1&amp;refRID=F50T7DF0RP46K6273XKN","Link")</f>
        <v>Link</v>
      </c>
      <c r="U54" s="20" t="s">
        <v>87</v>
      </c>
    </row>
    <row r="55">
      <c r="A55" s="16" t="s">
        <v>88</v>
      </c>
      <c r="B55" s="5">
        <v>7.0</v>
      </c>
      <c r="C55" s="6" t="s">
        <v>89</v>
      </c>
      <c r="D55" s="6">
        <v>6.33</v>
      </c>
      <c r="E55" s="6">
        <v>0.55</v>
      </c>
      <c r="F55" s="6">
        <v>3.0</v>
      </c>
      <c r="G55" s="6">
        <v>2.0</v>
      </c>
      <c r="H55" s="6">
        <v>9.3</v>
      </c>
      <c r="I55" s="6">
        <v>0.55</v>
      </c>
      <c r="J55" s="6" t="s">
        <v>46</v>
      </c>
      <c r="K55" s="6" t="s">
        <v>16</v>
      </c>
      <c r="L55" s="6" t="s">
        <v>17</v>
      </c>
      <c r="M55" s="7" t="str">
        <f>HYPERLINK("https://gear.blizzard.com/us/game/overwatch/overwatch-backpack-hangers-series-2","Link")</f>
        <v>Link</v>
      </c>
    </row>
    <row r="56">
      <c r="A56" s="15" t="s">
        <v>90</v>
      </c>
      <c r="B56" s="5">
        <v>9.99</v>
      </c>
      <c r="C56" s="6" t="s">
        <v>27</v>
      </c>
      <c r="D56" s="6">
        <v>0.0</v>
      </c>
      <c r="E56" s="6">
        <v>0.77</v>
      </c>
      <c r="F56" s="6">
        <v>2.0</v>
      </c>
      <c r="G56" s="6">
        <v>1.0</v>
      </c>
      <c r="H56" s="6">
        <v>5.99</v>
      </c>
      <c r="I56" s="6">
        <v>1.23</v>
      </c>
      <c r="J56" s="6" t="s">
        <v>46</v>
      </c>
      <c r="K56" s="6" t="s">
        <v>16</v>
      </c>
      <c r="L56" s="6" t="s">
        <v>17</v>
      </c>
      <c r="M56" s="22" t="str">
        <f>HYPERLINK("https://www.amazon.com/PopSockets-Collapsible-Phones-Tablets-Nebula/dp/B06XGKRQSJ/ref=pd_sim_107_3?_encoding=UTF8&amp;pd_rd_i=B01EFKSENA&amp;pd_rd_r=4633fd9e-fcc1-11e8-9cda-1d7d2ad86ec7&amp;pd_rd_w=A6E9l&amp;pd_rd_wg=ILBRK&amp;pf_rd_p=18bb0b78-4200-49b9-ac91-f141d61a1780&amp;pf_"&amp;"rd_r=FQRP19WGME48EE46YJQ9&amp;refRID=FQRP19WGME48EE46YJQ9&amp;th=1","Link")</f>
        <v>Link</v>
      </c>
    </row>
    <row r="57">
      <c r="A57" s="15" t="s">
        <v>90</v>
      </c>
      <c r="B57" s="5">
        <v>9.99</v>
      </c>
      <c r="C57" s="6" t="s">
        <v>27</v>
      </c>
      <c r="D57" s="6">
        <v>0.0</v>
      </c>
      <c r="E57" s="6">
        <v>0.0</v>
      </c>
      <c r="F57" s="6">
        <v>2.0</v>
      </c>
      <c r="G57" s="6">
        <v>1.0</v>
      </c>
      <c r="H57" s="6">
        <v>3.99</v>
      </c>
      <c r="I57" s="6">
        <v>0.0</v>
      </c>
      <c r="J57" s="6" t="s">
        <v>46</v>
      </c>
      <c r="K57" s="6" t="s">
        <v>16</v>
      </c>
      <c r="L57" s="6" t="s">
        <v>17</v>
      </c>
      <c r="M57" s="22" t="str">
        <f>HYPERLINK("https://www.amazon.com/PopSockets-Collapsible-Stand-Phones-Tablets/dp/B01DNRMTA0/ref=pd_sim_107_3?_encoding=UTF8&amp;pd_rd_i=B01DNRMTA0&amp;pd_rd_r=3cdbc192-fcc2-11e8-9593-a54217c41805&amp;pd_rd_w=AkCRG&amp;pd_rd_wg=FIQil&amp;pf_rd_p=18bb0b78-4200-49b9-ac91-f141d61a1780&amp;pf_r"&amp;"d_r=8JESC9JP17MP0V0AG290&amp;psc=1&amp;refRID=8JESC9JP17MP0V0AG290","Link")</f>
        <v>Link</v>
      </c>
    </row>
    <row r="58">
      <c r="A58" s="15" t="s">
        <v>91</v>
      </c>
      <c r="B58" s="5">
        <v>14.99</v>
      </c>
      <c r="C58" s="6" t="s">
        <v>27</v>
      </c>
      <c r="D58" s="6">
        <v>0.0</v>
      </c>
      <c r="E58" s="6">
        <v>1.16</v>
      </c>
      <c r="F58" s="6">
        <v>2.0</v>
      </c>
      <c r="G58" s="6">
        <v>1.0</v>
      </c>
      <c r="H58" s="6">
        <v>3.99</v>
      </c>
      <c r="I58" s="6">
        <v>1.47</v>
      </c>
      <c r="J58" s="6" t="s">
        <v>46</v>
      </c>
      <c r="K58" s="6" t="s">
        <v>16</v>
      </c>
      <c r="L58" s="6" t="s">
        <v>17</v>
      </c>
      <c r="M58" s="22" t="str">
        <f>HYPERLINK("https://www.amazon.com/PopSockets-Collapsible-Phones-Tablets-Catstronaut/dp/B01LWL276H/ref=bbp_bb_a77114_st_8174_w_10?psc=1&amp;smid=ATVPDKIKX0DER","Link")</f>
        <v>Link</v>
      </c>
    </row>
    <row r="59">
      <c r="A59" s="16" t="s">
        <v>92</v>
      </c>
      <c r="B59" s="5">
        <v>9.99</v>
      </c>
      <c r="C59" s="6" t="s">
        <v>27</v>
      </c>
      <c r="D59" s="6">
        <v>0.0</v>
      </c>
      <c r="E59" s="6">
        <v>0.77</v>
      </c>
      <c r="F59" s="6">
        <v>2.0</v>
      </c>
      <c r="G59" s="6">
        <v>2.0</v>
      </c>
      <c r="H59" s="6">
        <v>0.77</v>
      </c>
      <c r="I59" s="6">
        <v>0.0</v>
      </c>
      <c r="J59" s="6" t="s">
        <v>46</v>
      </c>
      <c r="K59" s="6" t="s">
        <v>34</v>
      </c>
      <c r="L59" s="6" t="s">
        <v>17</v>
      </c>
      <c r="M59" s="7" t="str">
        <f>HYPERLINK("https://www.amazon.com/dp/B01897IKBQ/ref=cm_gf_aTNN_i13_d_p0_qd2_____________________qdSQdcCEK4gjtdSF03Mx","Link")</f>
        <v>Link</v>
      </c>
    </row>
    <row r="60">
      <c r="A60" s="16" t="s">
        <v>93</v>
      </c>
      <c r="B60" s="5">
        <v>8.2</v>
      </c>
      <c r="C60" s="6" t="s">
        <v>27</v>
      </c>
      <c r="D60" s="6">
        <v>0.0</v>
      </c>
      <c r="E60" s="6">
        <v>0.0</v>
      </c>
      <c r="F60" s="6">
        <v>2.0</v>
      </c>
      <c r="G60" s="6">
        <v>2.0</v>
      </c>
      <c r="H60" s="6">
        <v>0.0</v>
      </c>
      <c r="I60" s="6">
        <v>0.0</v>
      </c>
      <c r="J60" s="6" t="s">
        <v>46</v>
      </c>
      <c r="K60" s="6" t="s">
        <v>30</v>
      </c>
      <c r="L60" s="6" t="s">
        <v>17</v>
      </c>
      <c r="M60" s="7" t="str">
        <f>HYPERLINK("https://www.amazon.com/2019-Rick-Morty-Wall-Calendar/dp/1438862059/ref=sr_1_9?s=books&amp;ie=UTF8&amp;qid=1544486682&amp;sr=1-9&amp;keywords=rick+and+morty","Link")</f>
        <v>Link</v>
      </c>
    </row>
    <row r="61">
      <c r="A61" s="15" t="s">
        <v>94</v>
      </c>
      <c r="B61" s="6">
        <v>8.0</v>
      </c>
      <c r="C61" s="6" t="s">
        <v>27</v>
      </c>
      <c r="D61" s="6">
        <v>0.0</v>
      </c>
      <c r="E61" s="6">
        <v>0.62</v>
      </c>
      <c r="F61" s="6">
        <v>2.0</v>
      </c>
      <c r="G61" s="6">
        <v>1.0</v>
      </c>
      <c r="H61" s="6">
        <v>3.99</v>
      </c>
      <c r="I61" s="6">
        <v>0.62</v>
      </c>
      <c r="J61" s="6" t="s">
        <v>46</v>
      </c>
      <c r="K61" s="6" t="s">
        <v>71</v>
      </c>
      <c r="L61" s="6" t="s">
        <v>17</v>
      </c>
      <c r="M61" s="18" t="str">
        <f>HYPERLINK("https://www.amazon.com/dp/B01EXSX24K/ref=sspa_dk_detail_18?psc=1&amp;pd_rd_i=B01EXSX24K","Boba Fett")</f>
        <v>Boba Fett</v>
      </c>
    </row>
    <row r="62">
      <c r="A62" s="15" t="s">
        <v>95</v>
      </c>
      <c r="B62" s="6">
        <v>9.0</v>
      </c>
      <c r="C62" s="6" t="s">
        <v>27</v>
      </c>
      <c r="D62" s="6">
        <v>0.0</v>
      </c>
      <c r="E62" s="6">
        <v>0.7</v>
      </c>
      <c r="F62" s="6">
        <v>2.0</v>
      </c>
      <c r="G62" s="6">
        <v>1.0</v>
      </c>
      <c r="H62" s="6">
        <v>5.99</v>
      </c>
      <c r="I62" s="6">
        <v>0.7</v>
      </c>
      <c r="J62" s="6" t="s">
        <v>46</v>
      </c>
      <c r="K62" s="6" t="s">
        <v>71</v>
      </c>
      <c r="L62" s="6" t="s">
        <v>17</v>
      </c>
      <c r="M62" s="18" t="str">
        <f>HYPERLINK("https://www.amazon.com/dp/B00KEDW8Y4/ref=sspa_dk_detail_6?psc=1&amp;pd_rd_i=B00KEDW8Y4&amp;pd_rd_w=I8Xkk&amp;pf_rd_p=f0dedbe2-13c8-4136-a746-4398ed93cf0f&amp;pd_rd_wg=1ppm8&amp;pf_rd_r=6EMSXMXZ4XEZJ0HQF4TP&amp;pd_rd_r=1287d124-fcde-11e8-b73f-81e1611457d6","Star Wars")</f>
        <v>Star Wars</v>
      </c>
    </row>
    <row r="63">
      <c r="A63" s="15" t="s">
        <v>96</v>
      </c>
      <c r="B63" s="6">
        <v>10.0</v>
      </c>
      <c r="C63" s="6" t="s">
        <v>27</v>
      </c>
      <c r="D63" s="6">
        <v>0.0</v>
      </c>
      <c r="E63" s="6">
        <v>0.77</v>
      </c>
      <c r="F63" s="6">
        <v>2.0</v>
      </c>
      <c r="G63" s="6">
        <v>1.0</v>
      </c>
      <c r="H63" s="6">
        <v>5.99</v>
      </c>
      <c r="I63" s="6">
        <v>0.77</v>
      </c>
      <c r="J63" s="6" t="s">
        <v>46</v>
      </c>
      <c r="K63" s="6" t="s">
        <v>71</v>
      </c>
      <c r="L63" s="6" t="s">
        <v>17</v>
      </c>
      <c r="M63" s="19" t="str">
        <f>HYPERLINK("https://www.amazon.com/dp/B07BH5JKBN/ref=sspa_dk_detail_3?psc=1&amp;pd_rd_i=B07BH5JKBN&amp;pd_rd_w=I8Xkk&amp;pf_rd_p=f0dedbe2-13c8-4136-a746-4398ed93cf0f&amp;pd_rd_wg=1ppm8&amp;pf_rd_r=6EMSXMXZ4XEZJ0HQF4TP&amp;pd_rd_r=1287d124-fcde-11e8-b73f-81e1611457d6","Corgi Pizza")</f>
        <v>Corgi Pizza</v>
      </c>
      <c r="N63" s="19" t="str">
        <f>HYPERLINK("https://www.amazon.com/Star-Trek-Spock-Socks-10-13/dp/B00FBNOSWC/ref=pd_bxgy_229_img_3?_encoding=UTF8&amp;pd_rd_i=B00FBNOSWC&amp;pd_rd_r=fbef78d8-fcdc-11e8-bfeb-5beec295fed0&amp;pd_rd_w=7wazt&amp;pd_rd_wg=pKZOt&amp;pf_rd_p=6725dbd6-9917-451d-beba-16af7874e407&amp;pf_rd_r=2NKGPYN"&amp;"KAV7J34WDMAPA&amp;psc=1&amp;refRID=2NKGPYNKAV7J34WDMAPA","Star Trek")</f>
        <v>Star Trek</v>
      </c>
      <c r="O63" s="19" t="str">
        <f>HYPERLINK("https://www.amazon.com/dp/B06XBWZ8RW/ref=sspa_dk_detail_5?psc=1&amp;pd_rd_i=B06XBWZ8RW","Dinosaur")</f>
        <v>Dinosaur</v>
      </c>
    </row>
    <row r="64">
      <c r="A64" s="15" t="s">
        <v>97</v>
      </c>
      <c r="B64" s="6">
        <v>12.0</v>
      </c>
      <c r="C64" s="6" t="s">
        <v>27</v>
      </c>
      <c r="D64" s="6">
        <v>0.0</v>
      </c>
      <c r="E64" s="6">
        <v>0.93</v>
      </c>
      <c r="F64" s="6">
        <v>2.0</v>
      </c>
      <c r="G64" s="6">
        <v>1.0</v>
      </c>
      <c r="H64" s="6">
        <v>5.99</v>
      </c>
      <c r="I64" s="6">
        <v>0.93</v>
      </c>
      <c r="J64" s="6" t="s">
        <v>46</v>
      </c>
      <c r="K64" s="6" t="s">
        <v>71</v>
      </c>
      <c r="L64" s="6" t="s">
        <v>17</v>
      </c>
      <c r="M64" s="18" t="str">
        <f>HYPERLINK("https://www.amazon.com/dp/B078XKL3DQ/ref=sspa_dk_detail_12?psc=1&amp;pd_rd_i=B078XKL3DQ","Rick &amp; Morty")</f>
        <v>Rick &amp; Morty</v>
      </c>
    </row>
    <row r="65">
      <c r="A65" s="15" t="s">
        <v>98</v>
      </c>
      <c r="B65" s="6">
        <v>13.0</v>
      </c>
      <c r="C65" s="6" t="s">
        <v>14</v>
      </c>
      <c r="D65" s="6">
        <v>0.0</v>
      </c>
      <c r="E65" s="6">
        <v>0.0</v>
      </c>
      <c r="F65" s="6">
        <v>5.0</v>
      </c>
      <c r="G65" s="6">
        <v>5.0</v>
      </c>
      <c r="H65" s="6">
        <v>0.0</v>
      </c>
      <c r="I65" s="6">
        <v>0.0</v>
      </c>
      <c r="J65" s="6" t="s">
        <v>46</v>
      </c>
      <c r="K65" s="6" t="s">
        <v>71</v>
      </c>
      <c r="L65" s="6" t="s">
        <v>17</v>
      </c>
      <c r="M65" s="18" t="str">
        <f>HYPERLINK("https://www.amazon.com/Balanced-Co-Circle-Casual-Cotton/dp/B07CRCR8QF/ref=sr_1_1_sspa?s=apparel&amp;ie=UTF8&amp;qid=1544489426&amp;sr=1-1-spons&amp;nodeID=7141123011&amp;psd=1&amp;keywords=socks&amp;psc=1","Meme")</f>
        <v>Meme</v>
      </c>
    </row>
    <row r="66">
      <c r="A66" s="15" t="s">
        <v>99</v>
      </c>
      <c r="B66" s="5">
        <v>16.0</v>
      </c>
      <c r="C66" s="6" t="s">
        <v>27</v>
      </c>
      <c r="D66" s="6">
        <v>0.0</v>
      </c>
      <c r="E66" s="6">
        <v>0.0</v>
      </c>
      <c r="F66" s="6">
        <v>2.0</v>
      </c>
      <c r="G66" s="6">
        <v>1.0</v>
      </c>
      <c r="H66" s="6">
        <v>5.99</v>
      </c>
      <c r="I66" s="6">
        <v>0.0</v>
      </c>
      <c r="J66" s="6" t="s">
        <v>46</v>
      </c>
      <c r="K66" s="6" t="s">
        <v>71</v>
      </c>
      <c r="L66" s="6" t="s">
        <v>17</v>
      </c>
      <c r="M66" s="18" t="str">
        <f>HYPERLINK("https://www.amazon.com/Color-City-Stockings-Cartoon-Animal/dp/B01MG7GY1E/ref=sr_1_33?s=apparel&amp;ie=UTF8&amp;qid=1544489436&amp;sr=1-33&amp;nodeID=7141123011&amp;psd=1&amp;keywords=animal+socks","Female Animals")</f>
        <v>Female Animals</v>
      </c>
    </row>
    <row r="67">
      <c r="A67" s="16" t="s">
        <v>100</v>
      </c>
      <c r="B67" s="5">
        <v>8.99</v>
      </c>
      <c r="C67" s="6" t="s">
        <v>27</v>
      </c>
      <c r="D67" s="6">
        <v>0.0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 t="s">
        <v>46</v>
      </c>
      <c r="K67" s="6" t="s">
        <v>28</v>
      </c>
      <c r="L67" s="6" t="s">
        <v>17</v>
      </c>
      <c r="M67" s="7" t="str">
        <f>HYPERLINK("https://www.amazon.com/dp/B076GXD2HS/ref=cm_gf_aTNN_i16_d_p0_qd103___________________yKNlDKx6OaUXOO0Xm2AA","Link")</f>
        <v>Link</v>
      </c>
    </row>
    <row r="68">
      <c r="A68" s="16" t="s">
        <v>101</v>
      </c>
      <c r="B68" s="5">
        <v>9.99</v>
      </c>
      <c r="C68" s="6" t="s">
        <v>27</v>
      </c>
      <c r="D68" s="6">
        <v>0.0</v>
      </c>
      <c r="E68" s="6">
        <v>0.77</v>
      </c>
      <c r="F68" s="6">
        <v>2.0</v>
      </c>
      <c r="G68" s="6">
        <v>1.0</v>
      </c>
      <c r="H68" s="6">
        <v>3.99</v>
      </c>
      <c r="I68" s="6">
        <v>1.08</v>
      </c>
      <c r="J68" s="6" t="s">
        <v>46</v>
      </c>
      <c r="K68" s="6" t="s">
        <v>34</v>
      </c>
      <c r="L68" s="6" t="s">
        <v>17</v>
      </c>
      <c r="M68" s="7" t="str">
        <f>HYPERLINK("https://www.amazon.com/UNO-42003-Card-Game/dp/B07DWNBLTJ/ref=zg_bs_toys-and-games_67?_encoding=UTF8&amp;refRID=M1WA2E19HRXQ5HAKNER2&amp;th=1","Link")</f>
        <v>Link</v>
      </c>
    </row>
    <row r="69">
      <c r="A69" s="16" t="s">
        <v>102</v>
      </c>
      <c r="B69" s="5">
        <v>9.99</v>
      </c>
      <c r="C69" s="6" t="s">
        <v>20</v>
      </c>
      <c r="D69" s="6">
        <v>0.0</v>
      </c>
      <c r="E69" s="6">
        <v>0.0</v>
      </c>
      <c r="F69" s="6">
        <v>0.0</v>
      </c>
      <c r="G69" s="6">
        <v>0.0</v>
      </c>
      <c r="H69" s="6">
        <v>0.0</v>
      </c>
      <c r="I69" s="6">
        <v>0.0</v>
      </c>
      <c r="J69" s="6" t="s">
        <v>46</v>
      </c>
      <c r="K69" s="6" t="s">
        <v>21</v>
      </c>
      <c r="L69" s="6" t="s">
        <v>17</v>
      </c>
      <c r="M69" s="7" t="str">
        <f>HYPERLINK("https://store.steampowered.com/app/105600/Terraria/","Link")</f>
        <v>Link</v>
      </c>
    </row>
    <row r="70">
      <c r="A70" s="16" t="s">
        <v>103</v>
      </c>
      <c r="B70" s="5">
        <v>9.99</v>
      </c>
      <c r="C70" s="23" t="s">
        <v>20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 t="s">
        <v>46</v>
      </c>
      <c r="K70" s="6" t="s">
        <v>21</v>
      </c>
      <c r="L70" s="6" t="s">
        <v>17</v>
      </c>
      <c r="M70" s="7" t="str">
        <f>HYPERLINK("https://store.steampowered.com/app/620/Portal_2/","Link")</f>
        <v>Link</v>
      </c>
    </row>
    <row r="71">
      <c r="A71" s="16" t="s">
        <v>104</v>
      </c>
      <c r="B71" s="24">
        <v>14.99</v>
      </c>
      <c r="C71" s="9" t="s">
        <v>20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9">
        <v>0.0</v>
      </c>
      <c r="J71" s="6" t="s">
        <v>46</v>
      </c>
      <c r="K71" s="9" t="s">
        <v>21</v>
      </c>
      <c r="L71" s="9" t="s">
        <v>17</v>
      </c>
      <c r="M71" s="10" t="str">
        <f>HYPERLINK("https://store.steampowered.com/app/477160/Human_Fall_Flat/","Link")</f>
        <v>Link</v>
      </c>
    </row>
    <row r="72">
      <c r="A72" s="25" t="s">
        <v>105</v>
      </c>
      <c r="B72" s="12">
        <v>19.98</v>
      </c>
      <c r="C72" s="13" t="s">
        <v>27</v>
      </c>
      <c r="D72" s="13">
        <v>0.0</v>
      </c>
      <c r="E72" s="13">
        <v>1.55</v>
      </c>
      <c r="F72" s="13">
        <v>2.0</v>
      </c>
      <c r="G72" s="13">
        <v>1.0</v>
      </c>
      <c r="H72" s="13">
        <v>5.99</v>
      </c>
      <c r="I72" s="13">
        <v>2.01</v>
      </c>
      <c r="J72" s="13" t="s">
        <v>106</v>
      </c>
      <c r="K72" s="6" t="s">
        <v>34</v>
      </c>
      <c r="L72" s="6" t="s">
        <v>17</v>
      </c>
      <c r="M72" s="7" t="str">
        <f>HYPERLINK("https://www.amazon.com/dp/B0787GT3XQ/ref=sspa_dk_detail_2?psc=1&amp;pd_rd_i=B0787GT3XQ&amp;pf_rd_m=ATVPDKIKX0DER&amp;pf_rd_p=f0dedbe2-13c8-4136-a746-4398ed93cf0f&amp;pd_rd_wg=B7GVJ&amp;pf_rd_r=55G7NVVGNXNPYSVYVMRC&amp;pf_rd_s=desktop-dp-sims&amp;pf_rd_t=40701&amp;pd_rd_w=XUUBy&amp;pf_rd_i=d"&amp;"esktop-dp-sims&amp;pd_rd_r=e27fb59b-ef81-11e8-b8bf-2d5ac68107a8","Link")</f>
        <v>Link</v>
      </c>
    </row>
    <row r="73">
      <c r="A73" s="15" t="s">
        <v>107</v>
      </c>
      <c r="B73" s="5">
        <v>16.99</v>
      </c>
      <c r="C73" s="6" t="s">
        <v>27</v>
      </c>
      <c r="D73" s="6">
        <v>0.0</v>
      </c>
      <c r="E73" s="6">
        <v>1.32</v>
      </c>
      <c r="F73" s="6">
        <v>2.0</v>
      </c>
      <c r="G73" s="6">
        <v>1.0</v>
      </c>
      <c r="H73" s="6">
        <v>3.99</v>
      </c>
      <c r="I73" s="6">
        <v>1.32</v>
      </c>
      <c r="J73" s="6" t="s">
        <v>106</v>
      </c>
      <c r="K73" s="6" t="s">
        <v>16</v>
      </c>
      <c r="L73" s="6" t="s">
        <v>17</v>
      </c>
      <c r="M73" s="22" t="str">
        <f>HYPERLINK("https://www.amazon.com/KontrolFreek-Performance-Thumbsticks-PlayStation-Controller-4/dp/B00ISW0TGW?ref_=bl_dp_s_web_3540013011","Link")</f>
        <v>Link</v>
      </c>
    </row>
    <row r="74">
      <c r="A74" s="15" t="s">
        <v>108</v>
      </c>
      <c r="B74" s="5">
        <v>10.99</v>
      </c>
      <c r="C74" s="6" t="s">
        <v>109</v>
      </c>
      <c r="D74" s="6">
        <v>4.62</v>
      </c>
      <c r="E74" s="6">
        <v>0.0</v>
      </c>
      <c r="F74" s="6">
        <v>8.0</v>
      </c>
      <c r="G74" s="6">
        <v>1.0</v>
      </c>
      <c r="H74" s="6">
        <v>46.57</v>
      </c>
      <c r="I74" s="6">
        <v>0.0</v>
      </c>
      <c r="J74" s="6" t="s">
        <v>106</v>
      </c>
      <c r="K74" s="6" t="s">
        <v>16</v>
      </c>
      <c r="L74" s="6" t="s">
        <v>110</v>
      </c>
      <c r="M74" s="22" t="str">
        <f>HYPERLINK("https://www.kontrolfreek.com/collections/skins","Link")</f>
        <v>Link</v>
      </c>
    </row>
    <row r="75">
      <c r="A75" s="16" t="s">
        <v>111</v>
      </c>
      <c r="B75" s="5">
        <v>14.99</v>
      </c>
      <c r="C75" s="6" t="s">
        <v>27</v>
      </c>
      <c r="D75" s="6">
        <v>0.0</v>
      </c>
      <c r="E75" s="6">
        <v>1.16</v>
      </c>
      <c r="F75" s="6">
        <v>2.0</v>
      </c>
      <c r="G75" s="6">
        <v>1.0</v>
      </c>
      <c r="H75" s="6">
        <v>5.99</v>
      </c>
      <c r="I75" s="6">
        <v>1.62</v>
      </c>
      <c r="J75" s="6" t="s">
        <v>106</v>
      </c>
      <c r="K75" s="6" t="s">
        <v>112</v>
      </c>
      <c r="L75" s="6" t="s">
        <v>17</v>
      </c>
      <c r="M75" s="7" t="str">
        <f>HYPERLINK("https://www.amazon.com/HyperX-MOBA-Gaming-Keycaps-Upgrade/dp/B0743YSX36/ref=sr_1_2?ie=UTF8&amp;qid=1545080006&amp;sr=8-2&amp;keywords=hyperx+keycaps","Link")</f>
        <v>Link</v>
      </c>
    </row>
    <row r="76">
      <c r="A76" s="16" t="s">
        <v>113</v>
      </c>
      <c r="B76" s="5">
        <v>19.99</v>
      </c>
      <c r="C76" s="6" t="s">
        <v>27</v>
      </c>
      <c r="D76" s="6">
        <v>0.0</v>
      </c>
      <c r="E76" s="6">
        <v>0.0</v>
      </c>
      <c r="F76" s="6">
        <v>2.0</v>
      </c>
      <c r="G76" s="6">
        <v>1.0</v>
      </c>
      <c r="H76" s="6">
        <v>5.99</v>
      </c>
      <c r="I76" s="6">
        <v>0.0</v>
      </c>
      <c r="J76" s="6" t="s">
        <v>106</v>
      </c>
      <c r="K76" s="6" t="s">
        <v>114</v>
      </c>
      <c r="L76" s="6" t="s">
        <v>17</v>
      </c>
      <c r="M76" s="7" t="str">
        <f>HYPERLINK("https://www.amazon.com/Twilight-Princess-collection-keychain-Red-10set/dp/B00YK2Q5HQ/ref=pd_sim_21_2?_encoding=UTF8&amp;pd_rd_i=B00YK2Q5HQ&amp;pd_rd_r=444b8814-f846-11e8-ae10-f53544a794df&amp;pd_rd_w=46CGl&amp;pd_rd_wg=VWqsz&amp;pf_rd_i=desktop-dp-sims&amp;pf_rd_m=ATVPDKIKX0DER&amp;"&amp;"pf_rd_p=18bb0b78-4200-49b9-ac91-f141d61a1780&amp;pf_rd_r=GRXYF2VG9SMHS1811NET&amp;pf_rd_s=desktop-dp-sims&amp;pf_rd_t=40701&amp;refRID=GRXYF2VG9SMHS1811NET&amp;th=1","Link")</f>
        <v>Link</v>
      </c>
    </row>
    <row r="77">
      <c r="A77" s="16" t="s">
        <v>115</v>
      </c>
      <c r="B77" s="5">
        <v>20.0</v>
      </c>
      <c r="C77" s="6" t="s">
        <v>53</v>
      </c>
      <c r="D77" s="6">
        <v>0.0</v>
      </c>
      <c r="E77" s="6">
        <v>0.0</v>
      </c>
      <c r="F77" s="6">
        <v>0.0</v>
      </c>
      <c r="G77" s="6">
        <v>0.0</v>
      </c>
      <c r="H77" s="6">
        <v>0.0</v>
      </c>
      <c r="I77" s="6">
        <v>0.0</v>
      </c>
      <c r="J77" s="6" t="s">
        <v>106</v>
      </c>
      <c r="K77" s="6" t="s">
        <v>112</v>
      </c>
      <c r="L77" s="6"/>
      <c r="M77" s="26"/>
    </row>
    <row r="78">
      <c r="A78" s="15" t="s">
        <v>116</v>
      </c>
      <c r="B78" s="5">
        <v>14.98</v>
      </c>
      <c r="C78" s="6" t="s">
        <v>27</v>
      </c>
      <c r="D78" s="6">
        <v>0.0</v>
      </c>
      <c r="E78" s="6">
        <v>0.0</v>
      </c>
      <c r="F78" s="6">
        <v>2.0</v>
      </c>
      <c r="G78" s="6">
        <v>1.0</v>
      </c>
      <c r="H78" s="6">
        <v>5.99</v>
      </c>
      <c r="I78" s="6">
        <v>0.0</v>
      </c>
      <c r="J78" s="6" t="s">
        <v>106</v>
      </c>
      <c r="K78" s="6" t="s">
        <v>28</v>
      </c>
      <c r="L78" s="6" t="s">
        <v>17</v>
      </c>
      <c r="M78" s="22" t="str">
        <f>HYPERLINK("https://www.amazon.com/Controller-Playstation-Stand-Dual-Indicator-Controller-Black-4/dp/B01H1GJ7IQ/ref=sr_1_1_sspa?s=toys-and-games&amp;ie=UTF8&amp;qid=1543022221&amp;sr=1-1-spons&amp;keywords=ps4+controller+charger&amp;psc=1","Link")</f>
        <v>Link</v>
      </c>
    </row>
    <row r="79">
      <c r="A79" s="15" t="s">
        <v>117</v>
      </c>
      <c r="B79" s="5">
        <v>17.29</v>
      </c>
      <c r="C79" s="6" t="s">
        <v>27</v>
      </c>
      <c r="D79" s="6">
        <v>0.0</v>
      </c>
      <c r="E79" s="6">
        <v>1.34</v>
      </c>
      <c r="F79" s="6">
        <v>2.0</v>
      </c>
      <c r="G79" s="6">
        <v>1.0</v>
      </c>
      <c r="H79" s="6">
        <v>3.99</v>
      </c>
      <c r="I79" s="6">
        <v>1.65</v>
      </c>
      <c r="J79" s="6" t="s">
        <v>106</v>
      </c>
      <c r="K79" s="6" t="s">
        <v>28</v>
      </c>
      <c r="L79" s="6" t="s">
        <v>17</v>
      </c>
      <c r="M79" s="22" t="str">
        <f>HYPERLINK("https://www.amazon.com/PowerA-Nintendo-Switch-Joy-Charging-Dock/dp/B01MR6JD1M/ref=zg_bs_videogames_34?_encoding=UTF8&amp;psc=1&amp;refRID=BY68NZ5HQRRT1FZTWKK5","Link")</f>
        <v>Link</v>
      </c>
    </row>
    <row r="80">
      <c r="A80" s="15" t="s">
        <v>118</v>
      </c>
      <c r="B80" s="5">
        <v>24.99</v>
      </c>
      <c r="C80" s="6" t="s">
        <v>27</v>
      </c>
      <c r="D80" s="6">
        <v>0.0</v>
      </c>
      <c r="E80" s="6">
        <v>0.0</v>
      </c>
      <c r="F80" s="6">
        <v>2.0</v>
      </c>
      <c r="G80" s="6">
        <v>1.0</v>
      </c>
      <c r="H80" s="6">
        <v>3.99</v>
      </c>
      <c r="I80" s="6">
        <v>0.0</v>
      </c>
      <c r="J80" s="6" t="s">
        <v>106</v>
      </c>
      <c r="K80" s="6" t="s">
        <v>28</v>
      </c>
      <c r="L80" s="6" t="s">
        <v>17</v>
      </c>
      <c r="M80" s="27" t="str">
        <f>HYPERLINK("https://www.amazon.com/Controller-Charger-Charging-Rechargeable-Wireless-Controllers/dp/B07CMY4HKD/ref=sr_1_1_sspa?s=videogames&amp;ie=UTF8&amp;qid=1548480043&amp;sr=1-1-spons&amp;keywords=xbox+charging+station&amp;psc=1","Link")</f>
        <v>Link</v>
      </c>
    </row>
    <row r="81">
      <c r="A81" s="16" t="s">
        <v>119</v>
      </c>
      <c r="B81" s="5">
        <v>18.99</v>
      </c>
      <c r="C81" s="6" t="s">
        <v>27</v>
      </c>
      <c r="D81" s="6">
        <v>0.0</v>
      </c>
      <c r="E81" s="6">
        <v>0.0</v>
      </c>
      <c r="F81" s="6">
        <v>2.0</v>
      </c>
      <c r="G81" s="6">
        <v>1.0</v>
      </c>
      <c r="H81" s="6">
        <v>5.99</v>
      </c>
      <c r="I81" s="6">
        <v>0.0</v>
      </c>
      <c r="J81" s="6" t="s">
        <v>106</v>
      </c>
      <c r="K81" s="6" t="s">
        <v>16</v>
      </c>
      <c r="L81" s="6" t="s">
        <v>17</v>
      </c>
      <c r="M81" s="7" t="str">
        <f>HYPERLINK("https://www.amazon.com/dp/B07CN2C93T/ref=sspa_dk_detail_2?psc=1&amp;pd_rd_i=B07CN2C93T&amp;pf_rd_m=ATVPDKIKX0DER&amp;pf_rd_p=f0dedbe2-13c8-4136-a746-4398ed93cf0f&amp;pd_rd_wg=3tCaw&amp;pf_rd_r=TYAWMVQQ0PMZ4CQ2ZEBB&amp;pf_rd_s=desktop-dp-sims&amp;pf_rd_t=40701&amp;pd_rd_w=7ORsl&amp;pf_rd_i=d"&amp;"esktop-dp-sims&amp;pd_rd_r=1918dde2-ef8c-11e8-93f7-555294ed87de","Link")</f>
        <v>Link</v>
      </c>
    </row>
    <row r="82">
      <c r="A82" s="16" t="s">
        <v>120</v>
      </c>
      <c r="B82" s="5">
        <v>19.99</v>
      </c>
      <c r="C82" s="6" t="s">
        <v>27</v>
      </c>
      <c r="D82" s="6">
        <v>0.0</v>
      </c>
      <c r="E82" s="6">
        <v>0.0</v>
      </c>
      <c r="F82" s="6">
        <v>2.0</v>
      </c>
      <c r="G82" s="6">
        <v>1.0</v>
      </c>
      <c r="H82" s="6">
        <v>3.99</v>
      </c>
      <c r="I82" s="6">
        <v>0.0</v>
      </c>
      <c r="J82" s="6" t="s">
        <v>106</v>
      </c>
      <c r="K82" s="6" t="s">
        <v>16</v>
      </c>
      <c r="L82" s="6" t="s">
        <v>17</v>
      </c>
      <c r="M82" s="7" t="str">
        <f>HYPERLINK("https://www.amazon.com/Controller-High-Speed-Charging-Technology-Rechargeable/dp/B07DPNYGST/ref=pd_sbs_63_47?_encoding=UTF8&amp;pd_rd_i=B07DPNYGST&amp;pd_rd_r=1086710a-ef92-11e8-bf90-4b2d1b246f8c&amp;pd_rd_w=TDNnx&amp;pd_rd_wg=ofdIt&amp;pf_rd_i=desktop-dp-sims&amp;pf_rd_m=ATVPDK"&amp;"IKX0DER&amp;pf_rd_p=7d5d9c3c-5e01-44ac-97fd-261afd40b865&amp;pf_rd_r=M1WRQ3CMNHBCWYEA1TFP&amp;pf_rd_s=desktop-dp-sims&amp;pf_rd_t=40701&amp;psc=1&amp;refRID=M1WRQ3CMNHBCWYEA1TFP","Link")</f>
        <v>Link</v>
      </c>
    </row>
    <row r="83">
      <c r="A83" s="15" t="s">
        <v>121</v>
      </c>
      <c r="B83" s="5">
        <v>11.0</v>
      </c>
      <c r="C83" s="6" t="s">
        <v>27</v>
      </c>
      <c r="D83" s="6">
        <v>0.0</v>
      </c>
      <c r="E83" s="6">
        <v>0.0</v>
      </c>
      <c r="F83" s="6">
        <v>2.0</v>
      </c>
      <c r="G83" s="6">
        <v>1.0</v>
      </c>
      <c r="H83" s="6">
        <v>5.99</v>
      </c>
      <c r="I83" s="6">
        <v>0.0</v>
      </c>
      <c r="J83" s="6" t="s">
        <v>106</v>
      </c>
      <c r="K83" s="6" t="s">
        <v>71</v>
      </c>
      <c r="L83" s="6" t="s">
        <v>17</v>
      </c>
      <c r="M83" s="18" t="str">
        <f>HYPERLINK("https://www.amazon.com/YSLON-Childrens-Electronic-Rabbit-Gifts/dp/B07H2ZPQGN/ref=sr_1_34?s=apparel&amp;ie=UTF8&amp;qid=1543359206&amp;sr=1-34&amp;nodeID=7141123011&amp;psd=1&amp;keywords=cartoon+watch","Girls")</f>
        <v>Girls</v>
      </c>
    </row>
    <row r="84">
      <c r="A84" s="15" t="s">
        <v>122</v>
      </c>
      <c r="B84" s="5">
        <v>12.0</v>
      </c>
      <c r="C84" s="6" t="s">
        <v>27</v>
      </c>
      <c r="D84" s="6">
        <v>0.0</v>
      </c>
      <c r="E84" s="6">
        <v>1.01</v>
      </c>
      <c r="F84" s="6">
        <v>2.0</v>
      </c>
      <c r="G84" s="6">
        <v>1.0</v>
      </c>
      <c r="H84" s="6">
        <v>5.99</v>
      </c>
      <c r="I84" s="6">
        <v>1.47</v>
      </c>
      <c r="J84" s="6" t="s">
        <v>106</v>
      </c>
      <c r="K84" s="6" t="s">
        <v>71</v>
      </c>
      <c r="L84" s="6" t="s">
        <v>17</v>
      </c>
      <c r="M84" s="18" t="str">
        <f>HYPERLINK("https://www.amazon.com/d/Boys-Wrist-Watches/Function-Waterproof-Stopwatch-Digital-Wristwatch/B014RFN6XG/ref=sr_1_38?s=apparel&amp;ie=UTF8&amp;qid=1543359788&amp;sr=1-38&amp;nodeID=7147443011&amp;psd=1&amp;keywords=boy+watch","Punks")</f>
        <v>Punks</v>
      </c>
    </row>
    <row r="85">
      <c r="A85" s="15" t="s">
        <v>123</v>
      </c>
      <c r="B85" s="5">
        <v>12.0</v>
      </c>
      <c r="C85" s="6" t="s">
        <v>27</v>
      </c>
      <c r="D85" s="6">
        <v>0.0</v>
      </c>
      <c r="E85" s="6">
        <v>0.0</v>
      </c>
      <c r="F85" s="6">
        <v>2.0</v>
      </c>
      <c r="G85" s="6">
        <v>1.0</v>
      </c>
      <c r="H85" s="6">
        <v>3.99</v>
      </c>
      <c r="I85" s="6">
        <v>0.0</v>
      </c>
      <c r="J85" s="6" t="s">
        <v>106</v>
      </c>
      <c r="K85" s="6" t="s">
        <v>71</v>
      </c>
      <c r="L85" s="6" t="s">
        <v>17</v>
      </c>
      <c r="M85" s="18" t="str">
        <f>HYPERLINK("https://www.amazon.com/Digital-Elegant-Waterproof-Stopwatch-Functional/dp/B07HHNCD4S/ref=sr_1_10?s=apparel&amp;ie=UTF8&amp;qid=1543359713&amp;sr=1-10&amp;nodeID=7141123011&amp;psd=1&amp;keywords=girl+watch","Womens")</f>
        <v>Womens</v>
      </c>
    </row>
    <row r="86">
      <c r="A86" s="15" t="s">
        <v>124</v>
      </c>
      <c r="B86" s="5">
        <v>13.0</v>
      </c>
      <c r="C86" s="6" t="s">
        <v>27</v>
      </c>
      <c r="D86" s="6">
        <v>0.0</v>
      </c>
      <c r="E86" s="6">
        <v>1.01</v>
      </c>
      <c r="F86" s="6">
        <v>2.0</v>
      </c>
      <c r="G86" s="6">
        <v>1.0</v>
      </c>
      <c r="H86" s="6">
        <v>5.99</v>
      </c>
      <c r="I86" s="6">
        <v>1.47</v>
      </c>
      <c r="J86" s="6" t="s">
        <v>106</v>
      </c>
      <c r="K86" s="6" t="s">
        <v>71</v>
      </c>
      <c r="L86" s="6" t="s">
        <v>17</v>
      </c>
      <c r="M86" s="18" t="str">
        <f>HYPERLINK("https://www.amazon.com/Marvel-Avengers-AVG3508-Watch-Rubber/dp/B00GXXJLOY/ref=sr_1_2?s=apparel&amp;ie=UTF8&amp;qid=1543359588&amp;sr=1-2&amp;nodeID=7141123011&amp;psd=1&amp;keywords=superhero+watch","Boys")</f>
        <v>Boys</v>
      </c>
    </row>
    <row r="87">
      <c r="A87" s="15" t="s">
        <v>125</v>
      </c>
      <c r="B87" s="5">
        <v>16.0</v>
      </c>
      <c r="C87" s="6" t="s">
        <v>27</v>
      </c>
      <c r="D87" s="6">
        <v>0.0</v>
      </c>
      <c r="E87" s="6">
        <v>0.0</v>
      </c>
      <c r="F87" s="6">
        <v>2.0</v>
      </c>
      <c r="G87" s="6">
        <v>1.0</v>
      </c>
      <c r="H87" s="6">
        <v>3.99</v>
      </c>
      <c r="I87" s="6">
        <v>0.0</v>
      </c>
      <c r="J87" s="6" t="s">
        <v>106</v>
      </c>
      <c r="K87" s="6" t="s">
        <v>71</v>
      </c>
      <c r="L87" s="6" t="s">
        <v>17</v>
      </c>
      <c r="M87" s="18" t="str">
        <f>HYPERLINK("https://www.amazon.com/Watches-stainless-Luxury-Fashion-Waterproof/dp/B06ZZ58MG7/ref=sr_1_1_sspa?s=apparel&amp;ie=UTF8&amp;qid=1544317013&amp;sr=1-1-spons&amp;nodeID=7141123011&amp;psd=1&amp;keywords=watches&amp;refinements=p_36%3A1000-2000&amp;psc=1","Intellectuals")</f>
        <v>Intellectuals</v>
      </c>
    </row>
    <row r="88">
      <c r="A88" s="15" t="s">
        <v>126</v>
      </c>
      <c r="B88" s="5">
        <v>17.0</v>
      </c>
      <c r="C88" s="6" t="s">
        <v>27</v>
      </c>
      <c r="D88" s="6">
        <v>0.0</v>
      </c>
      <c r="E88" s="6">
        <v>0.0</v>
      </c>
      <c r="F88" s="6">
        <v>2.0</v>
      </c>
      <c r="G88" s="6">
        <v>1.0</v>
      </c>
      <c r="H88" s="6">
        <v>3.99</v>
      </c>
      <c r="I88" s="6">
        <v>0.0</v>
      </c>
      <c r="J88" s="6" t="s">
        <v>106</v>
      </c>
      <c r="K88" s="6" t="s">
        <v>71</v>
      </c>
      <c r="L88" s="6" t="s">
        <v>17</v>
      </c>
      <c r="M88" s="18" t="str">
        <f>HYPERLINK("https://www.amazon.com/AZLAND-Flashing-Multiple-Wristwatch-Waterproof/dp/B074Z87NYF/ref=sr_1_31_sspa?s=apparel&amp;ie=UTF8&amp;qid=1544317013&amp;sr=1-31-spons&amp;nodeID=7141123011&amp;psd=1&amp;keywords=watches&amp;refinements=p_36%3A1000-2000&amp;psc=1","Artists")</f>
        <v>Artists</v>
      </c>
    </row>
    <row r="89">
      <c r="A89" s="15" t="s">
        <v>127</v>
      </c>
      <c r="B89" s="5">
        <v>18.0</v>
      </c>
      <c r="C89" s="6" t="s">
        <v>27</v>
      </c>
      <c r="D89" s="6">
        <v>0.0</v>
      </c>
      <c r="E89" s="6">
        <v>0.0</v>
      </c>
      <c r="F89" s="6">
        <v>2.0</v>
      </c>
      <c r="G89" s="6">
        <v>2.0</v>
      </c>
      <c r="H89" s="6">
        <v>0.0</v>
      </c>
      <c r="I89" s="6">
        <v>0.0</v>
      </c>
      <c r="J89" s="6" t="s">
        <v>106</v>
      </c>
      <c r="K89" s="6" t="s">
        <v>71</v>
      </c>
      <c r="L89" s="6" t="s">
        <v>17</v>
      </c>
      <c r="M89" s="18" t="str">
        <f>HYPERLINK("https://www.amazon.com/MEGIR-Leather-Waterproof-Calendar-Business/dp/B076CJFYGC/ref=sr_1_17?s=apparel&amp;ie=UTF8&amp;qid=1543359011&amp;sr=1-17&amp;nodeID=7141123011&amp;psd=1&amp;keywords=outdoor+watch","Outdoors")</f>
        <v>Outdoors</v>
      </c>
    </row>
    <row r="90">
      <c r="A90" s="16" t="s">
        <v>128</v>
      </c>
      <c r="B90" s="5">
        <v>14.99</v>
      </c>
      <c r="C90" s="6" t="s">
        <v>27</v>
      </c>
      <c r="D90" s="6">
        <v>0.0</v>
      </c>
      <c r="E90" s="6">
        <v>0.0</v>
      </c>
      <c r="F90" s="6">
        <v>0.0</v>
      </c>
      <c r="G90" s="6">
        <v>0.0</v>
      </c>
      <c r="H90" s="6">
        <v>0.0</v>
      </c>
      <c r="I90" s="6">
        <v>0.0</v>
      </c>
      <c r="J90" s="6" t="s">
        <v>106</v>
      </c>
      <c r="K90" s="6" t="s">
        <v>54</v>
      </c>
      <c r="L90" s="6" t="s">
        <v>17</v>
      </c>
      <c r="M90" s="7" t="str">
        <f>HYPERLINK("https://store.steampowered.com/app/40800/Super_Meat_Boy/","Link")</f>
        <v>Link</v>
      </c>
    </row>
    <row r="91">
      <c r="A91" s="16" t="s">
        <v>129</v>
      </c>
      <c r="B91" s="5">
        <v>14.54</v>
      </c>
      <c r="C91" s="6" t="s">
        <v>27</v>
      </c>
      <c r="D91" s="6">
        <v>0.0</v>
      </c>
      <c r="E91" s="6">
        <v>1.13</v>
      </c>
      <c r="F91" s="6">
        <v>2.0</v>
      </c>
      <c r="G91" s="6">
        <v>2.0</v>
      </c>
      <c r="H91" s="6">
        <v>0.0</v>
      </c>
      <c r="I91" s="6">
        <v>1.13</v>
      </c>
      <c r="J91" s="6" t="s">
        <v>106</v>
      </c>
      <c r="K91" s="6" t="s">
        <v>114</v>
      </c>
      <c r="L91" s="6" t="s">
        <v>17</v>
      </c>
      <c r="M91" s="7" t="str">
        <f>HYPERLINK("https://www.amazon.com/Klutz-Nail-Art-Craft-Kit/dp/0545802644/ref=sr_1_35?ie=UTF8&amp;qid=1544315391&amp;sr=8-35&amp;keywords=girls+toys","Link")</f>
        <v>Link</v>
      </c>
    </row>
    <row r="92">
      <c r="A92" s="16" t="s">
        <v>130</v>
      </c>
      <c r="B92" s="5">
        <v>15.95</v>
      </c>
      <c r="C92" s="6" t="s">
        <v>27</v>
      </c>
      <c r="D92" s="6">
        <v>0.0</v>
      </c>
      <c r="E92" s="6">
        <v>1.24</v>
      </c>
      <c r="F92" s="6">
        <v>2.0</v>
      </c>
      <c r="G92" s="6">
        <v>1.0</v>
      </c>
      <c r="H92" s="6">
        <v>5.99</v>
      </c>
      <c r="I92" s="6">
        <v>1.7</v>
      </c>
      <c r="J92" s="6" t="s">
        <v>106</v>
      </c>
      <c r="K92" s="6" t="s">
        <v>71</v>
      </c>
      <c r="L92" s="6" t="s">
        <v>17</v>
      </c>
      <c r="M92" s="7" t="str">
        <f>HYPERLINK("https://www.amazon.com/Noodley-Flashing-LED-Light-Gloves/dp/B01MTIX0S0/ref=sr_1_46?ie=UTF8&amp;qid=1544315556&amp;sr=8-46&amp;keywords=girls+toys","Link")</f>
        <v>Link</v>
      </c>
    </row>
    <row r="93">
      <c r="A93" s="16" t="s">
        <v>131</v>
      </c>
      <c r="B93" s="5">
        <v>16.99</v>
      </c>
      <c r="C93" s="6" t="s">
        <v>27</v>
      </c>
      <c r="D93" s="6">
        <v>0.0</v>
      </c>
      <c r="E93" s="6">
        <v>1.32</v>
      </c>
      <c r="F93" s="6">
        <v>2.0</v>
      </c>
      <c r="G93" s="6">
        <v>1.0</v>
      </c>
      <c r="H93" s="6">
        <v>5.99</v>
      </c>
      <c r="I93" s="6">
        <v>1.32</v>
      </c>
      <c r="J93" s="6" t="s">
        <v>106</v>
      </c>
      <c r="K93" s="6" t="s">
        <v>28</v>
      </c>
      <c r="L93" s="6" t="s">
        <v>17</v>
      </c>
      <c r="M93" s="7" t="str">
        <f>HYPERLINK("https://www.amazon.com/dp/B071GJ6X7B/ref=gbph_tit_m12_f46b_381d32cd?pf_rd_p=08ff2e7b-d987-49cf-8639-7babf9f3f46b&amp;pf_rd_s=merchandised-search-12&amp;pf_rd_t=101&amp;pf_rd_i=5550343011&amp;pf_rd_m=ATVPDKIKX0DER&amp;pf_rd_r=BYTWSXXS6D19TD0AZT78&amp;th=1","Link")</f>
        <v>Link</v>
      </c>
    </row>
    <row r="94">
      <c r="A94" s="16" t="s">
        <v>132</v>
      </c>
      <c r="B94" s="5">
        <v>15.95</v>
      </c>
      <c r="C94" s="6" t="s">
        <v>27</v>
      </c>
      <c r="D94" s="6">
        <v>0.0</v>
      </c>
      <c r="E94" s="6">
        <v>0.0</v>
      </c>
      <c r="F94" s="6">
        <v>2.0</v>
      </c>
      <c r="G94" s="6">
        <v>1.0</v>
      </c>
      <c r="H94" s="6">
        <v>5.99</v>
      </c>
      <c r="I94" s="6">
        <v>0.0</v>
      </c>
      <c r="J94" s="6" t="s">
        <v>106</v>
      </c>
      <c r="K94" s="6" t="s">
        <v>30</v>
      </c>
      <c r="L94" s="6" t="s">
        <v>17</v>
      </c>
      <c r="M94" s="7" t="str">
        <f>HYPERLINK("https://www.amazon.com/gp/product/B01HXSYG6A?imprToken=SdA1sZ-EVqAJ5UkZzMfpXA&amp;slotNum=1&amp;ie=UTF8&amp;tag=bustle7440-20&amp;camp=1789&amp;linkCode=xm2&amp;creativeASIN=B01HXSYG6A","Link")</f>
        <v>Link</v>
      </c>
    </row>
    <row r="95">
      <c r="A95" s="16" t="s">
        <v>133</v>
      </c>
      <c r="B95" s="5">
        <v>19.96</v>
      </c>
      <c r="C95" s="6" t="s">
        <v>27</v>
      </c>
      <c r="D95" s="6">
        <v>0.0</v>
      </c>
      <c r="E95" s="6">
        <v>1.55</v>
      </c>
      <c r="F95" s="6">
        <v>2.0</v>
      </c>
      <c r="G95" s="6">
        <v>1.0</v>
      </c>
      <c r="H95" s="6">
        <v>5.99</v>
      </c>
      <c r="I95" s="6">
        <v>2.01</v>
      </c>
      <c r="J95" s="6" t="s">
        <v>106</v>
      </c>
      <c r="K95" s="6" t="s">
        <v>28</v>
      </c>
      <c r="L95" s="6" t="s">
        <v>17</v>
      </c>
      <c r="M95" s="7" t="str">
        <f>HYPERLINK("https://www.amazon.com/gp/product/B00MMRFUG8?imprToken=NVPHBg4ImTL8jkkJu1NPGQ&amp;slotNum=1&amp;ie=UTF8&amp;tag=bustle6987-20&amp;camp=1789&amp;linkCode=xm2&amp;creativeASIN=B00MMRFUG8","Link")</f>
        <v>Link</v>
      </c>
    </row>
    <row r="96">
      <c r="A96" s="16" t="s">
        <v>134</v>
      </c>
      <c r="B96" s="5">
        <v>14.96</v>
      </c>
      <c r="C96" s="6" t="s">
        <v>27</v>
      </c>
      <c r="D96" s="6">
        <v>0.0</v>
      </c>
      <c r="E96" s="6">
        <v>1.16</v>
      </c>
      <c r="F96" s="6">
        <v>2.0</v>
      </c>
      <c r="G96" s="6">
        <v>1.0</v>
      </c>
      <c r="H96" s="6">
        <v>5.99</v>
      </c>
      <c r="I96" s="6">
        <v>1.62</v>
      </c>
      <c r="J96" s="6" t="s">
        <v>106</v>
      </c>
      <c r="K96" s="6" t="s">
        <v>28</v>
      </c>
      <c r="L96" s="6" t="s">
        <v>17</v>
      </c>
      <c r="M96" s="7" t="str">
        <f>HYPERLINK("https://www.amazon.com/LifeStraw-Personal-Camping-Emergency-Preparedness/dp/B006QF3TW4?ref_=s9_acss_bw_cg_ORHarOut_1a1_w","Link")</f>
        <v>Link</v>
      </c>
    </row>
    <row r="97">
      <c r="A97" s="16" t="s">
        <v>135</v>
      </c>
      <c r="B97" s="5">
        <v>20.0</v>
      </c>
      <c r="C97" s="6" t="s">
        <v>136</v>
      </c>
      <c r="D97" s="6">
        <v>7.64</v>
      </c>
      <c r="E97" s="6">
        <v>1.45</v>
      </c>
      <c r="F97" s="6">
        <v>7.0</v>
      </c>
      <c r="G97" s="6">
        <v>1.0</v>
      </c>
      <c r="H97" s="6">
        <v>46.64</v>
      </c>
      <c r="I97" s="6">
        <v>1.45</v>
      </c>
      <c r="J97" s="6" t="s">
        <v>106</v>
      </c>
      <c r="K97" s="6" t="s">
        <v>34</v>
      </c>
      <c r="L97" s="6" t="s">
        <v>17</v>
      </c>
      <c r="M97" s="28" t="str">
        <f>HYPERLINK("https://na.merch.riotgames.com/en/collectibles/plush/alistar-collectible-plush.html","Link")</f>
        <v>Link</v>
      </c>
    </row>
    <row r="98">
      <c r="A98" s="16" t="s">
        <v>137</v>
      </c>
      <c r="B98" s="5">
        <v>16.19</v>
      </c>
      <c r="C98" s="6" t="s">
        <v>27</v>
      </c>
      <c r="D98" s="6">
        <v>0.0</v>
      </c>
      <c r="E98" s="6">
        <v>1.25</v>
      </c>
      <c r="F98" s="6">
        <v>2.0</v>
      </c>
      <c r="G98" s="6">
        <v>1.0</v>
      </c>
      <c r="H98" s="6">
        <v>6.99</v>
      </c>
      <c r="I98" s="6">
        <v>1.79</v>
      </c>
      <c r="J98" s="6" t="s">
        <v>106</v>
      </c>
      <c r="K98" s="6" t="s">
        <v>30</v>
      </c>
      <c r="L98" s="6" t="s">
        <v>17</v>
      </c>
      <c r="M98" s="7" t="str">
        <f>HYPERLINK("https://www.amazon.com/dp/B003YFI0O6?tag=bbl19-20","Link")</f>
        <v>Link</v>
      </c>
    </row>
    <row r="99">
      <c r="A99" s="16" t="s">
        <v>138</v>
      </c>
      <c r="B99" s="5">
        <v>14.95</v>
      </c>
      <c r="C99" s="6" t="s">
        <v>27</v>
      </c>
      <c r="D99" s="6">
        <v>0.0</v>
      </c>
      <c r="E99" s="6">
        <v>0.0</v>
      </c>
      <c r="F99" s="6">
        <v>2.0</v>
      </c>
      <c r="G99" s="6">
        <v>1.0</v>
      </c>
      <c r="H99" s="6">
        <v>5.99</v>
      </c>
      <c r="I99" s="6">
        <v>0.0</v>
      </c>
      <c r="J99" s="6" t="s">
        <v>106</v>
      </c>
      <c r="K99" s="6" t="s">
        <v>139</v>
      </c>
      <c r="L99" s="6" t="s">
        <v>17</v>
      </c>
      <c r="M99" s="7" t="str">
        <f>HYPERLINK("https://www.amazon.com/gp/product/B00V7T1YRQ?imprToken=KK5oMX0zSnEqm6M9765BHw&amp;slotNum=1&amp;ie=UTF8&amp;tag=bustle10667-20&amp;camp=1789&amp;linkCode=xm2&amp;creativeASIN=B00V7T1YRQ","Link")</f>
        <v>Link</v>
      </c>
    </row>
    <row r="100">
      <c r="A100" s="16" t="s">
        <v>140</v>
      </c>
      <c r="B100" s="5">
        <v>19.99</v>
      </c>
      <c r="C100" s="6" t="s">
        <v>27</v>
      </c>
      <c r="D100" s="6">
        <v>0.0</v>
      </c>
      <c r="E100" s="6">
        <v>1.55</v>
      </c>
      <c r="F100" s="6">
        <v>2.0</v>
      </c>
      <c r="G100" s="6">
        <v>1.0</v>
      </c>
      <c r="H100" s="6">
        <v>6.0</v>
      </c>
      <c r="I100" s="6">
        <v>2.01</v>
      </c>
      <c r="J100" s="6" t="s">
        <v>106</v>
      </c>
      <c r="K100" s="6" t="s">
        <v>34</v>
      </c>
      <c r="L100" s="6" t="s">
        <v>17</v>
      </c>
      <c r="M100" s="7" t="str">
        <f>HYPERLINK("https://www.amazon.com/dp/B079Z8V2S4/?tag=bp_links-20&amp;ascsubtag=[artid|2089.g.3486[src|[ch|","Link")</f>
        <v>Link</v>
      </c>
    </row>
    <row r="101">
      <c r="A101" s="16" t="s">
        <v>141</v>
      </c>
      <c r="B101" s="5">
        <v>15.47</v>
      </c>
      <c r="C101" s="6" t="s">
        <v>27</v>
      </c>
      <c r="D101" s="6">
        <v>0.0</v>
      </c>
      <c r="E101" s="6">
        <v>1.2</v>
      </c>
      <c r="F101" s="6">
        <v>2.0</v>
      </c>
      <c r="G101" s="6">
        <v>1.0</v>
      </c>
      <c r="H101" s="6">
        <v>5.99</v>
      </c>
      <c r="I101" s="6">
        <v>1.66</v>
      </c>
      <c r="J101" s="6" t="s">
        <v>106</v>
      </c>
      <c r="K101" s="6" t="s">
        <v>71</v>
      </c>
      <c r="L101" s="6" t="s">
        <v>17</v>
      </c>
      <c r="M101" s="7" t="str">
        <f>HYPERLINK("https://www.amazon.com/dp/B002Y66FAW/ref=cm_gf_aTNN_i4_d_p0_qd1______________________3i4EPXFVIp71o2X0KKwF","Link")</f>
        <v>Link</v>
      </c>
    </row>
    <row r="102">
      <c r="A102" s="16" t="s">
        <v>142</v>
      </c>
      <c r="B102" s="5">
        <v>17.99</v>
      </c>
      <c r="C102" s="6" t="s">
        <v>27</v>
      </c>
      <c r="D102" s="6">
        <v>0.0</v>
      </c>
      <c r="E102" s="6">
        <v>1.39</v>
      </c>
      <c r="F102" s="6">
        <v>2.0</v>
      </c>
      <c r="G102" s="6">
        <v>1.0</v>
      </c>
      <c r="H102" s="6">
        <v>5.99</v>
      </c>
      <c r="I102" s="6">
        <v>1.85</v>
      </c>
      <c r="J102" s="6" t="s">
        <v>106</v>
      </c>
      <c r="K102" s="6" t="s">
        <v>34</v>
      </c>
      <c r="L102" s="6" t="s">
        <v>17</v>
      </c>
      <c r="M102" s="7" t="str">
        <f>HYPERLINK("https://www.amazon.com/dp/B01184U1EQ/ref=cm_gf_aTNN_i0_i1_d_p0_qd5___________________4b2chzwBIKv8gOKY2GLh","Link")</f>
        <v>Link</v>
      </c>
    </row>
    <row r="103">
      <c r="A103" s="16" t="s">
        <v>143</v>
      </c>
      <c r="B103" s="5">
        <v>13.99</v>
      </c>
      <c r="C103" s="6" t="s">
        <v>27</v>
      </c>
      <c r="D103" s="6">
        <v>0.0</v>
      </c>
      <c r="E103" s="6">
        <v>0.0</v>
      </c>
      <c r="F103" s="6">
        <v>2.0</v>
      </c>
      <c r="G103" s="6">
        <v>1.0</v>
      </c>
      <c r="H103" s="6">
        <v>3.99</v>
      </c>
      <c r="I103" s="6">
        <v>0.0</v>
      </c>
      <c r="J103" s="6" t="s">
        <v>106</v>
      </c>
      <c r="K103" s="6" t="s">
        <v>30</v>
      </c>
      <c r="L103" s="6" t="s">
        <v>17</v>
      </c>
      <c r="M103" s="7" t="str">
        <f>HYPERLINK("https://www.amazon.com/dp/B01ESDV8M8/ref=cm_gf_aTNN_d_p0_qd7_________________________A8bmNBGR4oYzQcK7wiy1","Link")</f>
        <v>Link</v>
      </c>
    </row>
    <row r="104">
      <c r="A104" s="16" t="s">
        <v>144</v>
      </c>
      <c r="B104" s="5">
        <v>12.9</v>
      </c>
      <c r="C104" s="6" t="s">
        <v>27</v>
      </c>
      <c r="D104" s="6">
        <v>0.0</v>
      </c>
      <c r="E104" s="6">
        <v>0.0</v>
      </c>
      <c r="F104" s="6">
        <v>2.0</v>
      </c>
      <c r="G104" s="6">
        <v>1.0</v>
      </c>
      <c r="H104" s="6">
        <v>5.99</v>
      </c>
      <c r="I104" s="6">
        <v>0.0</v>
      </c>
      <c r="J104" s="6" t="s">
        <v>106</v>
      </c>
      <c r="K104" s="6" t="s">
        <v>34</v>
      </c>
      <c r="L104" s="6" t="s">
        <v>17</v>
      </c>
      <c r="M104" s="7" t="str">
        <f>HYPERLINK("https://www.amazon.com/dp/B00OKIFV3Y/ref=cm_gf_aTNN_i0_d_p0_qd113____________________DTuNXZnX6tlUaKDJlTkL","Link")</f>
        <v>Link</v>
      </c>
    </row>
    <row r="105">
      <c r="A105" s="15" t="s">
        <v>145</v>
      </c>
      <c r="B105" s="5">
        <v>11.8</v>
      </c>
      <c r="C105" s="6" t="s">
        <v>27</v>
      </c>
      <c r="D105" s="6">
        <v>0.0</v>
      </c>
      <c r="E105" s="6">
        <v>0.0</v>
      </c>
      <c r="F105" s="6">
        <v>2.0</v>
      </c>
      <c r="G105" s="6">
        <v>1.0</v>
      </c>
      <c r="H105" s="6">
        <v>3.99</v>
      </c>
      <c r="I105" s="6">
        <v>0.0</v>
      </c>
      <c r="J105" s="6" t="s">
        <v>106</v>
      </c>
      <c r="K105" s="6" t="s">
        <v>71</v>
      </c>
      <c r="L105" s="6" t="s">
        <v>17</v>
      </c>
      <c r="M105" s="22" t="str">
        <f>HYPERLINK("https://www.amazon.com/DESNC02-Indoor-Slippers-Washable-Unisex/dp/B07GZ5GBD3/ref=sr_1_1_sspa?s=apparel&amp;ie=UTF8&amp;qid=1544491058&amp;sr=1-1-spons&amp;nodeID=7141123011&amp;psd=1&amp;keywords=men+indoor+slippers&amp;psc=1","Link")</f>
        <v>Link</v>
      </c>
    </row>
    <row r="106">
      <c r="A106" s="15" t="s">
        <v>146</v>
      </c>
      <c r="B106" s="5">
        <v>13.99</v>
      </c>
      <c r="C106" s="6" t="s">
        <v>27</v>
      </c>
      <c r="D106" s="6">
        <v>0.0</v>
      </c>
      <c r="E106" s="6">
        <v>0.0</v>
      </c>
      <c r="F106" s="6">
        <v>2.0</v>
      </c>
      <c r="G106" s="6">
        <v>1.0</v>
      </c>
      <c r="H106" s="6">
        <v>5.99</v>
      </c>
      <c r="I106" s="6">
        <v>0.0</v>
      </c>
      <c r="J106" s="6" t="s">
        <v>106</v>
      </c>
      <c r="K106" s="6" t="s">
        <v>71</v>
      </c>
      <c r="L106" s="6" t="s">
        <v>17</v>
      </c>
      <c r="M106" s="22" t="str">
        <f>HYPERLINK("https://www.amazon.com/dp/B076VC7CZ1/ref=cm_gf_aTNN_i0_d_p0_qd116____________________gpzmx1Qbjz6Htc8YcEXn?th=1&amp;psc=1","Link")</f>
        <v>Link</v>
      </c>
    </row>
    <row r="107">
      <c r="A107" s="16" t="s">
        <v>147</v>
      </c>
      <c r="B107" s="5">
        <v>15.99</v>
      </c>
      <c r="C107" s="6" t="s">
        <v>27</v>
      </c>
      <c r="D107" s="6">
        <v>0.0</v>
      </c>
      <c r="E107" s="6">
        <v>0.0</v>
      </c>
      <c r="F107" s="6">
        <v>2.0</v>
      </c>
      <c r="G107" s="6">
        <v>1.0</v>
      </c>
      <c r="H107" s="6">
        <v>3.99</v>
      </c>
      <c r="I107" s="6">
        <v>0.0</v>
      </c>
      <c r="J107" s="6" t="s">
        <v>106</v>
      </c>
      <c r="K107" s="6" t="s">
        <v>71</v>
      </c>
      <c r="L107" s="6" t="s">
        <v>17</v>
      </c>
      <c r="M107" s="22" t="str">
        <f>HYPERLINK("https://www.amazon.com/DESNC02-Indoor-Slippers-Washable-Unisex/dp/B07GZ1KN2P/ref=sr_1_1_sspa?s=apparel&amp;ie=UTF8&amp;qid=1544491058&amp;sr=1-1-spons&amp;nodeID=7141123011&amp;psd=1&amp;keywords=men%2Bindoor%2Bslippers&amp;th=1&amp;psc=1","Link")</f>
        <v>Link</v>
      </c>
    </row>
    <row r="108">
      <c r="A108" s="16" t="s">
        <v>148</v>
      </c>
      <c r="B108" s="5">
        <v>12.99</v>
      </c>
      <c r="C108" s="6" t="s">
        <v>27</v>
      </c>
      <c r="D108" s="6">
        <v>0.0</v>
      </c>
      <c r="E108" s="6">
        <v>1.01</v>
      </c>
      <c r="F108" s="6">
        <v>2.0</v>
      </c>
      <c r="G108" s="6">
        <v>1.0</v>
      </c>
      <c r="H108" s="6">
        <v>5.99</v>
      </c>
      <c r="I108" s="6">
        <v>1.47</v>
      </c>
      <c r="J108" s="6" t="s">
        <v>106</v>
      </c>
      <c r="K108" s="6" t="s">
        <v>34</v>
      </c>
      <c r="L108" s="6" t="s">
        <v>17</v>
      </c>
      <c r="M108" s="7" t="str">
        <f>HYPERLINK("https://www.amazon.com/Nerf-N-Strike-Elite-Strongarm-Blaster/dp/B00DW1JT5G/ref=zg_mg_toys-and-games_3?_encoding=UTF8&amp;refRID=W76NQT65CSG3MXWFXD4M&amp;th=1","Link")</f>
        <v>Link</v>
      </c>
    </row>
    <row r="109">
      <c r="A109" s="16" t="s">
        <v>149</v>
      </c>
      <c r="B109" s="5">
        <v>18.9</v>
      </c>
      <c r="C109" s="6" t="s">
        <v>27</v>
      </c>
      <c r="D109" s="6">
        <v>0.0</v>
      </c>
      <c r="E109" s="6">
        <v>1.46</v>
      </c>
      <c r="F109" s="6">
        <v>2.0</v>
      </c>
      <c r="G109" s="6">
        <v>1.0</v>
      </c>
      <c r="H109" s="6">
        <v>6.99</v>
      </c>
      <c r="I109" s="6">
        <v>2.0</v>
      </c>
      <c r="J109" s="6" t="s">
        <v>106</v>
      </c>
      <c r="K109" s="6" t="s">
        <v>34</v>
      </c>
      <c r="L109" s="6" t="s">
        <v>17</v>
      </c>
      <c r="M109" s="7" t="str">
        <f>HYPERLINK("https://www.amazon.com/Hot-Wheels-Cars-Gift-Styles/dp/B01BMW645O/ref=zg_mg_toys-and-games_29?_encoding=UTF8&amp;psc=1&amp;refRID=W76NQT65CSG3MXWFXD4M","Link")</f>
        <v>Link</v>
      </c>
    </row>
    <row r="110">
      <c r="A110" s="15" t="s">
        <v>150</v>
      </c>
      <c r="B110" s="5">
        <v>24.99</v>
      </c>
      <c r="C110" s="6" t="s">
        <v>27</v>
      </c>
      <c r="D110" s="6">
        <v>0.0</v>
      </c>
      <c r="E110" s="6">
        <v>1.94</v>
      </c>
      <c r="F110" s="6">
        <v>2.0</v>
      </c>
      <c r="G110" s="6">
        <v>1.0</v>
      </c>
      <c r="H110" s="6">
        <v>5.99</v>
      </c>
      <c r="I110" s="6">
        <v>2.4</v>
      </c>
      <c r="J110" s="6" t="s">
        <v>106</v>
      </c>
      <c r="K110" s="6" t="s">
        <v>30</v>
      </c>
      <c r="L110" s="6" t="s">
        <v>17</v>
      </c>
      <c r="M110" s="22" t="str">
        <f>HYPERLINK("https://www.amazon.com/Carhartt-Deluxe-Compartment-Insulated-Cooler/dp/B06XFY5NZW/ref=sr_1_7?s=home-garden&amp;ie=UTF8&amp;qid=1544545682&amp;sr=1-7&amp;keywords=lunch+box","Link")</f>
        <v>Link</v>
      </c>
    </row>
    <row r="111">
      <c r="A111" s="15" t="s">
        <v>151</v>
      </c>
      <c r="B111" s="5">
        <v>17.55</v>
      </c>
      <c r="C111" s="6" t="s">
        <v>27</v>
      </c>
      <c r="D111" s="6">
        <v>0.0</v>
      </c>
      <c r="E111" s="6">
        <v>0.0</v>
      </c>
      <c r="F111" s="6">
        <v>2.0</v>
      </c>
      <c r="G111" s="6">
        <v>1.0</v>
      </c>
      <c r="H111" s="6">
        <v>5.99</v>
      </c>
      <c r="I111" s="6">
        <v>0.0</v>
      </c>
      <c r="J111" s="6" t="s">
        <v>106</v>
      </c>
      <c r="K111" s="6" t="s">
        <v>30</v>
      </c>
      <c r="L111" s="6" t="s">
        <v>17</v>
      </c>
      <c r="M111" s="22" t="str">
        <f>HYPERLINK("https://www.amazon.com/MIER-Adult-Insulated-Cooler-Double/dp/B01FQA0YDQ/ref=sr_1_3?ie=UTF8&amp;qid=1544512725&amp;sr=8-3&amp;keywords=lunchbox","Link")</f>
        <v>Link</v>
      </c>
    </row>
    <row r="112">
      <c r="A112" s="15" t="s">
        <v>152</v>
      </c>
      <c r="B112" s="5">
        <v>19.0</v>
      </c>
      <c r="C112" s="6" t="s">
        <v>27</v>
      </c>
      <c r="D112" s="6">
        <v>0.0</v>
      </c>
      <c r="E112" s="6">
        <v>1.47</v>
      </c>
      <c r="F112" s="6">
        <v>2.0</v>
      </c>
      <c r="G112" s="6">
        <v>1.0</v>
      </c>
      <c r="H112" s="6">
        <v>3.99</v>
      </c>
      <c r="I112" s="6">
        <v>1.78</v>
      </c>
      <c r="J112" s="6" t="s">
        <v>106</v>
      </c>
      <c r="K112" s="6" t="s">
        <v>30</v>
      </c>
      <c r="L112" s="6" t="s">
        <v>17</v>
      </c>
      <c r="M112" s="22" t="str">
        <f>HYPERLINK("https://www.amazon.com/Bixbee-Sparkalicious-Glitter-Insulated-Lunchbox/dp/B00DOSUE7E/ref=sr_1_3_sspa?s=home-garden&amp;ie=UTF8&amp;qid=1544545757&amp;sr=1-3-spons&amp;keywords=girls+lunch+box&amp;psc=1","Link")</f>
        <v>Link</v>
      </c>
    </row>
    <row r="113">
      <c r="A113" s="15" t="s">
        <v>153</v>
      </c>
      <c r="B113" s="24">
        <v>18.0</v>
      </c>
      <c r="C113" s="9" t="s">
        <v>27</v>
      </c>
      <c r="D113" s="9">
        <v>0.0</v>
      </c>
      <c r="E113" s="9">
        <v>1.39</v>
      </c>
      <c r="F113" s="9">
        <v>2.0</v>
      </c>
      <c r="G113" s="9">
        <v>1.0</v>
      </c>
      <c r="H113" s="9">
        <v>5.99</v>
      </c>
      <c r="I113" s="9">
        <v>1.85</v>
      </c>
      <c r="J113" s="9" t="s">
        <v>106</v>
      </c>
      <c r="K113" s="9" t="s">
        <v>30</v>
      </c>
      <c r="L113" s="9" t="s">
        <v>17</v>
      </c>
      <c r="M113" s="29" t="str">
        <f>HYPERLINK("https://www.amazon.com/Wildkin-Insulated-Moisture-Resistant-Organization/dp/B0067QYHZU/ref=sr_1_20?s=home-garden&amp;ie=UTF8&amp;qid=1544545682&amp;sr=1-20&amp;keywords=lunch+box","Link")</f>
        <v>Link</v>
      </c>
    </row>
    <row r="114">
      <c r="A114" s="25" t="s">
        <v>154</v>
      </c>
      <c r="B114" s="5">
        <v>30.0</v>
      </c>
      <c r="C114" s="6" t="s">
        <v>27</v>
      </c>
      <c r="D114" s="6">
        <v>0.0</v>
      </c>
      <c r="E114" s="6">
        <v>3.1</v>
      </c>
      <c r="F114" s="6">
        <v>2.0</v>
      </c>
      <c r="G114" s="6">
        <v>1.0</v>
      </c>
      <c r="H114" s="6">
        <v>11.99</v>
      </c>
      <c r="I114" s="6">
        <v>4.03</v>
      </c>
      <c r="J114" s="6" t="s">
        <v>155</v>
      </c>
      <c r="K114" s="6" t="s">
        <v>16</v>
      </c>
      <c r="L114" s="6" t="s">
        <v>17</v>
      </c>
      <c r="M114" s="7" t="str">
        <f>HYPERLINK("https://www.amazon.com/VIVO-Monitor-Adjustable-Screens-STAND-V002/dp/B074GBSXTM/ref=pd_bxgy_147_img_3?_encoding=UTF8&amp;pd_rd_i=B009S750LA&amp;pd_rd_r=21266a35-efa8-11e8-bed5-7dcfcd74da26&amp;pd_rd_w=pFBHP&amp;pd_rd_wg=5RZuH&amp;pf_rd_i=desktop-dp-sims&amp;pf_rd_m=ATVPDKIKX0DER"&amp;"&amp;pf_rd_p=6725dbd6-9917-451d-beba-16af7874e407&amp;pf_rd_r=D6Y7B1P9YPH1HH7CKRBZ&amp;pf_rd_s=desktop-dp-sims&amp;pf_rd_t=40701&amp;refRID=D6Y7B1P9YPH1HH7CKRBZ&amp;th=1","Link")</f>
        <v>Link</v>
      </c>
    </row>
    <row r="115">
      <c r="A115" s="15" t="s">
        <v>156</v>
      </c>
      <c r="B115" s="5">
        <v>24.05</v>
      </c>
      <c r="C115" s="6" t="s">
        <v>27</v>
      </c>
      <c r="D115" s="6">
        <v>0.0</v>
      </c>
      <c r="E115" s="6">
        <v>1.86</v>
      </c>
      <c r="F115" s="6">
        <v>2.0</v>
      </c>
      <c r="G115" s="6">
        <v>1.0</v>
      </c>
      <c r="H115" s="6">
        <v>5.99</v>
      </c>
      <c r="I115" s="6">
        <v>2.32</v>
      </c>
      <c r="J115" s="6" t="s">
        <v>155</v>
      </c>
      <c r="K115" s="6" t="s">
        <v>85</v>
      </c>
      <c r="L115" s="6" t="s">
        <v>17</v>
      </c>
      <c r="M115" s="22" t="str">
        <f>HYPERLINK("https://www.amazon.com/Monopoly-Offically-Licensed-Merchandise-Classic/dp/B01JCKGCWS","Link")</f>
        <v>Link</v>
      </c>
    </row>
    <row r="116">
      <c r="A116" s="15" t="s">
        <v>157</v>
      </c>
      <c r="B116" s="5">
        <v>16.99</v>
      </c>
      <c r="C116" s="6" t="s">
        <v>27</v>
      </c>
      <c r="D116" s="6">
        <v>0.0</v>
      </c>
      <c r="E116" s="6">
        <v>1.32</v>
      </c>
      <c r="F116" s="6">
        <v>2.0</v>
      </c>
      <c r="G116" s="6">
        <v>1.0</v>
      </c>
      <c r="H116" s="6">
        <v>5.99</v>
      </c>
      <c r="I116" s="6">
        <v>1.78</v>
      </c>
      <c r="J116" s="6" t="s">
        <v>155</v>
      </c>
      <c r="K116" s="6" t="s">
        <v>85</v>
      </c>
      <c r="L116" s="6" t="s">
        <v>17</v>
      </c>
      <c r="M116" s="22" t="str">
        <f>HYPERLINK("https://www.amazon.com/Hasbro-C1009-Monopoly-Classic-Game/dp/B01MU9K3XU","Link")</f>
        <v>Link</v>
      </c>
    </row>
    <row r="117">
      <c r="A117" s="15" t="s">
        <v>158</v>
      </c>
      <c r="B117" s="5">
        <v>15.88</v>
      </c>
      <c r="C117" s="6" t="s">
        <v>27</v>
      </c>
      <c r="D117" s="6">
        <v>0.0</v>
      </c>
      <c r="E117" s="6">
        <v>1.23</v>
      </c>
      <c r="F117" s="6">
        <v>2.0</v>
      </c>
      <c r="G117" s="6">
        <v>1.0</v>
      </c>
      <c r="H117" s="6">
        <v>5.99</v>
      </c>
      <c r="I117" s="6">
        <v>1.69</v>
      </c>
      <c r="J117" s="6" t="s">
        <v>155</v>
      </c>
      <c r="K117" s="6" t="s">
        <v>85</v>
      </c>
      <c r="L117" s="6" t="s">
        <v>17</v>
      </c>
      <c r="M117" s="22" t="str">
        <f>HYPERLINK("https://www.amazon.com/dp/B0771YL7DZ","Link")</f>
        <v>Link</v>
      </c>
    </row>
    <row r="118">
      <c r="A118" s="15" t="s">
        <v>159</v>
      </c>
      <c r="B118" s="5">
        <v>22.13</v>
      </c>
      <c r="C118" s="6" t="s">
        <v>27</v>
      </c>
      <c r="D118" s="6">
        <v>0.0</v>
      </c>
      <c r="E118" s="6">
        <v>0.0</v>
      </c>
      <c r="F118" s="6">
        <v>2.0</v>
      </c>
      <c r="G118" s="6">
        <v>2.0</v>
      </c>
      <c r="H118" s="6">
        <v>0.0</v>
      </c>
      <c r="I118" s="6">
        <v>0.0</v>
      </c>
      <c r="J118" s="6" t="s">
        <v>155</v>
      </c>
      <c r="K118" s="6" t="s">
        <v>85</v>
      </c>
      <c r="L118" s="6" t="s">
        <v>17</v>
      </c>
      <c r="M118" s="22" t="str">
        <f>HYPERLINK("https://www.amazon.com/dp/B076LZZBSR","Link")</f>
        <v>Link</v>
      </c>
    </row>
    <row r="119">
      <c r="A119" s="15" t="s">
        <v>160</v>
      </c>
      <c r="B119" s="5">
        <v>24.99</v>
      </c>
      <c r="C119" s="6" t="s">
        <v>27</v>
      </c>
      <c r="D119" s="6">
        <v>0.0</v>
      </c>
      <c r="E119" s="6">
        <v>1.94</v>
      </c>
      <c r="F119" s="6">
        <v>2.0</v>
      </c>
      <c r="G119" s="6">
        <v>1.0</v>
      </c>
      <c r="H119" s="6">
        <v>5.99</v>
      </c>
      <c r="I119" s="6">
        <v>2.4</v>
      </c>
      <c r="J119" s="6" t="s">
        <v>155</v>
      </c>
      <c r="K119" s="6" t="s">
        <v>85</v>
      </c>
      <c r="L119" s="6" t="s">
        <v>17</v>
      </c>
      <c r="M119" s="22" t="str">
        <f>HYPERLINK("https://www.amazon.com/dp/B0006HCVQS","Link")</f>
        <v>Link</v>
      </c>
    </row>
    <row r="120">
      <c r="A120" s="15" t="s">
        <v>161</v>
      </c>
      <c r="B120" s="5">
        <v>30.37</v>
      </c>
      <c r="C120" s="6" t="s">
        <v>27</v>
      </c>
      <c r="D120" s="6">
        <v>0.0</v>
      </c>
      <c r="E120" s="6">
        <v>2.35</v>
      </c>
      <c r="F120" s="6">
        <v>2.0</v>
      </c>
      <c r="G120" s="6">
        <v>1.0</v>
      </c>
      <c r="H120" s="6">
        <v>5.99</v>
      </c>
      <c r="I120" s="6">
        <v>2.81</v>
      </c>
      <c r="J120" s="6" t="s">
        <v>155</v>
      </c>
      <c r="K120" s="6" t="s">
        <v>85</v>
      </c>
      <c r="L120" s="6" t="s">
        <v>17</v>
      </c>
      <c r="M120" s="22" t="str">
        <f>HYPERLINK("https://www.amazon.com/dp/B00K3EYT50","Link")</f>
        <v>Link</v>
      </c>
    </row>
    <row r="121">
      <c r="A121" s="16" t="s">
        <v>162</v>
      </c>
      <c r="B121" s="5">
        <v>34.98</v>
      </c>
      <c r="C121" s="6" t="s">
        <v>27</v>
      </c>
      <c r="D121" s="6">
        <v>0.0</v>
      </c>
      <c r="E121" s="6">
        <v>0.0</v>
      </c>
      <c r="F121" s="6">
        <v>2.0</v>
      </c>
      <c r="G121" s="6">
        <v>1.0</v>
      </c>
      <c r="H121" s="6">
        <v>7.99</v>
      </c>
      <c r="I121" s="6">
        <v>0.0</v>
      </c>
      <c r="J121" s="6" t="s">
        <v>155</v>
      </c>
      <c r="K121" s="6" t="s">
        <v>163</v>
      </c>
      <c r="L121" s="6" t="s">
        <v>17</v>
      </c>
      <c r="M121" s="7" t="str">
        <f>HYPERLINK("https://www.amazon.com/dp/B0756V2B6R/ref=sspa_dk_detail_5?psc=1&amp;pd_rd_i=B0756V2B6R&amp;pf_rd_m=ATVPDKIKX0DER&amp;pf_rd_p=f0dedbe2-13c8-4136-a746-4398ed93cf0f&amp;pd_rd_wg=vqyP3&amp;pf_rd_r=43K2FFFQGEWS26APY08Y&amp;pf_rd_s=desktop-dp-sims&amp;pf_rd_t=40701&amp;pd_rd_w=Vu63o&amp;pf_rd_i=d"&amp;"esktop-dp-sims&amp;pd_rd_r=a8d56da1-f8a2-11e8-8cd5-474558e042bf","Link")</f>
        <v>Link</v>
      </c>
    </row>
    <row r="122">
      <c r="A122" s="16" t="s">
        <v>164</v>
      </c>
      <c r="B122" s="5">
        <v>16.12</v>
      </c>
      <c r="C122" s="6" t="s">
        <v>27</v>
      </c>
      <c r="D122" s="6">
        <v>0.0</v>
      </c>
      <c r="E122" s="6">
        <v>1.25</v>
      </c>
      <c r="F122" s="6">
        <v>2.0</v>
      </c>
      <c r="G122" s="6">
        <v>1.0</v>
      </c>
      <c r="H122" s="6">
        <v>5.99</v>
      </c>
      <c r="I122" s="6">
        <v>1.71</v>
      </c>
      <c r="J122" s="6" t="s">
        <v>155</v>
      </c>
      <c r="K122" s="6" t="s">
        <v>34</v>
      </c>
      <c r="L122" s="6" t="s">
        <v>17</v>
      </c>
      <c r="M122" s="7" t="str">
        <f>HYPERLINK("https://www.amazon.com/4M-5557-Crystal-Growing-Experiment/dp/B00ITX1K4K/ref=sr_1_16?s=toys-and-games&amp;ie=UTF8&amp;qid=1544483540&amp;sr=1-16&amp;refinements=p_n_age_range%3A5442388011","Link")</f>
        <v>Link</v>
      </c>
    </row>
    <row r="123">
      <c r="A123" s="16" t="s">
        <v>165</v>
      </c>
      <c r="B123" s="5">
        <v>32.9</v>
      </c>
      <c r="C123" s="6" t="s">
        <v>27</v>
      </c>
      <c r="D123" s="6">
        <v>0.0</v>
      </c>
      <c r="E123" s="6">
        <v>0.0</v>
      </c>
      <c r="F123" s="6">
        <v>2.0</v>
      </c>
      <c r="G123" s="6">
        <v>1.0</v>
      </c>
      <c r="H123" s="6">
        <v>11.99</v>
      </c>
      <c r="I123" s="6">
        <v>0.0</v>
      </c>
      <c r="J123" s="6" t="s">
        <v>155</v>
      </c>
      <c r="K123" s="6" t="s">
        <v>30</v>
      </c>
      <c r="L123" s="6" t="s">
        <v>17</v>
      </c>
      <c r="M123" s="22" t="str">
        <f>HYPERLINK("https://www.amazon.com/Lockways-Magnetic-Dry-Erase-Board/dp/B06X6MJQMG","Link")</f>
        <v>Link</v>
      </c>
    </row>
    <row r="124">
      <c r="A124" s="16" t="s">
        <v>166</v>
      </c>
      <c r="B124" s="5">
        <v>31.99</v>
      </c>
      <c r="C124" s="6" t="s">
        <v>27</v>
      </c>
      <c r="D124" s="6">
        <v>0.0</v>
      </c>
      <c r="E124" s="6">
        <v>0.0</v>
      </c>
      <c r="F124" s="6">
        <v>2.0</v>
      </c>
      <c r="G124" s="6">
        <v>1.0</v>
      </c>
      <c r="H124" s="6">
        <v>6.99</v>
      </c>
      <c r="I124" s="6">
        <v>0.0</v>
      </c>
      <c r="J124" s="6" t="s">
        <v>155</v>
      </c>
      <c r="K124" s="6" t="s">
        <v>16</v>
      </c>
      <c r="L124" s="6" t="s">
        <v>17</v>
      </c>
      <c r="M124" s="7" t="str">
        <f>HYPERLINK("https://www.amazon.com/Oversized-Extended-Mousepad-%EF%BC%8CNon-Slip-Mat%EF%BC%8C31-5X/dp/B07GSXJZSV/ref=sr_1_14?s=office-products&amp;ie=UTF8&amp;qid=1543021259&amp;sr=1-14&amp;keywords=gaming+mouse+pad","Link")</f>
        <v>Link</v>
      </c>
    </row>
    <row r="125">
      <c r="A125" s="16" t="s">
        <v>167</v>
      </c>
      <c r="B125" s="5">
        <v>22.95</v>
      </c>
      <c r="C125" s="6" t="s">
        <v>27</v>
      </c>
      <c r="D125" s="6">
        <v>0.0</v>
      </c>
      <c r="E125" s="6">
        <v>1.78</v>
      </c>
      <c r="F125" s="6">
        <v>2.0</v>
      </c>
      <c r="G125" s="6">
        <v>1.0</v>
      </c>
      <c r="H125" s="6">
        <v>3.99</v>
      </c>
      <c r="I125" s="6">
        <v>2.09</v>
      </c>
      <c r="J125" s="6" t="s">
        <v>155</v>
      </c>
      <c r="K125" s="6" t="s">
        <v>71</v>
      </c>
      <c r="L125" s="6" t="s">
        <v>17</v>
      </c>
      <c r="M125" s="7" t="str">
        <f>HYPERLINK("https://www.amazon.com/dp/B076X5WYKF/ref=cm_gf_aTNN_i18_d_p0_qd31____________________7ZX8sZHlzRESrqqjCIlG","Link")</f>
        <v>Link</v>
      </c>
    </row>
    <row r="126">
      <c r="A126" s="16" t="s">
        <v>168</v>
      </c>
      <c r="B126" s="5">
        <v>34.9</v>
      </c>
      <c r="C126" s="6" t="s">
        <v>27</v>
      </c>
      <c r="D126" s="6">
        <v>0.0</v>
      </c>
      <c r="E126" s="6">
        <v>2.7</v>
      </c>
      <c r="F126" s="6">
        <v>2.0</v>
      </c>
      <c r="G126" s="6">
        <v>1.0</v>
      </c>
      <c r="H126" s="6">
        <v>5.99</v>
      </c>
      <c r="I126" s="6">
        <v>3.16</v>
      </c>
      <c r="J126" s="6" t="s">
        <v>155</v>
      </c>
      <c r="K126" s="6" t="s">
        <v>34</v>
      </c>
      <c r="L126" s="6" t="s">
        <v>17</v>
      </c>
      <c r="M126" s="7" t="str">
        <f>HYPERLINK("https://www.amazon.com/Star-Wars-Stormtrooper-Amazon-Exclusive/dp/B06XWFJQ24/ref=zg_bs_165994011_10?_encoding=UTF8&amp;psc=1&amp;refRID=34Q05JZHMP3HFCAW9BDD","Link")</f>
        <v>Link</v>
      </c>
    </row>
    <row r="127">
      <c r="A127" s="16" t="s">
        <v>169</v>
      </c>
      <c r="B127" s="5">
        <v>39.99</v>
      </c>
      <c r="C127" s="6" t="s">
        <v>27</v>
      </c>
      <c r="D127" s="6">
        <v>0.0</v>
      </c>
      <c r="E127" s="6">
        <v>0.0</v>
      </c>
      <c r="F127" s="6">
        <v>2.0</v>
      </c>
      <c r="G127" s="6">
        <v>1.0</v>
      </c>
      <c r="H127" s="6">
        <v>5.99</v>
      </c>
      <c r="I127" s="6">
        <v>0.0</v>
      </c>
      <c r="J127" s="6" t="s">
        <v>155</v>
      </c>
      <c r="K127" s="6" t="s">
        <v>71</v>
      </c>
      <c r="L127" s="6" t="s">
        <v>17</v>
      </c>
      <c r="M127" s="7" t="str">
        <f>HYPERLINK("https://www.amazon.com/GAMEKING-8001-Blocking-Computer-Lightweight/dp/B0741D6XH1/ref=sr_1_8?s=electronics&amp;ie=UTF8&amp;qid=1543031370&amp;sr=1-8&amp;keywords=computer+gaming+glasses","Link")</f>
        <v>Link</v>
      </c>
    </row>
    <row r="128">
      <c r="A128" s="15" t="s">
        <v>170</v>
      </c>
      <c r="B128" s="5">
        <v>22.99</v>
      </c>
      <c r="C128" s="6" t="s">
        <v>27</v>
      </c>
      <c r="D128" s="6">
        <v>0.0</v>
      </c>
      <c r="E128" s="6">
        <v>1.78</v>
      </c>
      <c r="F128" s="6">
        <v>2.0</v>
      </c>
      <c r="G128" s="6">
        <v>1.0</v>
      </c>
      <c r="H128" s="6">
        <v>5.99</v>
      </c>
      <c r="I128" s="6">
        <v>2.24</v>
      </c>
      <c r="J128" s="6" t="s">
        <v>155</v>
      </c>
      <c r="K128" s="6" t="s">
        <v>171</v>
      </c>
      <c r="L128" s="6" t="s">
        <v>17</v>
      </c>
      <c r="M128" s="22" t="str">
        <f>HYPERLINK("https://www.amazon.com/Logitech-Multimedia-Speakers-Multiple-Devices/dp/B00EZ9XKCM","Link")</f>
        <v>Link</v>
      </c>
      <c r="N128" s="6"/>
    </row>
    <row r="129">
      <c r="A129" s="15" t="s">
        <v>172</v>
      </c>
      <c r="B129" s="5">
        <v>30.99</v>
      </c>
      <c r="C129" s="6" t="s">
        <v>27</v>
      </c>
      <c r="D129" s="6">
        <v>0.0</v>
      </c>
      <c r="E129" s="6">
        <v>0.0</v>
      </c>
      <c r="F129" s="6">
        <v>2.0</v>
      </c>
      <c r="G129" s="6">
        <v>1.0</v>
      </c>
      <c r="H129" s="6">
        <v>5.99</v>
      </c>
      <c r="I129" s="6">
        <v>0.0</v>
      </c>
      <c r="J129" s="6" t="s">
        <v>155</v>
      </c>
      <c r="K129" s="6" t="s">
        <v>171</v>
      </c>
      <c r="L129" s="6" t="s">
        <v>17</v>
      </c>
      <c r="M129" s="22" t="str">
        <f t="shared" ref="M129:M130" si="4">HYPERLINK("https://www.amazon.com/DOSS-Wireless-Bluetooth-Portable-Speaker/dp/B01CQOV3YO/ref=sr_1_8?s=electronics&amp;ie=UTF8&amp;qid=1544317303&amp;sr=1-8&amp;keywords=bluetooth+speakers","Link")</f>
        <v>Link</v>
      </c>
    </row>
    <row r="130">
      <c r="A130" s="15" t="s">
        <v>173</v>
      </c>
      <c r="B130" s="5">
        <v>32.99</v>
      </c>
      <c r="C130" s="6" t="s">
        <v>27</v>
      </c>
      <c r="D130" s="6">
        <v>0.0</v>
      </c>
      <c r="E130" s="6">
        <v>0.0</v>
      </c>
      <c r="F130" s="6">
        <v>2.0</v>
      </c>
      <c r="G130" s="6">
        <v>1.0</v>
      </c>
      <c r="H130" s="6">
        <v>6.99</v>
      </c>
      <c r="I130" s="6">
        <v>0.0</v>
      </c>
      <c r="J130" s="6" t="s">
        <v>155</v>
      </c>
      <c r="K130" s="6" t="s">
        <v>171</v>
      </c>
      <c r="L130" s="6" t="s">
        <v>17</v>
      </c>
      <c r="M130" s="22" t="str">
        <f t="shared" si="4"/>
        <v>Link</v>
      </c>
    </row>
    <row r="131">
      <c r="A131" s="15" t="s">
        <v>174</v>
      </c>
      <c r="B131" s="5">
        <v>24.99</v>
      </c>
      <c r="C131" s="6" t="s">
        <v>27</v>
      </c>
      <c r="D131" s="6">
        <v>0.0</v>
      </c>
      <c r="E131" s="6">
        <v>1.94</v>
      </c>
      <c r="F131" s="6">
        <v>2.0</v>
      </c>
      <c r="G131" s="6">
        <v>1.0</v>
      </c>
      <c r="H131" s="6">
        <v>3.99</v>
      </c>
      <c r="I131" s="6">
        <v>2.25</v>
      </c>
      <c r="J131" s="6" t="s">
        <v>155</v>
      </c>
      <c r="K131" s="6" t="s">
        <v>171</v>
      </c>
      <c r="L131" s="6" t="s">
        <v>17</v>
      </c>
      <c r="M131" s="22" t="str">
        <f>HYPERLINK("https://www.amazon.com/Bluetooth-Speaker-Wireless-Portable-Squishy/dp/B077XXHTD7","Link")</f>
        <v>Link</v>
      </c>
    </row>
    <row r="132">
      <c r="A132" s="15" t="s">
        <v>175</v>
      </c>
      <c r="B132" s="5">
        <v>29.99</v>
      </c>
      <c r="C132" s="6" t="s">
        <v>27</v>
      </c>
      <c r="D132" s="6">
        <v>0.0</v>
      </c>
      <c r="E132" s="6">
        <v>0.0</v>
      </c>
      <c r="F132" s="6">
        <v>2.0</v>
      </c>
      <c r="G132" s="6">
        <v>2.0</v>
      </c>
      <c r="H132" s="6">
        <v>0.0</v>
      </c>
      <c r="I132" s="6">
        <v>0.0</v>
      </c>
      <c r="J132" s="6" t="s">
        <v>155</v>
      </c>
      <c r="K132" s="6" t="s">
        <v>171</v>
      </c>
      <c r="L132" s="6" t="s">
        <v>17</v>
      </c>
      <c r="M132" s="27" t="str">
        <f>HYPERLINK("https://www.amazon.com/dp/B07855GL8X","Link")</f>
        <v>Link</v>
      </c>
    </row>
    <row r="133">
      <c r="A133" s="15" t="s">
        <v>176</v>
      </c>
      <c r="B133" s="5">
        <v>22.94</v>
      </c>
      <c r="C133" s="6" t="s">
        <v>27</v>
      </c>
      <c r="D133" s="6">
        <v>0.0</v>
      </c>
      <c r="E133" s="6">
        <v>1.78</v>
      </c>
      <c r="F133" s="6">
        <v>2.0</v>
      </c>
      <c r="G133" s="6">
        <v>1.0</v>
      </c>
      <c r="H133" s="6">
        <v>5.99</v>
      </c>
      <c r="I133" s="6">
        <v>1.78</v>
      </c>
      <c r="J133" s="6" t="s">
        <v>155</v>
      </c>
      <c r="K133" s="6" t="s">
        <v>171</v>
      </c>
      <c r="L133" s="6" t="s">
        <v>17</v>
      </c>
      <c r="M133" s="27" t="str">
        <f>HYPERLINK("https://www.amazon.com/Anker-SoundCore-Playtime-Bluetooth-Portable/dp/B016XTADG2","Link")</f>
        <v>Link</v>
      </c>
      <c r="N133" s="6" t="s">
        <v>177</v>
      </c>
    </row>
    <row r="134">
      <c r="A134" s="15" t="s">
        <v>178</v>
      </c>
      <c r="B134" s="5">
        <v>38.9</v>
      </c>
      <c r="C134" s="6" t="s">
        <v>27</v>
      </c>
      <c r="D134" s="6">
        <v>0.0</v>
      </c>
      <c r="E134" s="6">
        <v>0.0</v>
      </c>
      <c r="F134" s="6">
        <v>2.0</v>
      </c>
      <c r="G134" s="6">
        <v>2.0</v>
      </c>
      <c r="H134" s="6">
        <v>0.0</v>
      </c>
      <c r="I134" s="6">
        <v>0.0</v>
      </c>
      <c r="J134" s="6" t="s">
        <v>155</v>
      </c>
      <c r="K134" s="6" t="s">
        <v>171</v>
      </c>
      <c r="L134" s="6" t="s">
        <v>17</v>
      </c>
      <c r="M134" s="27" t="str">
        <f>HYPERLINK("https://www.amazon.com/Divoom-Aurabox-Bluetooth-Speaker-Creation/dp/B011R7ALW6","Link")</f>
        <v>Link</v>
      </c>
    </row>
    <row r="135">
      <c r="A135" s="15" t="s">
        <v>179</v>
      </c>
      <c r="B135" s="5">
        <v>29.99</v>
      </c>
      <c r="C135" s="6" t="s">
        <v>27</v>
      </c>
      <c r="D135" s="6">
        <v>0.0</v>
      </c>
      <c r="E135" s="6">
        <v>0.0</v>
      </c>
      <c r="F135" s="6">
        <v>2.0</v>
      </c>
      <c r="G135" s="6">
        <v>1.0</v>
      </c>
      <c r="H135" s="6">
        <v>5.99</v>
      </c>
      <c r="I135" s="6">
        <v>0.0</v>
      </c>
      <c r="J135" s="6" t="s">
        <v>155</v>
      </c>
      <c r="K135" s="6" t="s">
        <v>171</v>
      </c>
      <c r="L135" s="6" t="s">
        <v>17</v>
      </c>
      <c r="M135" s="27" t="str">
        <f>HYPERLINK("https://www.amazon.com/COMISO-Waterproof-Bluetooth-Speakers-Wireless/dp/B0744JGZ1T","Link")</f>
        <v>Link</v>
      </c>
    </row>
    <row r="136">
      <c r="A136" s="15" t="s">
        <v>180</v>
      </c>
      <c r="B136" s="5">
        <v>27.99</v>
      </c>
      <c r="C136" s="6" t="s">
        <v>27</v>
      </c>
      <c r="D136" s="6">
        <v>0.0</v>
      </c>
      <c r="E136" s="6">
        <v>0.0</v>
      </c>
      <c r="F136" s="6">
        <v>2.0</v>
      </c>
      <c r="G136" s="6">
        <v>1.0</v>
      </c>
      <c r="H136" s="6">
        <v>5.99</v>
      </c>
      <c r="I136" s="6">
        <v>0.0</v>
      </c>
      <c r="J136" s="6" t="s">
        <v>155</v>
      </c>
      <c r="K136" s="6" t="s">
        <v>171</v>
      </c>
      <c r="L136" s="6" t="s">
        <v>17</v>
      </c>
      <c r="M136" s="28" t="str">
        <f>HYPERLINK("https://www.amazon.com/dp/B079GR96PB/ref=sspa_dk_detail_9?psc=1&amp;pd_rd_i=B079GR96PB","Link")</f>
        <v>Link</v>
      </c>
    </row>
    <row r="137">
      <c r="A137" s="15" t="s">
        <v>181</v>
      </c>
      <c r="B137" s="5">
        <v>24.99</v>
      </c>
      <c r="C137" s="6" t="s">
        <v>27</v>
      </c>
      <c r="D137" s="6">
        <v>0.0</v>
      </c>
      <c r="E137" s="6">
        <v>1.94</v>
      </c>
      <c r="F137" s="6">
        <v>2.0</v>
      </c>
      <c r="G137" s="6">
        <v>1.0</v>
      </c>
      <c r="H137" s="6">
        <v>5.99</v>
      </c>
      <c r="I137" s="6">
        <v>2.4</v>
      </c>
      <c r="J137" s="6" t="s">
        <v>155</v>
      </c>
      <c r="K137" s="6" t="s">
        <v>30</v>
      </c>
      <c r="L137" s="6" t="s">
        <v>17</v>
      </c>
      <c r="M137" s="30" t="str">
        <f>HYPERLINK("https://www.amazon.com/Pillow-Pets-Signature-Stuffed-Snuggly/dp/B002XB04XW","Snuggly Puppy")</f>
        <v>Snuggly Puppy</v>
      </c>
      <c r="N137" s="19" t="str">
        <f>HYPERLINK("https://www.amazon.com/Pillow-Pets-Signature-Zippity-Stuffed/dp/B003AU5YPS","Zebra")</f>
        <v>Zebra</v>
      </c>
      <c r="O137" s="19" t="str">
        <f>HYPERLINK("https://www.amazon.com/Pillow-Pets-Colorful-Teal-Puppy/dp/B078S5J47R","Teal Puppy")</f>
        <v>Teal Puppy</v>
      </c>
      <c r="P137" s="19" t="str">
        <f>HYPERLINK("https://www.amazon.com/Pillow-Pets-Disney-Stuffed-Animal/dp/B0799Q7GHZ","Disney Rolly")</f>
        <v>Disney Rolly</v>
      </c>
    </row>
    <row r="138">
      <c r="A138" s="15" t="s">
        <v>182</v>
      </c>
      <c r="B138" s="5">
        <v>29.99</v>
      </c>
      <c r="C138" s="6" t="s">
        <v>27</v>
      </c>
      <c r="D138" s="6">
        <v>0.0</v>
      </c>
      <c r="E138" s="6">
        <v>2.32</v>
      </c>
      <c r="F138" s="6">
        <v>2.0</v>
      </c>
      <c r="G138" s="6">
        <v>1.0</v>
      </c>
      <c r="H138" s="6">
        <v>5.99</v>
      </c>
      <c r="I138" s="6">
        <v>2.78</v>
      </c>
      <c r="J138" s="6" t="s">
        <v>155</v>
      </c>
      <c r="K138" s="6" t="s">
        <v>30</v>
      </c>
      <c r="L138" s="6" t="s">
        <v>17</v>
      </c>
      <c r="M138" s="30" t="str">
        <f>HYPERLINK("https://www.amazon.com/dp/B078S9G99T/ref=sspa_dk_detail_3?psc=1&amp;pd_rd_i=B078S9G99T&amp;pd_rd_w=T57nL&amp;pf_rd_p=f0dedbe2-13c8-4136-a746-4398ed93cf0f&amp;pd_rd_wg=pMFeI&amp;pf_rd_r=W540VMN4S1H1XNNBEA8V&amp;pd_rd_r=914574f9-fcd2-11e8-ae45-dfe31428ce6d","Unicorn")</f>
        <v>Unicorn</v>
      </c>
      <c r="N138" s="19" t="str">
        <f>HYPERLINK("https://www.amazon.com/Pillow-Pets-Discovery-Channel-Stuffed/dp/B01G64A82S?ref_=bl_dp_s_web_2598544011","Shark")</f>
        <v>Shark</v>
      </c>
      <c r="O138" s="19" t="str">
        <f>HYPERLINK("https://www.amazon.com/Pillow-Pets-Disney-Mickey-Stuffed/dp/B0799Q6YR2?ref_=bl_dp_s_web_2598544011","Mickey Mouse")</f>
        <v>Mickey Mouse</v>
      </c>
      <c r="P138" s="31"/>
    </row>
    <row r="139">
      <c r="A139" s="16" t="s">
        <v>183</v>
      </c>
      <c r="B139" s="5">
        <v>22.99</v>
      </c>
      <c r="C139" s="6" t="s">
        <v>27</v>
      </c>
      <c r="D139" s="6">
        <v>0.0</v>
      </c>
      <c r="E139" s="6">
        <v>1.78</v>
      </c>
      <c r="F139" s="6">
        <v>2.0</v>
      </c>
      <c r="G139" s="6">
        <v>1.0</v>
      </c>
      <c r="H139" s="6">
        <v>6.99</v>
      </c>
      <c r="I139" s="6">
        <v>2.32</v>
      </c>
      <c r="J139" s="6" t="s">
        <v>155</v>
      </c>
      <c r="K139" s="6" t="s">
        <v>30</v>
      </c>
      <c r="L139" s="6" t="s">
        <v>17</v>
      </c>
      <c r="M139" s="7" t="str">
        <f>HYPERLINK("https://www.amazon.com/dp/B002NZJ4L6/ref=gbps_img_m15_3411_4b7191e9?smid=ATVPDKIKX0DER&amp;pf_rd_p=8e6f8955-4088-43bc-b451-f0e499203411&amp;pf_rd_s=merchandised-search-15&amp;pf_rd_t=101&amp;pf_rd_i=17911186011&amp;pf_rd_m=ATVPDKIKX0DER&amp;pf_rd_r=3YSMMTCRFDBRB79HWCPT","Link")</f>
        <v>Link</v>
      </c>
    </row>
    <row r="140">
      <c r="A140" s="16" t="s">
        <v>184</v>
      </c>
      <c r="B140" s="5">
        <v>19.14</v>
      </c>
      <c r="C140" s="6" t="s">
        <v>27</v>
      </c>
      <c r="D140" s="6">
        <v>0.0</v>
      </c>
      <c r="E140" s="6">
        <v>0.0</v>
      </c>
      <c r="F140" s="6">
        <v>2.0</v>
      </c>
      <c r="G140" s="6">
        <v>1.0</v>
      </c>
      <c r="H140" s="6">
        <v>3.99</v>
      </c>
      <c r="I140" s="6">
        <v>0.0</v>
      </c>
      <c r="J140" s="6" t="s">
        <v>155</v>
      </c>
      <c r="K140" s="6" t="s">
        <v>34</v>
      </c>
      <c r="L140" s="6" t="s">
        <v>17</v>
      </c>
      <c r="M140" s="7" t="str">
        <f t="shared" ref="M140:M141" si="5">HYPERLINK("https://www.amazon.com/dp/B07C5RYDJ6/ref=gbps_tit_m15_5213_5a3d4f62?smid=ATVPDKIKX0DER&amp;pf_rd_p=121796c2-50b8-4766-be4e-942d22515213&amp;pf_rd_s=merchandised-search-15&amp;pf_rd_t=101&amp;pf_rd_i=17911195011&amp;pf_rd_m=ATVPDKIKX0DER&amp;pf_rd_r=R6F0ZRMW04AZ9BS2832N","Link")</f>
        <v>Link</v>
      </c>
    </row>
    <row r="141">
      <c r="A141" s="15" t="s">
        <v>185</v>
      </c>
      <c r="B141" s="5">
        <v>22.94</v>
      </c>
      <c r="C141" s="6" t="s">
        <v>27</v>
      </c>
      <c r="D141" s="6">
        <v>0.0</v>
      </c>
      <c r="E141" s="6">
        <v>1.78</v>
      </c>
      <c r="F141" s="6">
        <v>2.0</v>
      </c>
      <c r="G141" s="6">
        <v>1.0</v>
      </c>
      <c r="H141" s="6">
        <v>5.99</v>
      </c>
      <c r="I141" s="6">
        <v>2.24</v>
      </c>
      <c r="J141" s="6" t="s">
        <v>155</v>
      </c>
      <c r="K141" s="6" t="s">
        <v>34</v>
      </c>
      <c r="L141" s="6" t="s">
        <v>17</v>
      </c>
      <c r="M141" s="7" t="str">
        <f t="shared" si="5"/>
        <v>Link</v>
      </c>
    </row>
    <row r="142">
      <c r="A142" s="15" t="s">
        <v>186</v>
      </c>
      <c r="B142" s="5">
        <v>30.46</v>
      </c>
      <c r="C142" s="6" t="s">
        <v>27</v>
      </c>
      <c r="D142" s="6">
        <v>0.0</v>
      </c>
      <c r="E142" s="6">
        <v>0.0</v>
      </c>
      <c r="F142" s="6">
        <v>2.0</v>
      </c>
      <c r="G142" s="6">
        <v>2.0</v>
      </c>
      <c r="H142" s="6">
        <v>0.0</v>
      </c>
      <c r="I142" s="6">
        <v>0.0</v>
      </c>
      <c r="J142" s="6" t="s">
        <v>155</v>
      </c>
      <c r="K142" s="6" t="s">
        <v>30</v>
      </c>
      <c r="L142" s="6" t="s">
        <v>17</v>
      </c>
      <c r="M142" s="22" t="str">
        <f>HYPERLINK("https://www.amazon.com/Magic-Gathering-Bundle-Booster-Accessories/dp/B07D3RZRXH/ref=sr_1_6?s=toys-and-games&amp;ie=UTF8&amp;qid=1544332161&amp;sr=1-6&amp;keywords=trading+card+box+set","Link")</f>
        <v>Link</v>
      </c>
    </row>
    <row r="143">
      <c r="A143" s="15" t="s">
        <v>187</v>
      </c>
      <c r="B143" s="5">
        <v>34.77</v>
      </c>
      <c r="C143" s="6" t="s">
        <v>27</v>
      </c>
      <c r="D143" s="6">
        <v>0.0</v>
      </c>
      <c r="E143" s="6">
        <v>0.0</v>
      </c>
      <c r="F143" s="6">
        <v>2.0</v>
      </c>
      <c r="G143" s="6">
        <v>2.0</v>
      </c>
      <c r="H143" s="6">
        <v>0.0</v>
      </c>
      <c r="I143" s="6">
        <v>0.0</v>
      </c>
      <c r="J143" s="6" t="s">
        <v>155</v>
      </c>
      <c r="K143" s="6" t="s">
        <v>30</v>
      </c>
      <c r="L143" s="6" t="s">
        <v>17</v>
      </c>
      <c r="M143" s="22" t="str">
        <f>HYPERLINK("https://www.amazon.com/Magic-Gathering-MTG-XLN-BU-EN-Ixalan-Bundle/dp/B073RZG1XZ","Link")</f>
        <v>Link</v>
      </c>
    </row>
    <row r="144">
      <c r="A144" s="15" t="s">
        <v>188</v>
      </c>
      <c r="B144" s="5">
        <v>28.98</v>
      </c>
      <c r="C144" s="6" t="s">
        <v>27</v>
      </c>
      <c r="D144" s="6">
        <v>0.0</v>
      </c>
      <c r="E144" s="6">
        <v>2.25</v>
      </c>
      <c r="F144" s="6">
        <v>2.0</v>
      </c>
      <c r="G144" s="6">
        <v>1.0</v>
      </c>
      <c r="H144" s="6">
        <v>3.99</v>
      </c>
      <c r="I144" s="6">
        <v>2.56</v>
      </c>
      <c r="J144" s="6" t="s">
        <v>155</v>
      </c>
      <c r="K144" s="6" t="s">
        <v>30</v>
      </c>
      <c r="L144" s="6" t="s">
        <v>17</v>
      </c>
      <c r="M144" s="22" t="str">
        <f>HYPERLINK("https://www.amazon.com/Charizard-GX-Box-Premium-Collection/dp/B07349NM1N","Link")</f>
        <v>Link</v>
      </c>
    </row>
    <row r="145">
      <c r="A145" s="15" t="s">
        <v>189</v>
      </c>
      <c r="B145" s="5">
        <v>44.99</v>
      </c>
      <c r="C145" s="6" t="s">
        <v>27</v>
      </c>
      <c r="D145" s="6">
        <v>0.0</v>
      </c>
      <c r="E145" s="6">
        <v>0.0</v>
      </c>
      <c r="F145" s="6">
        <v>2.0</v>
      </c>
      <c r="G145" s="6">
        <v>1.0</v>
      </c>
      <c r="H145" s="6">
        <v>3.99</v>
      </c>
      <c r="I145" s="6">
        <v>0.0</v>
      </c>
      <c r="J145" s="6" t="s">
        <v>155</v>
      </c>
      <c r="K145" s="6" t="s">
        <v>30</v>
      </c>
      <c r="L145" s="6" t="s">
        <v>17</v>
      </c>
      <c r="M145" s="22" t="str">
        <f>HYPERLINK("https://www.amazon.com/Yugioh-Card-Game-Legendary-Collection/dp/B00O3B1E4I","Link")</f>
        <v>Link</v>
      </c>
    </row>
    <row r="146">
      <c r="A146" s="15" t="s">
        <v>190</v>
      </c>
      <c r="B146" s="5">
        <v>40.6</v>
      </c>
      <c r="C146" s="6" t="s">
        <v>27</v>
      </c>
      <c r="D146" s="6">
        <v>0.0</v>
      </c>
      <c r="E146" s="6">
        <v>0.0</v>
      </c>
      <c r="F146" s="6">
        <v>5.0</v>
      </c>
      <c r="G146" s="6">
        <v>2.0</v>
      </c>
      <c r="H146" s="6">
        <v>78.47</v>
      </c>
      <c r="I146" s="6">
        <v>0.0</v>
      </c>
      <c r="J146" s="6" t="s">
        <v>155</v>
      </c>
      <c r="K146" s="6" t="s">
        <v>30</v>
      </c>
      <c r="L146" s="6" t="s">
        <v>17</v>
      </c>
      <c r="M146" s="22" t="str">
        <f>HYPERLINK("https://www.amazon.com/Pokemon-Shining-Legends-Trainer-Collectible/dp/B074H18DMF","Link")</f>
        <v>Link</v>
      </c>
    </row>
    <row r="147">
      <c r="A147" s="16" t="s">
        <v>191</v>
      </c>
      <c r="B147" s="5">
        <v>26.95</v>
      </c>
      <c r="C147" s="6" t="s">
        <v>27</v>
      </c>
      <c r="D147" s="6">
        <v>0.0</v>
      </c>
      <c r="E147" s="6">
        <v>0.0</v>
      </c>
      <c r="F147" s="6">
        <v>0.0</v>
      </c>
      <c r="G147" s="6">
        <v>0.0</v>
      </c>
      <c r="H147" s="6">
        <v>0.0</v>
      </c>
      <c r="I147" s="6">
        <v>0.0</v>
      </c>
      <c r="J147" s="6" t="s">
        <v>155</v>
      </c>
      <c r="K147" s="6" t="s">
        <v>79</v>
      </c>
      <c r="L147" s="6" t="s">
        <v>17</v>
      </c>
      <c r="M147" s="7" t="str">
        <f>HYPERLINK("www.minecraft.net","Link")</f>
        <v>Link</v>
      </c>
    </row>
    <row r="148">
      <c r="A148" s="16" t="s">
        <v>192</v>
      </c>
      <c r="B148" s="5">
        <v>29.99</v>
      </c>
      <c r="C148" s="6" t="s">
        <v>27</v>
      </c>
      <c r="D148" s="6">
        <v>0.0</v>
      </c>
      <c r="E148" s="6">
        <v>0.0</v>
      </c>
      <c r="F148" s="6">
        <v>2.0</v>
      </c>
      <c r="G148" s="6">
        <v>1.0</v>
      </c>
      <c r="H148" s="6">
        <v>5.99</v>
      </c>
      <c r="I148" s="6">
        <v>0.0</v>
      </c>
      <c r="J148" s="6" t="s">
        <v>155</v>
      </c>
      <c r="K148" s="6" t="s">
        <v>30</v>
      </c>
      <c r="L148" s="6" t="s">
        <v>17</v>
      </c>
      <c r="M148" s="7" t="str">
        <f>HYPERLINK("https://www.amazon.com/gp/product/B01LZZZVKD?ref=oft18_d_B01LZZZVKD_AL_16&amp;th=1","Link")</f>
        <v>Link</v>
      </c>
    </row>
    <row r="149">
      <c r="A149" s="16" t="s">
        <v>193</v>
      </c>
      <c r="B149" s="5">
        <v>36.99</v>
      </c>
      <c r="C149" s="6" t="s">
        <v>27</v>
      </c>
      <c r="D149" s="6">
        <v>0.0</v>
      </c>
      <c r="E149" s="6">
        <v>0.0</v>
      </c>
      <c r="F149" s="6">
        <v>30.0</v>
      </c>
      <c r="G149" s="6">
        <v>14.0</v>
      </c>
      <c r="H149" s="6">
        <v>56.09</v>
      </c>
      <c r="I149" s="6">
        <v>0.0</v>
      </c>
      <c r="J149" s="6" t="s">
        <v>155</v>
      </c>
      <c r="K149" s="6" t="s">
        <v>16</v>
      </c>
      <c r="L149" s="6" t="s">
        <v>17</v>
      </c>
      <c r="M149" s="7" t="str">
        <f>HYPERLINK("https://www.amazon.com/gp/product/B07D72PM5H?ref=oft18_d_B07D72PM5H_AL_76","Link")</f>
        <v>Link</v>
      </c>
    </row>
    <row r="150">
      <c r="A150" s="16" t="s">
        <v>194</v>
      </c>
      <c r="B150" s="5">
        <v>19.99</v>
      </c>
      <c r="C150" s="6" t="s">
        <v>27</v>
      </c>
      <c r="D150" s="6">
        <v>0.0</v>
      </c>
      <c r="E150" s="6">
        <v>0.0</v>
      </c>
      <c r="F150" s="6">
        <v>0.0</v>
      </c>
      <c r="G150" s="6">
        <v>0.0</v>
      </c>
      <c r="H150" s="6">
        <v>0.0</v>
      </c>
      <c r="I150" s="6">
        <v>0.0</v>
      </c>
      <c r="J150" s="6" t="s">
        <v>155</v>
      </c>
      <c r="K150" s="6" t="s">
        <v>79</v>
      </c>
      <c r="L150" s="6" t="s">
        <v>17</v>
      </c>
      <c r="M150" s="7" t="str">
        <f>HYPERLINK("https://store.steampowered.com/app/252950/Rocket_League/","Link")</f>
        <v>Link</v>
      </c>
    </row>
    <row r="151">
      <c r="A151" s="16" t="s">
        <v>195</v>
      </c>
      <c r="B151" s="5">
        <v>26.8</v>
      </c>
      <c r="C151" s="6" t="s">
        <v>27</v>
      </c>
      <c r="D151" s="6">
        <v>0.0</v>
      </c>
      <c r="E151" s="6">
        <v>0.0</v>
      </c>
      <c r="F151" s="6">
        <v>2.0</v>
      </c>
      <c r="G151" s="6">
        <v>1.0</v>
      </c>
      <c r="H151" s="6">
        <v>5.99</v>
      </c>
      <c r="I151" s="6">
        <v>0.0</v>
      </c>
      <c r="J151" s="6" t="s">
        <v>155</v>
      </c>
      <c r="K151" s="6" t="s">
        <v>30</v>
      </c>
      <c r="L151" s="6" t="s">
        <v>17</v>
      </c>
      <c r="M151" s="7" t="str">
        <f>HYPERLINK("https://www.amazon.com/dp/B01MFGN8S5/ref=gbph_tit_m12_f46b_7a1e16cb?pf_rd_p=08ff2e7b-d987-49cf-8639-7babf9f3f46b&amp;pf_rd_s=merchandised-search-12&amp;pf_rd_t=101&amp;pf_rd_i=5550343011&amp;pf_rd_m=ATVPDKIKX0DER&amp;pf_rd_r=Y8Y5SSXTN76DBAXH3THV","Link")</f>
        <v>Link</v>
      </c>
    </row>
    <row r="152">
      <c r="A152" s="16" t="s">
        <v>196</v>
      </c>
      <c r="B152" s="5">
        <v>22.99</v>
      </c>
      <c r="C152" s="6" t="s">
        <v>27</v>
      </c>
      <c r="D152" s="6">
        <v>0.0</v>
      </c>
      <c r="E152" s="6">
        <v>0.0</v>
      </c>
      <c r="F152" s="6">
        <v>2.0</v>
      </c>
      <c r="G152" s="6">
        <v>1.0</v>
      </c>
      <c r="H152" s="6">
        <v>5.99</v>
      </c>
      <c r="I152" s="6">
        <v>0.0</v>
      </c>
      <c r="J152" s="6" t="s">
        <v>155</v>
      </c>
      <c r="K152" s="6" t="s">
        <v>28</v>
      </c>
      <c r="L152" s="6" t="s">
        <v>17</v>
      </c>
      <c r="M152" s="7" t="str">
        <f>HYPERLINK("https://www.amazon.com/dp/B0743HZQTC/ref=gbps_tit_s-3_d337_de1267a6?pf_rd_p=378ac6ee-552b-4f4f-943a-e84d8730d337&amp;pf_rd_s=slot-3&amp;pf_rd_t=701&amp;pf_rd_i=gb_all&amp;pf_rd_m=ATVPDKIKX0DER&amp;pf_rd_r=3ABRJNFAESY2Q91YB8XT","Link")</f>
        <v>Link</v>
      </c>
    </row>
    <row r="153">
      <c r="A153" s="15" t="s">
        <v>197</v>
      </c>
      <c r="B153" s="5">
        <v>31.99</v>
      </c>
      <c r="C153" s="6" t="s">
        <v>27</v>
      </c>
      <c r="D153" s="6">
        <v>0.0</v>
      </c>
      <c r="E153" s="6">
        <v>0.0</v>
      </c>
      <c r="F153" s="6">
        <v>2.0</v>
      </c>
      <c r="G153" s="6">
        <v>1.0</v>
      </c>
      <c r="H153" s="6">
        <v>3.99</v>
      </c>
      <c r="I153" s="6">
        <v>0.0</v>
      </c>
      <c r="J153" s="6" t="s">
        <v>155</v>
      </c>
      <c r="K153" s="6" t="s">
        <v>28</v>
      </c>
      <c r="L153" s="6" t="s">
        <v>17</v>
      </c>
      <c r="M153" s="22" t="str">
        <f>HYPERLINK("https://www.amazon.com/gp/product/B0194WDVHI","Link")</f>
        <v>Link</v>
      </c>
    </row>
    <row r="154">
      <c r="A154" s="15" t="s">
        <v>198</v>
      </c>
      <c r="B154" s="5">
        <v>24.99</v>
      </c>
      <c r="C154" s="6" t="s">
        <v>27</v>
      </c>
      <c r="D154" s="6">
        <v>0.0</v>
      </c>
      <c r="E154" s="6">
        <v>1.94</v>
      </c>
      <c r="F154" s="6">
        <v>2.0</v>
      </c>
      <c r="G154" s="6">
        <v>1.0</v>
      </c>
      <c r="H154" s="6">
        <v>3.99</v>
      </c>
      <c r="I154" s="6">
        <v>2.25</v>
      </c>
      <c r="J154" s="6" t="s">
        <v>155</v>
      </c>
      <c r="K154" s="6" t="s">
        <v>28</v>
      </c>
      <c r="L154" s="6" t="s">
        <v>17</v>
      </c>
      <c r="M154" s="22" t="str">
        <f>HYPERLINK("https://www.amazon.com/gp/product/B00OQ19QYA","Link")</f>
        <v>Link</v>
      </c>
    </row>
    <row r="155">
      <c r="A155" s="16" t="s">
        <v>199</v>
      </c>
      <c r="B155" s="5">
        <v>40.0</v>
      </c>
      <c r="C155" s="6" t="s">
        <v>27</v>
      </c>
      <c r="D155" s="6">
        <v>0.0</v>
      </c>
      <c r="E155" s="6">
        <v>0.0</v>
      </c>
      <c r="F155" s="6">
        <v>2.0</v>
      </c>
      <c r="G155" s="6">
        <v>1.0</v>
      </c>
      <c r="H155" s="6">
        <v>5.99</v>
      </c>
      <c r="I155" s="6">
        <v>0.0</v>
      </c>
      <c r="J155" s="6" t="s">
        <v>155</v>
      </c>
      <c r="K155" s="6" t="s">
        <v>28</v>
      </c>
      <c r="L155" s="6" t="s">
        <v>17</v>
      </c>
      <c r="M155" s="7" t="str">
        <f>HYPERLINK("https://www.amazon.com/gp/product/B06ZZXJQHR/ref=as_li_tl?imprToken=uViCTn6GLldPyJhbDkE9-Q&amp;slotNum=1&amp;ie=UTF8&amp;tag=bustle6987-20&amp;camp=1789&amp;creative=9325&amp;linkCode=w61&amp;creativeASIN=B06ZZXJQHR&amp;linkId=f06016e38b4bc669da33f007d5e5751a","Link")</f>
        <v>Link</v>
      </c>
    </row>
    <row r="156">
      <c r="A156" s="16" t="s">
        <v>200</v>
      </c>
      <c r="B156" s="5">
        <v>24.95</v>
      </c>
      <c r="C156" s="6" t="s">
        <v>27</v>
      </c>
      <c r="D156" s="6">
        <v>0.0</v>
      </c>
      <c r="E156" s="6">
        <v>1.93</v>
      </c>
      <c r="F156" s="6">
        <v>2.0</v>
      </c>
      <c r="G156" s="6">
        <v>1.0</v>
      </c>
      <c r="H156" s="6">
        <v>7.99</v>
      </c>
      <c r="I156" s="6">
        <v>2.55</v>
      </c>
      <c r="J156" s="6" t="s">
        <v>155</v>
      </c>
      <c r="K156" s="6" t="s">
        <v>28</v>
      </c>
      <c r="L156" s="6" t="s">
        <v>17</v>
      </c>
      <c r="M156" s="7" t="str">
        <f>HYPERLINK("https://www.amazon.com/gp/product/B01FG0874O?imprToken=91v7BDg-TvCsa5pk3qMGBA&amp;slotNum=1&amp;ie=UTF8&amp;tag=bustle6987-20&amp;camp=1789&amp;linkCode=xm2&amp;creativeASIN=B01FG0874O","Link")</f>
        <v>Link</v>
      </c>
    </row>
    <row r="157">
      <c r="A157" s="16" t="s">
        <v>201</v>
      </c>
      <c r="B157" s="5">
        <v>24.12</v>
      </c>
      <c r="C157" s="6" t="s">
        <v>27</v>
      </c>
      <c r="D157" s="6">
        <v>0.0</v>
      </c>
      <c r="E157" s="6">
        <v>1.87</v>
      </c>
      <c r="F157" s="6">
        <v>2.0</v>
      </c>
      <c r="G157" s="6">
        <v>1.0</v>
      </c>
      <c r="H157" s="6">
        <v>7.99</v>
      </c>
      <c r="I157" s="6">
        <v>2.49</v>
      </c>
      <c r="J157" s="6" t="s">
        <v>155</v>
      </c>
      <c r="K157" s="6" t="s">
        <v>30</v>
      </c>
      <c r="L157" s="6" t="s">
        <v>17</v>
      </c>
      <c r="M157" s="7" t="str">
        <f>HYPERLINK("https://www.amazon.com/Coleman-Sunridge-40-60-Degree-Sleeping/dp/B00363X1DQ/ref=pd_rhf_se_s_cp_1_28?_encoding=UTF8&amp;pd_rd_i=B00363X1DQ&amp;pd_rd_r=525f2bc6-9c73-4770-ace8-de0c39b609f9&amp;pd_rd_w=HIOKJ&amp;pd_rd_wg=ekBaJ&amp;psc=1&amp;refRID=C66VPS7S9EYC14H41JFX","Link")</f>
        <v>Link</v>
      </c>
    </row>
    <row r="158">
      <c r="A158" s="15" t="s">
        <v>202</v>
      </c>
      <c r="B158" s="5">
        <v>30.93</v>
      </c>
      <c r="C158" s="6" t="s">
        <v>27</v>
      </c>
      <c r="D158" s="6">
        <v>0.0</v>
      </c>
      <c r="E158" s="6">
        <v>2.4</v>
      </c>
      <c r="F158" s="6">
        <v>2.0</v>
      </c>
      <c r="G158" s="6">
        <v>2.0</v>
      </c>
      <c r="H158" s="6">
        <v>0.0</v>
      </c>
      <c r="I158" s="6">
        <v>2.4</v>
      </c>
      <c r="J158" s="6" t="s">
        <v>155</v>
      </c>
      <c r="K158" s="6" t="s">
        <v>28</v>
      </c>
      <c r="L158" s="6" t="s">
        <v>17</v>
      </c>
      <c r="M158" s="22" t="str">
        <f>HYPERLINK("https://www.amazon.com/gp/product/B003HF6PUO","Link")</f>
        <v>Link</v>
      </c>
    </row>
    <row r="159">
      <c r="A159" s="16" t="s">
        <v>203</v>
      </c>
      <c r="B159" s="5">
        <v>44.99</v>
      </c>
      <c r="C159" s="6" t="s">
        <v>27</v>
      </c>
      <c r="D159" s="6">
        <v>0.0</v>
      </c>
      <c r="E159" s="6">
        <v>3.49</v>
      </c>
      <c r="F159" s="6">
        <v>2.0</v>
      </c>
      <c r="G159" s="6">
        <v>1.0</v>
      </c>
      <c r="H159" s="6">
        <v>11.99</v>
      </c>
      <c r="I159" s="6">
        <v>4.42</v>
      </c>
      <c r="J159" s="6" t="s">
        <v>155</v>
      </c>
      <c r="K159" s="6" t="s">
        <v>28</v>
      </c>
      <c r="L159" s="6" t="s">
        <v>17</v>
      </c>
      <c r="M159" s="7" t="str">
        <f>HYPERLINK("https://www.amazon.com/Victrola-Bluetooth-Suitcase-Turntable-Turquoise/dp/B00UMVVUOC/ref=zg_mg_boost_47?_encoding=UTF8&amp;psc=1&amp;refRID=Y9BNVWZ7JWQ0BYQ8NT31","Link")</f>
        <v>Link</v>
      </c>
    </row>
    <row r="160">
      <c r="A160" s="16" t="s">
        <v>204</v>
      </c>
      <c r="B160" s="5">
        <v>22.4</v>
      </c>
      <c r="C160" s="6" t="s">
        <v>205</v>
      </c>
      <c r="D160" s="6">
        <v>6.33</v>
      </c>
      <c r="E160" s="6">
        <v>1.73</v>
      </c>
      <c r="F160" s="6">
        <v>3.0</v>
      </c>
      <c r="G160" s="6">
        <v>2.0</v>
      </c>
      <c r="H160" s="6">
        <v>10.47</v>
      </c>
      <c r="I160" s="6">
        <v>1.73</v>
      </c>
      <c r="J160" s="6" t="s">
        <v>155</v>
      </c>
      <c r="K160" s="6" t="s">
        <v>30</v>
      </c>
      <c r="L160" s="6" t="s">
        <v>17</v>
      </c>
      <c r="M160" s="7" t="str">
        <f>HYPERLINK("https://gear.blizzard.com/us/game/overwatch/overwatch-pint-glasses-set-of-4","Link")</f>
        <v>Link</v>
      </c>
    </row>
    <row r="161">
      <c r="A161" s="16" t="s">
        <v>206</v>
      </c>
      <c r="B161" s="5">
        <v>25.97</v>
      </c>
      <c r="C161" s="9" t="s">
        <v>27</v>
      </c>
      <c r="D161" s="9">
        <v>0.0</v>
      </c>
      <c r="E161" s="9">
        <v>0.0</v>
      </c>
      <c r="F161" s="9">
        <v>2.0</v>
      </c>
      <c r="G161" s="9">
        <v>1.0</v>
      </c>
      <c r="H161" s="9">
        <v>5.99</v>
      </c>
      <c r="I161" s="9">
        <v>0.0</v>
      </c>
      <c r="J161" s="9" t="s">
        <v>155</v>
      </c>
      <c r="K161" s="9" t="s">
        <v>30</v>
      </c>
      <c r="L161" s="9" t="s">
        <v>17</v>
      </c>
      <c r="M161" s="10" t="str">
        <f>HYPERLINK("https://www.amazon.com/dp/B06ZXXZWLH/ref=cm_gf_aTNN_d_p0_qd7_________________________szl7MaSqJCZg8gUB1OeF","Link")</f>
        <v>Link</v>
      </c>
    </row>
    <row r="162">
      <c r="A162" s="32" t="s">
        <v>207</v>
      </c>
      <c r="B162" s="12">
        <v>46.88</v>
      </c>
      <c r="C162" s="6" t="s">
        <v>27</v>
      </c>
      <c r="D162" s="6">
        <v>0.0</v>
      </c>
      <c r="E162" s="6">
        <v>3.63</v>
      </c>
      <c r="F162" s="6">
        <v>2.0</v>
      </c>
      <c r="G162" s="6">
        <v>2.0</v>
      </c>
      <c r="H162" s="6">
        <v>0.0</v>
      </c>
      <c r="I162" s="6">
        <v>3.63</v>
      </c>
      <c r="J162" s="6" t="s">
        <v>155</v>
      </c>
      <c r="K162" s="6" t="s">
        <v>28</v>
      </c>
      <c r="L162" s="6" t="s">
        <v>17</v>
      </c>
      <c r="M162" s="28" t="str">
        <f>HYPERLINK("https://www.amazon.com/Xbox-Wireless-Controller-White-one/dp/B01GW3H3U8/ref=sr_1_3?s=videogames&amp;ie=UTF8&amp;qid=1548485579&amp;sr=1-3&amp;keywords=xbox%2Bwireless%2Bcontroller&amp;th=1","Link")</f>
        <v>Link</v>
      </c>
    </row>
    <row r="163">
      <c r="A163" s="15" t="s">
        <v>208</v>
      </c>
      <c r="B163" s="5">
        <v>46.96</v>
      </c>
      <c r="C163" s="6" t="s">
        <v>27</v>
      </c>
      <c r="D163" s="6">
        <v>0.0</v>
      </c>
      <c r="E163" s="6">
        <v>3.64</v>
      </c>
      <c r="F163" s="6">
        <v>2.0</v>
      </c>
      <c r="G163" s="6">
        <v>1.0</v>
      </c>
      <c r="H163" s="6">
        <v>3.99</v>
      </c>
      <c r="I163" s="6">
        <v>3.94</v>
      </c>
      <c r="J163" s="6" t="s">
        <v>155</v>
      </c>
      <c r="K163" s="6" t="s">
        <v>28</v>
      </c>
      <c r="L163" s="6" t="s">
        <v>17</v>
      </c>
      <c r="M163" s="27" t="str">
        <f>HYPERLINK("https://www.amazon.com/DualShock-Wireless-Controller-PlayStation-Black-4/dp/B01LWVX2RG","Link")</f>
        <v>Link</v>
      </c>
    </row>
    <row r="164">
      <c r="A164" s="16" t="s">
        <v>209</v>
      </c>
      <c r="B164" s="5">
        <v>47.49</v>
      </c>
      <c r="C164" s="6" t="s">
        <v>27</v>
      </c>
      <c r="D164" s="6">
        <v>0.0</v>
      </c>
      <c r="E164" s="6">
        <v>3.79</v>
      </c>
      <c r="F164" s="6">
        <v>2.0</v>
      </c>
      <c r="G164" s="6">
        <v>1.0</v>
      </c>
      <c r="H164" s="6">
        <v>9.99</v>
      </c>
      <c r="I164" s="6">
        <v>4.56</v>
      </c>
      <c r="J164" s="6" t="s">
        <v>155</v>
      </c>
      <c r="K164" s="6" t="s">
        <v>34</v>
      </c>
      <c r="L164" s="6" t="s">
        <v>17</v>
      </c>
      <c r="M164" s="7" t="str">
        <f>HYPERLINK("https://www.amazon.com/Hot-Wheels-Corkscrew-Crash-Track/dp/B079KHS5S9/ref=zg_mw_toys-and-games_44?_encoding=UTF8&amp;psc=1&amp;refRID=N20R759NS1FVZ2GDX6HW","Link")</f>
        <v>Link</v>
      </c>
    </row>
    <row r="165">
      <c r="A165" s="16" t="s">
        <v>210</v>
      </c>
      <c r="B165" s="5">
        <v>47.99</v>
      </c>
      <c r="C165" s="6" t="s">
        <v>27</v>
      </c>
      <c r="D165" s="6">
        <v>0.0</v>
      </c>
      <c r="E165" s="6">
        <v>3.48</v>
      </c>
      <c r="F165" s="6">
        <v>2.0</v>
      </c>
      <c r="G165" s="6">
        <v>2.0</v>
      </c>
      <c r="H165" s="6">
        <v>0.0</v>
      </c>
      <c r="I165" s="6">
        <v>3.48</v>
      </c>
      <c r="J165" s="6" t="s">
        <v>155</v>
      </c>
      <c r="K165" s="6" t="s">
        <v>30</v>
      </c>
      <c r="L165" s="6" t="s">
        <v>17</v>
      </c>
      <c r="M165" s="7" t="str">
        <f>HYPERLINK("https://www.amazon.com/Background-Chromakey-Fancierstudio-9115-6x9G/dp/B004K4YSXC/ref=sr_1_2_sspa?ie=UTF8&amp;qid=1544110917&amp;sr=8-2-spons&amp;keywords=green+screen+setup&amp;psc=1","Link")</f>
        <v>Link</v>
      </c>
    </row>
    <row r="166">
      <c r="A166" s="16" t="s">
        <v>211</v>
      </c>
      <c r="B166" s="5">
        <v>49.99</v>
      </c>
      <c r="C166" s="6" t="s">
        <v>27</v>
      </c>
      <c r="D166" s="6">
        <v>0.0</v>
      </c>
      <c r="E166" s="6">
        <v>4.75</v>
      </c>
      <c r="F166" s="6">
        <v>2.0</v>
      </c>
      <c r="G166" s="6">
        <v>2.0</v>
      </c>
      <c r="H166" s="6">
        <v>0.0</v>
      </c>
      <c r="I166" s="6">
        <v>4.75</v>
      </c>
      <c r="J166" s="6" t="s">
        <v>155</v>
      </c>
      <c r="K166" s="6" t="s">
        <v>30</v>
      </c>
      <c r="L166" s="6" t="s">
        <v>17</v>
      </c>
      <c r="M166" s="7" t="str">
        <f>HYPERLINK("https://www.amazon.com/wall26-Canvas-Nebula-Modern-Stretched/dp/B074MTLXSM/ref=sr_1_25_sspa?s=home-garden&amp;ie=UTF8&amp;qid=1544035691&amp;sr=1-25-spons&amp;keywords=3%2Bpiece%2Bcanvas%2Bwall%2Bart&amp;refinements=p_36%3A4000-5000&amp;th=1","Link")</f>
        <v>Link</v>
      </c>
    </row>
    <row r="167">
      <c r="A167" s="16" t="s">
        <v>212</v>
      </c>
      <c r="B167" s="5">
        <v>50.0</v>
      </c>
      <c r="C167" s="6" t="s">
        <v>53</v>
      </c>
      <c r="D167" s="6">
        <v>0.0</v>
      </c>
      <c r="E167" s="6">
        <v>0.0</v>
      </c>
      <c r="F167" s="6">
        <v>0.0</v>
      </c>
      <c r="G167" s="6">
        <v>0.0</v>
      </c>
      <c r="H167" s="6">
        <v>0.0</v>
      </c>
      <c r="I167" s="6">
        <v>0.0</v>
      </c>
      <c r="J167" s="6" t="s">
        <v>155</v>
      </c>
      <c r="K167" s="6" t="s">
        <v>54</v>
      </c>
      <c r="L167" s="23" t="s">
        <v>53</v>
      </c>
      <c r="M167" s="17"/>
    </row>
    <row r="168">
      <c r="A168" s="16" t="s">
        <v>213</v>
      </c>
      <c r="B168" s="5">
        <v>46.99</v>
      </c>
      <c r="C168" s="6" t="s">
        <v>27</v>
      </c>
      <c r="D168" s="6">
        <v>0.0</v>
      </c>
      <c r="E168" s="6">
        <v>3.64</v>
      </c>
      <c r="F168" s="6">
        <v>2.0</v>
      </c>
      <c r="G168" s="6">
        <v>1.0</v>
      </c>
      <c r="H168" s="6">
        <v>7.99</v>
      </c>
      <c r="I168" s="6">
        <v>4.26</v>
      </c>
      <c r="J168" s="6" t="s">
        <v>155</v>
      </c>
      <c r="K168" s="6" t="s">
        <v>28</v>
      </c>
      <c r="L168" s="6" t="s">
        <v>17</v>
      </c>
      <c r="M168" s="7" t="str">
        <f>HYPERLINK("https://www.amazon.com/CORSAIR-K55-RGB-Gaming-Keyboard/dp/B01M4LIKLI/ref=sr_1_6?s=videogames&amp;ie=UTF8&amp;qid=1544033964&amp;sr=1-6&amp;keywords=gaming&amp;refinements=p_36%3A4000-5000","Link")</f>
        <v>Link</v>
      </c>
    </row>
    <row r="169">
      <c r="A169" s="16" t="s">
        <v>214</v>
      </c>
      <c r="B169" s="5">
        <v>44.0</v>
      </c>
      <c r="C169" s="6" t="s">
        <v>27</v>
      </c>
      <c r="D169" s="6">
        <v>0.0</v>
      </c>
      <c r="E169" s="6">
        <v>4.12</v>
      </c>
      <c r="F169" s="6">
        <v>2.0</v>
      </c>
      <c r="G169" s="6">
        <v>1.0</v>
      </c>
      <c r="H169" s="6">
        <v>5.99</v>
      </c>
      <c r="I169" s="6">
        <v>4.12</v>
      </c>
      <c r="J169" s="6" t="s">
        <v>155</v>
      </c>
      <c r="K169" s="6" t="s">
        <v>30</v>
      </c>
      <c r="L169" s="6" t="s">
        <v>17</v>
      </c>
      <c r="M169" s="7" t="str">
        <f>HYPERLINK("https://www.amazon.com/dp/B079HF8BKY/ref=sr_1_11_twi_col_3?s=pc&amp;ie=UTF8&amp;qid=1544084947&amp;sr=1-11&amp;keywords=external%2Bhard%2Bdrive&amp;th=1","Link")</f>
        <v>Link</v>
      </c>
    </row>
    <row r="170">
      <c r="A170" s="16" t="s">
        <v>215</v>
      </c>
      <c r="B170" s="5">
        <v>49.0</v>
      </c>
      <c r="C170" s="6" t="s">
        <v>27</v>
      </c>
      <c r="D170" s="6">
        <v>0.0</v>
      </c>
      <c r="E170" s="6">
        <v>3.8</v>
      </c>
      <c r="F170" s="6">
        <v>2.0</v>
      </c>
      <c r="G170" s="6">
        <v>1.0</v>
      </c>
      <c r="H170" s="6">
        <v>6.99</v>
      </c>
      <c r="I170" s="6">
        <v>4.34</v>
      </c>
      <c r="J170" s="6" t="s">
        <v>155</v>
      </c>
      <c r="K170" s="6" t="s">
        <v>28</v>
      </c>
      <c r="L170" s="6" t="s">
        <v>17</v>
      </c>
      <c r="M170" s="7" t="str">
        <f>HYPERLINK("https://www.amazon.com/dp/B006DIA77E/ref=sxbs_sxwds-stppvp_1?pf_rd_m=ATVPDKIKX0DER&amp;pf_rd_p=d45777d6-4c64-4117-8332-1659db52e64f&amp;pd_rd_wg=ABjzW&amp;pf_rd_r=H9VMEWP72YCZHW9G7648&amp;pf_rd_s=desktop-sx-bottom-slot&amp;pf_rd_t=301&amp;pd_rd_i=B014PYGTUQ&amp;pd_rd_w=3ZnZH&amp;pf_rd_i"&amp;"=streaming&amp;pd_rd_r=9d9e4ce6-54a6-44fe-966a-a7c30d740337&amp;ie=UTF8&amp;qid=1543060188&amp;sr=1&amp;th=1","Link")</f>
        <v>Link</v>
      </c>
    </row>
    <row r="171">
      <c r="A171" s="15" t="s">
        <v>216</v>
      </c>
      <c r="B171" s="5">
        <v>25.99</v>
      </c>
      <c r="C171" s="6" t="s">
        <v>27</v>
      </c>
      <c r="D171" s="6">
        <v>0.0</v>
      </c>
      <c r="E171" s="6">
        <v>0.0</v>
      </c>
      <c r="F171" s="6">
        <v>2.0</v>
      </c>
      <c r="G171" s="6">
        <v>2.0</v>
      </c>
      <c r="H171" s="6">
        <v>0.0</v>
      </c>
      <c r="I171" s="6">
        <v>0.0</v>
      </c>
      <c r="J171" s="6" t="s">
        <v>155</v>
      </c>
      <c r="K171" s="6" t="s">
        <v>71</v>
      </c>
      <c r="L171" s="6" t="s">
        <v>17</v>
      </c>
      <c r="M171" s="22" t="str">
        <f>HYPERLINK("https://www.amazon.com/Kemladio-Vintage-Backpack-College-Daypack/dp/B074TDRD5V","Link")</f>
        <v>Link</v>
      </c>
    </row>
    <row r="172">
      <c r="A172" s="15" t="s">
        <v>217</v>
      </c>
      <c r="B172" s="5">
        <v>50.86</v>
      </c>
      <c r="C172" s="6" t="s">
        <v>27</v>
      </c>
      <c r="D172" s="6">
        <v>0.0</v>
      </c>
      <c r="E172" s="6">
        <v>0.0</v>
      </c>
      <c r="F172" s="6">
        <v>2.0</v>
      </c>
      <c r="G172" s="6">
        <v>1.0</v>
      </c>
      <c r="H172" s="6">
        <v>6.99</v>
      </c>
      <c r="I172" s="6">
        <v>0.0</v>
      </c>
      <c r="J172" s="6" t="s">
        <v>155</v>
      </c>
      <c r="K172" s="6" t="s">
        <v>71</v>
      </c>
      <c r="L172" s="6" t="s">
        <v>17</v>
      </c>
      <c r="M172" s="22" t="str">
        <f>HYPERLINK("https://www.amazon.com/Backpack-Waterproof-Business-Anti-Theft-Capacity/dp/B07FQGZPLQ","Link")</f>
        <v>Link</v>
      </c>
    </row>
    <row r="173">
      <c r="A173" s="15" t="s">
        <v>218</v>
      </c>
      <c r="B173" s="5">
        <v>36.99</v>
      </c>
      <c r="C173" s="6" t="s">
        <v>27</v>
      </c>
      <c r="D173" s="6">
        <v>0.0</v>
      </c>
      <c r="E173" s="6">
        <v>0.0</v>
      </c>
      <c r="F173" s="6">
        <v>2.0</v>
      </c>
      <c r="G173" s="6">
        <v>1.0</v>
      </c>
      <c r="H173" s="6">
        <v>6.99</v>
      </c>
      <c r="I173" s="6">
        <v>0.0</v>
      </c>
      <c r="J173" s="6" t="s">
        <v>155</v>
      </c>
      <c r="K173" s="6" t="s">
        <v>71</v>
      </c>
      <c r="L173" s="6" t="s">
        <v>17</v>
      </c>
      <c r="M173" s="22" t="str">
        <f>HYPERLINK("https://www.amazon.com/Backpack%EF%BC%8C17-Inch-Computer-Waterproof-Anti-Theft-Backpack/dp/B01BXZUYSI/ref=sr_1_16_sspa?s=electronics&amp;ie=UTF8&amp;qid=1544333666&amp;sr=1-16-spons&amp;keywords=outdoors+backpacks&amp;psc=1","Link")</f>
        <v>Link</v>
      </c>
    </row>
    <row r="174">
      <c r="A174" s="15" t="s">
        <v>219</v>
      </c>
      <c r="B174" s="5">
        <v>20.99</v>
      </c>
      <c r="C174" s="6" t="s">
        <v>27</v>
      </c>
      <c r="D174" s="6">
        <v>0.0</v>
      </c>
      <c r="E174" s="6">
        <v>0.0</v>
      </c>
      <c r="F174" s="6">
        <v>2.0</v>
      </c>
      <c r="G174" s="6">
        <v>1.0</v>
      </c>
      <c r="H174" s="6">
        <v>5.99</v>
      </c>
      <c r="I174" s="6">
        <v>0.0</v>
      </c>
      <c r="J174" s="6" t="s">
        <v>155</v>
      </c>
      <c r="K174" s="6" t="s">
        <v>71</v>
      </c>
      <c r="L174" s="6" t="s">
        <v>17</v>
      </c>
      <c r="M174" s="22" t="str">
        <f>HYPERLINK("https://www.amazon.com/Nevenka-Backpack-Leather-Backpacks-Shoulder/dp/B07DRHL3BS","Link")</f>
        <v>Link</v>
      </c>
    </row>
    <row r="175">
      <c r="A175" s="15" t="s">
        <v>220</v>
      </c>
      <c r="B175" s="5">
        <v>59.99</v>
      </c>
      <c r="C175" s="6" t="s">
        <v>27</v>
      </c>
      <c r="D175" s="6">
        <v>0.0</v>
      </c>
      <c r="E175" s="6">
        <v>4.65</v>
      </c>
      <c r="F175" s="6">
        <v>2.0</v>
      </c>
      <c r="G175" s="6">
        <v>1.0</v>
      </c>
      <c r="H175" s="6">
        <v>7.99</v>
      </c>
      <c r="I175" s="6">
        <v>4.65</v>
      </c>
      <c r="J175" s="6" t="s">
        <v>155</v>
      </c>
      <c r="K175" s="6" t="s">
        <v>71</v>
      </c>
      <c r="L175" s="6" t="s">
        <v>17</v>
      </c>
      <c r="M175" s="22" t="str">
        <f>HYPERLINK("https://www.amazon.com/SwissGear-1900-Scansmart-Laptop-Backpack/dp/B00ESKY9FU/ref=sr_1_1_sspa?s=sporting-goods&amp;ie=UTF8&amp;qid=1544333236&amp;sr=1-1-spons&amp;keywords=backpacks&amp;refinements=p_36%3A1253556011&amp;th=1","Link")</f>
        <v>Link</v>
      </c>
    </row>
    <row r="176">
      <c r="A176" s="15" t="s">
        <v>221</v>
      </c>
      <c r="B176" s="5">
        <v>69.99</v>
      </c>
      <c r="C176" s="6" t="s">
        <v>27</v>
      </c>
      <c r="D176" s="6">
        <v>0.0</v>
      </c>
      <c r="E176" s="6">
        <v>5.42</v>
      </c>
      <c r="F176" s="6">
        <v>2.0</v>
      </c>
      <c r="G176" s="6">
        <v>1.0</v>
      </c>
      <c r="H176" s="6">
        <v>7.99</v>
      </c>
      <c r="I176" s="6">
        <v>5.42</v>
      </c>
      <c r="J176" s="6" t="s">
        <v>155</v>
      </c>
      <c r="K176" s="6" t="s">
        <v>71</v>
      </c>
      <c r="L176" s="6" t="s">
        <v>17</v>
      </c>
      <c r="M176" s="22" t="str">
        <f>HYPERLINK("https://www.amazon.com/SwissGear-1900-Scansmart-Laptop-Backpack/dp/B007R6JPC4","Link")</f>
        <v>Link</v>
      </c>
    </row>
    <row r="177">
      <c r="A177" s="16" t="s">
        <v>222</v>
      </c>
      <c r="B177" s="5">
        <v>29.99</v>
      </c>
      <c r="C177" s="6" t="s">
        <v>27</v>
      </c>
      <c r="D177" s="6">
        <v>0.0</v>
      </c>
      <c r="E177" s="6">
        <v>0.0</v>
      </c>
      <c r="F177" s="6">
        <v>2.0</v>
      </c>
      <c r="G177" s="6">
        <v>2.0</v>
      </c>
      <c r="H177" s="6">
        <v>0.0</v>
      </c>
      <c r="I177" s="6">
        <v>0.0</v>
      </c>
      <c r="J177" s="6" t="s">
        <v>155</v>
      </c>
      <c r="K177" s="6" t="s">
        <v>71</v>
      </c>
      <c r="L177" s="6" t="s">
        <v>17</v>
      </c>
      <c r="M177" s="22" t="str">
        <f>HYPERLINK("https://www.amazon.com/hotstyle-TRENDYMAX-Backpack-Bundles-Matching/dp/B07336GGXC","Link")</f>
        <v>Link</v>
      </c>
    </row>
    <row r="178">
      <c r="A178" s="16" t="s">
        <v>223</v>
      </c>
      <c r="B178" s="5">
        <v>39.99</v>
      </c>
      <c r="C178" s="6" t="s">
        <v>27</v>
      </c>
      <c r="D178" s="6">
        <v>0.0</v>
      </c>
      <c r="E178" s="6">
        <v>3.1</v>
      </c>
      <c r="F178" s="6">
        <v>2.0</v>
      </c>
      <c r="G178" s="6">
        <v>1.0</v>
      </c>
      <c r="H178" s="6">
        <v>5.99</v>
      </c>
      <c r="I178" s="6">
        <v>3.56</v>
      </c>
      <c r="J178" s="6" t="s">
        <v>155</v>
      </c>
      <c r="K178" s="6" t="s">
        <v>28</v>
      </c>
      <c r="L178" s="6" t="s">
        <v>17</v>
      </c>
      <c r="M178" s="7" t="str">
        <f>HYPERLINK("https://www.amazon.com/HyperX-Cloud-Stinger-Gaming-Headset/dp/B01L2ZRYVE/ref=sr_1_5?s=videogames&amp;ie=UTF8&amp;qid=1544033964&amp;sr=1-5&amp;keywords=gaming&amp;refinements=p_36%3A4000-5000","Link")</f>
        <v>Link</v>
      </c>
    </row>
    <row r="179">
      <c r="A179" s="16" t="s">
        <v>224</v>
      </c>
      <c r="B179" s="5">
        <v>38.9</v>
      </c>
      <c r="C179" s="6" t="s">
        <v>14</v>
      </c>
      <c r="D179" s="6">
        <v>0.0</v>
      </c>
      <c r="E179" s="6">
        <v>2.73</v>
      </c>
      <c r="F179" s="6">
        <v>2.0</v>
      </c>
      <c r="G179" s="6">
        <v>2.0</v>
      </c>
      <c r="H179" s="6">
        <v>0.0</v>
      </c>
      <c r="I179" s="6">
        <v>0.0</v>
      </c>
      <c r="J179" s="6" t="s">
        <v>155</v>
      </c>
      <c r="K179" s="6" t="s">
        <v>34</v>
      </c>
      <c r="L179" s="6" t="s">
        <v>17</v>
      </c>
      <c r="M179" s="7" t="str">
        <f>HYPERLINK("https://www.amazon.com/dp/B07DKQZZ2S/ref=gbps_img_m15_3411_7a5ad126?smid=A1A5NX4ACCQDY4&amp;pf_rd_p=8e6f8955-4088-43bc-b451-f0e499203411&amp;pf_rd_s=merchandised-search-15&amp;pf_rd_t=101&amp;pf_rd_i=17911186011&amp;pf_rd_m=ATVPDKIKX0DER&amp;pf_rd_r=3YSMMTCRFDBRB79HWCPT","Link")</f>
        <v>Link</v>
      </c>
    </row>
    <row r="180">
      <c r="A180" s="16" t="s">
        <v>225</v>
      </c>
      <c r="B180" s="5">
        <v>62.0</v>
      </c>
      <c r="C180" s="6" t="s">
        <v>27</v>
      </c>
      <c r="D180" s="6">
        <v>0.0</v>
      </c>
      <c r="E180" s="6">
        <v>4.81</v>
      </c>
      <c r="F180" s="6">
        <v>2.0</v>
      </c>
      <c r="G180" s="6">
        <v>1.0</v>
      </c>
      <c r="H180" s="6">
        <v>7.99</v>
      </c>
      <c r="I180" s="6">
        <v>5.43</v>
      </c>
      <c r="J180" s="6" t="s">
        <v>155</v>
      </c>
      <c r="K180" s="6" t="s">
        <v>30</v>
      </c>
      <c r="L180" s="6" t="s">
        <v>17</v>
      </c>
      <c r="M180" s="7" t="str">
        <f>HYPERLINK("https://www.amazon.com/gp/product/B07HKS6QXX?ref=oft18_d_B07HKWPX5W_AL_72&amp;th=1","Link")</f>
        <v>Link</v>
      </c>
    </row>
    <row r="181">
      <c r="A181" s="16" t="s">
        <v>226</v>
      </c>
      <c r="B181" s="5">
        <v>49.99</v>
      </c>
      <c r="C181" s="6" t="s">
        <v>27</v>
      </c>
      <c r="D181" s="6">
        <v>0.0</v>
      </c>
      <c r="E181" s="6">
        <v>3.87</v>
      </c>
      <c r="F181" s="6">
        <v>2.0</v>
      </c>
      <c r="G181" s="6">
        <v>5.99</v>
      </c>
      <c r="H181" s="6">
        <v>5.99</v>
      </c>
      <c r="I181" s="6">
        <v>4.33</v>
      </c>
      <c r="J181" s="6" t="s">
        <v>155</v>
      </c>
      <c r="K181" s="6" t="s">
        <v>28</v>
      </c>
      <c r="L181" s="6" t="s">
        <v>17</v>
      </c>
      <c r="M181" s="7" t="str">
        <f>HYPERLINK("https://www.amazon.com/gp/product/B00N30SE3E?imprToken=aA7jl1TkWIDXyBXrRYdnnw&amp;slotNum=1&amp;ie=UTF8&amp;tag=bustle7440-20&amp;camp=1789&amp;linkCode=xm2&amp;creativeASIN=B001MA0QY2&amp;th=1","Link")</f>
        <v>Link</v>
      </c>
    </row>
    <row r="182">
      <c r="A182" s="16" t="s">
        <v>227</v>
      </c>
      <c r="B182" s="5">
        <v>49.99</v>
      </c>
      <c r="C182" s="6" t="s">
        <v>27</v>
      </c>
      <c r="D182" s="6">
        <v>0.0</v>
      </c>
      <c r="E182" s="6">
        <v>3.87</v>
      </c>
      <c r="F182" s="6">
        <v>2.0</v>
      </c>
      <c r="G182" s="6">
        <v>1.0</v>
      </c>
      <c r="H182" s="6">
        <v>8.99</v>
      </c>
      <c r="I182" s="6">
        <v>3.87</v>
      </c>
      <c r="J182" s="6" t="s">
        <v>155</v>
      </c>
      <c r="K182" s="6" t="s">
        <v>28</v>
      </c>
      <c r="L182" s="6" t="s">
        <v>17</v>
      </c>
      <c r="M182" s="7" t="str">
        <f>HYPERLINK("https://www.amazon.com/gp/product/B003QMUX2O?imprToken=-dCec.VCmrbi7yTq77faNQ&amp;slotNum=1&amp;ie=UTF8&amp;tag=bustle7440-20&amp;camp=1789&amp;linkCode=xm2&amp;creativeASIN=B003QMUX2O","Link")</f>
        <v>Link</v>
      </c>
      <c r="N182" s="20" t="s">
        <v>177</v>
      </c>
    </row>
    <row r="183">
      <c r="A183" s="16" t="s">
        <v>228</v>
      </c>
      <c r="B183" s="5">
        <v>64.44</v>
      </c>
      <c r="C183" s="6" t="s">
        <v>14</v>
      </c>
      <c r="D183" s="6">
        <v>0.0</v>
      </c>
      <c r="E183" s="6">
        <v>0.0</v>
      </c>
      <c r="F183" s="6">
        <v>9.0</v>
      </c>
      <c r="G183" s="6">
        <v>7.0</v>
      </c>
      <c r="H183" s="6">
        <v>8.99</v>
      </c>
      <c r="I183" s="6">
        <v>0.0</v>
      </c>
      <c r="J183" s="6" t="s">
        <v>155</v>
      </c>
      <c r="K183" s="6" t="s">
        <v>30</v>
      </c>
      <c r="L183" s="6" t="s">
        <v>17</v>
      </c>
      <c r="M183" s="7" t="str">
        <f>HYPERLINK("https://www.amazon.com/dp/B006A1PGDE/?tag=bp_links-20&amp;ascsubtag=[artid|2089.g.3486[src|[ch|","Link")</f>
        <v>Link</v>
      </c>
    </row>
    <row r="184">
      <c r="A184" s="16" t="s">
        <v>229</v>
      </c>
      <c r="B184" s="5">
        <v>39.99</v>
      </c>
      <c r="C184" s="6" t="s">
        <v>27</v>
      </c>
      <c r="D184" s="6">
        <v>0.0</v>
      </c>
      <c r="E184" s="6">
        <v>0.0</v>
      </c>
      <c r="F184" s="6">
        <v>2.0</v>
      </c>
      <c r="G184" s="6">
        <v>1.0</v>
      </c>
      <c r="H184" s="6">
        <v>6.99</v>
      </c>
      <c r="I184" s="6">
        <v>0.0</v>
      </c>
      <c r="J184" s="6" t="s">
        <v>155</v>
      </c>
      <c r="K184" s="6" t="s">
        <v>85</v>
      </c>
      <c r="L184" s="6" t="s">
        <v>17</v>
      </c>
      <c r="M184" s="7" t="str">
        <f>HYPERLINK("https://www.amazon.com/dp/B071RL7NCY/ref=sspa_dk_detail_0?psc=1&amp;pd_rd_i=B071RL7NCY&amp;pd_rd_w=DLuoI&amp;pf_rd_p=f0dedbe2-13c8-4136-a746-4398ed93cf0f&amp;pd_rd_wg=UhRxe&amp;pf_rd_r=BGSW2W4XPF5VNCETN3C6&amp;pd_rd_r=bfaf9d05-fcb4-11e8-bb58-d341f6e44338","Link")</f>
        <v>Link</v>
      </c>
    </row>
    <row r="185">
      <c r="A185" s="16" t="s">
        <v>230</v>
      </c>
      <c r="B185" s="5">
        <v>45.99</v>
      </c>
      <c r="C185" s="6" t="s">
        <v>14</v>
      </c>
      <c r="D185" s="6">
        <v>0.0</v>
      </c>
      <c r="E185" s="6">
        <v>0.0</v>
      </c>
      <c r="F185" s="6">
        <v>3.0</v>
      </c>
      <c r="G185" s="6">
        <v>2.0</v>
      </c>
      <c r="H185" s="6">
        <v>6.99</v>
      </c>
      <c r="I185" s="6">
        <v>0.0</v>
      </c>
      <c r="J185" s="6" t="s">
        <v>155</v>
      </c>
      <c r="K185" s="6" t="s">
        <v>34</v>
      </c>
      <c r="L185" s="6" t="s">
        <v>17</v>
      </c>
      <c r="M185" s="7" t="str">
        <f>HYPERLINK("https://www.amazon.com/dp/B07GQHXPZV/ref=sspa_dk_detail_3?psc=1","Link")</f>
        <v>Link</v>
      </c>
    </row>
    <row r="186">
      <c r="A186" s="16" t="s">
        <v>231</v>
      </c>
      <c r="B186" s="5">
        <v>32.3</v>
      </c>
      <c r="C186" s="6" t="s">
        <v>14</v>
      </c>
      <c r="D186" s="6">
        <v>0.0</v>
      </c>
      <c r="E186" s="6">
        <v>0.0</v>
      </c>
      <c r="F186" s="6">
        <v>7.0</v>
      </c>
      <c r="G186" s="6">
        <v>4.0</v>
      </c>
      <c r="H186" s="6">
        <v>15.94</v>
      </c>
      <c r="I186" s="6">
        <v>0.0</v>
      </c>
      <c r="J186" s="6" t="s">
        <v>155</v>
      </c>
      <c r="K186" s="6" t="s">
        <v>34</v>
      </c>
      <c r="L186" s="6" t="s">
        <v>17</v>
      </c>
      <c r="M186" s="7" t="str">
        <f>HYPERLINK("https://www.amazon.com/dp/B009R7LQQE/ref=cm_gf_aTNN_i21_d_p0_qd1_____________________6vQTjcv3wh45kE7DyhIO","Link")</f>
        <v>Link</v>
      </c>
    </row>
    <row r="187">
      <c r="A187" s="16" t="s">
        <v>232</v>
      </c>
      <c r="B187" s="5">
        <v>34.99</v>
      </c>
      <c r="C187" s="6" t="s">
        <v>27</v>
      </c>
      <c r="D187" s="6">
        <v>0.0</v>
      </c>
      <c r="E187" s="6">
        <v>0.0</v>
      </c>
      <c r="F187" s="6">
        <v>2.0</v>
      </c>
      <c r="G187" s="6">
        <v>1.0</v>
      </c>
      <c r="H187" s="6">
        <v>5.99</v>
      </c>
      <c r="I187" s="6">
        <v>0.0</v>
      </c>
      <c r="J187" s="6" t="s">
        <v>155</v>
      </c>
      <c r="K187" s="6" t="s">
        <v>34</v>
      </c>
      <c r="L187" s="6" t="s">
        <v>17</v>
      </c>
      <c r="M187" s="7" t="str">
        <f>HYPERLINK("https://www.amazon.com/Holy-Stone-Foldable-Quadcopter-Beginners/dp/B01M25O8E0/ref=sr_1_85?s=toys-and-games&amp;ie=UTF8&amp;qid=1544483941&amp;sr=1-85&amp;refinements=p_n_age_range%3A5442388011","Link")</f>
        <v>Link</v>
      </c>
    </row>
    <row r="188">
      <c r="A188" s="16" t="s">
        <v>233</v>
      </c>
      <c r="B188" s="5">
        <v>39.99</v>
      </c>
      <c r="C188" s="6" t="s">
        <v>27</v>
      </c>
      <c r="D188" s="6">
        <v>0.0</v>
      </c>
      <c r="E188" s="6">
        <v>3.1</v>
      </c>
      <c r="F188" s="6">
        <v>2.0</v>
      </c>
      <c r="G188" s="6">
        <v>1.0</v>
      </c>
      <c r="H188" s="6">
        <v>6.99</v>
      </c>
      <c r="I188" s="6">
        <v>3.64</v>
      </c>
      <c r="J188" s="6" t="s">
        <v>155</v>
      </c>
      <c r="K188" s="6" t="s">
        <v>28</v>
      </c>
      <c r="L188" s="6" t="s">
        <v>17</v>
      </c>
      <c r="M188" s="7" t="str">
        <f>HYPERLINK("https://www.amazon.com/Thrustmaster-2960773-T16000M-Joystick-Black/dp/B01MQEDEEW/ref=zg_bs_318813011_87?_encoding=UTF8&amp;psc=1&amp;refRID=2H2HY96DT00SW9PVM53M","Link")</f>
        <v>Link</v>
      </c>
    </row>
    <row r="189">
      <c r="A189" s="16" t="s">
        <v>234</v>
      </c>
      <c r="B189" s="5">
        <v>46.98</v>
      </c>
      <c r="C189" s="6" t="s">
        <v>27</v>
      </c>
      <c r="D189" s="6">
        <v>0.0</v>
      </c>
      <c r="E189" s="6">
        <v>0.0</v>
      </c>
      <c r="F189" s="6">
        <v>2.0</v>
      </c>
      <c r="G189" s="6">
        <v>1.0</v>
      </c>
      <c r="H189" s="6">
        <v>6.99</v>
      </c>
      <c r="I189" s="6">
        <v>0.0</v>
      </c>
      <c r="J189" s="6" t="s">
        <v>155</v>
      </c>
      <c r="K189" s="6" t="s">
        <v>34</v>
      </c>
      <c r="L189" s="6" t="s">
        <v>17</v>
      </c>
      <c r="M189" s="7" t="str">
        <f>HYPERLINK("https://www.amazon.com/Hatchimals-Mystery-Fluffy-Interactive-Characters/dp/B074XNXTC6/ref=zg_bs_toys-and-games_83?_encoding=UTF8&amp;psc=1&amp;refRID=XA9YE4M8NKQBBQ34CZY1","Link")</f>
        <v>Link</v>
      </c>
    </row>
    <row r="190">
      <c r="A190" s="16" t="s">
        <v>235</v>
      </c>
      <c r="B190" s="5">
        <v>46.95</v>
      </c>
      <c r="C190" s="6" t="s">
        <v>27</v>
      </c>
      <c r="D190" s="6">
        <v>0.0</v>
      </c>
      <c r="E190" s="6">
        <v>0.0</v>
      </c>
      <c r="F190" s="6">
        <v>2.0</v>
      </c>
      <c r="G190" s="6">
        <v>2.0</v>
      </c>
      <c r="H190" s="6">
        <v>0.0</v>
      </c>
      <c r="I190" s="6">
        <v>0.0</v>
      </c>
      <c r="J190" s="6" t="s">
        <v>155</v>
      </c>
      <c r="K190" s="6" t="s">
        <v>28</v>
      </c>
      <c r="L190" s="6" t="s">
        <v>17</v>
      </c>
      <c r="M190" s="7" t="str">
        <f>HYPERLINK("https://www.amazon.com/dp/B06XVVSVWB/ref=cm_gf_aAN_i9_d_p0_qd14______________________xGwqxzXyfsFIP2Rwh7Gk","Link")</f>
        <v>Link</v>
      </c>
    </row>
    <row r="191">
      <c r="A191" s="16" t="s">
        <v>236</v>
      </c>
      <c r="B191" s="5">
        <v>29.99</v>
      </c>
      <c r="C191" s="6" t="s">
        <v>20</v>
      </c>
      <c r="D191" s="6">
        <v>0.0</v>
      </c>
      <c r="E191" s="6">
        <v>0.0</v>
      </c>
      <c r="F191" s="6">
        <v>0.0</v>
      </c>
      <c r="G191" s="6">
        <v>0.0</v>
      </c>
      <c r="H191" s="6">
        <v>0.0</v>
      </c>
      <c r="I191" s="6">
        <v>0.0</v>
      </c>
      <c r="J191" s="6" t="s">
        <v>155</v>
      </c>
      <c r="K191" s="6" t="s">
        <v>237</v>
      </c>
      <c r="L191" s="6" t="s">
        <v>17</v>
      </c>
      <c r="M191" s="7" t="str">
        <f>HYPERLINK("https://store.steampowered.com/app/578080/PLAYERUNKNOWNS_BATTLEGROUNDS/","Link")</f>
        <v>Link</v>
      </c>
    </row>
    <row r="192">
      <c r="A192" s="16" t="s">
        <v>238</v>
      </c>
      <c r="B192" s="5">
        <v>29.99</v>
      </c>
      <c r="C192" s="6" t="s">
        <v>20</v>
      </c>
      <c r="D192" s="6">
        <v>0.0</v>
      </c>
      <c r="E192" s="6">
        <v>0.0</v>
      </c>
      <c r="F192" s="6">
        <v>0.0</v>
      </c>
      <c r="G192" s="6">
        <v>0.0</v>
      </c>
      <c r="H192" s="6">
        <v>0.0</v>
      </c>
      <c r="I192" s="6">
        <v>0.0</v>
      </c>
      <c r="J192" s="6" t="s">
        <v>155</v>
      </c>
      <c r="K192" s="6" t="s">
        <v>237</v>
      </c>
      <c r="L192" s="6" t="s">
        <v>17</v>
      </c>
      <c r="M192" s="7" t="str">
        <f>HYPERLINK("https://store.steampowered.com/app/552500/Warhammer_Vermintide_2/","Link")</f>
        <v>Link</v>
      </c>
    </row>
    <row r="193">
      <c r="A193" s="16" t="s">
        <v>239</v>
      </c>
      <c r="B193" s="5">
        <v>44.99</v>
      </c>
      <c r="C193" s="6" t="s">
        <v>20</v>
      </c>
      <c r="D193" s="6">
        <v>0.0</v>
      </c>
      <c r="E193" s="6">
        <v>0.0</v>
      </c>
      <c r="F193" s="6">
        <v>0.0</v>
      </c>
      <c r="G193" s="6">
        <v>0.0</v>
      </c>
      <c r="H193" s="6">
        <v>0.0</v>
      </c>
      <c r="I193" s="6">
        <v>0.0</v>
      </c>
      <c r="J193" s="6" t="s">
        <v>155</v>
      </c>
      <c r="K193" s="6" t="s">
        <v>237</v>
      </c>
      <c r="L193" s="6" t="s">
        <v>17</v>
      </c>
      <c r="M193" s="7" t="str">
        <f>HYPERLINK("https://store.steampowered.com/app/435150/Divinity_Original_Sin_2__Definitive_Edition/","Link")</f>
        <v>Link</v>
      </c>
    </row>
    <row r="194">
      <c r="A194" s="16" t="s">
        <v>240</v>
      </c>
      <c r="B194" s="5">
        <v>49.99</v>
      </c>
      <c r="C194" s="9" t="s">
        <v>20</v>
      </c>
      <c r="D194" s="9">
        <v>0.0</v>
      </c>
      <c r="E194" s="9">
        <v>0.0</v>
      </c>
      <c r="F194" s="9">
        <v>0.0</v>
      </c>
      <c r="G194" s="9">
        <v>0.0</v>
      </c>
      <c r="H194" s="9">
        <v>0.0</v>
      </c>
      <c r="I194" s="9">
        <v>0.0</v>
      </c>
      <c r="J194" s="9" t="s">
        <v>155</v>
      </c>
      <c r="K194" s="9" t="s">
        <v>237</v>
      </c>
      <c r="L194" s="9" t="s">
        <v>17</v>
      </c>
      <c r="M194" s="10" t="str">
        <f>HYPERLINK("https://store.steampowered.com/app/346110/ARK_Survival_Evolved/","Link")</f>
        <v>Link</v>
      </c>
    </row>
    <row r="195">
      <c r="A195" s="32" t="s">
        <v>241</v>
      </c>
      <c r="B195" s="12">
        <v>65.95</v>
      </c>
      <c r="C195" s="6" t="s">
        <v>27</v>
      </c>
      <c r="D195" s="6">
        <v>0.0</v>
      </c>
      <c r="E195" s="6">
        <v>5.11</v>
      </c>
      <c r="F195" s="6">
        <v>2.0</v>
      </c>
      <c r="G195" s="6">
        <v>1.0</v>
      </c>
      <c r="H195" s="6">
        <v>5.99</v>
      </c>
      <c r="I195" s="6">
        <v>5.11</v>
      </c>
      <c r="J195" s="13" t="s">
        <v>242</v>
      </c>
      <c r="K195" s="6" t="s">
        <v>28</v>
      </c>
      <c r="L195" s="6" t="s">
        <v>17</v>
      </c>
      <c r="M195" s="28" t="str">
        <f>HYPERLINK("https://www.amazon.com/Nintendo-Switch-Pro-Controller/dp/B01NAWKYZ0/ref=zg_bs_videogames_5?_encoding=UTF8&amp;refRID=BY68NZ5HQRRT1FZTWKK5&amp;th=1","Link")</f>
        <v>Link</v>
      </c>
    </row>
    <row r="196">
      <c r="A196" s="15" t="s">
        <v>243</v>
      </c>
      <c r="B196" s="5">
        <v>64.99</v>
      </c>
      <c r="C196" s="6" t="s">
        <v>27</v>
      </c>
      <c r="D196" s="6">
        <v>0.0</v>
      </c>
      <c r="E196" s="6">
        <v>0.0</v>
      </c>
      <c r="F196" s="6">
        <v>2.0</v>
      </c>
      <c r="G196" s="6">
        <v>1.0</v>
      </c>
      <c r="H196" s="6">
        <v>5.99</v>
      </c>
      <c r="I196" s="6">
        <v>0.0</v>
      </c>
      <c r="J196" s="6" t="s">
        <v>242</v>
      </c>
      <c r="K196" s="6" t="s">
        <v>28</v>
      </c>
      <c r="L196" s="6" t="s">
        <v>17</v>
      </c>
      <c r="M196" s="27" t="str">
        <f>HYPERLINK("https://www.amazon.com/Steam-Controller-SteamOS/dp/B016KBVBCS","Link")</f>
        <v>Link</v>
      </c>
    </row>
    <row r="197">
      <c r="A197" s="16" t="s">
        <v>244</v>
      </c>
      <c r="B197" s="5">
        <v>59.99</v>
      </c>
      <c r="C197" s="6" t="s">
        <v>27</v>
      </c>
      <c r="D197" s="6">
        <v>0.0</v>
      </c>
      <c r="E197" s="6">
        <v>0.0</v>
      </c>
      <c r="F197" s="6">
        <v>2.0</v>
      </c>
      <c r="G197" s="6">
        <v>1.0</v>
      </c>
      <c r="H197" s="6">
        <v>5.99</v>
      </c>
      <c r="I197" s="6">
        <v>0.0</v>
      </c>
      <c r="J197" s="6" t="s">
        <v>242</v>
      </c>
      <c r="K197" s="6" t="s">
        <v>34</v>
      </c>
      <c r="L197" s="6" t="s">
        <v>17</v>
      </c>
      <c r="M197" s="7" t="str">
        <f>HYPERLINK("https://www.amazon.com/dp/B0797SS7BC/ref=sspa_dk_detail_1?psc=1&amp;pd_rd_i=B0797SS7BC&amp;pf_rd_m=ATVPDKIKX0DER&amp;pf_rd_p=f0dedbe2-13c8-4136-a746-4398ed93cf0f&amp;pd_rd_wg=BG3XL&amp;pf_rd_r=EKP4SR05YMK64Y3QJPEY&amp;pf_rd_s=desktop-dp-sims&amp;pf_rd_t=40701&amp;pd_rd_w=C6h0B&amp;pf_rd_i=d"&amp;"esktop-dp-sims&amp;pd_rd_r=8b95d732-ef82-11e8-88d2-3b20857d970c","Link")</f>
        <v>Link</v>
      </c>
    </row>
    <row r="198">
      <c r="A198" s="16" t="s">
        <v>245</v>
      </c>
      <c r="B198" s="5">
        <v>85.99</v>
      </c>
      <c r="C198" s="6" t="s">
        <v>14</v>
      </c>
      <c r="D198" s="6">
        <v>9.99</v>
      </c>
      <c r="E198" s="6">
        <v>0.0</v>
      </c>
      <c r="F198" s="6">
        <v>2.0</v>
      </c>
      <c r="G198" s="6">
        <v>2.0</v>
      </c>
      <c r="H198" s="6">
        <v>9.99</v>
      </c>
      <c r="I198" s="6">
        <v>0.0</v>
      </c>
      <c r="J198" s="6" t="s">
        <v>242</v>
      </c>
      <c r="K198" s="6" t="s">
        <v>30</v>
      </c>
      <c r="L198" s="6" t="s">
        <v>17</v>
      </c>
      <c r="M198" s="7" t="str">
        <f>HYPERLINK("https://www.amazon.com/Polar-Aurora-High-Back-Executive-Ergonomic/dp/B07JDYDG2M/ref=sr_1_14?s=furniture&amp;ie=UTF8&amp;qid=1544121184&amp;sr=1-14&amp;keywords=gaming+chair&amp;refinements=p_36%3A-10000","Link")</f>
        <v>Link</v>
      </c>
    </row>
    <row r="199">
      <c r="A199" s="16" t="s">
        <v>246</v>
      </c>
      <c r="B199" s="5">
        <v>99.96</v>
      </c>
      <c r="C199" s="6" t="s">
        <v>27</v>
      </c>
      <c r="D199" s="6">
        <v>0.0</v>
      </c>
      <c r="E199" s="6">
        <v>0.0</v>
      </c>
      <c r="F199" s="6">
        <v>2.0</v>
      </c>
      <c r="G199" s="6">
        <v>2.0</v>
      </c>
      <c r="H199" s="6">
        <v>0.0</v>
      </c>
      <c r="I199" s="6">
        <v>0.0</v>
      </c>
      <c r="J199" s="6" t="s">
        <v>242</v>
      </c>
      <c r="K199" s="6" t="s">
        <v>28</v>
      </c>
      <c r="L199" s="6" t="s">
        <v>17</v>
      </c>
      <c r="M199" s="7" t="str">
        <f>HYPERLINK("https://www.amazon.com/subwoofer-MEGACRA-Wireless-Connection-Adjustable/dp/B071L22RZM/ref=sr_1_1_sspa?ie=UTF8&amp;qid=1544121795&amp;sr=8-1-spons&amp;keywords=sound+bar+under+100&amp;psc=1","Link")</f>
        <v>Link</v>
      </c>
    </row>
    <row r="200">
      <c r="A200" s="16" t="s">
        <v>247</v>
      </c>
      <c r="B200" s="5">
        <v>100.0</v>
      </c>
      <c r="C200" s="6" t="s">
        <v>53</v>
      </c>
      <c r="D200" s="6">
        <v>0.0</v>
      </c>
      <c r="E200" s="6">
        <v>0.0</v>
      </c>
      <c r="F200" s="6">
        <v>0.0</v>
      </c>
      <c r="G200" s="6">
        <v>0.0</v>
      </c>
      <c r="H200" s="6">
        <v>0.0</v>
      </c>
      <c r="I200" s="6">
        <v>0.0</v>
      </c>
      <c r="J200" s="6" t="s">
        <v>242</v>
      </c>
      <c r="K200" s="6" t="s">
        <v>54</v>
      </c>
      <c r="L200" s="6" t="s">
        <v>54</v>
      </c>
      <c r="M200" s="17"/>
    </row>
    <row r="201">
      <c r="A201" s="16" t="s">
        <v>248</v>
      </c>
      <c r="B201" s="5">
        <v>86.87</v>
      </c>
      <c r="C201" s="6" t="s">
        <v>27</v>
      </c>
      <c r="D201" s="6">
        <v>0.0</v>
      </c>
      <c r="E201" s="6">
        <v>6.73</v>
      </c>
      <c r="F201" s="6">
        <v>3.0</v>
      </c>
      <c r="G201" s="6">
        <v>3.0</v>
      </c>
      <c r="H201" s="6">
        <v>0.0</v>
      </c>
      <c r="I201" s="6">
        <v>6.73</v>
      </c>
      <c r="J201" s="6" t="s">
        <v>242</v>
      </c>
      <c r="K201" s="6" t="s">
        <v>30</v>
      </c>
      <c r="L201" s="6" t="s">
        <v>17</v>
      </c>
      <c r="M201" s="7" t="str">
        <f>HYPERLINK("https://www.amazon.com/SHW-L-Shaped-Home-Office-Corner/dp/B01MT2A5D4/ref=sr_1_4?s=home-garden&amp;ie=UTF8&amp;qid=1545082818&amp;sr=1-4&amp;keywords=L+shape+corner+desk&amp;refinements=p_36%3A-11000","Link")</f>
        <v>Link</v>
      </c>
    </row>
    <row r="202">
      <c r="A202" s="16" t="s">
        <v>249</v>
      </c>
      <c r="B202" s="5">
        <v>99.99</v>
      </c>
      <c r="C202" s="6" t="s">
        <v>27</v>
      </c>
      <c r="D202" s="6">
        <v>0.0</v>
      </c>
      <c r="E202" s="6">
        <v>10.39</v>
      </c>
      <c r="F202" s="6">
        <v>2.0</v>
      </c>
      <c r="G202" s="6">
        <v>1.0</v>
      </c>
      <c r="H202" s="6">
        <v>3.99</v>
      </c>
      <c r="I202" s="6">
        <v>10.39</v>
      </c>
      <c r="J202" s="6" t="s">
        <v>242</v>
      </c>
      <c r="K202" s="6" t="s">
        <v>28</v>
      </c>
      <c r="L202" s="6" t="s">
        <v>17</v>
      </c>
      <c r="M202" s="7" t="str">
        <f>HYPERLINK("https://www.amazon.com/Beats-ML8V2LL-Powerbeats3-Wireless-Earphones/dp/B01LZH8QHJ/ref=sr_1_4?s=electronics&amp;ie=UTF8&amp;qid=1544138103&amp;sr=1-4&amp;keywords=beats+by+dre","Link")</f>
        <v>Link</v>
      </c>
    </row>
    <row r="203">
      <c r="A203" s="16" t="s">
        <v>250</v>
      </c>
      <c r="B203" s="5">
        <v>105.89</v>
      </c>
      <c r="C203" s="6" t="s">
        <v>27</v>
      </c>
      <c r="D203" s="6">
        <v>0.0</v>
      </c>
      <c r="E203" s="6">
        <v>0.0</v>
      </c>
      <c r="F203" s="6">
        <v>2.0</v>
      </c>
      <c r="G203" s="6">
        <v>1.0</v>
      </c>
      <c r="H203" s="6">
        <v>5.99</v>
      </c>
      <c r="I203" s="6">
        <v>0.0</v>
      </c>
      <c r="J203" s="6" t="s">
        <v>242</v>
      </c>
      <c r="K203" s="6" t="s">
        <v>34</v>
      </c>
      <c r="L203" s="6" t="s">
        <v>17</v>
      </c>
      <c r="M203" s="7" t="str">
        <f>HYPERLINK("https://www.amazon.com/Super-NES-Classic-nintendo/dp/B0721GGGS9/ref=sr_1_1?ie=UTF8&amp;qid=1544607723&amp;sr=8-1&amp;keywords=super+nes+classic","Link")</f>
        <v>Link</v>
      </c>
    </row>
    <row r="204">
      <c r="A204" s="16" t="s">
        <v>251</v>
      </c>
      <c r="B204" s="5">
        <v>74.99</v>
      </c>
      <c r="C204" s="6" t="s">
        <v>27</v>
      </c>
      <c r="D204" s="6">
        <v>0.0</v>
      </c>
      <c r="E204" s="6">
        <v>5.81</v>
      </c>
      <c r="F204" s="6">
        <v>2.0</v>
      </c>
      <c r="G204" s="6">
        <v>1.0</v>
      </c>
      <c r="H204" s="6">
        <v>5.99</v>
      </c>
      <c r="I204" s="6">
        <v>5.81</v>
      </c>
      <c r="J204" s="6" t="s">
        <v>242</v>
      </c>
      <c r="K204" s="6" t="s">
        <v>28</v>
      </c>
      <c r="L204" s="6" t="s">
        <v>17</v>
      </c>
      <c r="M204" s="7" t="str">
        <f>HYPERLINK("https://www.amazon.com/Razer-Naga-Trinity-Optical-Interchangeable/dp/B0788MCRGC/ref=sr_1_18_sspa?s=videogames&amp;ie=UTF8&amp;qid=1544141938&amp;sr=1-18-spons&amp;keywords=gaming+mouse&amp;psc=1","Link")</f>
        <v>Link</v>
      </c>
    </row>
    <row r="205">
      <c r="A205" s="16" t="s">
        <v>252</v>
      </c>
      <c r="B205" s="5">
        <v>79.99</v>
      </c>
      <c r="C205" s="6" t="s">
        <v>27</v>
      </c>
      <c r="D205" s="6">
        <v>0.0</v>
      </c>
      <c r="E205" s="6">
        <v>0.0</v>
      </c>
      <c r="F205" s="6">
        <v>2.0</v>
      </c>
      <c r="G205" s="6">
        <v>2.0</v>
      </c>
      <c r="H205" s="6">
        <v>0.0</v>
      </c>
      <c r="I205" s="6">
        <v>0.0</v>
      </c>
      <c r="J205" s="6" t="s">
        <v>242</v>
      </c>
      <c r="K205" s="6" t="s">
        <v>28</v>
      </c>
      <c r="L205" s="6" t="s">
        <v>17</v>
      </c>
      <c r="M205" s="7" t="str">
        <f>HYPERLINK("https://www.amazon.com/Stream-Team-Streaming-Widescreen-Microphone/dp/B07BHWFLZG/ref=sr_1_2_sspa?s=electronics&amp;ie=UTF8&amp;qid=1543060084&amp;sr=1-2-spons&amp;keywords=streaming&amp;psc=1","Link")</f>
        <v>Link</v>
      </c>
    </row>
    <row r="206">
      <c r="A206" s="16" t="s">
        <v>253</v>
      </c>
      <c r="B206" s="5">
        <v>54.99</v>
      </c>
      <c r="C206" s="6" t="s">
        <v>27</v>
      </c>
      <c r="D206" s="6">
        <v>0.0</v>
      </c>
      <c r="E206" s="6">
        <v>4.18</v>
      </c>
      <c r="F206" s="6">
        <v>2.0</v>
      </c>
      <c r="G206" s="6">
        <v>1.0</v>
      </c>
      <c r="H206" s="6">
        <v>5.99</v>
      </c>
      <c r="I206" s="6">
        <v>4.18</v>
      </c>
      <c r="J206" s="6" t="s">
        <v>242</v>
      </c>
      <c r="K206" s="6" t="s">
        <v>34</v>
      </c>
      <c r="L206" s="6" t="s">
        <v>17</v>
      </c>
      <c r="M206" s="7" t="str">
        <f>HYPERLINK("https://www.amazon.com/dp/B06WWL4JD8/?tag=bp_links-20&amp;ascsubtag=[artid|2089.g.3486[src|[ch|","Link")</f>
        <v>Link</v>
      </c>
    </row>
    <row r="207">
      <c r="A207" s="16" t="s">
        <v>254</v>
      </c>
      <c r="B207" s="5">
        <v>60.0</v>
      </c>
      <c r="C207" s="6" t="s">
        <v>27</v>
      </c>
      <c r="D207" s="6">
        <v>0.0</v>
      </c>
      <c r="E207" s="6">
        <v>0.0</v>
      </c>
      <c r="F207" s="6">
        <v>2.0</v>
      </c>
      <c r="G207" s="6">
        <v>2.0</v>
      </c>
      <c r="H207" s="6">
        <v>0.0</v>
      </c>
      <c r="I207" s="6">
        <v>0.0</v>
      </c>
      <c r="J207" s="6" t="s">
        <v>242</v>
      </c>
      <c r="K207" s="6" t="s">
        <v>71</v>
      </c>
      <c r="L207" s="6" t="s">
        <v>17</v>
      </c>
      <c r="M207" s="7" t="str">
        <f>HYPERLINK("https://www.amazon.com/Michael-Kors-Travel-Multifunction-Wristlet/dp/B07GT6V6VG/ref=sr_1_34?s=apparel&amp;ie=UTF8&amp;qid=1544316507&amp;sr=1-34&amp;nodeID=7141123011&amp;psd=1&amp;keywords=michael+kors","Link")</f>
        <v>Link</v>
      </c>
    </row>
    <row r="208">
      <c r="A208" s="15" t="s">
        <v>255</v>
      </c>
      <c r="B208" s="5">
        <v>54.95</v>
      </c>
      <c r="C208" s="6" t="s">
        <v>27</v>
      </c>
      <c r="D208" s="6">
        <v>0.0</v>
      </c>
      <c r="E208" s="6">
        <v>0.0</v>
      </c>
      <c r="F208" s="6">
        <v>2.0</v>
      </c>
      <c r="G208" s="6">
        <v>1.0</v>
      </c>
      <c r="H208" s="6">
        <v>3.99</v>
      </c>
      <c r="I208" s="6">
        <v>0.0</v>
      </c>
      <c r="J208" s="6" t="s">
        <v>242</v>
      </c>
      <c r="K208" s="6" t="s">
        <v>71</v>
      </c>
      <c r="L208" s="6" t="s">
        <v>17</v>
      </c>
      <c r="M208" s="18" t="str">
        <f>HYPERLINK("https://www.amazon.com/Allett-Slim-Leather-Wallet-Black/dp/B00AR4XJ34/ref=sr_1_197_sspa?s=apparel&amp;ie=UTF8&amp;qid=1544319010&amp;sr=1-197-spons&amp;nodeID=7141123011&amp;psd=1&amp;keywords=wallet&amp;refinements=p_36%3A2661614011&amp;psc=1","Boys")</f>
        <v>Boys</v>
      </c>
    </row>
    <row r="209">
      <c r="A209" s="15" t="s">
        <v>256</v>
      </c>
      <c r="B209" s="5">
        <v>60.0</v>
      </c>
      <c r="C209" s="6" t="s">
        <v>27</v>
      </c>
      <c r="D209" s="6">
        <v>0.0</v>
      </c>
      <c r="E209" s="6">
        <v>4.65</v>
      </c>
      <c r="F209" s="6">
        <v>2.0</v>
      </c>
      <c r="G209" s="6">
        <v>1.0</v>
      </c>
      <c r="H209" s="6">
        <v>3.99</v>
      </c>
      <c r="I209" s="6">
        <v>4.96</v>
      </c>
      <c r="J209" s="6" t="s">
        <v>242</v>
      </c>
      <c r="K209" s="6" t="s">
        <v>71</v>
      </c>
      <c r="L209" s="6" t="s">
        <v>17</v>
      </c>
      <c r="M209" s="18" t="str">
        <f>HYPERLINK("https://www.amazon.com/Fossil-Mens-International-Combination-Wallet/dp/B079ZZWQDP/ref=pd_sim_241_2?_encoding=UTF8&amp;pd_rd_i=B079ZZWQDP&amp;pd_rd_r=02a3ec23-fb51-11e8-983a-1d3d78e30f53&amp;pd_rd_w=qllmF&amp;pd_rd_wg=tHa7l&amp;pf_rd_p=18bb0b78-4200-49b9-ac91-f141d61a1780&amp;pf_"&amp;"rd_r=NRZFK2KNTKZQNGQKN6KR&amp;refRID=NRZFK2KNTKZQNGQKN6KR","Mens")</f>
        <v>Mens</v>
      </c>
    </row>
    <row r="210">
      <c r="A210" s="15" t="s">
        <v>257</v>
      </c>
      <c r="B210" s="5">
        <v>68.0</v>
      </c>
      <c r="C210" s="6" t="s">
        <v>27</v>
      </c>
      <c r="D210" s="6">
        <v>0.0</v>
      </c>
      <c r="E210" s="6">
        <v>5.27</v>
      </c>
      <c r="F210" s="6">
        <v>2.0</v>
      </c>
      <c r="G210" s="6">
        <v>1.0</v>
      </c>
      <c r="H210" s="6">
        <v>3.99</v>
      </c>
      <c r="I210" s="6">
        <v>5.27</v>
      </c>
      <c r="J210" s="6" t="s">
        <v>242</v>
      </c>
      <c r="K210" s="6" t="s">
        <v>71</v>
      </c>
      <c r="L210" s="6" t="s">
        <v>17</v>
      </c>
      <c r="M210" s="18" t="str">
        <f>HYPERLINK("https://www.amazon.com/Kate-Spade-New-York-Cameron/dp/B07KGPR2B7/ref=sr_1_182?s=apparel&amp;ie=UTF8&amp;qid=1544318959&amp;sr=1-182&amp;nodeID=7141123011&amp;psd=1&amp;keywords=wallet&amp;refinements=p_36%3A2661614011","Girls")</f>
        <v>Girls</v>
      </c>
    </row>
    <row r="211">
      <c r="A211" s="15" t="s">
        <v>258</v>
      </c>
      <c r="B211" s="5">
        <v>79.99</v>
      </c>
      <c r="C211" s="6" t="s">
        <v>27</v>
      </c>
      <c r="D211" s="6">
        <v>0.0</v>
      </c>
      <c r="E211" s="6">
        <v>0.0</v>
      </c>
      <c r="F211" s="6">
        <v>2.0</v>
      </c>
      <c r="G211" s="6">
        <v>1.0</v>
      </c>
      <c r="H211" s="6">
        <v>3.99</v>
      </c>
      <c r="I211" s="6">
        <v>0.0</v>
      </c>
      <c r="J211" s="6" t="s">
        <v>242</v>
      </c>
      <c r="K211" s="6" t="s">
        <v>71</v>
      </c>
      <c r="L211" s="6" t="s">
        <v>17</v>
      </c>
      <c r="M211" s="18" t="str">
        <f>HYPERLINK("https://www.amazon.com/Kate-Spade-New-York-Newbury/dp/B07FZVKC52/ref=sr_1_10?s=apparel&amp;ie=UTF8&amp;qid=1544318820&amp;sr=1-10&amp;nodeID=7141123011&amp;psd=1&amp;keywords=wallet&amp;refinements=p_36%3A2661614011","Women")</f>
        <v>Women</v>
      </c>
    </row>
    <row r="212">
      <c r="A212" s="15" t="s">
        <v>259</v>
      </c>
      <c r="B212" s="5">
        <v>72.0</v>
      </c>
      <c r="C212" s="6" t="s">
        <v>27</v>
      </c>
      <c r="D212" s="6">
        <v>0.0</v>
      </c>
      <c r="E212" s="6">
        <v>0.0</v>
      </c>
      <c r="F212" s="6">
        <v>2.0</v>
      </c>
      <c r="G212" s="6">
        <v>1.0</v>
      </c>
      <c r="H212" s="6">
        <v>5.99</v>
      </c>
      <c r="I212" s="6">
        <v>0.0</v>
      </c>
      <c r="J212" s="6" t="s">
        <v>242</v>
      </c>
      <c r="K212" s="6" t="s">
        <v>71</v>
      </c>
      <c r="L212" s="6" t="s">
        <v>17</v>
      </c>
      <c r="M212" s="18" t="str">
        <f>HYPERLINK("https://www.amazon.com/Ridge-Authentic-Minimalist-Blocking-Wallet/dp/B07F6FSDHS/ref=sr_1_17?s=apparel&amp;ie=UTF8&amp;qid=1544318863&amp;sr=1-17&amp;nodeID=7141123011&amp;psd=1&amp;keywords=wallet&amp;refinements=p_36%3A2661614011","Outdoors")</f>
        <v>Outdoors</v>
      </c>
    </row>
    <row r="213">
      <c r="A213" s="15" t="s">
        <v>260</v>
      </c>
      <c r="B213" s="5">
        <v>79.0</v>
      </c>
      <c r="C213" s="6" t="s">
        <v>27</v>
      </c>
      <c r="D213" s="6">
        <v>0.0</v>
      </c>
      <c r="E213" s="6">
        <v>6.12</v>
      </c>
      <c r="F213" s="6">
        <v>2.0</v>
      </c>
      <c r="G213" s="6">
        <v>1.0</v>
      </c>
      <c r="H213" s="6">
        <v>5.99</v>
      </c>
      <c r="I213" s="6">
        <v>0.0</v>
      </c>
      <c r="J213" s="6" t="s">
        <v>242</v>
      </c>
      <c r="K213" s="6" t="s">
        <v>71</v>
      </c>
      <c r="L213" s="6" t="s">
        <v>17</v>
      </c>
      <c r="M213" s="18" t="str">
        <f>HYPERLINK("https://www.amazon.com/Ekster-Parliament-Leather-Wallet-Blocking/dp/B0733PM66B/ref=sr_1_8?s=apparel&amp;ie=UTF8&amp;qid=1544319320&amp;sr=1-8&amp;nodeID=7141123011&amp;psd=1&amp;keywords=smart+wallet","Intellectuals")</f>
        <v>Intellectuals</v>
      </c>
    </row>
    <row r="214">
      <c r="A214" s="15" t="s">
        <v>261</v>
      </c>
      <c r="B214" s="5">
        <v>23.99</v>
      </c>
      <c r="C214" s="6" t="s">
        <v>27</v>
      </c>
      <c r="D214" s="6">
        <v>0.0</v>
      </c>
      <c r="E214" s="6">
        <v>0.0</v>
      </c>
      <c r="F214" s="6">
        <v>2.0</v>
      </c>
      <c r="G214" s="6">
        <v>1.0</v>
      </c>
      <c r="H214" s="6">
        <v>5.99</v>
      </c>
      <c r="I214" s="6">
        <v>0.0</v>
      </c>
      <c r="J214" s="6" t="s">
        <v>242</v>
      </c>
      <c r="K214" s="6" t="s">
        <v>71</v>
      </c>
      <c r="L214" s="6" t="s">
        <v>17</v>
      </c>
      <c r="M214" s="18" t="str">
        <f>HYPERLINK("https://www.amazon.com/Multifunctional-Shoulder-Multi-Pockets-Messenger-Crossbody/dp/B01M8Q9ZP8/ref=sr_1_40?s=apparel&amp;ie=UTF8&amp;qid=1544319738&amp;sr=1-40&amp;nodeID=7141123011&amp;psd=1&amp;keywords=man+purse","Artists")</f>
        <v>Artists</v>
      </c>
    </row>
    <row r="215">
      <c r="A215" s="15" t="s">
        <v>262</v>
      </c>
      <c r="B215" s="5">
        <v>29.99</v>
      </c>
      <c r="C215" s="6" t="s">
        <v>27</v>
      </c>
      <c r="D215" s="6">
        <v>0.0</v>
      </c>
      <c r="E215" s="6">
        <v>0.0</v>
      </c>
      <c r="F215" s="6">
        <v>2.0</v>
      </c>
      <c r="G215" s="6">
        <v>1.0</v>
      </c>
      <c r="H215" s="6">
        <v>3.99</v>
      </c>
      <c r="I215" s="6">
        <v>0.0</v>
      </c>
      <c r="J215" s="6" t="s">
        <v>242</v>
      </c>
      <c r="K215" s="6" t="s">
        <v>71</v>
      </c>
      <c r="L215" s="6" t="s">
        <v>17</v>
      </c>
      <c r="M215" s="18" t="str">
        <f>HYPERLINK("https://www.amazon.com/Minimalist-ID-Outside-Slate-Gray/dp/B01M98ZI6J/ref=sr_1_8?s=apparel&amp;ie=UTF8&amp;qid=1544319102&amp;sr=1-8&amp;nodeID=7141123011&amp;psd=1&amp;keywords=modern+wallet","Punks")</f>
        <v>Punks</v>
      </c>
    </row>
    <row r="216">
      <c r="A216" s="16" t="s">
        <v>263</v>
      </c>
      <c r="B216" s="5">
        <v>79.95</v>
      </c>
      <c r="C216" s="6" t="s">
        <v>27</v>
      </c>
      <c r="D216" s="6">
        <v>0.0</v>
      </c>
      <c r="E216" s="6">
        <v>6.2</v>
      </c>
      <c r="F216" s="6">
        <v>2.0</v>
      </c>
      <c r="G216" s="6">
        <v>1.0</v>
      </c>
      <c r="H216" s="6">
        <v>13.99</v>
      </c>
      <c r="I216" s="6">
        <v>7.28</v>
      </c>
      <c r="J216" s="6" t="s">
        <v>242</v>
      </c>
      <c r="K216" s="6" t="s">
        <v>34</v>
      </c>
      <c r="L216" s="6" t="s">
        <v>17</v>
      </c>
      <c r="M216" s="7" t="str">
        <f>HYPERLINK("https://www.amazon.com/dp/B07F6VYN9P/ref=gbps_tit_m15_e44d_8c202790?smid=ATVPDKIKX0DER&amp;pf_rd_p=b432e1de-c3b7-4f20-969a-6a641c7ce44d&amp;pf_rd_s=merchandised-search-15&amp;pf_rd_t=101&amp;pf_rd_i=17911198011&amp;pf_rd_m=ATVPDKIKX0DER&amp;pf_rd_r=69NJR90055WG2KWTR47B","Link")</f>
        <v>Link</v>
      </c>
    </row>
    <row r="217">
      <c r="A217" s="16" t="s">
        <v>264</v>
      </c>
      <c r="B217" s="5">
        <v>89.3</v>
      </c>
      <c r="C217" s="6" t="s">
        <v>27</v>
      </c>
      <c r="D217" s="6">
        <v>0.0</v>
      </c>
      <c r="E217" s="6">
        <v>6.92</v>
      </c>
      <c r="F217" s="6">
        <v>2.0</v>
      </c>
      <c r="G217" s="6">
        <v>2.0</v>
      </c>
      <c r="H217" s="6">
        <v>6.92</v>
      </c>
      <c r="I217" s="6">
        <v>0.0</v>
      </c>
      <c r="J217" s="6" t="s">
        <v>242</v>
      </c>
      <c r="K217" s="6" t="s">
        <v>34</v>
      </c>
      <c r="L217" s="6" t="s">
        <v>17</v>
      </c>
      <c r="M217" s="7" t="str">
        <f>HYPERLINK("https://www.amazon.com/dp/B0751WB377/ref=gbps_tit_m15_5213_fa98ae61?smid=ATVPDKIKX0DER&amp;pf_rd_p=121796c2-50b8-4766-be4e-942d22515213&amp;pf_rd_s=merchandised-search-15&amp;pf_rd_t=101&amp;pf_rd_i=17911195011&amp;pf_rd_m=ATVPDKIKX0DER&amp;pf_rd_r=R6F0ZRMW04AZ9BS2832N","Link")</f>
        <v>Link</v>
      </c>
    </row>
    <row r="218">
      <c r="A218" s="16" t="s">
        <v>265</v>
      </c>
      <c r="B218" s="5">
        <v>69.99</v>
      </c>
      <c r="C218" s="6" t="s">
        <v>27</v>
      </c>
      <c r="D218" s="6">
        <v>0.0</v>
      </c>
      <c r="E218" s="6">
        <v>5.42</v>
      </c>
      <c r="F218" s="6">
        <v>2.0</v>
      </c>
      <c r="G218" s="6">
        <v>1.0</v>
      </c>
      <c r="H218" s="6">
        <v>13.99</v>
      </c>
      <c r="I218" s="6">
        <v>6.5</v>
      </c>
      <c r="J218" s="6" t="s">
        <v>242</v>
      </c>
      <c r="K218" s="6" t="s">
        <v>28</v>
      </c>
      <c r="L218" s="6" t="s">
        <v>17</v>
      </c>
      <c r="M218" s="22" t="str">
        <f>HYPERLINK("https://www.amazon.com/dp/B01EVKUHI4/ref=gbps_img_m15_3c3b_d838a970?smid=ATVPDKIKX0DER&amp;pf_rd_p=e72069b6-326d-447f-896a-a5c6cf453c3b&amp;pf_rd_s=merchandised-search-15&amp;pf_rd_t=101&amp;pf_rd_i=17911194011&amp;pf_rd_m=ATVPDKIKX0DER&amp;pf_rd_r=NBMPCWMWWFQ7CSWXTT1V","Link")</f>
        <v>Link</v>
      </c>
    </row>
    <row r="219">
      <c r="A219" s="15" t="s">
        <v>266</v>
      </c>
      <c r="B219" s="5">
        <v>47.99</v>
      </c>
      <c r="C219" s="6" t="s">
        <v>27</v>
      </c>
      <c r="D219" s="6">
        <v>0.0</v>
      </c>
      <c r="E219" s="6">
        <v>3.72</v>
      </c>
      <c r="F219" s="6">
        <v>2.0</v>
      </c>
      <c r="G219" s="6">
        <v>1.0</v>
      </c>
      <c r="H219" s="6">
        <v>8.99</v>
      </c>
      <c r="I219" s="6">
        <v>4.42</v>
      </c>
      <c r="J219" s="6" t="s">
        <v>242</v>
      </c>
      <c r="K219" s="6" t="s">
        <v>34</v>
      </c>
      <c r="L219" s="6" t="s">
        <v>17</v>
      </c>
      <c r="M219" s="22" t="str">
        <f>HYPERLINK("https://www.amazon.com/dp/B07BZ43SM8/ref=gbps_tit_m15_e44d_e8907817?smid=ATVPDKIKX0DER&amp;pf_rd_p=b432e1de-c3b7-4f20-969a-6a641c7ce44d&amp;pf_rd_s=merchandised-search-15&amp;pf_rd_t=101&amp;pf_rd_i=17911198011&amp;pf_rd_m=ATVPDKIKX0DER&amp;pf_rd_r=G3BCRH9TD0CK56GJ49NN","Link")</f>
        <v>Link</v>
      </c>
    </row>
    <row r="220">
      <c r="A220" s="16" t="s">
        <v>267</v>
      </c>
      <c r="B220" s="5">
        <v>74.99</v>
      </c>
      <c r="C220" s="6" t="s">
        <v>14</v>
      </c>
      <c r="D220" s="6">
        <v>0.0</v>
      </c>
      <c r="E220" s="6">
        <v>5.81</v>
      </c>
      <c r="F220" s="6">
        <v>5.0</v>
      </c>
      <c r="G220" s="6">
        <v>5.0</v>
      </c>
      <c r="H220" s="6">
        <v>0.0</v>
      </c>
      <c r="I220" s="6">
        <v>5.81</v>
      </c>
      <c r="J220" s="6" t="s">
        <v>242</v>
      </c>
      <c r="K220" s="6" t="s">
        <v>34</v>
      </c>
      <c r="L220" s="6" t="s">
        <v>17</v>
      </c>
      <c r="M220" s="22" t="str">
        <f>HYPERLINK("https://www.amazon.com/dp/B01MSXFLJJ/ref=sspa_dk_hqp_detail_aax_0?psc=1","Link")</f>
        <v>Link</v>
      </c>
    </row>
    <row r="221">
      <c r="A221" s="16" t="s">
        <v>268</v>
      </c>
      <c r="B221" s="5">
        <v>47.95</v>
      </c>
      <c r="C221" s="6" t="s">
        <v>27</v>
      </c>
      <c r="D221" s="6">
        <v>0.0</v>
      </c>
      <c r="E221" s="6">
        <v>0.0</v>
      </c>
      <c r="F221" s="6">
        <v>2.0</v>
      </c>
      <c r="G221" s="6">
        <v>1.0</v>
      </c>
      <c r="H221" s="6">
        <v>3.99</v>
      </c>
      <c r="I221" s="6">
        <v>0.0</v>
      </c>
      <c r="J221" s="6" t="s">
        <v>242</v>
      </c>
      <c r="K221" s="6" t="s">
        <v>30</v>
      </c>
      <c r="L221" s="6" t="s">
        <v>17</v>
      </c>
      <c r="M221" s="7" t="str">
        <f>HYPERLINK("https://www.amazon.com/gp/product/B00YI5VJW6?imprToken=qrIHvPa9rGd8FgPZD8cgMw&amp;slotNum=1&amp;ie=UTF8&amp;tag=bustle7440-20&amp;camp=1789&amp;linkCode=xm2&amp;creativeASIN=B00YI5VJW6","Link")</f>
        <v>Link</v>
      </c>
    </row>
    <row r="222">
      <c r="A222" s="16" t="s">
        <v>269</v>
      </c>
      <c r="B222" s="5">
        <v>59.16</v>
      </c>
      <c r="C222" s="6" t="s">
        <v>27</v>
      </c>
      <c r="D222" s="6">
        <v>0.0</v>
      </c>
      <c r="E222" s="6">
        <v>4.58</v>
      </c>
      <c r="F222" s="6">
        <v>2.0</v>
      </c>
      <c r="G222" s="6">
        <v>1.0</v>
      </c>
      <c r="H222" s="6">
        <v>5.51</v>
      </c>
      <c r="I222" s="6">
        <v>11.99</v>
      </c>
      <c r="J222" s="6" t="s">
        <v>242</v>
      </c>
      <c r="K222" s="6" t="s">
        <v>30</v>
      </c>
      <c r="L222" s="6" t="s">
        <v>17</v>
      </c>
      <c r="M222" s="7" t="str">
        <f>HYPERLINK("https://www.amazon.com/Coleman-Sundome-4-Person-Tent-Green/dp/B004J2GUOU/ref=sr_1_2_sspa?s=outdoor-recreation&amp;ie=UTF8&amp;qid=1544462841&amp;sr=1-2-spons&amp;keywords=tent&amp;psc=1","Link")</f>
        <v>Link</v>
      </c>
    </row>
    <row r="223">
      <c r="A223" s="16" t="s">
        <v>270</v>
      </c>
      <c r="B223" s="5">
        <v>51.5</v>
      </c>
      <c r="C223" s="6" t="s">
        <v>27</v>
      </c>
      <c r="D223" s="6">
        <v>0.0</v>
      </c>
      <c r="E223" s="6">
        <v>11.36</v>
      </c>
      <c r="F223" s="6">
        <v>2.0</v>
      </c>
      <c r="G223" s="6">
        <v>1.0</v>
      </c>
      <c r="H223" s="6">
        <v>5.99</v>
      </c>
      <c r="I223" s="6">
        <v>11.36</v>
      </c>
      <c r="J223" s="6" t="s">
        <v>242</v>
      </c>
      <c r="K223" s="6" t="s">
        <v>28</v>
      </c>
      <c r="L223" s="6" t="s">
        <v>17</v>
      </c>
      <c r="M223" s="7" t="str">
        <f>HYPERLINK("https://www.amazon.com/Porjector-Brightness-Speakers-Portable-Projectors/dp/B07191W1SP/ref=sr_1_6_acs_osp_osp20-b1490e8a-a7_2?s=arts-crafts&amp;ie=UTF8&amp;qid=1544463644&amp;sr=1-6-acs&amp;keywords=projector&amp;tag=bestcont06-20&amp;ascsubtag=b1490e8a-a736-4e37-84e9-ef00bb3853"&amp;"e6&amp;linkCode=oas&amp;cv_ct_id=amzn1.osp.b1490e8a-a736-4e37-84e9-ef00bb3853e6&amp;cv_ct_pg=search&amp;cv_ct_wn=osp-search&amp;pf_rd_p=7f6b8bb9-631f-46f6-b8ad-496a9af123d5&amp;pf_rd_r=SZYXXA96MKQNPKK1YS98&amp;pd_rd_r=5a30ca5a-0b6a-464e-840c-ba171bb12978&amp;pd_rd_w=v0ceC&amp;pd_rd_wg=pWkzU"&amp;"&amp;creativeASIN=B07191W1SP&amp;pd_rd_i=B07191W1SP&amp;pf_rd_r=SZYXXA96MKQNPKK1YS98&amp;pd_rd_r=5a30ca5a-0b6a-464e-840c-ba171bb12978&amp;pd_rd_wg=pWkzU&amp;pd_rd_w=v0ceC&amp;pf_rd_p=7f6b8bb9-631f-46f6-b8ad-496a9af123d5","Link")</f>
        <v>Link</v>
      </c>
    </row>
    <row r="224">
      <c r="A224" s="16" t="s">
        <v>271</v>
      </c>
      <c r="B224" s="5">
        <v>67.43</v>
      </c>
      <c r="C224" s="6" t="s">
        <v>27</v>
      </c>
      <c r="D224" s="6">
        <v>0.0</v>
      </c>
      <c r="E224" s="6">
        <v>5.23</v>
      </c>
      <c r="F224" s="6">
        <v>2.0</v>
      </c>
      <c r="G224" s="6">
        <v>1.0</v>
      </c>
      <c r="H224" s="6">
        <v>6.99</v>
      </c>
      <c r="I224" s="6">
        <v>5.23</v>
      </c>
      <c r="J224" s="6" t="s">
        <v>242</v>
      </c>
      <c r="K224" s="6" t="s">
        <v>30</v>
      </c>
      <c r="L224" s="6" t="s">
        <v>17</v>
      </c>
      <c r="M224" s="7" t="str">
        <f>HYPERLINK("https://www.amazon.com/dp/B07KD4C8P6/?tag=bp_links-20&amp;ascsubtag=%5Bartid%7C2089.g.3486%5Bsrc%7C%5Bch%7C&amp;th=1","Link")</f>
        <v>Link</v>
      </c>
    </row>
    <row r="225">
      <c r="A225" s="16" t="s">
        <v>272</v>
      </c>
      <c r="B225" s="5">
        <v>148.82</v>
      </c>
      <c r="C225" s="6" t="s">
        <v>27</v>
      </c>
      <c r="D225" s="6">
        <v>0.0</v>
      </c>
      <c r="E225" s="6">
        <v>11.23</v>
      </c>
      <c r="F225" s="6">
        <v>2.0</v>
      </c>
      <c r="G225" s="6">
        <v>1.0</v>
      </c>
      <c r="H225" s="6">
        <v>7.99</v>
      </c>
      <c r="I225" s="6">
        <v>11.23</v>
      </c>
      <c r="J225" s="6" t="s">
        <v>242</v>
      </c>
      <c r="K225" s="6" t="s">
        <v>28</v>
      </c>
      <c r="L225" s="6" t="s">
        <v>17</v>
      </c>
      <c r="M225" s="7" t="str">
        <f>HYPERLINK("https://www.amazon.com/dp/B07BDZZRR3/ref=cm_gf_aAN_d_p0_qd1__________________________UeK9pcSOEVJcEXrIyEya","Link")</f>
        <v>Link</v>
      </c>
    </row>
    <row r="226">
      <c r="A226" s="16" t="s">
        <v>273</v>
      </c>
      <c r="B226" s="5">
        <v>49.99</v>
      </c>
      <c r="C226" s="6" t="s">
        <v>27</v>
      </c>
      <c r="D226" s="6">
        <v>0.0</v>
      </c>
      <c r="E226" s="6">
        <v>3.87</v>
      </c>
      <c r="F226" s="6">
        <v>2.0</v>
      </c>
      <c r="G226" s="6">
        <v>2.0</v>
      </c>
      <c r="H226" s="6">
        <v>3.87</v>
      </c>
      <c r="I226" s="6">
        <v>0.0</v>
      </c>
      <c r="J226" s="6" t="s">
        <v>242</v>
      </c>
      <c r="K226" s="6" t="s">
        <v>28</v>
      </c>
      <c r="L226" s="6" t="s">
        <v>17</v>
      </c>
      <c r="M226" s="7" t="str">
        <f>HYPERLINK("https://www.amazon.com/dp/B0001V48KG/ref=cm_gf_aAN_i22_d_p0_qd12_____________________KOJF5cxVQ4IHbYZgbWJz","Link")</f>
        <v>Link</v>
      </c>
    </row>
    <row r="227">
      <c r="A227" s="15" t="s">
        <v>274</v>
      </c>
      <c r="B227" s="5">
        <v>47.99</v>
      </c>
      <c r="C227" s="6" t="s">
        <v>27</v>
      </c>
      <c r="D227" s="6">
        <v>0.0</v>
      </c>
      <c r="E227" s="6">
        <v>0.0</v>
      </c>
      <c r="F227" s="6">
        <v>2.0</v>
      </c>
      <c r="G227" s="6">
        <v>2.0</v>
      </c>
      <c r="H227" s="6">
        <v>0.0</v>
      </c>
      <c r="I227" s="6">
        <v>0.0</v>
      </c>
      <c r="J227" s="6" t="s">
        <v>242</v>
      </c>
      <c r="K227" s="6" t="s">
        <v>30</v>
      </c>
      <c r="L227" s="6" t="s">
        <v>17</v>
      </c>
      <c r="M227" s="18" t="str">
        <f>HYPERLINK("https://www.amazon.com/dp/B07315K15N/ref=cm_gf_aAN_d_p0_qd13_________________________3lHKEDUC96hGOjrzNXL5","Ukelele")</f>
        <v>Ukelele</v>
      </c>
    </row>
    <row r="228">
      <c r="A228" s="15" t="s">
        <v>275</v>
      </c>
      <c r="B228" s="5">
        <v>88.77</v>
      </c>
      <c r="C228" s="6" t="s">
        <v>27</v>
      </c>
      <c r="D228" s="6">
        <v>0.0</v>
      </c>
      <c r="E228" s="6">
        <v>6.88</v>
      </c>
      <c r="F228" s="6">
        <v>2.0</v>
      </c>
      <c r="G228" s="6">
        <v>1.0</v>
      </c>
      <c r="H228" s="6">
        <v>16.99</v>
      </c>
      <c r="I228" s="6">
        <v>8.2</v>
      </c>
      <c r="J228" s="6" t="s">
        <v>242</v>
      </c>
      <c r="K228" s="6" t="s">
        <v>30</v>
      </c>
      <c r="L228" s="6" t="s">
        <v>17</v>
      </c>
      <c r="M228" s="18" t="str">
        <f>HYPERLINK("https://www.amazon.com/Guitar-Dummies-Acoustic-Starter-Audio/dp/B000FPPZLE/ref=sr_1_4?s=musical-instruments&amp;ie=UTF8&amp;qid=1544477614&amp;sr=1-4&amp;keywords=guitar","Guitar")</f>
        <v>Guitar</v>
      </c>
    </row>
    <row r="229">
      <c r="A229" s="33" t="s">
        <v>276</v>
      </c>
      <c r="B229" s="34">
        <v>60.99</v>
      </c>
      <c r="C229" s="6" t="s">
        <v>27</v>
      </c>
      <c r="D229" s="6">
        <v>0.0</v>
      </c>
      <c r="E229" s="6">
        <v>4.73</v>
      </c>
      <c r="F229" s="6">
        <v>2.0</v>
      </c>
      <c r="G229" s="6">
        <v>1.0</v>
      </c>
      <c r="H229" s="6">
        <v>19.99</v>
      </c>
      <c r="I229" s="6">
        <v>6.28</v>
      </c>
      <c r="J229" s="6" t="s">
        <v>242</v>
      </c>
      <c r="K229" s="6" t="s">
        <v>30</v>
      </c>
      <c r="L229" s="6" t="s">
        <v>17</v>
      </c>
      <c r="M229" s="18" t="str">
        <f>HYPERLINK("https://www.amazon.com/dp/B071HHX4TB/ref=sspa_dk_detail_1?psc=1&amp;pd_rd_i=B071HHX4TB&amp;pd_rd_w=PloIl&amp;pf_rd_p=f0dedbe2-13c8-4136-a746-4398ed93cf0f&amp;pd_rd_wg=eVOKf&amp;pf_rd_r=4XBWPZJRP2GPRV9D0M4X&amp;pd_rd_r=2f85a69d-fcdd-11e8-ac56-ef78e8b4d458","Hard")</f>
        <v>Hard</v>
      </c>
    </row>
    <row r="230">
      <c r="A230" s="33" t="s">
        <v>277</v>
      </c>
      <c r="B230" s="34">
        <v>75.99</v>
      </c>
      <c r="C230" s="6" t="s">
        <v>27</v>
      </c>
      <c r="D230" s="6">
        <v>0.0</v>
      </c>
      <c r="E230" s="6">
        <v>5.89</v>
      </c>
      <c r="F230" s="6">
        <v>3.0</v>
      </c>
      <c r="G230" s="6">
        <v>3.0</v>
      </c>
      <c r="H230" s="6">
        <v>0.0</v>
      </c>
      <c r="I230" s="6">
        <v>5.89</v>
      </c>
      <c r="J230" s="6" t="s">
        <v>242</v>
      </c>
      <c r="K230" s="6" t="s">
        <v>30</v>
      </c>
      <c r="L230" s="6" t="s">
        <v>17</v>
      </c>
      <c r="M230" s="18" t="str">
        <f>HYPERLINK("https://www.amazon.com/dp/B0719BRVGV/ref=cm_gf_aAN_i19_d_p0_qd22_____________________XJWjqOPV4pXiLcrQyIdB?th=1","Soft")</f>
        <v>Soft</v>
      </c>
    </row>
    <row r="231">
      <c r="A231" s="15" t="s">
        <v>278</v>
      </c>
      <c r="B231" s="5">
        <v>39.85</v>
      </c>
      <c r="C231" s="6" t="s">
        <v>27</v>
      </c>
      <c r="D231" s="6">
        <v>0.0</v>
      </c>
      <c r="E231" s="6">
        <v>0.0</v>
      </c>
      <c r="F231" s="6">
        <v>2.0</v>
      </c>
      <c r="G231" s="6">
        <v>1.0</v>
      </c>
      <c r="H231" s="6">
        <v>5.99</v>
      </c>
      <c r="I231" s="6">
        <v>0.0</v>
      </c>
      <c r="J231" s="6" t="s">
        <v>242</v>
      </c>
      <c r="K231" s="6" t="s">
        <v>34</v>
      </c>
      <c r="L231" s="6" t="s">
        <v>17</v>
      </c>
      <c r="M231" s="22" t="str">
        <f>HYPERLINK("https://www.amazon.com/Scale-Sports-Adjustable-Featuring-Illuminating/dp/B06XJ4KQL9/ref=sr_1_9?s=sporting-goods&amp;ie=UTF8&amp;qid=1544486469&amp;sr=1-9&amp;keywords=rollerblades&amp;th=1&amp;psc=1","Link")</f>
        <v>Link</v>
      </c>
    </row>
    <row r="232">
      <c r="A232" s="15" t="s">
        <v>279</v>
      </c>
      <c r="B232" s="5">
        <v>59.99</v>
      </c>
      <c r="C232" s="6" t="s">
        <v>27</v>
      </c>
      <c r="D232" s="6">
        <v>0.0</v>
      </c>
      <c r="E232" s="6">
        <v>4.65</v>
      </c>
      <c r="F232" s="6">
        <v>2.0</v>
      </c>
      <c r="G232" s="6">
        <v>1.0</v>
      </c>
      <c r="H232" s="6">
        <v>8.99</v>
      </c>
      <c r="I232" s="6">
        <v>4.65</v>
      </c>
      <c r="J232" s="6" t="s">
        <v>242</v>
      </c>
      <c r="K232" s="6" t="s">
        <v>34</v>
      </c>
      <c r="L232" s="6" t="s">
        <v>17</v>
      </c>
      <c r="M232" s="18" t="str">
        <f>HYPERLINK("https://www.amazon.com/dp/B01AVCYQ0Q/ref=cm_gf_aTNN_d_p0_qd39________________________J3uWfwdiqsu1EK0Ebahn","Cruiser")</f>
        <v>Cruiser</v>
      </c>
    </row>
    <row r="233">
      <c r="A233" s="15" t="s">
        <v>280</v>
      </c>
      <c r="B233" s="5">
        <v>59.99</v>
      </c>
      <c r="C233" s="6" t="s">
        <v>27</v>
      </c>
      <c r="D233" s="6">
        <v>0.0</v>
      </c>
      <c r="E233" s="6">
        <v>0.0</v>
      </c>
      <c r="F233" s="6">
        <v>2.0</v>
      </c>
      <c r="G233" s="6">
        <v>1.0</v>
      </c>
      <c r="H233" s="6">
        <v>11.99</v>
      </c>
      <c r="I233" s="6">
        <v>0.0</v>
      </c>
      <c r="J233" s="6" t="s">
        <v>242</v>
      </c>
      <c r="K233" s="6" t="s">
        <v>34</v>
      </c>
      <c r="L233" s="6" t="s">
        <v>17</v>
      </c>
      <c r="M233" s="18" t="str">
        <f>HYPERLINK("https://www.amazon.com/dp/B01EOUWUT0/ref=sspa_dk_detail_1?psc=1&amp;pd_rd_i=B01EOUWUT0&amp;pd_rd_w=OdAJS&amp;pf_rd_p=f0dedbe2-13c8-4136-a746-4398ed93cf0f&amp;pd_rd_wg=BqO9Y&amp;pf_rd_r=9Y0FEZXHN4AP9D5A46MS&amp;pd_rd_r=4b13b128-fcd7-11e8-ac56-ef78e8b4d458","LongBoard")</f>
        <v>LongBoard</v>
      </c>
    </row>
    <row r="234">
      <c r="A234" s="15" t="s">
        <v>281</v>
      </c>
      <c r="B234" s="5">
        <v>70.99</v>
      </c>
      <c r="C234" s="6" t="s">
        <v>27</v>
      </c>
      <c r="D234" s="6">
        <v>0.0</v>
      </c>
      <c r="E234" s="6">
        <v>5.5</v>
      </c>
      <c r="F234" s="6">
        <v>2.0</v>
      </c>
      <c r="G234" s="6">
        <v>1.0</v>
      </c>
      <c r="H234" s="6">
        <v>11.99</v>
      </c>
      <c r="I234" s="6">
        <v>6.43</v>
      </c>
      <c r="J234" s="6" t="s">
        <v>242</v>
      </c>
      <c r="K234" s="6" t="s">
        <v>34</v>
      </c>
      <c r="L234" s="6" t="s">
        <v>17</v>
      </c>
      <c r="M234" s="18" t="str">
        <f>HYPERLINK("https://www.amazon.com/Fuzion-X-3-Scooter-2018-Gold/dp/B073ZMWZBQ/ref=sr_1_7?s=sporting-goods&amp;ie=UTF8&amp;qid=1544486329&amp;sr=1-7&amp;keywords=scooter","Scooter")</f>
        <v>Scooter</v>
      </c>
    </row>
    <row r="235">
      <c r="A235" s="15" t="s">
        <v>282</v>
      </c>
      <c r="B235" s="5">
        <v>218.55</v>
      </c>
      <c r="C235" s="6" t="s">
        <v>27</v>
      </c>
      <c r="D235" s="6">
        <v>0.0</v>
      </c>
      <c r="E235" s="6">
        <v>16.94</v>
      </c>
      <c r="F235" s="6">
        <v>2.0</v>
      </c>
      <c r="G235" s="6">
        <v>1.0</v>
      </c>
      <c r="H235" s="6">
        <v>27.99</v>
      </c>
      <c r="I235" s="6">
        <v>19.11</v>
      </c>
      <c r="J235" s="6" t="s">
        <v>242</v>
      </c>
      <c r="K235" s="6" t="s">
        <v>34</v>
      </c>
      <c r="L235" s="6" t="s">
        <v>17</v>
      </c>
      <c r="M235" s="18" t="str">
        <f>HYPERLINK("https://www.amazon.com/Mongoose-Boys-Legion-Bicycle-Black/dp/B074L3KP92/ref=sr_1_4?s=sporting-goods&amp;ie=UTF8&amp;qid=1544486437&amp;sr=1-4&amp;keywords=bmx","Bike")</f>
        <v>Bike</v>
      </c>
    </row>
    <row r="236">
      <c r="A236" s="15" t="s">
        <v>283</v>
      </c>
      <c r="B236" s="5">
        <v>79.95</v>
      </c>
      <c r="C236" s="9" t="s">
        <v>27</v>
      </c>
      <c r="D236" s="9">
        <v>0.0</v>
      </c>
      <c r="E236" s="9">
        <v>0.0</v>
      </c>
      <c r="F236" s="9">
        <v>5.0</v>
      </c>
      <c r="G236" s="9">
        <v>5.0</v>
      </c>
      <c r="H236" s="9">
        <v>0.0</v>
      </c>
      <c r="I236" s="9">
        <v>0.0</v>
      </c>
      <c r="J236" s="9" t="s">
        <v>242</v>
      </c>
      <c r="K236" s="9" t="s">
        <v>34</v>
      </c>
      <c r="L236" s="9" t="s">
        <v>17</v>
      </c>
      <c r="M236" s="29" t="str">
        <f>HYPERLINK("https://www.amazon.com/ELEMENT-Skateboards-SECTION-Complete-SKATEBOARD/dp/B00CA97JW6/ref=sr_1_3?s=sporting-goods&amp;ie=UTF8&amp;qid=1548174185&amp;sr=1-3&amp;keywords=element+skateboard","Link")</f>
        <v>Link</v>
      </c>
    </row>
    <row r="237">
      <c r="A237" s="25" t="s">
        <v>284</v>
      </c>
      <c r="B237" s="12">
        <v>144.89</v>
      </c>
      <c r="C237" s="6" t="s">
        <v>27</v>
      </c>
      <c r="D237" s="6">
        <v>0.0</v>
      </c>
      <c r="E237" s="6">
        <v>10.81</v>
      </c>
      <c r="F237" s="6">
        <v>2.0</v>
      </c>
      <c r="G237" s="6">
        <v>1.0</v>
      </c>
      <c r="H237" s="6">
        <v>6.99</v>
      </c>
      <c r="I237" s="6">
        <v>11.35</v>
      </c>
      <c r="J237" s="13" t="s">
        <v>242</v>
      </c>
      <c r="K237" s="6" t="s">
        <v>28</v>
      </c>
      <c r="L237" s="6" t="s">
        <v>17</v>
      </c>
      <c r="M237" s="7" t="str">
        <f>HYPERLINK("https://www.amazon.com/Xbox-Elite-Wireless-Controller-one/dp/B00ZDNNRB8/ref=sr_1_3?s=videogames&amp;ie=UTF8&amp;qid=1545082754&amp;sr=1-3&amp;keywords=xbox%2Belite%2Bcontroller&amp;th=1","Link")</f>
        <v>Link</v>
      </c>
    </row>
    <row r="238">
      <c r="A238" s="16" t="s">
        <v>285</v>
      </c>
      <c r="B238" s="5">
        <v>159.99</v>
      </c>
      <c r="C238" s="6" t="s">
        <v>27</v>
      </c>
      <c r="D238" s="6">
        <v>0.0</v>
      </c>
      <c r="E238" s="6">
        <v>11.91</v>
      </c>
      <c r="F238" s="6">
        <v>2.0</v>
      </c>
      <c r="G238" s="6">
        <v>2.0</v>
      </c>
      <c r="H238" s="6">
        <v>0.0</v>
      </c>
      <c r="I238" s="6">
        <v>11.91</v>
      </c>
      <c r="J238" s="6" t="s">
        <v>242</v>
      </c>
      <c r="K238" s="6" t="s">
        <v>28</v>
      </c>
      <c r="L238" s="6" t="s">
        <v>17</v>
      </c>
      <c r="M238" s="7" t="str">
        <f>HYPERLINK("https://www.amazon.com/Apple-MMEF2AM-AirPods-Wireless-Bluetooth/dp/B01MQWUXZS/ref=sr_1_3?s=electronics&amp;ie=UTF8&amp;qid=1543038955&amp;sr=1-3&amp;keywords=earpods+apple","Link")</f>
        <v>Link</v>
      </c>
    </row>
    <row r="239">
      <c r="A239" s="15" t="s">
        <v>286</v>
      </c>
      <c r="B239" s="5">
        <v>189.19</v>
      </c>
      <c r="C239" s="6" t="s">
        <v>27</v>
      </c>
      <c r="D239" s="6">
        <v>20.66</v>
      </c>
      <c r="E239" s="6">
        <v>0.0</v>
      </c>
      <c r="F239" s="6">
        <v>2.0</v>
      </c>
      <c r="G239" s="6">
        <v>1.0</v>
      </c>
      <c r="H239" s="6">
        <v>16.99</v>
      </c>
      <c r="I239" s="6">
        <v>21.98</v>
      </c>
      <c r="J239" s="6" t="s">
        <v>242</v>
      </c>
      <c r="K239" s="6" t="s">
        <v>28</v>
      </c>
      <c r="L239" s="6" t="s">
        <v>17</v>
      </c>
      <c r="M239" s="22" t="str">
        <f>HYPERLINK("https://www.amazon.com/24-inch-FreeSync-Monitor-VG245H-Response/dp/B01JGYM5H6/ref=sr_1_5?s=electronics&amp;ie=UTF8&amp;qid=1544330747&amp;sr=1-5&amp;keywords=gaming+monitor","Link")</f>
        <v>Link</v>
      </c>
    </row>
    <row r="240">
      <c r="A240" s="15" t="s">
        <v>287</v>
      </c>
      <c r="B240" s="5">
        <v>244.99</v>
      </c>
      <c r="C240" s="6" t="s">
        <v>27</v>
      </c>
      <c r="D240" s="6">
        <v>24.99</v>
      </c>
      <c r="E240" s="6">
        <v>0.0</v>
      </c>
      <c r="F240" s="6">
        <v>2.0</v>
      </c>
      <c r="G240" s="6">
        <v>1.0</v>
      </c>
      <c r="H240" s="6">
        <v>16.99</v>
      </c>
      <c r="I240" s="6">
        <v>26.31</v>
      </c>
      <c r="J240" s="6" t="s">
        <v>242</v>
      </c>
      <c r="K240" s="6" t="s">
        <v>28</v>
      </c>
      <c r="L240" s="6" t="s">
        <v>17</v>
      </c>
      <c r="M240" s="22" t="str">
        <f>HYPERLINK("https://www.amazon.com/dp/B01H5KKQTM/ref=sspa_dk_detail_1?psc=1&amp;pd_rd_i=B01H5KKQTM&amp;pd_rd_w=lij2T&amp;pf_rd_p=f0dedbe2-13c8-4136-a746-4398ed93cf0f&amp;pd_rd_wg=e37Du&amp;pf_rd_r=ETE1H0SPEFQ2BPV7G0P2&amp;pd_rd_r=74a976e2-fb6d-11e8-9909-b13733703ee0","Link")</f>
        <v>Link</v>
      </c>
    </row>
    <row r="241">
      <c r="A241" s="15" t="s">
        <v>288</v>
      </c>
      <c r="B241" s="5">
        <v>196.99</v>
      </c>
      <c r="C241" s="6" t="s">
        <v>27</v>
      </c>
      <c r="D241" s="6">
        <v>21.27</v>
      </c>
      <c r="E241" s="6">
        <v>0.0</v>
      </c>
      <c r="F241" s="6">
        <v>2.0</v>
      </c>
      <c r="G241" s="6">
        <v>1.0</v>
      </c>
      <c r="H241" s="6">
        <v>11.99</v>
      </c>
      <c r="I241" s="6">
        <v>22.2</v>
      </c>
      <c r="J241" s="6" t="s">
        <v>242</v>
      </c>
      <c r="K241" s="6" t="s">
        <v>28</v>
      </c>
      <c r="L241" s="6" t="s">
        <v>17</v>
      </c>
      <c r="M241" s="22" t="str">
        <f>HYPERLINK("https://www.amazon.com/Acer-GN246HL-Bbid-24-Inch-Display-x/dp/B00KO4518I/ref=sr_1_14?s=electronics&amp;ie=UTF8&amp;qid=1544330747&amp;sr=1-14&amp;keywords=gaming+monitor","Link")</f>
        <v>Link</v>
      </c>
    </row>
    <row r="242">
      <c r="A242" s="15" t="s">
        <v>289</v>
      </c>
      <c r="B242" s="5">
        <v>299.0</v>
      </c>
      <c r="C242" s="6" t="s">
        <v>27</v>
      </c>
      <c r="D242" s="6">
        <v>29.17</v>
      </c>
      <c r="E242" s="6">
        <v>0.0</v>
      </c>
      <c r="F242" s="6">
        <v>2.0</v>
      </c>
      <c r="G242" s="6">
        <v>1.0</v>
      </c>
      <c r="H242" s="6">
        <v>16.99</v>
      </c>
      <c r="I242" s="6">
        <v>30.49</v>
      </c>
      <c r="J242" s="6" t="s">
        <v>242</v>
      </c>
      <c r="K242" s="6" t="s">
        <v>28</v>
      </c>
      <c r="L242" s="6" t="s">
        <v>17</v>
      </c>
      <c r="M242" s="22" t="str">
        <f>HYPERLINK("https://www.amazon.com/dp/B01H5KKW0A/ref=sspa_dk_detail_1?pd_rd_i=B01H5KKQTM&amp;pd_rd_w=lij2T&amp;pf_rd_p=f0dedbe2-13c8-4136-a746-4398ed93cf0f&amp;pd_rd_wg=e37Du&amp;pf_rd_r=ETE1H0SPEFQ2BPV7G0P2&amp;pd_rd_r=74a976e2-fb6d-11e8-9909-b13733703ee0&amp;th=1","Link")</f>
        <v>Link</v>
      </c>
    </row>
    <row r="243">
      <c r="A243" s="16" t="s">
        <v>290</v>
      </c>
      <c r="B243" s="5">
        <v>69.95</v>
      </c>
      <c r="C243" s="6" t="s">
        <v>27</v>
      </c>
      <c r="D243" s="6">
        <v>0.0</v>
      </c>
      <c r="E243" s="6">
        <v>0.0</v>
      </c>
      <c r="F243" s="6">
        <v>2.0</v>
      </c>
      <c r="G243" s="6">
        <v>1.0</v>
      </c>
      <c r="H243" s="6">
        <v>6.99</v>
      </c>
      <c r="I243" s="6">
        <v>0.0</v>
      </c>
      <c r="J243" s="6" t="s">
        <v>242</v>
      </c>
      <c r="K243" s="6" t="s">
        <v>28</v>
      </c>
      <c r="L243" s="6" t="s">
        <v>17</v>
      </c>
      <c r="M243" s="7" t="str">
        <f>HYPERLINK("https://www.amazon.com/HyperX-KHX-H3CL-WR-Gaming-Headset/dp/B01MTLMV89/?tag=aboutcom02lifewire-20&amp;ascsubtag=4054071%7Cgoogle.com%7C%7C%7C36%2C70%2C10%2C74%2C38%2C29%2C47%7C1%7C&amp;th=1","Link")</f>
        <v>Link</v>
      </c>
    </row>
    <row r="244">
      <c r="A244" s="16" t="s">
        <v>291</v>
      </c>
      <c r="B244" s="5">
        <v>349.0</v>
      </c>
      <c r="C244" s="6" t="s">
        <v>27</v>
      </c>
      <c r="D244" s="6">
        <v>0.0</v>
      </c>
      <c r="E244" s="6">
        <v>27.05</v>
      </c>
      <c r="F244" s="6">
        <v>2.0</v>
      </c>
      <c r="G244" s="6">
        <v>2.0</v>
      </c>
      <c r="H244" s="6">
        <v>0.0</v>
      </c>
      <c r="I244" s="6">
        <v>27.05</v>
      </c>
      <c r="J244" s="6" t="s">
        <v>242</v>
      </c>
      <c r="K244" s="6" t="s">
        <v>28</v>
      </c>
      <c r="L244" s="6" t="s">
        <v>17</v>
      </c>
      <c r="M244" s="7" t="str">
        <f>HYPERLINK("https://www.amazon.com/Oculus-Touch-Virtual-Reality-System-pc/dp/B073X8N1YW/ref=sr_1_3_acs_osp_osp8-351d41c6-52_1?s=electronics&amp;ie=UTF8&amp;qid=1543028531&amp;sr=1-3-acs&amp;keywords=oculus%2Brift&amp;tag=pcmagcontent-20&amp;ascsubtag=351d41c6-5202-4897-acd5-978caee63215&amp;lin"&amp;"kCode=oas&amp;cv_ct_id=amzn1.osp.351d41c6-5202-4897-acd5-978caee63215&amp;cv_ct_pg=search&amp;cv_ct_wn=osp-search&amp;pf_rd_s=desktop-sx-inline&amp;pd_rd_w=3PaVu&amp;pf_rd_r=BS5AG179M4FSSTVACE9X&amp;pf_rd_p=181f5f04-003e-4996-b57f-605b9f524636&amp;pf_rd_m=ATVPDKIKX0DER&amp;pf_rd_i=oculus%2B"&amp;"rift&amp;pd_rd_wg=BVG1j&amp;pf_rd_t=301&amp;pd_rd_r=2fea55cb-9598-4f0a-962e-de5ad482959b&amp;creativeASIN=B073X8N1YW&amp;pd_rd_i=B073X8N1YW&amp;th=1","Link")</f>
        <v>Link</v>
      </c>
    </row>
    <row r="245">
      <c r="A245" s="15" t="s">
        <v>292</v>
      </c>
      <c r="B245" s="5">
        <v>379.0</v>
      </c>
      <c r="C245" s="6" t="s">
        <v>14</v>
      </c>
      <c r="D245" s="6">
        <v>0.0</v>
      </c>
      <c r="E245" s="6">
        <v>36.01</v>
      </c>
      <c r="F245" s="6">
        <v>5.0</v>
      </c>
      <c r="G245" s="6">
        <v>5.0</v>
      </c>
      <c r="H245" s="6">
        <v>0.0</v>
      </c>
      <c r="I245" s="6">
        <v>36.01</v>
      </c>
      <c r="J245" s="6" t="s">
        <v>242</v>
      </c>
      <c r="K245" s="6" t="s">
        <v>30</v>
      </c>
      <c r="L245" s="6" t="s">
        <v>17</v>
      </c>
      <c r="M245" s="18" t="str">
        <f>HYPERLINK("https://www.amazon.com/DXRacer-Valkyrie-Ergonomic-Adjustable-Computer/dp/B078P61X6C/ref=sr_1_12?s=home-garden&amp;ie=UTF8&amp;qid=1544191827&amp;sr=1-12&amp;keywords=dxracer","Male")</f>
        <v>Male</v>
      </c>
    </row>
    <row r="246">
      <c r="A246" s="15" t="s">
        <v>293</v>
      </c>
      <c r="B246" s="5">
        <v>189.99</v>
      </c>
      <c r="C246" s="6" t="s">
        <v>27</v>
      </c>
      <c r="D246" s="6">
        <v>0.0</v>
      </c>
      <c r="E246" s="6">
        <v>13.77</v>
      </c>
      <c r="F246" s="6">
        <v>5.0</v>
      </c>
      <c r="G246" s="6">
        <v>5.0</v>
      </c>
      <c r="H246" s="6">
        <v>0.0</v>
      </c>
      <c r="I246" s="6">
        <v>13.77</v>
      </c>
      <c r="J246" s="6" t="s">
        <v>242</v>
      </c>
      <c r="K246" s="6" t="s">
        <v>30</v>
      </c>
      <c r="L246" s="6" t="s">
        <v>17</v>
      </c>
      <c r="M246" s="18" t="str">
        <f>HYPERLINK("https://www.amazon.com/Giantex-Ergonomic-Executive-Adjustable-Reclining/dp/B079RYHD2G/ref=sr_1_1?s=sporting-goods&amp;ie=UTF8&amp;qid=1544364576&amp;sr=1-1&amp;keywords=dxracer+pink","Female")</f>
        <v>Female</v>
      </c>
    </row>
    <row r="247">
      <c r="A247" s="16" t="s">
        <v>294</v>
      </c>
      <c r="B247" s="5">
        <v>399.0</v>
      </c>
      <c r="C247" s="6" t="s">
        <v>27</v>
      </c>
      <c r="D247" s="6">
        <v>0.0</v>
      </c>
      <c r="E247" s="6">
        <v>30.92</v>
      </c>
      <c r="F247" s="6">
        <v>3.0</v>
      </c>
      <c r="G247" s="6">
        <v>3.0</v>
      </c>
      <c r="H247" s="6">
        <v>0.0</v>
      </c>
      <c r="I247" s="6">
        <v>30.92</v>
      </c>
      <c r="J247" s="6" t="s">
        <v>242</v>
      </c>
      <c r="K247" s="6" t="s">
        <v>30</v>
      </c>
      <c r="L247" s="6" t="s">
        <v>17</v>
      </c>
      <c r="M247" s="7" t="str">
        <f>HYPERLINK("https://www.amazon.com/Arozzi-Arena-Gaming-Desk-Black/dp/B01K1JW1L0/ref=sr_1_12_sspa?rps=1&amp;ie=UTF8&amp;qid=1544121748&amp;sr=8-12-spons&amp;keywords=gaming&amp;refinements=p_85%3A2470955011&amp;psc=1","Link")</f>
        <v>Link</v>
      </c>
    </row>
    <row r="248">
      <c r="A248" s="15" t="s">
        <v>295</v>
      </c>
      <c r="B248" s="5">
        <v>399.95</v>
      </c>
      <c r="C248" s="6" t="s">
        <v>27</v>
      </c>
      <c r="D248" s="6">
        <v>0.0</v>
      </c>
      <c r="E248" s="6">
        <v>31.0</v>
      </c>
      <c r="F248" s="6">
        <v>2.0</v>
      </c>
      <c r="G248" s="6">
        <v>1.0</v>
      </c>
      <c r="H248" s="6">
        <v>11.99</v>
      </c>
      <c r="I248" s="6">
        <v>31.93</v>
      </c>
      <c r="J248" s="6" t="s">
        <v>242</v>
      </c>
      <c r="K248" s="6" t="s">
        <v>28</v>
      </c>
      <c r="L248" s="6" t="s">
        <v>17</v>
      </c>
      <c r="M248" s="27" t="str">
        <f>HYPERLINK("https://www.amazon.com/PlayStation-4-Pro-1TB-Console/dp/B01LOP8EZC","Link")</f>
        <v>Link</v>
      </c>
    </row>
    <row r="249">
      <c r="A249" s="15" t="s">
        <v>296</v>
      </c>
      <c r="B249" s="5">
        <v>299.0</v>
      </c>
      <c r="C249" s="6" t="s">
        <v>27</v>
      </c>
      <c r="D249" s="6">
        <v>0.0</v>
      </c>
      <c r="E249" s="6">
        <v>23.17</v>
      </c>
      <c r="F249" s="6">
        <v>2.0</v>
      </c>
      <c r="G249" s="6">
        <v>1.0</v>
      </c>
      <c r="H249" s="6">
        <v>5.99</v>
      </c>
      <c r="I249" s="6">
        <v>25.17</v>
      </c>
      <c r="J249" s="6" t="s">
        <v>242</v>
      </c>
      <c r="K249" s="6" t="s">
        <v>28</v>
      </c>
      <c r="L249" s="6" t="s">
        <v>17</v>
      </c>
      <c r="M249" s="27" t="str">
        <f>HYPERLINK("https://www.amazon.com/Nintendo-Switch-Neon-Red-Blue-Joy/dp/B01MUAGZ49/ref=sr_1_2?s=videogames&amp;ie=UTF8&amp;qid=1548179638&amp;sr=1-2&amp;keywords=nintendo%2Bswitch&amp;th=1","Link")</f>
        <v>Link</v>
      </c>
    </row>
    <row r="250">
      <c r="A250" s="15" t="s">
        <v>297</v>
      </c>
      <c r="B250" s="5">
        <v>449.99</v>
      </c>
      <c r="C250" s="6" t="s">
        <v>27</v>
      </c>
      <c r="D250" s="6">
        <v>0.0</v>
      </c>
      <c r="E250" s="6">
        <v>0.0</v>
      </c>
      <c r="F250" s="6">
        <v>2.0</v>
      </c>
      <c r="G250" s="6">
        <v>0.0</v>
      </c>
      <c r="H250" s="6">
        <v>0.0</v>
      </c>
      <c r="I250" s="6">
        <v>0.0</v>
      </c>
      <c r="J250" s="6" t="s">
        <v>242</v>
      </c>
      <c r="K250" s="6" t="s">
        <v>28</v>
      </c>
      <c r="L250" s="6" t="s">
        <v>17</v>
      </c>
      <c r="M250" s="27" t="str">
        <f>HYPERLINK("https://www.amazon.com/Microsoft-Black-Console-Wireless-Controller/dp/B07M863LPJ/ref=sr_1_1_sspa?s=toys-and-games&amp;ie=UTF8&amp;qid=1548176462&amp;sr=1-1-spons&amp;keywords=xbox+one+x&amp;psc=1","Link")</f>
        <v>Link</v>
      </c>
    </row>
    <row r="251">
      <c r="A251" s="16" t="s">
        <v>298</v>
      </c>
      <c r="B251" s="5">
        <v>229.0</v>
      </c>
      <c r="C251" s="6" t="s">
        <v>14</v>
      </c>
      <c r="D251" s="6">
        <v>9.99</v>
      </c>
      <c r="E251" s="6">
        <v>0.0</v>
      </c>
      <c r="F251" s="6">
        <v>6.0</v>
      </c>
      <c r="G251" s="6">
        <v>6.0</v>
      </c>
      <c r="H251" s="6">
        <v>0.0</v>
      </c>
      <c r="I251" s="6">
        <v>9.99</v>
      </c>
      <c r="J251" s="6" t="s">
        <v>242</v>
      </c>
      <c r="K251" s="6" t="s">
        <v>28</v>
      </c>
      <c r="L251" s="6" t="s">
        <v>17</v>
      </c>
      <c r="M251" s="7" t="str">
        <f>HYPERLINK("https://nanoleaf.me/en/consumer-led-lighting/products/smarter-series/nanoleaf-light-panels-smarter-kit/#get","Link")</f>
        <v>Link</v>
      </c>
    </row>
    <row r="252">
      <c r="A252" s="16" t="s">
        <v>299</v>
      </c>
      <c r="B252" s="5">
        <v>1799.0</v>
      </c>
      <c r="C252" s="6" t="s">
        <v>27</v>
      </c>
      <c r="D252" s="6">
        <v>0.0</v>
      </c>
      <c r="E252" s="6">
        <v>139.42</v>
      </c>
      <c r="F252" s="6">
        <v>2.0</v>
      </c>
      <c r="G252" s="6">
        <v>2.0</v>
      </c>
      <c r="H252" s="6">
        <v>0.0</v>
      </c>
      <c r="I252" s="6">
        <v>139.42</v>
      </c>
      <c r="J252" s="6" t="s">
        <v>242</v>
      </c>
      <c r="K252" s="6" t="s">
        <v>28</v>
      </c>
      <c r="L252" s="6" t="s">
        <v>17</v>
      </c>
      <c r="M252" s="7" t="str">
        <f>HYPERLINK("https://www.amazon.com/iBUYPOWER-9200-i7-8700K-Motherboard-Graphics/dp/B078H7WQ8B/ref=sr_1_6?s=electronics&amp;ie=UTF8&amp;qid=1543038684&amp;sr=1-6&amp;keywords=done","Link")</f>
        <v>Link</v>
      </c>
    </row>
    <row r="253">
      <c r="A253" s="16" t="s">
        <v>300</v>
      </c>
      <c r="B253" s="5">
        <v>159.95</v>
      </c>
      <c r="C253" s="6" t="s">
        <v>14</v>
      </c>
      <c r="D253" s="6">
        <v>0.0</v>
      </c>
      <c r="E253" s="6">
        <v>12.4</v>
      </c>
      <c r="F253" s="6">
        <v>2.0</v>
      </c>
      <c r="G253" s="6">
        <v>2.0</v>
      </c>
      <c r="H253" s="6">
        <v>0.0</v>
      </c>
      <c r="I253" s="6">
        <v>12.4</v>
      </c>
      <c r="J253" s="6" t="s">
        <v>242</v>
      </c>
      <c r="K253" s="6" t="s">
        <v>34</v>
      </c>
      <c r="L253" s="6" t="s">
        <v>17</v>
      </c>
      <c r="M253" s="7" t="str">
        <f>HYPERLINK("https://www.amazon.com/dp/B072MK1PDV/ref=gbps_tit_m15_0ed5_e5fa8f94?smid=ATVPDKIKX0DER&amp;pf_rd_p=7a1c0026-ac31-40af-9e8e-e8b49eab0ed5&amp;pf_rd_s=merchandised-search-15&amp;pf_rd_t=101&amp;pf_rd_i=17911189011&amp;pf_rd_m=ATVPDKIKX0DER&amp;pf_rd_r=9876QB46DJD9RYD5KZPF&amp;th=1","Link")</f>
        <v>Link</v>
      </c>
    </row>
    <row r="254">
      <c r="A254" s="16" t="s">
        <v>301</v>
      </c>
      <c r="B254" s="5">
        <v>137.85</v>
      </c>
      <c r="C254" s="6" t="s">
        <v>27</v>
      </c>
      <c r="D254" s="6">
        <v>0.0</v>
      </c>
      <c r="E254" s="6">
        <v>0.0</v>
      </c>
      <c r="F254" s="6">
        <v>10.0</v>
      </c>
      <c r="G254" s="6">
        <v>10.0</v>
      </c>
      <c r="H254" s="6">
        <v>0.0</v>
      </c>
      <c r="I254" s="6">
        <v>0.0</v>
      </c>
      <c r="J254" s="6" t="s">
        <v>242</v>
      </c>
      <c r="K254" s="6" t="s">
        <v>30</v>
      </c>
      <c r="L254" s="6" t="s">
        <v>17</v>
      </c>
      <c r="M254" s="7" t="str">
        <f>HYPERLINK("https://www.amazon.com/Big-Joe-0001657-XX-Large-Filled/dp/B079Z87VFX/ref=sr_1_3?ie=UTF8&amp;qid=1545082581&amp;sr=8-3&amp;keywords=XXL+Bean+Bag+Chair","Link")</f>
        <v>Link</v>
      </c>
    </row>
    <row r="255">
      <c r="A255" s="16" t="s">
        <v>302</v>
      </c>
      <c r="B255" s="5">
        <v>649.0</v>
      </c>
      <c r="C255" s="6" t="s">
        <v>27</v>
      </c>
      <c r="D255" s="6">
        <v>0.0</v>
      </c>
      <c r="E255" s="6">
        <v>50.3</v>
      </c>
      <c r="F255" s="6">
        <v>2.0</v>
      </c>
      <c r="G255" s="6">
        <v>1.0</v>
      </c>
      <c r="H255" s="6">
        <v>5.99</v>
      </c>
      <c r="I255" s="6">
        <v>50.3</v>
      </c>
      <c r="J255" s="6" t="s">
        <v>242</v>
      </c>
      <c r="K255" s="6" t="s">
        <v>28</v>
      </c>
      <c r="L255" s="6" t="s">
        <v>17</v>
      </c>
      <c r="M255" s="7" t="str">
        <f>HYPERLINK("https://www.amazon.com/Canon-PowerShot-Digital-Camera-Screen/dp/B01BV14OXA/ref=sr_1_3?ie=UTF8&amp;qid=1544316115&amp;sr=8-3&amp;keywords=cannon+g7x+mark+ii","Link")</f>
        <v>Link</v>
      </c>
    </row>
    <row r="256">
      <c r="A256" s="15" t="s">
        <v>303</v>
      </c>
      <c r="B256" s="5">
        <v>407.58</v>
      </c>
      <c r="C256" s="6" t="s">
        <v>27</v>
      </c>
      <c r="D256" s="6">
        <v>0.0</v>
      </c>
      <c r="E256" s="6">
        <v>31.59</v>
      </c>
      <c r="F256" s="6">
        <v>2.0</v>
      </c>
      <c r="G256" s="6">
        <v>1.0</v>
      </c>
      <c r="H256" s="6">
        <v>5.99</v>
      </c>
      <c r="I256" s="6">
        <v>32.45</v>
      </c>
      <c r="J256" s="6" t="s">
        <v>242</v>
      </c>
      <c r="K256" s="6" t="s">
        <v>71</v>
      </c>
      <c r="L256" s="6" t="s">
        <v>17</v>
      </c>
      <c r="M256" s="22" t="str">
        <f>HYPERLINK("https://www.amazon.com/Apple-Watch-GPS-44mm-Silver-Aluminium/dp/B07HDGBVVT","Link")</f>
        <v>Link</v>
      </c>
    </row>
    <row r="257">
      <c r="A257" s="15" t="s">
        <v>304</v>
      </c>
      <c r="B257" s="5">
        <v>300.3</v>
      </c>
      <c r="C257" s="6" t="s">
        <v>27</v>
      </c>
      <c r="D257" s="6">
        <v>0.0</v>
      </c>
      <c r="E257" s="6">
        <v>0.0</v>
      </c>
      <c r="F257" s="6">
        <v>2.0</v>
      </c>
      <c r="G257" s="6">
        <v>2.0</v>
      </c>
      <c r="H257" s="6">
        <v>0.0</v>
      </c>
      <c r="I257" s="6">
        <v>0.0</v>
      </c>
      <c r="J257" s="6" t="s">
        <v>242</v>
      </c>
      <c r="K257" s="6" t="s">
        <v>71</v>
      </c>
      <c r="L257" s="6" t="s">
        <v>17</v>
      </c>
      <c r="M257" s="22" t="str">
        <f>HYPERLINK("https://www.amazon.com/SUUNTO-Core-Crush-Outdoor-Watch/dp/B0785X3P9H","Link")</f>
        <v>Link</v>
      </c>
    </row>
    <row r="258">
      <c r="A258" s="15" t="s">
        <v>305</v>
      </c>
      <c r="B258" s="5">
        <v>350.0</v>
      </c>
      <c r="C258" s="6" t="s">
        <v>27</v>
      </c>
      <c r="D258" s="6">
        <v>0.0</v>
      </c>
      <c r="E258" s="6">
        <v>27.13</v>
      </c>
      <c r="F258" s="6">
        <v>2.0</v>
      </c>
      <c r="G258" s="6">
        <v>1.0</v>
      </c>
      <c r="H258" s="6">
        <v>5.99</v>
      </c>
      <c r="I258" s="6">
        <v>27.59</v>
      </c>
      <c r="J258" s="6" t="s">
        <v>242</v>
      </c>
      <c r="K258" s="6" t="s">
        <v>71</v>
      </c>
      <c r="L258" s="6" t="s">
        <v>17</v>
      </c>
      <c r="M258" s="22" t="str">
        <f>HYPERLINK("https://www.amazon.com/Michael-Kors-Access-Stainless-Smartwatch/dp/B07G94WZWC","Link")</f>
        <v>Link</v>
      </c>
    </row>
    <row r="259">
      <c r="A259" s="15" t="s">
        <v>306</v>
      </c>
      <c r="B259" s="5">
        <v>106.29</v>
      </c>
      <c r="C259" s="6" t="s">
        <v>27</v>
      </c>
      <c r="D259" s="6">
        <v>0.0</v>
      </c>
      <c r="E259" s="6">
        <v>8.24</v>
      </c>
      <c r="F259" s="6">
        <v>2.0</v>
      </c>
      <c r="G259" s="6">
        <v>1.0</v>
      </c>
      <c r="H259" s="6">
        <v>8.24</v>
      </c>
      <c r="I259" s="6">
        <v>5.99</v>
      </c>
      <c r="J259" s="6" t="s">
        <v>242</v>
      </c>
      <c r="K259" s="6" t="s">
        <v>71</v>
      </c>
      <c r="L259" s="6" t="s">
        <v>17</v>
      </c>
      <c r="M259" s="22" t="str">
        <f>HYPERLINK("https://www.amazon.com/Glitter-Silver-Stainless-Ladies-W0987L1/dp/B01N5NULV8","Link")</f>
        <v>Link</v>
      </c>
    </row>
    <row r="260">
      <c r="A260" s="15" t="s">
        <v>307</v>
      </c>
      <c r="B260" s="5">
        <v>128.96</v>
      </c>
      <c r="C260" s="6" t="s">
        <v>14</v>
      </c>
      <c r="D260" s="6">
        <v>0.0</v>
      </c>
      <c r="E260" s="6">
        <v>10.49</v>
      </c>
      <c r="F260" s="6">
        <v>14.0</v>
      </c>
      <c r="G260" s="6">
        <v>5.0</v>
      </c>
      <c r="H260" s="6">
        <v>12.1</v>
      </c>
      <c r="I260" s="6">
        <v>10.93</v>
      </c>
      <c r="J260" s="6" t="s">
        <v>242</v>
      </c>
      <c r="K260" s="6" t="s">
        <v>71</v>
      </c>
      <c r="L260" s="6" t="s">
        <v>17</v>
      </c>
      <c r="M260" s="22" t="str">
        <f>HYPERLINK("https://www.amazon.com/Nixon-A105-1041-Sentry-Matte-Black/dp/B004TS15HG","Link")</f>
        <v>Link</v>
      </c>
    </row>
    <row r="261">
      <c r="A261" s="15" t="s">
        <v>308</v>
      </c>
      <c r="B261" s="5">
        <v>99.99</v>
      </c>
      <c r="C261" s="6" t="s">
        <v>27</v>
      </c>
      <c r="D261" s="6">
        <v>0.0</v>
      </c>
      <c r="E261" s="6">
        <v>7.75</v>
      </c>
      <c r="F261" s="6">
        <v>2.0</v>
      </c>
      <c r="G261" s="6">
        <v>2.0</v>
      </c>
      <c r="H261" s="6">
        <v>0.0</v>
      </c>
      <c r="I261" s="6">
        <v>7.75</v>
      </c>
      <c r="J261" s="6" t="s">
        <v>242</v>
      </c>
      <c r="K261" s="6" t="s">
        <v>71</v>
      </c>
      <c r="L261" s="6" t="s">
        <v>17</v>
      </c>
      <c r="M261" s="30" t="str">
        <f>HYPERLINK("https://www.amazon.com/Nixon-Teller-A0451919-00-Womens-Sunray/dp/B07G1XPZWW","Link")</f>
        <v>Link</v>
      </c>
      <c r="N261" s="35" t="str">
        <f>HYPERLINK("https://www.amazon.com/Nixon-Unisex-Base-Tide-Size/dp/B01INQ0VTW?th=1","Surf Watch")</f>
        <v>Surf Watch</v>
      </c>
    </row>
    <row r="262">
      <c r="A262" s="16" t="s">
        <v>309</v>
      </c>
      <c r="B262" s="5">
        <v>210.0</v>
      </c>
      <c r="C262" s="6" t="s">
        <v>27</v>
      </c>
      <c r="D262" s="6">
        <v>0.0</v>
      </c>
      <c r="E262" s="6">
        <v>16.28</v>
      </c>
      <c r="F262" s="6">
        <v>3.0</v>
      </c>
      <c r="G262" s="6">
        <v>3.0</v>
      </c>
      <c r="H262" s="6">
        <v>0.0</v>
      </c>
      <c r="I262" s="6">
        <v>16.28</v>
      </c>
      <c r="J262" s="6" t="s">
        <v>242</v>
      </c>
      <c r="K262" s="6" t="s">
        <v>71</v>
      </c>
      <c r="L262" s="6" t="s">
        <v>17</v>
      </c>
      <c r="M262" s="7" t="str">
        <f>HYPERLINK("https://shop.nordstrom.com/s/gucci-pursuit-rubber-slide-sandal-men/3408097?country=US&amp;currency=USD&amp;mrkgcl=760&amp;mrkgadid=3313961681&amp;utm_content=50089949991&amp;utm_term=aud-370197395965:pla-370326467733&amp;utm_channel=shopping_acq_p&amp;sp_source=google&amp;sp_campaign=95"&amp;"3510785&amp;rkg_id=0&amp;adpos=1o1&amp;creative=226491310777&amp;device=c&amp;matchtype=&amp;network=g&amp;gclid=CjwKCAiA9K3gBRA4EiwACEhFe7AV7dCnzYRvnzhJFcwR2VJ5-ldl9AOVU72awx1JZvMa_oMs7J-brhoCXpgQAvD_BwE","Link")</f>
        <v>Link</v>
      </c>
    </row>
    <row r="263">
      <c r="A263" s="15" t="s">
        <v>310</v>
      </c>
      <c r="B263" s="5">
        <v>739.99</v>
      </c>
      <c r="C263" s="6" t="s">
        <v>311</v>
      </c>
      <c r="D263" s="6">
        <v>0.0</v>
      </c>
      <c r="E263" s="6">
        <v>57.35</v>
      </c>
      <c r="F263" s="6">
        <v>3.0</v>
      </c>
      <c r="G263" s="6">
        <v>3.0</v>
      </c>
      <c r="H263" s="6">
        <v>0.0</v>
      </c>
      <c r="I263" s="6">
        <v>57.35</v>
      </c>
      <c r="J263" s="6" t="s">
        <v>242</v>
      </c>
      <c r="K263" s="6" t="s">
        <v>28</v>
      </c>
      <c r="L263" s="6" t="s">
        <v>17</v>
      </c>
      <c r="M263" s="18" t="str">
        <f>HYPERLINK("https://www.bestbuy.com/site/samsung-galaxy-s9-64gb-unlocked-midnight-black/6191433.p?skuId=6191433","Galaxy Note 9")</f>
        <v>Galaxy Note 9</v>
      </c>
    </row>
    <row r="264">
      <c r="A264" s="15" t="s">
        <v>312</v>
      </c>
      <c r="B264" s="5">
        <v>899.99</v>
      </c>
      <c r="C264" s="6" t="s">
        <v>311</v>
      </c>
      <c r="D264" s="6">
        <v>0.0</v>
      </c>
      <c r="E264" s="6">
        <v>69.75</v>
      </c>
      <c r="F264" s="6">
        <v>3.0</v>
      </c>
      <c r="G264" s="6">
        <v>3.0</v>
      </c>
      <c r="H264" s="6">
        <v>0.0</v>
      </c>
      <c r="I264" s="6">
        <v>69.75</v>
      </c>
      <c r="J264" s="6" t="s">
        <v>242</v>
      </c>
      <c r="K264" s="6" t="s">
        <v>28</v>
      </c>
      <c r="L264" s="6" t="s">
        <v>17</v>
      </c>
      <c r="M264" s="18" t="str">
        <f>HYPERLINK("https://www.bestbuy.com/site/apple-iphone-x-with-64gb-memory-cell-phone-unlocked-space-gray/6316064.p?skuId=6316064","iPhone X")</f>
        <v>iPhone X</v>
      </c>
    </row>
    <row r="265">
      <c r="A265" s="15" t="s">
        <v>313</v>
      </c>
      <c r="B265" s="5">
        <v>799.99</v>
      </c>
      <c r="C265" s="6" t="s">
        <v>311</v>
      </c>
      <c r="D265" s="6">
        <v>0.0</v>
      </c>
      <c r="E265" s="6">
        <v>62.12</v>
      </c>
      <c r="F265" s="6">
        <v>3.0</v>
      </c>
      <c r="G265" s="6">
        <v>3.0</v>
      </c>
      <c r="H265" s="6">
        <v>0.0</v>
      </c>
      <c r="I265" s="6">
        <v>62.12</v>
      </c>
      <c r="J265" s="6" t="s">
        <v>242</v>
      </c>
      <c r="K265" s="6" t="s">
        <v>28</v>
      </c>
      <c r="L265" s="6" t="s">
        <v>17</v>
      </c>
      <c r="M265" s="18" t="str">
        <f>HYPERLINK("https://www.bestbuy.com/site/lg-v40-thinq-with-64gb-memory-cell-phone-unlocked-aurora-black/6305718.p?skuId=6305718","LG V40 ThinQ")</f>
        <v>LG V40 ThinQ</v>
      </c>
    </row>
    <row r="266">
      <c r="A266" s="15" t="s">
        <v>314</v>
      </c>
      <c r="B266" s="5">
        <v>799.99</v>
      </c>
      <c r="C266" s="6" t="s">
        <v>311</v>
      </c>
      <c r="D266" s="6">
        <v>0.0</v>
      </c>
      <c r="E266" s="6">
        <v>62.12</v>
      </c>
      <c r="F266" s="6">
        <v>3.0</v>
      </c>
      <c r="G266" s="6">
        <v>3.0</v>
      </c>
      <c r="H266" s="6">
        <v>0.0</v>
      </c>
      <c r="I266" s="6">
        <v>62.12</v>
      </c>
      <c r="J266" s="6" t="s">
        <v>242</v>
      </c>
      <c r="K266" s="6" t="s">
        <v>28</v>
      </c>
      <c r="L266" s="6" t="s">
        <v>17</v>
      </c>
      <c r="M266" s="18" t="str">
        <f>HYPERLINK("https://www.bestbuy.com/site/sony-xperia-xz3-with-64gb-memory-cell-phone-unlocked-white-silver/6301936.p?skuId=6301936","Sony XPERIA")</f>
        <v>Sony XPERIA</v>
      </c>
    </row>
    <row r="267">
      <c r="A267" s="16" t="s">
        <v>315</v>
      </c>
      <c r="B267" s="5">
        <v>399.99</v>
      </c>
      <c r="C267" s="6" t="s">
        <v>14</v>
      </c>
      <c r="D267" s="6">
        <v>0.0</v>
      </c>
      <c r="E267" s="6">
        <v>31.0</v>
      </c>
      <c r="F267" s="6">
        <v>7.0</v>
      </c>
      <c r="G267" s="6">
        <v>7.0</v>
      </c>
      <c r="H267" s="6">
        <v>0.0</v>
      </c>
      <c r="I267" s="6">
        <v>31.0</v>
      </c>
      <c r="J267" s="6" t="s">
        <v>242</v>
      </c>
      <c r="K267" s="6" t="s">
        <v>34</v>
      </c>
      <c r="L267" s="6" t="s">
        <v>17</v>
      </c>
      <c r="M267" s="7" t="str">
        <f>HYPERLINK("https://www.amazon.com/dp/B076F4Z197/ref=gbps_img_m15_e44d_3b3781df?smid=ATVPDKIKX0DER&amp;pf_rd_p=b432e1de-c3b7-4f20-969a-6a641c7ce44d&amp;pf_rd_s=merchandised-search-15&amp;pf_rd_t=101&amp;pf_rd_i=17911198011&amp;pf_rd_m=ATVPDKIKX0DER&amp;pf_rd_r=69NJR90055WG2KWTR47B","Link")</f>
        <v>Link</v>
      </c>
    </row>
    <row r="268">
      <c r="A268" s="16" t="s">
        <v>316</v>
      </c>
      <c r="B268" s="5">
        <v>658.99</v>
      </c>
      <c r="C268" s="6" t="s">
        <v>14</v>
      </c>
      <c r="D268" s="6">
        <v>0.0</v>
      </c>
      <c r="E268" s="6">
        <v>51.07</v>
      </c>
      <c r="F268" s="6">
        <v>9.0</v>
      </c>
      <c r="G268" s="6">
        <v>9.0</v>
      </c>
      <c r="H268" s="6">
        <v>0.0</v>
      </c>
      <c r="I268" s="6">
        <v>51.07</v>
      </c>
      <c r="J268" s="6" t="s">
        <v>242</v>
      </c>
      <c r="K268" s="6" t="s">
        <v>34</v>
      </c>
      <c r="L268" s="6" t="s">
        <v>17</v>
      </c>
      <c r="M268" s="7" t="str">
        <f>HYPERLINK("https://www.amazon.com/dp/B00FLYAY3I/ref=gbps_img_m15_e44d_60fcc016?smid=A1DXN92KCKEQV4&amp;pf_rd_p=b432e1de-c3b7-4f20-969a-6a641c7ce44d&amp;pf_rd_s=merchandised-search-15&amp;pf_rd_t=101&amp;pf_rd_i=17911198011&amp;pf_rd_m=ATVPDKIKX0DER&amp;pf_rd_r=69NJR90055WG2KWTR47B","Link")</f>
        <v>Link</v>
      </c>
    </row>
    <row r="269">
      <c r="A269" s="15" t="s">
        <v>317</v>
      </c>
      <c r="B269" s="5">
        <v>116.25</v>
      </c>
      <c r="C269" s="6" t="s">
        <v>27</v>
      </c>
      <c r="D269" s="6">
        <v>0.0</v>
      </c>
      <c r="E269" s="6">
        <v>9.01</v>
      </c>
      <c r="F269" s="6">
        <v>2.0</v>
      </c>
      <c r="G269" s="6">
        <v>1.0</v>
      </c>
      <c r="H269" s="6">
        <v>13.99</v>
      </c>
      <c r="I269" s="6">
        <v>10.09</v>
      </c>
      <c r="J269" s="6" t="s">
        <v>242</v>
      </c>
      <c r="K269" s="6" t="s">
        <v>30</v>
      </c>
      <c r="L269" s="6" t="s">
        <v>17</v>
      </c>
      <c r="M269" s="18" t="str">
        <f>HYPERLINK("https://www.amazon.com/Wilson-Unisex-Profile-Large-Right/dp/B01MUCXAY3/ref=sr_1_3?s=sporting-goods&amp;ie=UTF8&amp;qid=1544331541&amp;sr=1-3&amp;keywords=kids+golf+club+set","Boys")</f>
        <v>Boys</v>
      </c>
    </row>
    <row r="270">
      <c r="A270" s="15" t="s">
        <v>318</v>
      </c>
      <c r="B270" s="5">
        <v>317.39</v>
      </c>
      <c r="C270" s="6" t="s">
        <v>27</v>
      </c>
      <c r="D270" s="6">
        <v>0.0</v>
      </c>
      <c r="E270" s="6">
        <v>24.6</v>
      </c>
      <c r="F270" s="6">
        <v>2.0</v>
      </c>
      <c r="G270" s="6">
        <v>1.0</v>
      </c>
      <c r="H270" s="6">
        <v>19.99</v>
      </c>
      <c r="I270" s="6">
        <v>26.15</v>
      </c>
      <c r="J270" s="6" t="s">
        <v>242</v>
      </c>
      <c r="K270" s="6" t="s">
        <v>30</v>
      </c>
      <c r="L270" s="6" t="s">
        <v>17</v>
      </c>
      <c r="M270" s="18" t="str">
        <f>HYPERLINK("https://www.amazon.com/Callaway-Mens-Strata-Complete-16-Piece/dp/B00R4OPRIA/ref=pd_day0_hl_200_3?_encoding=UTF8&amp;pd_rd_i=B00R4OPRIA&amp;pd_rd_r=5b8d20d3-fb6e-11e8-a96e-4dfbc2ecf4df&amp;pd_rd_w=QJROC&amp;pd_rd_wg=LQ44i&amp;pf_rd_p=ad07871c-e646-4161-82c7-5ed0d4c85b07&amp;pf_rd"&amp;"_r=G93TYWE7SZZA63Y945WD&amp;refRID=G93TYWE7SZZA63Y945WD","Men")</f>
        <v>Men</v>
      </c>
    </row>
    <row r="271">
      <c r="A271" s="23" t="s">
        <v>319</v>
      </c>
      <c r="B271" s="5">
        <v>244.99</v>
      </c>
      <c r="C271" s="6" t="s">
        <v>27</v>
      </c>
      <c r="D271" s="6">
        <v>0.0</v>
      </c>
      <c r="E271" s="6">
        <v>18.99</v>
      </c>
      <c r="F271" s="6">
        <v>2.0</v>
      </c>
      <c r="G271" s="6">
        <v>1.0</v>
      </c>
      <c r="H271" s="6">
        <v>16.99</v>
      </c>
      <c r="I271" s="6">
        <v>20.31</v>
      </c>
      <c r="J271" s="6" t="s">
        <v>242</v>
      </c>
      <c r="K271" s="6" t="s">
        <v>30</v>
      </c>
      <c r="L271" s="6" t="s">
        <v>17</v>
      </c>
      <c r="M271" s="18" t="str">
        <f t="shared" ref="M271:M274" si="6">HYPERLINK("https://www.amazon.com/dp/B00QUXLQYK/ref=gbps_img_m15_e44d_cdf8be63?smid=ATVPDKIKX0DER&amp;pf_rd_p=b432e1de-c3b7-4f20-969a-6a641c7ce44d&amp;pf_rd_s=merchandised-search-15&amp;pf_rd_t=101&amp;pf_rd_i=17911198011&amp;pf_rd_m=ATVPDKIKX0DER&amp;pf_rd_r=69NJR90055WG2KWTR47B","Girls")</f>
        <v>Girls</v>
      </c>
    </row>
    <row r="272">
      <c r="A272" s="23" t="s">
        <v>320</v>
      </c>
      <c r="B272" s="5">
        <v>242.8</v>
      </c>
      <c r="C272" s="6" t="s">
        <v>27</v>
      </c>
      <c r="D272" s="6">
        <v>0.0</v>
      </c>
      <c r="E272" s="6">
        <v>18.82</v>
      </c>
      <c r="F272" s="6">
        <v>2.0</v>
      </c>
      <c r="G272" s="6">
        <v>1.0</v>
      </c>
      <c r="H272" s="6">
        <v>13.99</v>
      </c>
      <c r="I272" s="6">
        <v>19.9</v>
      </c>
      <c r="J272" s="6" t="s">
        <v>242</v>
      </c>
      <c r="K272" s="6" t="s">
        <v>30</v>
      </c>
      <c r="L272" s="6" t="s">
        <v>17</v>
      </c>
      <c r="M272" s="18" t="str">
        <f t="shared" si="6"/>
        <v>Girls</v>
      </c>
    </row>
    <row r="273">
      <c r="A273" s="23" t="s">
        <v>321</v>
      </c>
      <c r="B273" s="5">
        <v>272.34</v>
      </c>
      <c r="C273" s="6" t="s">
        <v>27</v>
      </c>
      <c r="D273" s="6">
        <v>0.0</v>
      </c>
      <c r="E273" s="6">
        <v>21.11</v>
      </c>
      <c r="F273" s="6">
        <v>2.0</v>
      </c>
      <c r="G273" s="6">
        <v>2.0</v>
      </c>
      <c r="H273" s="6">
        <v>0.0</v>
      </c>
      <c r="I273" s="6">
        <v>21.11</v>
      </c>
      <c r="J273" s="6" t="s">
        <v>242</v>
      </c>
      <c r="K273" s="6" t="s">
        <v>30</v>
      </c>
      <c r="L273" s="6" t="s">
        <v>17</v>
      </c>
      <c r="M273" s="18" t="str">
        <f t="shared" si="6"/>
        <v>Girls</v>
      </c>
    </row>
    <row r="274">
      <c r="A274" s="5" t="s">
        <v>322</v>
      </c>
      <c r="B274" s="5">
        <v>244.97</v>
      </c>
      <c r="C274" s="6" t="s">
        <v>27</v>
      </c>
      <c r="D274" s="6">
        <v>0.0</v>
      </c>
      <c r="E274" s="6">
        <v>18.99</v>
      </c>
      <c r="F274" s="6">
        <v>2.0</v>
      </c>
      <c r="G274" s="6">
        <v>1.0</v>
      </c>
      <c r="H274" s="6">
        <v>13.99</v>
      </c>
      <c r="I274" s="6">
        <v>20.07</v>
      </c>
      <c r="J274" s="6" t="s">
        <v>242</v>
      </c>
      <c r="K274" s="6" t="s">
        <v>30</v>
      </c>
      <c r="L274" s="6" t="s">
        <v>17</v>
      </c>
      <c r="M274" s="18" t="str">
        <f t="shared" si="6"/>
        <v>Girls</v>
      </c>
    </row>
    <row r="275">
      <c r="A275" s="15" t="s">
        <v>323</v>
      </c>
      <c r="B275" s="5">
        <v>159.0</v>
      </c>
      <c r="C275" s="6" t="s">
        <v>27</v>
      </c>
      <c r="D275" s="6">
        <v>0.0</v>
      </c>
      <c r="E275" s="6">
        <v>12.32</v>
      </c>
      <c r="F275" s="6">
        <v>2.0</v>
      </c>
      <c r="G275" s="6">
        <v>1.0</v>
      </c>
      <c r="H275" s="6">
        <v>16.99</v>
      </c>
      <c r="I275" s="6">
        <v>13.64</v>
      </c>
      <c r="J275" s="6" t="s">
        <v>242</v>
      </c>
      <c r="K275" s="6" t="s">
        <v>30</v>
      </c>
      <c r="L275" s="6" t="s">
        <v>17</v>
      </c>
      <c r="M275" s="18" t="str">
        <f>HYPERLINK("https://www.amazon.com/Wilson-Golf-Womens-Ultra-Package/dp/B06XKP5HSC/ref=sr_1_3?s=sporting-goods&amp;ie=UTF8&amp;qid=1544331572&amp;sr=1-3&amp;keywords=women+golf+club+set+wilson","Women")</f>
        <v>Women</v>
      </c>
    </row>
    <row r="276">
      <c r="A276" s="16" t="s">
        <v>324</v>
      </c>
      <c r="B276" s="5">
        <v>114.99</v>
      </c>
      <c r="C276" s="6" t="s">
        <v>27</v>
      </c>
      <c r="D276" s="6">
        <v>0.0</v>
      </c>
      <c r="E276" s="6">
        <v>8.91</v>
      </c>
      <c r="F276" s="6">
        <v>2.0</v>
      </c>
      <c r="G276" s="6">
        <v>1.0</v>
      </c>
      <c r="H276" s="6">
        <v>8.99</v>
      </c>
      <c r="I276" s="6">
        <v>9.61</v>
      </c>
      <c r="J276" s="6" t="s">
        <v>242</v>
      </c>
      <c r="K276" s="6" t="s">
        <v>34</v>
      </c>
      <c r="L276" s="6" t="s">
        <v>17</v>
      </c>
      <c r="M276" s="7" t="str">
        <f>HYPERLINK("https://www.amazon.com/dp/B076T9W19V/ref=gbps_img_m15_e44d_1b45a356?smid=A2FCW0JGE1MLII&amp;pf_rd_p=b432e1de-c3b7-4f20-969a-6a641c7ce44d&amp;pf_rd_s=merchandised-search-15&amp;pf_rd_t=101&amp;pf_rd_i=17911198011&amp;pf_rd_m=ATVPDKIKX0DER&amp;pf_rd_r=69NJR90055WG2KWTR47B","Link")</f>
        <v>Link</v>
      </c>
    </row>
    <row r="277">
      <c r="A277" s="16" t="s">
        <v>325</v>
      </c>
      <c r="B277" s="5">
        <v>89.97</v>
      </c>
      <c r="C277" s="6" t="s">
        <v>27</v>
      </c>
      <c r="D277" s="6">
        <v>0.0</v>
      </c>
      <c r="E277" s="6">
        <v>0.0</v>
      </c>
      <c r="F277" s="6">
        <v>2.0</v>
      </c>
      <c r="G277" s="6">
        <v>1.0</v>
      </c>
      <c r="H277" s="6">
        <v>11.99</v>
      </c>
      <c r="I277" s="6">
        <v>0.0</v>
      </c>
      <c r="J277" s="6" t="s">
        <v>242</v>
      </c>
      <c r="K277" s="6" t="s">
        <v>28</v>
      </c>
      <c r="L277" s="6" t="s">
        <v>17</v>
      </c>
      <c r="M277" s="7" t="str">
        <f>HYPERLINK("https://www.amazon.com/Shiatsu-Foot-Massager-Machine-Compression/dp/B07DBFJNKN/ref=sr_1_1_a_it?ie=UTF8&amp;qid=1545082282&amp;sr=8-1-spons&amp;keywords=instashiatsu+foot+massager&amp;psc=1","Link")</f>
        <v>Link</v>
      </c>
    </row>
    <row r="278">
      <c r="A278" s="16" t="s">
        <v>326</v>
      </c>
      <c r="B278" s="5">
        <v>229.0</v>
      </c>
      <c r="C278" s="6" t="s">
        <v>27</v>
      </c>
      <c r="D278" s="6">
        <v>0.0</v>
      </c>
      <c r="E278" s="6">
        <v>17.75</v>
      </c>
      <c r="F278" s="6">
        <v>2.0</v>
      </c>
      <c r="G278" s="6">
        <v>1.0</v>
      </c>
      <c r="H278" s="6">
        <v>9.99</v>
      </c>
      <c r="I278" s="6">
        <v>17.75</v>
      </c>
      <c r="J278" s="6" t="s">
        <v>242</v>
      </c>
      <c r="K278" s="6" t="s">
        <v>28</v>
      </c>
      <c r="L278" s="6" t="s">
        <v>17</v>
      </c>
      <c r="M278" s="7" t="str">
        <f>HYPERLINK("https://www.amazon.com/gp/product/B07GG2BNV3?ref=oft18_d_B07GG66C7F_AL_14&amp;th=1","Link")</f>
        <v>Link</v>
      </c>
    </row>
    <row r="279">
      <c r="A279" s="16" t="s">
        <v>327</v>
      </c>
      <c r="B279" s="5">
        <v>228.18</v>
      </c>
      <c r="C279" s="6" t="s">
        <v>27</v>
      </c>
      <c r="D279" s="6">
        <v>0.0</v>
      </c>
      <c r="E279" s="6">
        <v>17.68</v>
      </c>
      <c r="F279" s="6">
        <v>2.0</v>
      </c>
      <c r="G279" s="6">
        <v>2.0</v>
      </c>
      <c r="H279" s="6">
        <v>0.0</v>
      </c>
      <c r="I279" s="6">
        <v>17.68</v>
      </c>
      <c r="J279" s="6" t="s">
        <v>242</v>
      </c>
      <c r="K279" s="6" t="s">
        <v>28</v>
      </c>
      <c r="L279" s="6" t="s">
        <v>17</v>
      </c>
      <c r="M279" s="7" t="str">
        <f>HYPERLINK("https://www.amazon.com/gp/product/B07D12RYS8?ref=oft18_d_B07D12RYS8_AL_15","Link")</f>
        <v>Link</v>
      </c>
    </row>
    <row r="280">
      <c r="A280" s="16" t="s">
        <v>328</v>
      </c>
      <c r="B280" s="5">
        <v>295.54</v>
      </c>
      <c r="C280" s="6" t="s">
        <v>27</v>
      </c>
      <c r="D280" s="6">
        <v>0.0</v>
      </c>
      <c r="E280" s="6">
        <v>22.9</v>
      </c>
      <c r="F280" s="6">
        <v>2.0</v>
      </c>
      <c r="G280" s="6">
        <v>2.0</v>
      </c>
      <c r="H280" s="6">
        <v>0.0</v>
      </c>
      <c r="I280" s="6">
        <v>22.9</v>
      </c>
      <c r="J280" s="6" t="s">
        <v>242</v>
      </c>
      <c r="K280" s="6" t="s">
        <v>28</v>
      </c>
      <c r="L280" s="6" t="s">
        <v>17</v>
      </c>
      <c r="M280" s="7" t="str">
        <f>HYPERLINK("https://www.amazon.com/gp/product/B07DDCQ1B7?ref=oft18_d_B07DDCQ1B7_AL_55","Link")</f>
        <v>Link</v>
      </c>
    </row>
    <row r="281">
      <c r="A281" s="16" t="s">
        <v>329</v>
      </c>
      <c r="B281" s="5">
        <v>1297.99</v>
      </c>
      <c r="C281" s="6" t="s">
        <v>27</v>
      </c>
      <c r="D281" s="6">
        <v>0.0</v>
      </c>
      <c r="E281" s="6">
        <v>107.59</v>
      </c>
      <c r="F281" s="6">
        <v>2.0</v>
      </c>
      <c r="G281" s="6">
        <v>2.0</v>
      </c>
      <c r="H281" s="6">
        <v>0.0</v>
      </c>
      <c r="I281" s="6">
        <v>107.59</v>
      </c>
      <c r="J281" s="6" t="s">
        <v>242</v>
      </c>
      <c r="K281" s="6" t="s">
        <v>28</v>
      </c>
      <c r="L281" s="6" t="s">
        <v>17</v>
      </c>
      <c r="M281" s="7" t="str">
        <f>HYPERLINK("https://www.amazon.com/gp/product/B07BFTYT32?ref=oft18_d_B07BFTYT32_AL_57","Link")</f>
        <v>Link</v>
      </c>
    </row>
    <row r="282">
      <c r="A282" s="16" t="s">
        <v>330</v>
      </c>
      <c r="B282" s="5">
        <v>247.99</v>
      </c>
      <c r="C282" s="6" t="s">
        <v>27</v>
      </c>
      <c r="D282" s="6">
        <v>0.0</v>
      </c>
      <c r="E282" s="6">
        <v>19.22</v>
      </c>
      <c r="F282" s="6">
        <v>2.0</v>
      </c>
      <c r="G282" s="6">
        <v>2.0</v>
      </c>
      <c r="H282" s="6">
        <v>0.0</v>
      </c>
      <c r="I282" s="6">
        <v>19.22</v>
      </c>
      <c r="J282" s="6" t="s">
        <v>242</v>
      </c>
      <c r="K282" s="6" t="s">
        <v>28</v>
      </c>
      <c r="L282" s="6" t="s">
        <v>17</v>
      </c>
      <c r="M282" s="7" t="str">
        <f>HYPERLINK("https://www.amazon.com/dp/B06XRT2B3P/ref=sspa_dk_detail_0?psc=1&amp;pd_rd_i=B06XRT2B3P&amp;pd_rd_w=akxCD&amp;pf_rd_p=f0dedbe2-13c8-4136-a746-4398ed93cf0f&amp;pd_rd_wg=4i0Ok&amp;pf_rd_r=WBP7F3YBX43K8HNHPRPV&amp;pd_rd_r=42c05118-fb77-11e8-b705-cfc7af2bb581","Link")</f>
        <v>Link</v>
      </c>
    </row>
    <row r="283">
      <c r="A283" s="16" t="s">
        <v>331</v>
      </c>
      <c r="B283" s="5">
        <v>229.99</v>
      </c>
      <c r="C283" s="6" t="s">
        <v>14</v>
      </c>
      <c r="D283" s="6">
        <v>0.0</v>
      </c>
      <c r="E283" s="6">
        <v>0.0</v>
      </c>
      <c r="F283" s="6">
        <v>0.0</v>
      </c>
      <c r="G283" s="6">
        <v>0.0</v>
      </c>
      <c r="H283" s="6">
        <v>0.0</v>
      </c>
      <c r="I283" s="6">
        <v>14.85</v>
      </c>
      <c r="J283" s="6" t="s">
        <v>242</v>
      </c>
      <c r="K283" s="6" t="s">
        <v>34</v>
      </c>
      <c r="L283" s="6" t="s">
        <v>17</v>
      </c>
      <c r="M283" s="7" t="str">
        <f>HYPERLINK("https://www.amazon.com/dp/B07BZCVTTQ/ref=gbps_tit_m15_e44d_03fd5224?smid=ATVPDKIKX0DER&amp;pf_rd_p=b432e1de-c3b7-4f20-969a-6a641c7ce44d&amp;pf_rd_s=merchandised-search-15&amp;pf_rd_t=101&amp;pf_rd_i=17911198011&amp;pf_rd_m=ATVPDKIKX0DER&amp;pf_rd_r=G3BCRH9TD0CK56GJ49NN","Link")</f>
        <v>Link</v>
      </c>
    </row>
    <row r="284">
      <c r="A284" s="16" t="s">
        <v>332</v>
      </c>
      <c r="B284" s="5">
        <v>2149.99</v>
      </c>
      <c r="C284" s="6" t="s">
        <v>14</v>
      </c>
      <c r="D284" s="6">
        <v>0.0</v>
      </c>
      <c r="E284" s="6">
        <v>172.0</v>
      </c>
      <c r="F284" s="6">
        <v>9.0</v>
      </c>
      <c r="G284" s="6">
        <v>9.0</v>
      </c>
      <c r="H284" s="6">
        <v>0.0</v>
      </c>
      <c r="I284" s="6">
        <v>172.0</v>
      </c>
      <c r="J284" s="6" t="s">
        <v>242</v>
      </c>
      <c r="K284" s="6" t="s">
        <v>28</v>
      </c>
      <c r="L284" s="6" t="s">
        <v>17</v>
      </c>
      <c r="M284" s="7" t="str">
        <f>HYPERLINK("https://www.amazon.com/Zephyrus-8th-Gen-IPS-Type-i7-8750H-processor/dp/B07BP9LSVS/ref=sr_1_5?s=pc&amp;ie=UTF8&amp;qid=1545082064&amp;sr=1-5&amp;keywords=asus+rog+laptop","Link")</f>
        <v>Link</v>
      </c>
    </row>
    <row r="285">
      <c r="A285" s="36" t="s">
        <v>333</v>
      </c>
      <c r="B285" s="24">
        <v>249.99</v>
      </c>
      <c r="C285" s="9" t="s">
        <v>27</v>
      </c>
      <c r="D285" s="9">
        <v>0.0</v>
      </c>
      <c r="E285" s="9">
        <v>19.37</v>
      </c>
      <c r="F285" s="9">
        <v>2.0</v>
      </c>
      <c r="G285" s="9">
        <v>2.0</v>
      </c>
      <c r="H285" s="9">
        <v>0.0</v>
      </c>
      <c r="I285" s="9">
        <v>19.37</v>
      </c>
      <c r="J285" s="9" t="s">
        <v>242</v>
      </c>
      <c r="K285" s="9" t="s">
        <v>28</v>
      </c>
      <c r="L285" s="9" t="s">
        <v>17</v>
      </c>
      <c r="M285" s="10" t="str">
        <f>HYPERLINK("https://www.amazon.com/dp/B07CV4GVSQ/ref=cm_gf_aTNN_i8_d_p0_qd12_____________________4QoBw6drVG9aRc8Exale","Link")</f>
        <v>Link</v>
      </c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</sheetData>
  <drawing r:id="rId1"/>
</worksheet>
</file>