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:\Documents\Projects\IR remote Clone\"/>
    </mc:Choice>
  </mc:AlternateContent>
  <xr:revisionPtr revIDLastSave="0" documentId="13_ncr:1_{8C6C83F6-9FE7-437F-8F05-9FADF5FC8519}" xr6:coauthVersionLast="47" xr6:coauthVersionMax="47" xr10:uidLastSave="{00000000-0000-0000-0000-000000000000}"/>
  <bookViews>
    <workbookView xWindow="31155" yWindow="6000" windowWidth="8820" windowHeight="12375" activeTab="1" xr2:uid="{765A686B-1D34-43CB-BD18-6C8C215D35B5}"/>
  </bookViews>
  <sheets>
    <sheet name="Registers" sheetId="1" r:id="rId1"/>
    <sheet name="Timing" sheetId="2" r:id="rId2"/>
    <sheet name="Loop" sheetId="5" r:id="rId3"/>
    <sheet name="Working Registers" sheetId="4" r:id="rId4"/>
  </sheets>
  <calcPr calcId="18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5" i="2" l="1"/>
  <c r="D35" i="2"/>
  <c r="C22" i="2"/>
  <c r="C19" i="2"/>
  <c r="C18" i="2"/>
  <c r="C20" i="2"/>
  <c r="C21" i="2"/>
  <c r="C23" i="2"/>
  <c r="C24" i="5"/>
  <c r="G4" i="5"/>
  <c r="F12" i="5"/>
  <c r="F11" i="5"/>
  <c r="C28" i="2"/>
  <c r="C32" i="2" s="1"/>
  <c r="D32" i="2" s="1"/>
  <c r="E32" i="2" s="1"/>
  <c r="D28" i="2" l="1"/>
  <c r="E28" i="2" s="1"/>
  <c r="C29" i="2"/>
  <c r="D29" i="2" s="1"/>
  <c r="E29" i="2" s="1"/>
  <c r="C30" i="2"/>
  <c r="D30" i="2" s="1"/>
  <c r="E30" i="2" s="1"/>
  <c r="C31" i="2"/>
  <c r="D31" i="2" s="1"/>
  <c r="E31" i="2" s="1"/>
  <c r="C3" i="2"/>
  <c r="D15" i="2" s="1"/>
  <c r="E15" i="2" s="1"/>
  <c r="D23" i="2" l="1"/>
  <c r="E23" i="2" s="1"/>
  <c r="G12" i="5"/>
  <c r="G11" i="5"/>
  <c r="G6" i="5"/>
  <c r="G7" i="5" s="1"/>
  <c r="D14" i="2"/>
  <c r="D10" i="2"/>
  <c r="D11" i="2"/>
  <c r="D12" i="2"/>
  <c r="D13" i="2"/>
  <c r="D20" i="2" l="1"/>
  <c r="E12" i="2"/>
  <c r="D19" i="2"/>
  <c r="E19" i="2" s="1"/>
  <c r="E11" i="2"/>
  <c r="E14" i="2"/>
  <c r="D22" i="2"/>
  <c r="E22" i="2" s="1"/>
  <c r="E13" i="2"/>
  <c r="D21" i="2"/>
  <c r="E21" i="2" s="1"/>
  <c r="D18" i="2"/>
  <c r="E18" i="2" s="1"/>
  <c r="E20" i="2" s="1"/>
  <c r="E10" i="2"/>
</calcChain>
</file>

<file path=xl/sharedStrings.xml><?xml version="1.0" encoding="utf-8"?>
<sst xmlns="http://schemas.openxmlformats.org/spreadsheetml/2006/main" count="156" uniqueCount="117">
  <si>
    <t>Register</t>
  </si>
  <si>
    <t>hex value</t>
  </si>
  <si>
    <t>Binary</t>
  </si>
  <si>
    <t>GIMSK</t>
  </si>
  <si>
    <t>GIFR</t>
  </si>
  <si>
    <t>TIMSK</t>
  </si>
  <si>
    <t>TIFR</t>
  </si>
  <si>
    <t>MCUCR</t>
  </si>
  <si>
    <t>MCUSR</t>
  </si>
  <si>
    <t>TCCR0</t>
  </si>
  <si>
    <t>TCNT0</t>
  </si>
  <si>
    <t>OSCCAL</t>
  </si>
  <si>
    <t>WDTCR</t>
  </si>
  <si>
    <t>EEAR</t>
  </si>
  <si>
    <t>EEDR</t>
  </si>
  <si>
    <t>EECR</t>
  </si>
  <si>
    <t>PORTB</t>
  </si>
  <si>
    <t>DDRB</t>
  </si>
  <si>
    <t>PINB</t>
  </si>
  <si>
    <t>ACSR</t>
  </si>
  <si>
    <t>3B</t>
  </si>
  <si>
    <t>3A</t>
  </si>
  <si>
    <t>1E</t>
  </si>
  <si>
    <t>1D</t>
  </si>
  <si>
    <t>1C</t>
  </si>
  <si>
    <t>n/a</t>
  </si>
  <si>
    <t>Notes</t>
  </si>
  <si>
    <t>Default value, don't modify</t>
  </si>
  <si>
    <t>don't modify, interrupt flag register</t>
  </si>
  <si>
    <t>enables pin change interrupt</t>
  </si>
  <si>
    <t>don't modify, timer overflow flag register</t>
  </si>
  <si>
    <t>enables sleep mode/power-down mode</t>
  </si>
  <si>
    <t>Reset flag register</t>
  </si>
  <si>
    <t>sets timing start value?</t>
  </si>
  <si>
    <t>calibrates internal oscillator, could overclock</t>
  </si>
  <si>
    <t>watchdog enabler, don't modify?</t>
  </si>
  <si>
    <t>EEPROM address register</t>
  </si>
  <si>
    <t>EEPROM Data Register</t>
  </si>
  <si>
    <t>EEPROM Control Register</t>
  </si>
  <si>
    <t>used to set pullups/output pin</t>
  </si>
  <si>
    <t>used to set input and output pins</t>
  </si>
  <si>
    <t>used to read input/output states</t>
  </si>
  <si>
    <t>disables internal analog comparator</t>
  </si>
  <si>
    <t>20</t>
  </si>
  <si>
    <t>30</t>
  </si>
  <si>
    <t>1b</t>
  </si>
  <si>
    <t>04</t>
  </si>
  <si>
    <t>80</t>
  </si>
  <si>
    <t>MCU Frequency</t>
  </si>
  <si>
    <t>Clock Cycle period</t>
  </si>
  <si>
    <t>Carrier Frequency</t>
  </si>
  <si>
    <t>Registers</t>
  </si>
  <si>
    <t>symbol</t>
  </si>
  <si>
    <t>use</t>
  </si>
  <si>
    <t>x low</t>
  </si>
  <si>
    <t>x high</t>
  </si>
  <si>
    <t>y low</t>
  </si>
  <si>
    <t>y high</t>
  </si>
  <si>
    <t>z low</t>
  </si>
  <si>
    <t>z high</t>
  </si>
  <si>
    <t>pinscans</t>
  </si>
  <si>
    <t>Conflicts</t>
  </si>
  <si>
    <t>Internal Timer Options</t>
  </si>
  <si>
    <t>CK</t>
  </si>
  <si>
    <t>CK/8</t>
  </si>
  <si>
    <t>CK/64</t>
  </si>
  <si>
    <t>CK/256</t>
  </si>
  <si>
    <t>CK/1024</t>
  </si>
  <si>
    <t>Frequency</t>
  </si>
  <si>
    <t>Overflow freq.</t>
  </si>
  <si>
    <t>Overflow period</t>
  </si>
  <si>
    <t>One space</t>
  </si>
  <si>
    <t>Zero Mark</t>
  </si>
  <si>
    <t>One Mark</t>
  </si>
  <si>
    <t>Clock Cycles</t>
  </si>
  <si>
    <t>Clock cycles</t>
  </si>
  <si>
    <t>Zero Space</t>
  </si>
  <si>
    <t>Start Pulse</t>
  </si>
  <si>
    <t>Timer prescaler</t>
  </si>
  <si>
    <t>timer prescaler, not using internal timer</t>
  </si>
  <si>
    <t>Fine Count</t>
  </si>
  <si>
    <t>Med. Count</t>
  </si>
  <si>
    <t>Calculator Link:</t>
  </si>
  <si>
    <t>https://www.calculatorsoup.com/calculators/math/factors.php</t>
  </si>
  <si>
    <t>Instruction</t>
  </si>
  <si>
    <t>Total</t>
  </si>
  <si>
    <t>Total time</t>
  </si>
  <si>
    <t>toggle bit</t>
  </si>
  <si>
    <t>loop again</t>
  </si>
  <si>
    <t>delay final</t>
  </si>
  <si>
    <t>Double Freq.</t>
  </si>
  <si>
    <t>Fine</t>
  </si>
  <si>
    <t>Loop Multiple</t>
  </si>
  <si>
    <t>temp</t>
  </si>
  <si>
    <t>invertedbit</t>
  </si>
  <si>
    <t>status</t>
  </si>
  <si>
    <t>encoderbyteL</t>
  </si>
  <si>
    <t>encoderbyte</t>
  </si>
  <si>
    <t>fencodeloop</t>
  </si>
  <si>
    <t>medencodeloop</t>
  </si>
  <si>
    <t>carrierloop</t>
  </si>
  <si>
    <t>fine</t>
  </si>
  <si>
    <t>medium</t>
  </si>
  <si>
    <t>finedelay</t>
  </si>
  <si>
    <t>mediumdelay</t>
  </si>
  <si>
    <t>signalL</t>
  </si>
  <si>
    <t>signalH</t>
  </si>
  <si>
    <t>pinstatus</t>
  </si>
  <si>
    <t>decrement</t>
  </si>
  <si>
    <t>branch</t>
  </si>
  <si>
    <t>Start Pulse Delay</t>
  </si>
  <si>
    <t>Delay loop</t>
  </si>
  <si>
    <t>Modulator loop</t>
  </si>
  <si>
    <t>Scaled Cycles</t>
  </si>
  <si>
    <t>Scale</t>
  </si>
  <si>
    <t>Scaled Multiple</t>
  </si>
  <si>
    <t>Bounce delay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</si>
</sst>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&quot;$&quot;00;;;&quot;$&quot;@"/>
    <numFmt numFmtId="165" formatCode="&quot;0x&quot;@"/>
    <numFmt numFmtId="166" formatCode="0000_00000"/>
    <numFmt numFmtId="167" formatCode="0.0"/>
    <numFmt numFmtId="168" formatCode="#,##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164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/>
    <xf numFmtId="48" fontId="0" fillId="0" borderId="0" xfId="0" applyNumberFormat="1"/>
    <xf numFmtId="167" fontId="0" fillId="0" borderId="0" xfId="0" applyNumberFormat="1"/>
    <xf numFmtId="0" fontId="0" fillId="0" borderId="0" xfId="0" applyAlignment="1">
      <alignment horizontal="center" vertical="center"/>
    </xf>
    <xf numFmtId="4" fontId="0" fillId="0" borderId="0" xfId="0" applyNumberFormat="1"/>
    <xf numFmtId="1" fontId="0" fillId="0" borderId="0" xfId="0" applyNumberFormat="1"/>
    <xf numFmtId="168" fontId="0" fillId="0" borderId="0" xfId="0" applyNumberFormat="1"/>
    <xf numFmtId="0" fontId="1" fillId="0" borderId="0" xfId="0" applyFont="1"/>
    <xf numFmtId="0" fontId="2" fillId="0" borderId="0" xfId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calculatorsoup.com/calculators/math/factors.php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DCDCA-5455-4F96-B5F0-547DF6D9F383}">
  <dimension ref="A2:E20"/>
  <sheetViews>
    <sheetView workbookViewId="0">
      <selection activeCell="E23" sqref="E23"/>
    </sheetView>
  </sheetViews>
  <sheetFormatPr defaultRowHeight="15" x14ac:dyDescent="0.25"/>
  <cols>
    <col min="3" max="3" width="13.5703125" customWidth="1"/>
    <col min="4" max="4" width="15.5703125" customWidth="1"/>
    <col min="5" max="5" width="48" customWidth="1"/>
  </cols>
  <sheetData>
    <row r="2" spans="1:5" x14ac:dyDescent="0.25">
      <c r="B2" t="s">
        <v>0</v>
      </c>
      <c r="C2" t="s">
        <v>1</v>
      </c>
      <c r="D2" t="s">
        <v>2</v>
      </c>
      <c r="E2" t="s">
        <v>26</v>
      </c>
    </row>
    <row r="3" spans="1:5" x14ac:dyDescent="0.25">
      <c r="A3" s="1" t="s">
        <v>20</v>
      </c>
      <c r="B3" t="s">
        <v>3</v>
      </c>
      <c r="C3" s="3" t="s">
        <v>43</v>
      </c>
      <c r="D3" s="2">
        <v>100000</v>
      </c>
      <c r="E3" t="s">
        <v>29</v>
      </c>
    </row>
    <row r="4" spans="1:5" x14ac:dyDescent="0.25">
      <c r="A4" s="1" t="s">
        <v>21</v>
      </c>
      <c r="B4" t="s">
        <v>4</v>
      </c>
      <c r="C4" s="2" t="s">
        <v>25</v>
      </c>
      <c r="D4" s="2" t="s">
        <v>25</v>
      </c>
      <c r="E4" t="s">
        <v>28</v>
      </c>
    </row>
    <row r="5" spans="1:5" x14ac:dyDescent="0.25">
      <c r="A5" s="1">
        <v>39</v>
      </c>
      <c r="B5" t="s">
        <v>5</v>
      </c>
      <c r="C5" s="2" t="s">
        <v>25</v>
      </c>
      <c r="D5" s="2" t="s">
        <v>25</v>
      </c>
      <c r="E5" t="s">
        <v>27</v>
      </c>
    </row>
    <row r="6" spans="1:5" x14ac:dyDescent="0.25">
      <c r="A6" s="1">
        <v>38</v>
      </c>
      <c r="B6" t="s">
        <v>6</v>
      </c>
      <c r="C6" s="2" t="s">
        <v>25</v>
      </c>
      <c r="D6" s="2" t="s">
        <v>25</v>
      </c>
      <c r="E6" t="s">
        <v>30</v>
      </c>
    </row>
    <row r="7" spans="1:5" x14ac:dyDescent="0.25">
      <c r="A7" s="1">
        <v>35</v>
      </c>
      <c r="B7" t="s">
        <v>7</v>
      </c>
      <c r="C7" s="3" t="s">
        <v>44</v>
      </c>
      <c r="D7" s="2">
        <v>110000</v>
      </c>
      <c r="E7" t="s">
        <v>31</v>
      </c>
    </row>
    <row r="8" spans="1:5" x14ac:dyDescent="0.25">
      <c r="A8" s="1">
        <v>34</v>
      </c>
      <c r="B8" t="s">
        <v>8</v>
      </c>
      <c r="C8" s="2" t="s">
        <v>25</v>
      </c>
      <c r="D8" s="2" t="s">
        <v>25</v>
      </c>
      <c r="E8" t="s">
        <v>32</v>
      </c>
    </row>
    <row r="9" spans="1:5" x14ac:dyDescent="0.25">
      <c r="A9" s="1">
        <v>33</v>
      </c>
      <c r="B9" t="s">
        <v>9</v>
      </c>
      <c r="C9" s="2" t="s">
        <v>25</v>
      </c>
      <c r="D9" s="2" t="s">
        <v>25</v>
      </c>
      <c r="E9" t="s">
        <v>79</v>
      </c>
    </row>
    <row r="10" spans="1:5" x14ac:dyDescent="0.25">
      <c r="A10" s="1">
        <v>32</v>
      </c>
      <c r="B10" t="s">
        <v>10</v>
      </c>
      <c r="C10" s="2" t="s">
        <v>25</v>
      </c>
      <c r="D10" s="2" t="s">
        <v>25</v>
      </c>
      <c r="E10" t="s">
        <v>33</v>
      </c>
    </row>
    <row r="11" spans="1:5" x14ac:dyDescent="0.25">
      <c r="A11" s="1">
        <v>31</v>
      </c>
      <c r="B11" t="s">
        <v>11</v>
      </c>
      <c r="C11" s="2" t="s">
        <v>25</v>
      </c>
      <c r="D11" s="2" t="s">
        <v>25</v>
      </c>
      <c r="E11" t="s">
        <v>34</v>
      </c>
    </row>
    <row r="12" spans="1:5" x14ac:dyDescent="0.25">
      <c r="A12" s="1">
        <v>21</v>
      </c>
      <c r="B12" t="s">
        <v>12</v>
      </c>
      <c r="C12" s="2" t="s">
        <v>25</v>
      </c>
      <c r="D12" s="2" t="s">
        <v>25</v>
      </c>
      <c r="E12" t="s">
        <v>35</v>
      </c>
    </row>
    <row r="13" spans="1:5" x14ac:dyDescent="0.25">
      <c r="A13" s="1" t="s">
        <v>22</v>
      </c>
      <c r="B13" t="s">
        <v>13</v>
      </c>
      <c r="C13" s="2" t="s">
        <v>25</v>
      </c>
      <c r="D13" s="2" t="s">
        <v>25</v>
      </c>
      <c r="E13" t="s">
        <v>36</v>
      </c>
    </row>
    <row r="14" spans="1:5" x14ac:dyDescent="0.25">
      <c r="A14" s="1" t="s">
        <v>23</v>
      </c>
      <c r="B14" t="s">
        <v>14</v>
      </c>
      <c r="C14" s="2" t="s">
        <v>25</v>
      </c>
      <c r="D14" s="2" t="s">
        <v>25</v>
      </c>
      <c r="E14" t="s">
        <v>37</v>
      </c>
    </row>
    <row r="15" spans="1:5" x14ac:dyDescent="0.25">
      <c r="A15" s="1" t="s">
        <v>24</v>
      </c>
      <c r="B15" t="s">
        <v>15</v>
      </c>
      <c r="C15" s="2" t="s">
        <v>25</v>
      </c>
      <c r="D15" s="2" t="s">
        <v>25</v>
      </c>
      <c r="E15" t="s">
        <v>38</v>
      </c>
    </row>
    <row r="16" spans="1:5" x14ac:dyDescent="0.25">
      <c r="A16" s="1">
        <v>18</v>
      </c>
      <c r="B16" t="s">
        <v>16</v>
      </c>
      <c r="C16" s="3" t="s">
        <v>45</v>
      </c>
      <c r="D16" s="2">
        <v>11011</v>
      </c>
      <c r="E16" t="s">
        <v>39</v>
      </c>
    </row>
    <row r="17" spans="1:5" x14ac:dyDescent="0.25">
      <c r="A17" s="1">
        <v>17</v>
      </c>
      <c r="B17" t="s">
        <v>17</v>
      </c>
      <c r="C17" s="3" t="s">
        <v>46</v>
      </c>
      <c r="D17" s="2">
        <v>100</v>
      </c>
      <c r="E17" t="s">
        <v>40</v>
      </c>
    </row>
    <row r="18" spans="1:5" x14ac:dyDescent="0.25">
      <c r="A18" s="1">
        <v>16</v>
      </c>
      <c r="B18" t="s">
        <v>18</v>
      </c>
      <c r="C18" s="2" t="s">
        <v>25</v>
      </c>
      <c r="D18" s="2" t="s">
        <v>25</v>
      </c>
      <c r="E18" t="s">
        <v>41</v>
      </c>
    </row>
    <row r="19" spans="1:5" x14ac:dyDescent="0.25">
      <c r="A19" s="1">
        <v>8</v>
      </c>
      <c r="B19" t="s">
        <v>19</v>
      </c>
      <c r="C19" s="3" t="s">
        <v>47</v>
      </c>
      <c r="D19" s="2">
        <v>10000000</v>
      </c>
      <c r="E19" t="s">
        <v>42</v>
      </c>
    </row>
    <row r="20" spans="1:5" x14ac:dyDescent="0.25">
      <c r="C20" s="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C148E-87EC-4D0C-89B4-5C66DA06E952}">
  <dimension ref="B2:H35"/>
  <sheetViews>
    <sheetView tabSelected="1" topLeftCell="B1" workbookViewId="0">
      <selection activeCell="B36" sqref="B36"/>
    </sheetView>
  </sheetViews>
  <sheetFormatPr defaultRowHeight="15" x14ac:dyDescent="0.25"/>
  <cols>
    <col min="2" max="2" width="21.85546875" customWidth="1"/>
    <col min="3" max="3" width="13.42578125" customWidth="1"/>
    <col min="4" max="4" width="17.140625" customWidth="1"/>
    <col min="5" max="5" width="16.7109375" customWidth="1"/>
    <col min="6" max="6" width="13.5703125" customWidth="1"/>
    <col min="7" max="7" width="17.42578125" customWidth="1"/>
    <col min="8" max="8" width="15.85546875" customWidth="1"/>
    <col min="9" max="9" width="23.5703125" customWidth="1"/>
  </cols>
  <sheetData>
    <row r="2" spans="2:8" x14ac:dyDescent="0.25">
      <c r="B2" t="s">
        <v>48</v>
      </c>
      <c r="C2" s="5">
        <v>1200000</v>
      </c>
      <c r="H2" s="6"/>
    </row>
    <row r="3" spans="2:8" x14ac:dyDescent="0.25">
      <c r="B3" t="s">
        <v>49</v>
      </c>
      <c r="C3" s="6">
        <f>1/C2</f>
        <v>8.3333333333333333E-7</v>
      </c>
      <c r="H3" s="6"/>
    </row>
    <row r="4" spans="2:8" x14ac:dyDescent="0.25">
      <c r="H4" s="6"/>
    </row>
    <row r="5" spans="2:8" x14ac:dyDescent="0.25">
      <c r="B5" t="s">
        <v>50</v>
      </c>
      <c r="C5" s="5">
        <v>38000</v>
      </c>
      <c r="H5" s="6"/>
    </row>
    <row r="6" spans="2:8" x14ac:dyDescent="0.25">
      <c r="H6" s="6"/>
    </row>
    <row r="7" spans="2:8" x14ac:dyDescent="0.25">
      <c r="B7" t="s">
        <v>82</v>
      </c>
      <c r="C7" s="13" t="s">
        <v>83</v>
      </c>
      <c r="D7" s="13"/>
      <c r="E7" s="13"/>
      <c r="F7" s="13"/>
    </row>
    <row r="9" spans="2:8" x14ac:dyDescent="0.25">
      <c r="C9" s="6"/>
      <c r="D9" t="s">
        <v>74</v>
      </c>
      <c r="E9" t="s">
        <v>92</v>
      </c>
      <c r="F9" t="s">
        <v>81</v>
      </c>
      <c r="G9" t="s">
        <v>80</v>
      </c>
    </row>
    <row r="10" spans="2:8" x14ac:dyDescent="0.25">
      <c r="B10" t="s">
        <v>72</v>
      </c>
      <c r="C10" s="6">
        <v>5.5000000000000003E-4</v>
      </c>
      <c r="D10" s="11">
        <f>C10/$C$3</f>
        <v>660</v>
      </c>
      <c r="E10">
        <f>D10/12</f>
        <v>55</v>
      </c>
      <c r="F10" s="7">
        <v>1</v>
      </c>
      <c r="G10" s="7">
        <v>55</v>
      </c>
    </row>
    <row r="11" spans="2:8" x14ac:dyDescent="0.25">
      <c r="B11" t="s">
        <v>76</v>
      </c>
      <c r="C11" s="6">
        <v>6.0499999999999996E-4</v>
      </c>
      <c r="D11" s="11">
        <f t="shared" ref="D11:D15" si="0">C11/$C$3</f>
        <v>726</v>
      </c>
      <c r="E11">
        <f>D11/Loop!C24</f>
        <v>242</v>
      </c>
      <c r="F11" s="7">
        <v>1</v>
      </c>
      <c r="G11" s="7">
        <v>242</v>
      </c>
    </row>
    <row r="12" spans="2:8" x14ac:dyDescent="0.25">
      <c r="B12" t="s">
        <v>73</v>
      </c>
      <c r="C12" s="6">
        <v>5.5000000000000003E-4</v>
      </c>
      <c r="D12" s="11">
        <f t="shared" si="0"/>
        <v>660</v>
      </c>
      <c r="E12">
        <f>D12/Loop!$G$4</f>
        <v>55</v>
      </c>
      <c r="F12" s="7">
        <v>1</v>
      </c>
      <c r="G12" s="7">
        <v>55</v>
      </c>
    </row>
    <row r="13" spans="2:8" x14ac:dyDescent="0.25">
      <c r="B13" t="s">
        <v>71</v>
      </c>
      <c r="C13" s="6">
        <v>1.7149999999999999E-3</v>
      </c>
      <c r="D13" s="11">
        <f t="shared" si="0"/>
        <v>2058</v>
      </c>
      <c r="E13">
        <f>D13/Loop!C24</f>
        <v>686</v>
      </c>
      <c r="F13" s="7">
        <v>7</v>
      </c>
      <c r="G13" s="7">
        <v>98</v>
      </c>
    </row>
    <row r="14" spans="2:8" x14ac:dyDescent="0.25">
      <c r="B14" t="s">
        <v>77</v>
      </c>
      <c r="C14" s="6">
        <v>8.9999999999999993E-3</v>
      </c>
      <c r="D14" s="11">
        <f t="shared" si="0"/>
        <v>10800</v>
      </c>
      <c r="E14">
        <f>D14/Loop!$G$4</f>
        <v>900</v>
      </c>
      <c r="F14" s="7">
        <v>4</v>
      </c>
      <c r="G14" s="7">
        <v>225</v>
      </c>
    </row>
    <row r="15" spans="2:8" x14ac:dyDescent="0.25">
      <c r="B15" t="s">
        <v>110</v>
      </c>
      <c r="C15" s="6">
        <v>4.4999999999999997E-3</v>
      </c>
      <c r="D15" s="11">
        <f t="shared" si="0"/>
        <v>5400</v>
      </c>
      <c r="E15">
        <f>D15/Loop!C24</f>
        <v>1800</v>
      </c>
      <c r="F15" s="7">
        <v>8</v>
      </c>
      <c r="G15" s="7">
        <v>225</v>
      </c>
    </row>
    <row r="17" spans="2:7" x14ac:dyDescent="0.25">
      <c r="C17" t="s">
        <v>114</v>
      </c>
      <c r="D17" t="s">
        <v>113</v>
      </c>
      <c r="E17" t="s">
        <v>115</v>
      </c>
      <c r="F17" t="s">
        <v>81</v>
      </c>
      <c r="G17" t="s">
        <v>80</v>
      </c>
    </row>
    <row r="18" spans="2:7" x14ac:dyDescent="0.25">
      <c r="B18" t="s">
        <v>72</v>
      </c>
      <c r="C18" s="6">
        <f>C10/0.0005</f>
        <v>1.1000000000000001</v>
      </c>
      <c r="D18">
        <f>D10*C18</f>
        <v>726.00000000000011</v>
      </c>
      <c r="E18">
        <f>D18/12</f>
        <v>60.500000000000007</v>
      </c>
      <c r="F18" s="7">
        <v>1</v>
      </c>
      <c r="G18" s="7">
        <v>61</v>
      </c>
    </row>
    <row r="19" spans="2:7" x14ac:dyDescent="0.25">
      <c r="B19" t="s">
        <v>76</v>
      </c>
      <c r="C19" s="6">
        <f>C11/0.000764</f>
        <v>0.79188481675392663</v>
      </c>
      <c r="D19">
        <f>D11*C19</f>
        <v>574.90837696335075</v>
      </c>
      <c r="E19">
        <f>D19/3</f>
        <v>191.63612565445024</v>
      </c>
      <c r="F19" s="7">
        <v>1</v>
      </c>
      <c r="G19" s="7">
        <v>192</v>
      </c>
    </row>
    <row r="20" spans="2:7" x14ac:dyDescent="0.25">
      <c r="B20" t="s">
        <v>73</v>
      </c>
      <c r="C20" s="6">
        <f>C12/0.0005</f>
        <v>1.1000000000000001</v>
      </c>
      <c r="D20">
        <f>D12*C20</f>
        <v>726.00000000000011</v>
      </c>
      <c r="E20">
        <f>E18</f>
        <v>60.500000000000007</v>
      </c>
      <c r="F20" s="7">
        <v>1</v>
      </c>
      <c r="G20" s="7">
        <v>61</v>
      </c>
    </row>
    <row r="21" spans="2:7" x14ac:dyDescent="0.25">
      <c r="B21" t="s">
        <v>71</v>
      </c>
      <c r="C21" s="6">
        <f>C13/0.002128</f>
        <v>0.80592105263157887</v>
      </c>
      <c r="D21">
        <f>D13*C21</f>
        <v>1658.5855263157894</v>
      </c>
      <c r="E21">
        <f>D21/3</f>
        <v>552.86184210526312</v>
      </c>
      <c r="F21" s="7">
        <v>7</v>
      </c>
      <c r="G21" s="7">
        <v>79</v>
      </c>
    </row>
    <row r="22" spans="2:7" x14ac:dyDescent="0.25">
      <c r="B22" t="s">
        <v>77</v>
      </c>
      <c r="C22" s="6">
        <f>C14/0.00814</f>
        <v>1.1056511056511056</v>
      </c>
      <c r="D22">
        <f>D14*C22</f>
        <v>11941.031941031941</v>
      </c>
      <c r="E22">
        <f>D22/12</f>
        <v>995.08599508599502</v>
      </c>
      <c r="F22" s="7">
        <v>5</v>
      </c>
      <c r="G22" s="7">
        <v>199</v>
      </c>
    </row>
    <row r="23" spans="2:7" x14ac:dyDescent="0.25">
      <c r="B23" t="s">
        <v>110</v>
      </c>
      <c r="C23" s="6">
        <f>C15/0.00551</f>
        <v>0.8166969147005444</v>
      </c>
      <c r="D23">
        <f>D15*C23</f>
        <v>4410.1633393829397</v>
      </c>
      <c r="E23">
        <f>D23/3</f>
        <v>1470.05444646098</v>
      </c>
      <c r="F23" s="7">
        <v>6</v>
      </c>
      <c r="G23" s="7">
        <v>245</v>
      </c>
    </row>
    <row r="26" spans="2:7" x14ac:dyDescent="0.25">
      <c r="B26" s="12" t="s">
        <v>78</v>
      </c>
    </row>
    <row r="27" spans="2:7" x14ac:dyDescent="0.25">
      <c r="B27" t="s">
        <v>62</v>
      </c>
      <c r="C27" t="s">
        <v>68</v>
      </c>
      <c r="D27" t="s">
        <v>69</v>
      </c>
      <c r="E27" t="s">
        <v>70</v>
      </c>
    </row>
    <row r="28" spans="2:7" x14ac:dyDescent="0.25">
      <c r="B28" s="8" t="s">
        <v>63</v>
      </c>
      <c r="C28" s="5">
        <f>C2</f>
        <v>1200000</v>
      </c>
      <c r="D28" s="9">
        <f>C28/256</f>
        <v>4687.5</v>
      </c>
      <c r="E28" s="6">
        <f>1/D28</f>
        <v>2.1333333333333333E-4</v>
      </c>
    </row>
    <row r="29" spans="2:7" x14ac:dyDescent="0.25">
      <c r="B29" s="8" t="s">
        <v>64</v>
      </c>
      <c r="C29" s="5">
        <f>C28/8</f>
        <v>150000</v>
      </c>
      <c r="D29" s="9">
        <f t="shared" ref="D29:D32" si="1">C29/256</f>
        <v>585.9375</v>
      </c>
      <c r="E29" s="6">
        <f t="shared" ref="E29:E32" si="2">1/D29</f>
        <v>1.7066666666666667E-3</v>
      </c>
    </row>
    <row r="30" spans="2:7" x14ac:dyDescent="0.25">
      <c r="B30" s="8" t="s">
        <v>65</v>
      </c>
      <c r="C30" s="5">
        <f>C28/64</f>
        <v>18750</v>
      </c>
      <c r="D30" s="9">
        <f t="shared" si="1"/>
        <v>73.2421875</v>
      </c>
      <c r="E30" s="6">
        <f t="shared" si="2"/>
        <v>1.3653333333333333E-2</v>
      </c>
    </row>
    <row r="31" spans="2:7" x14ac:dyDescent="0.25">
      <c r="B31" s="8" t="s">
        <v>66</v>
      </c>
      <c r="C31" s="5">
        <f>C28/256</f>
        <v>4687.5</v>
      </c>
      <c r="D31" s="9">
        <f t="shared" si="1"/>
        <v>18.310546875</v>
      </c>
      <c r="E31" s="6">
        <f t="shared" si="2"/>
        <v>5.4613333333333333E-2</v>
      </c>
    </row>
    <row r="32" spans="2:7" x14ac:dyDescent="0.25">
      <c r="B32" s="8" t="s">
        <v>67</v>
      </c>
      <c r="C32" s="5">
        <f>C28/1024</f>
        <v>1171.875</v>
      </c>
      <c r="D32" s="9">
        <f t="shared" si="1"/>
        <v>4.57763671875</v>
      </c>
      <c r="E32" s="6">
        <f t="shared" si="2"/>
        <v>0.21845333333333333</v>
      </c>
    </row>
    <row r="35" spans="2:7" x14ac:dyDescent="0.25">
      <c r="B35" t="s">
        <v>116</v>
      </c>
      <c r="C35" s="6">
        <v>0.01</v>
      </c>
      <c r="D35" s="11">
        <f t="shared" ref="D35" si="3">C35/$C$3</f>
        <v>12000</v>
      </c>
      <c r="E35">
        <f>D35/4</f>
        <v>3000</v>
      </c>
      <c r="F35" s="7">
        <v>12</v>
      </c>
      <c r="G35" s="7">
        <v>250</v>
      </c>
    </row>
  </sheetData>
  <mergeCells count="1">
    <mergeCell ref="C7:F7"/>
  </mergeCells>
  <hyperlinks>
    <hyperlink ref="C7" r:id="rId1" xr:uid="{33955392-6CEC-4541-973C-CE15F3533A8F}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F0748-9844-4FDC-A0C2-07FA1079AAB5}">
  <dimension ref="B2:H28"/>
  <sheetViews>
    <sheetView workbookViewId="0">
      <selection activeCell="C24" sqref="C24"/>
    </sheetView>
  </sheetViews>
  <sheetFormatPr defaultRowHeight="15" x14ac:dyDescent="0.25"/>
  <cols>
    <col min="2" max="2" width="17.7109375" customWidth="1"/>
    <col min="3" max="3" width="13.5703125" customWidth="1"/>
    <col min="4" max="4" width="9.140625" customWidth="1"/>
    <col min="5" max="5" width="16.5703125" customWidth="1"/>
    <col min="6" max="6" width="13.85546875" customWidth="1"/>
    <col min="7" max="7" width="13.140625" customWidth="1"/>
    <col min="8" max="8" width="11.85546875" customWidth="1"/>
    <col min="9" max="9" width="9.140625" customWidth="1"/>
  </cols>
  <sheetData>
    <row r="2" spans="2:8" x14ac:dyDescent="0.25">
      <c r="B2" t="s">
        <v>112</v>
      </c>
      <c r="H2" s="6"/>
    </row>
    <row r="3" spans="2:8" x14ac:dyDescent="0.25">
      <c r="B3" s="12" t="s">
        <v>91</v>
      </c>
      <c r="G3" t="s">
        <v>74</v>
      </c>
      <c r="H3" s="6"/>
    </row>
    <row r="4" spans="2:8" x14ac:dyDescent="0.25">
      <c r="B4" t="s">
        <v>84</v>
      </c>
      <c r="C4" s="5" t="s">
        <v>75</v>
      </c>
      <c r="F4" t="s">
        <v>85</v>
      </c>
      <c r="G4" s="10">
        <f>SUM(C5:C7)</f>
        <v>12</v>
      </c>
      <c r="H4" s="6"/>
    </row>
    <row r="5" spans="2:8" x14ac:dyDescent="0.25">
      <c r="B5" t="s">
        <v>87</v>
      </c>
      <c r="C5" s="10">
        <v>4</v>
      </c>
      <c r="H5" s="6"/>
    </row>
    <row r="6" spans="2:8" x14ac:dyDescent="0.25">
      <c r="B6" t="s">
        <v>89</v>
      </c>
      <c r="C6" s="10">
        <v>5</v>
      </c>
      <c r="F6" t="s">
        <v>86</v>
      </c>
      <c r="G6" s="6">
        <f>G4*Timing!C3</f>
        <v>9.9999999999999991E-6</v>
      </c>
      <c r="H6" s="6"/>
    </row>
    <row r="7" spans="2:8" x14ac:dyDescent="0.25">
      <c r="B7" t="s">
        <v>88</v>
      </c>
      <c r="C7" s="10">
        <v>3</v>
      </c>
      <c r="F7" s="8" t="s">
        <v>68</v>
      </c>
      <c r="G7" s="5">
        <f>1/G6</f>
        <v>100000.00000000001</v>
      </c>
    </row>
    <row r="8" spans="2:8" x14ac:dyDescent="0.25">
      <c r="C8" s="10"/>
    </row>
    <row r="10" spans="2:8" x14ac:dyDescent="0.25">
      <c r="E10" t="s">
        <v>50</v>
      </c>
      <c r="F10" t="s">
        <v>90</v>
      </c>
      <c r="G10" t="s">
        <v>74</v>
      </c>
      <c r="H10" s="7"/>
    </row>
    <row r="11" spans="2:8" x14ac:dyDescent="0.25">
      <c r="C11" s="10"/>
      <c r="E11">
        <v>38000</v>
      </c>
      <c r="F11">
        <f>E11*2</f>
        <v>76000</v>
      </c>
      <c r="G11" s="7">
        <f>((1/E11)/2)/Timing!C3</f>
        <v>15.789473684210527</v>
      </c>
      <c r="H11" s="7"/>
    </row>
    <row r="12" spans="2:8" x14ac:dyDescent="0.25">
      <c r="B12" s="12"/>
      <c r="C12" s="10"/>
      <c r="E12">
        <v>58000</v>
      </c>
      <c r="F12">
        <f>E12*2</f>
        <v>116000</v>
      </c>
      <c r="G12" s="7">
        <f>((1/E12)/2)/Timing!C3</f>
        <v>10.344827586206897</v>
      </c>
    </row>
    <row r="13" spans="2:8" x14ac:dyDescent="0.25">
      <c r="C13" s="5"/>
    </row>
    <row r="14" spans="2:8" x14ac:dyDescent="0.25">
      <c r="C14" s="10"/>
      <c r="D14" s="9"/>
      <c r="E14" s="6"/>
    </row>
    <row r="15" spans="2:8" x14ac:dyDescent="0.25">
      <c r="D15" s="9"/>
      <c r="E15" s="6"/>
    </row>
    <row r="16" spans="2:8" x14ac:dyDescent="0.25">
      <c r="D16" s="9"/>
      <c r="E16" s="6"/>
    </row>
    <row r="17" spans="2:5" x14ac:dyDescent="0.25">
      <c r="B17" t="s">
        <v>111</v>
      </c>
      <c r="D17" s="9"/>
      <c r="E17" s="6"/>
    </row>
    <row r="18" spans="2:5" x14ac:dyDescent="0.25">
      <c r="B18" s="12" t="s">
        <v>91</v>
      </c>
    </row>
    <row r="19" spans="2:5" x14ac:dyDescent="0.25">
      <c r="B19" t="s">
        <v>84</v>
      </c>
      <c r="C19" s="5" t="s">
        <v>75</v>
      </c>
    </row>
    <row r="20" spans="2:5" x14ac:dyDescent="0.25">
      <c r="B20" t="s">
        <v>108</v>
      </c>
      <c r="C20" s="10">
        <v>1</v>
      </c>
    </row>
    <row r="21" spans="2:5" x14ac:dyDescent="0.25">
      <c r="B21" t="s">
        <v>109</v>
      </c>
      <c r="C21" s="10">
        <v>2</v>
      </c>
    </row>
    <row r="22" spans="2:5" x14ac:dyDescent="0.25">
      <c r="C22" s="10"/>
    </row>
    <row r="23" spans="2:5" x14ac:dyDescent="0.25">
      <c r="C23" s="10"/>
    </row>
    <row r="24" spans="2:5" x14ac:dyDescent="0.25">
      <c r="B24" t="s">
        <v>85</v>
      </c>
      <c r="C24" s="10">
        <f>SUM(C20:C21)</f>
        <v>3</v>
      </c>
    </row>
    <row r="26" spans="2:5" x14ac:dyDescent="0.25">
      <c r="C26" s="10"/>
    </row>
    <row r="27" spans="2:5" x14ac:dyDescent="0.25">
      <c r="B27" s="12"/>
      <c r="C27" s="10"/>
    </row>
    <row r="28" spans="2:5" x14ac:dyDescent="0.25">
      <c r="C28" s="5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5B594-1A92-445C-8D2D-C80254D0ECA3}">
  <dimension ref="B2:E34"/>
  <sheetViews>
    <sheetView workbookViewId="0">
      <selection activeCell="C37" sqref="C37"/>
    </sheetView>
  </sheetViews>
  <sheetFormatPr defaultRowHeight="15" x14ac:dyDescent="0.25"/>
  <cols>
    <col min="1" max="1" width="11.7109375" customWidth="1"/>
    <col min="3" max="3" width="15.85546875" customWidth="1"/>
    <col min="4" max="4" width="31.85546875" customWidth="1"/>
    <col min="5" max="5" width="17.5703125" customWidth="1"/>
  </cols>
  <sheetData>
    <row r="2" spans="2:5" x14ac:dyDescent="0.25">
      <c r="B2" t="s">
        <v>51</v>
      </c>
      <c r="C2" t="s">
        <v>52</v>
      </c>
      <c r="D2" t="s">
        <v>53</v>
      </c>
      <c r="E2" t="s">
        <v>61</v>
      </c>
    </row>
    <row r="3" spans="2:5" x14ac:dyDescent="0.25">
      <c r="B3">
        <v>0</v>
      </c>
    </row>
    <row r="4" spans="2:5" x14ac:dyDescent="0.25">
      <c r="B4">
        <v>1</v>
      </c>
    </row>
    <row r="5" spans="2:5" x14ac:dyDescent="0.25">
      <c r="B5">
        <v>2</v>
      </c>
    </row>
    <row r="6" spans="2:5" x14ac:dyDescent="0.25">
      <c r="B6">
        <v>3</v>
      </c>
    </row>
    <row r="7" spans="2:5" x14ac:dyDescent="0.25">
      <c r="B7">
        <v>4</v>
      </c>
    </row>
    <row r="8" spans="2:5" x14ac:dyDescent="0.25">
      <c r="B8">
        <v>5</v>
      </c>
    </row>
    <row r="9" spans="2:5" x14ac:dyDescent="0.25">
      <c r="B9">
        <v>6</v>
      </c>
    </row>
    <row r="10" spans="2:5" x14ac:dyDescent="0.25">
      <c r="B10">
        <v>7</v>
      </c>
    </row>
    <row r="11" spans="2:5" x14ac:dyDescent="0.25">
      <c r="B11">
        <v>8</v>
      </c>
    </row>
    <row r="12" spans="2:5" x14ac:dyDescent="0.25">
      <c r="B12">
        <v>9</v>
      </c>
    </row>
    <row r="13" spans="2:5" x14ac:dyDescent="0.25">
      <c r="B13">
        <v>10</v>
      </c>
      <c r="C13" t="s">
        <v>94</v>
      </c>
    </row>
    <row r="14" spans="2:5" x14ac:dyDescent="0.25">
      <c r="B14">
        <v>11</v>
      </c>
      <c r="C14" t="s">
        <v>95</v>
      </c>
    </row>
    <row r="15" spans="2:5" x14ac:dyDescent="0.25">
      <c r="B15">
        <v>12</v>
      </c>
      <c r="C15" t="s">
        <v>98</v>
      </c>
    </row>
    <row r="16" spans="2:5" x14ac:dyDescent="0.25">
      <c r="B16">
        <v>13</v>
      </c>
      <c r="C16" t="s">
        <v>99</v>
      </c>
    </row>
    <row r="17" spans="2:3" x14ac:dyDescent="0.25">
      <c r="B17">
        <v>14</v>
      </c>
      <c r="C17" t="s">
        <v>96</v>
      </c>
    </row>
    <row r="18" spans="2:3" x14ac:dyDescent="0.25">
      <c r="B18">
        <v>15</v>
      </c>
      <c r="C18" t="s">
        <v>97</v>
      </c>
    </row>
    <row r="19" spans="2:3" x14ac:dyDescent="0.25">
      <c r="B19">
        <v>16</v>
      </c>
      <c r="C19" t="s">
        <v>93</v>
      </c>
    </row>
    <row r="20" spans="2:3" x14ac:dyDescent="0.25">
      <c r="B20">
        <v>17</v>
      </c>
      <c r="C20" t="s">
        <v>60</v>
      </c>
    </row>
    <row r="21" spans="2:3" x14ac:dyDescent="0.25">
      <c r="B21">
        <v>18</v>
      </c>
      <c r="C21" t="s">
        <v>107</v>
      </c>
    </row>
    <row r="22" spans="2:3" x14ac:dyDescent="0.25">
      <c r="B22">
        <v>19</v>
      </c>
      <c r="C22" t="s">
        <v>106</v>
      </c>
    </row>
    <row r="23" spans="2:3" x14ac:dyDescent="0.25">
      <c r="B23">
        <v>20</v>
      </c>
      <c r="C23" t="s">
        <v>105</v>
      </c>
    </row>
    <row r="24" spans="2:3" x14ac:dyDescent="0.25">
      <c r="B24">
        <v>21</v>
      </c>
      <c r="C24" t="s">
        <v>100</v>
      </c>
    </row>
    <row r="25" spans="2:3" x14ac:dyDescent="0.25">
      <c r="B25">
        <v>22</v>
      </c>
      <c r="C25" t="s">
        <v>101</v>
      </c>
    </row>
    <row r="26" spans="2:3" x14ac:dyDescent="0.25">
      <c r="B26">
        <v>23</v>
      </c>
      <c r="C26" t="s">
        <v>102</v>
      </c>
    </row>
    <row r="27" spans="2:3" x14ac:dyDescent="0.25">
      <c r="B27">
        <v>24</v>
      </c>
      <c r="C27" t="s">
        <v>103</v>
      </c>
    </row>
    <row r="28" spans="2:3" x14ac:dyDescent="0.25">
      <c r="B28">
        <v>25</v>
      </c>
      <c r="C28" t="s">
        <v>104</v>
      </c>
    </row>
    <row r="29" spans="2:3" x14ac:dyDescent="0.25">
      <c r="B29">
        <v>26</v>
      </c>
      <c r="C29" t="s">
        <v>54</v>
      </c>
    </row>
    <row r="30" spans="2:3" x14ac:dyDescent="0.25">
      <c r="B30">
        <v>27</v>
      </c>
      <c r="C30" t="s">
        <v>55</v>
      </c>
    </row>
    <row r="31" spans="2:3" x14ac:dyDescent="0.25">
      <c r="B31">
        <v>28</v>
      </c>
      <c r="C31" t="s">
        <v>56</v>
      </c>
    </row>
    <row r="32" spans="2:3" x14ac:dyDescent="0.25">
      <c r="B32">
        <v>29</v>
      </c>
      <c r="C32" t="s">
        <v>57</v>
      </c>
    </row>
    <row r="33" spans="2:3" x14ac:dyDescent="0.25">
      <c r="B33">
        <v>30</v>
      </c>
      <c r="C33" t="s">
        <v>58</v>
      </c>
    </row>
    <row r="34" spans="2:3" x14ac:dyDescent="0.25">
      <c r="B34">
        <v>31</v>
      </c>
      <c r="C34" t="s">
        <v>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Registers</vt:lpstr>
      <vt:lpstr>Timing</vt:lpstr>
      <vt:lpstr>Loop</vt:lpstr>
      <vt:lpstr>Working Registers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Work</dc:creator>
  <cp:lastModifiedBy>Work</cp:lastModifiedBy>
  <dcterms:created xsi:type="dcterms:W3CDTF">2022-04-09T17:17:17Z</dcterms:created>
  <dcterms:modified xsi:type="dcterms:W3CDTF">2022-05-07T01:51:07Z</dcterms:modified>
</cp:coreProperties>
</file>