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G:\CTables\Wartune\Wartune\Theseus\"/>
    </mc:Choice>
  </mc:AlternateContent>
  <xr:revisionPtr revIDLastSave="0" documentId="13_ncr:1_{D7F62ED3-6F69-4230-B034-63DE5FD4A472}" xr6:coauthVersionLast="47" xr6:coauthVersionMax="47" xr10:uidLastSave="{00000000-0000-0000-0000-000000000000}"/>
  <bookViews>
    <workbookView xWindow="-109" yWindow="-109" windowWidth="34995" windowHeight="19318" xr2:uid="{00000000-000D-0000-FFFF-FFFF00000000}"/>
  </bookViews>
  <sheets>
    <sheet name="Mage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1" i="1" l="1"/>
  <c r="J41" i="1" s="1"/>
  <c r="I39" i="1"/>
  <c r="J39" i="1" s="1"/>
  <c r="I37" i="1"/>
  <c r="J37" i="1" s="1"/>
  <c r="I35" i="1"/>
  <c r="J35" i="1" s="1"/>
  <c r="I33" i="1"/>
  <c r="J33" i="1" s="1"/>
  <c r="I31" i="1"/>
  <c r="J31" i="1" s="1"/>
  <c r="I29" i="1"/>
  <c r="J29" i="1" s="1"/>
  <c r="I27" i="1"/>
  <c r="J27" i="1" s="1"/>
  <c r="I25" i="1"/>
  <c r="J25" i="1" s="1"/>
  <c r="I23" i="1"/>
  <c r="J23" i="1" s="1"/>
  <c r="I21" i="1"/>
  <c r="J21" i="1" s="1"/>
  <c r="I19" i="1"/>
  <c r="J19" i="1" s="1"/>
  <c r="I17" i="1"/>
  <c r="J17" i="1" s="1"/>
  <c r="D42" i="1"/>
  <c r="D17" i="1"/>
  <c r="D19" i="1"/>
  <c r="C21" i="1"/>
  <c r="D21" i="1" s="1"/>
  <c r="C23" i="1"/>
  <c r="D23" i="1" s="1"/>
  <c r="C25" i="1"/>
  <c r="D25" i="1" s="1"/>
  <c r="C27" i="1"/>
  <c r="D27" i="1" s="1"/>
  <c r="C29" i="1"/>
  <c r="D29" i="1" s="1"/>
  <c r="C31" i="1"/>
  <c r="D31" i="1" s="1"/>
  <c r="C33" i="1"/>
  <c r="D33" i="1" s="1"/>
  <c r="C35" i="1"/>
  <c r="D35" i="1" s="1"/>
  <c r="C37" i="1"/>
  <c r="D37" i="1" s="1"/>
  <c r="C39" i="1"/>
  <c r="D39" i="1" s="1"/>
  <c r="C41" i="1"/>
  <c r="D41" i="1" s="1"/>
  <c r="C19" i="1"/>
  <c r="C17" i="1"/>
  <c r="G13" i="1"/>
  <c r="H13" i="1" s="1"/>
  <c r="G12" i="1"/>
  <c r="H12" i="1" s="1"/>
  <c r="G11" i="1"/>
  <c r="H11" i="1" s="1"/>
  <c r="G10" i="1"/>
  <c r="H10" i="1" s="1"/>
  <c r="G9" i="1"/>
  <c r="H9" i="1" s="1"/>
  <c r="G8" i="1"/>
  <c r="H8" i="1" s="1"/>
  <c r="G7" i="1"/>
  <c r="H7" i="1" s="1"/>
  <c r="G6" i="1"/>
  <c r="H6" i="1" s="1"/>
  <c r="G5" i="1"/>
  <c r="H5" i="1" s="1"/>
  <c r="G4" i="1"/>
  <c r="H4" i="1" s="1"/>
  <c r="G3" i="1"/>
  <c r="H3" i="1" s="1"/>
  <c r="G2" i="1"/>
  <c r="H2" i="1" s="1"/>
  <c r="G1" i="1"/>
  <c r="H1" i="1" s="1"/>
  <c r="C2" i="1"/>
  <c r="D2" i="1" s="1"/>
  <c r="C3" i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" i="1"/>
  <c r="D1" i="1" s="1"/>
  <c r="E3" i="2"/>
  <c r="E4" i="2"/>
  <c r="E5" i="2"/>
  <c r="E2" i="2"/>
  <c r="J42" i="1" l="1"/>
  <c r="D14" i="1"/>
  <c r="H14" i="1"/>
</calcChain>
</file>

<file path=xl/sharedStrings.xml><?xml version="1.0" encoding="utf-8"?>
<sst xmlns="http://schemas.openxmlformats.org/spreadsheetml/2006/main" count="108" uniqueCount="19">
  <si>
    <t>Thunder Gust</t>
  </si>
  <si>
    <t>Criminal Trial</t>
  </si>
  <si>
    <t>Flaming Vortex</t>
  </si>
  <si>
    <t>Lightning Nova</t>
  </si>
  <si>
    <t>percentage</t>
  </si>
  <si>
    <t>mult</t>
  </si>
  <si>
    <t>direct</t>
  </si>
  <si>
    <t>Total</t>
  </si>
  <si>
    <t>spirit</t>
  </si>
  <si>
    <t>No Nemesis
No auto-troll</t>
  </si>
  <si>
    <t>Smash</t>
  </si>
  <si>
    <t>Spin</t>
  </si>
  <si>
    <t>base</t>
  </si>
  <si>
    <t>final</t>
  </si>
  <si>
    <t>rage</t>
  </si>
  <si>
    <t>spirit x1,2^2</t>
  </si>
  <si>
    <t>Non-boost (260)</t>
  </si>
  <si>
    <t>Double-skill 4+5</t>
  </si>
  <si>
    <t>Skill-auto n5 -&gt;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</si>
</sst>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7" tint="-0.499984740745262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0" xfId="0" applyFill="1"/>
    <xf numFmtId="0" fontId="1" fillId="0" borderId="0" xfId="0" applyFont="1" applyAlignment="1">
      <alignment horizontal="center"/>
    </xf>
    <xf numFmtId="0" fontId="0" fillId="3" borderId="0" xfId="0" applyFill="1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D3C6AA"/>
      </a:dk1>
      <a:lt1>
        <a:sysClr val="window" lastClr="2B3339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5"/>
  <sheetViews>
    <sheetView tabSelected="1" topLeftCell="A15" zoomScale="145" zoomScaleNormal="145" workbookViewId="0">
      <selection activeCell="N27" sqref="N27"/>
    </sheetView>
  </sheetViews>
  <sheetFormatPr defaultRowHeight="14.3" x14ac:dyDescent="0.25"/>
  <cols>
    <col min="1" max="1" width="2.875" bestFit="1" customWidth="1"/>
    <col min="2" max="2" width="14" customWidth="1"/>
    <col min="6" max="6" width="14.125" bestFit="1" customWidth="1"/>
    <col min="8" max="8" width="13.125" bestFit="1" customWidth="1"/>
  </cols>
  <sheetData>
    <row r="1" spans="2:12" x14ac:dyDescent="0.25">
      <c r="B1" s="1" t="s">
        <v>0</v>
      </c>
      <c r="C1">
        <f>VLOOKUP(B1,Data!$B$2:$E$5,4,FALSE)</f>
        <v>260</v>
      </c>
      <c r="D1">
        <f>C1</f>
        <v>260</v>
      </c>
      <c r="F1" s="1" t="s">
        <v>0</v>
      </c>
      <c r="G1">
        <f>VLOOKUP(F1,Data!$B$2:$E$5,4,FALSE)</f>
        <v>260</v>
      </c>
      <c r="H1">
        <f>G1</f>
        <v>260</v>
      </c>
      <c r="J1" s="7" t="s">
        <v>9</v>
      </c>
      <c r="K1" s="8"/>
      <c r="L1" s="8"/>
    </row>
    <row r="2" spans="2:12" x14ac:dyDescent="0.25">
      <c r="B2" s="2" t="s">
        <v>0</v>
      </c>
      <c r="C2">
        <f>VLOOKUP(B2,Data!$B$2:$E$5,4,FALSE)</f>
        <v>260</v>
      </c>
      <c r="D2">
        <f>IF(OR(B1="Criminal Trial",B1="Lightning Nova"),C2*1.2,C2)</f>
        <v>260</v>
      </c>
      <c r="F2" s="2" t="s">
        <v>0</v>
      </c>
      <c r="G2">
        <f>VLOOKUP(F2,Data!$B$2:$E$5,4,FALSE)</f>
        <v>260</v>
      </c>
      <c r="H2">
        <f>IF(OR(F1="Criminal Trial",F1="Lightning Nova"),G2*1.2,G2)</f>
        <v>260</v>
      </c>
      <c r="J2" s="8"/>
      <c r="K2" s="8"/>
      <c r="L2" s="8"/>
    </row>
    <row r="3" spans="2:12" x14ac:dyDescent="0.25">
      <c r="B3" s="2" t="s">
        <v>1</v>
      </c>
      <c r="C3">
        <f>VLOOKUP(B3,Data!$B$2:$E$5,4,FALSE)</f>
        <v>810</v>
      </c>
      <c r="D3">
        <f t="shared" ref="D3:D13" si="0">IF(OR(B2="Criminal Trial",B2="Lightning Nova"),C3*1.2,C3)</f>
        <v>810</v>
      </c>
      <c r="F3" s="2" t="s">
        <v>0</v>
      </c>
      <c r="G3">
        <f>VLOOKUP(F3,Data!$B$2:$E$5,4,FALSE)</f>
        <v>260</v>
      </c>
      <c r="H3">
        <f t="shared" ref="H3:H13" si="1">IF(OR(F2="Criminal Trial",F2="Lightning Nova"),G3*1.2,G3)</f>
        <v>260</v>
      </c>
    </row>
    <row r="4" spans="2:12" x14ac:dyDescent="0.25">
      <c r="B4" s="2" t="s">
        <v>0</v>
      </c>
      <c r="C4">
        <f>VLOOKUP(B4,Data!$B$2:$E$5,4,FALSE)</f>
        <v>260</v>
      </c>
      <c r="D4">
        <f t="shared" si="0"/>
        <v>312</v>
      </c>
      <c r="F4" s="2" t="s">
        <v>0</v>
      </c>
      <c r="G4">
        <f>VLOOKUP(F4,Data!$B$2:$E$5,4,FALSE)</f>
        <v>260</v>
      </c>
      <c r="H4">
        <f t="shared" si="1"/>
        <v>260</v>
      </c>
    </row>
    <row r="5" spans="2:12" x14ac:dyDescent="0.25">
      <c r="B5" s="2" t="s">
        <v>0</v>
      </c>
      <c r="C5">
        <f>VLOOKUP(B5,Data!$B$2:$E$5,4,FALSE)</f>
        <v>260</v>
      </c>
      <c r="D5">
        <f t="shared" si="0"/>
        <v>260</v>
      </c>
      <c r="F5" s="2" t="s">
        <v>3</v>
      </c>
      <c r="G5">
        <f>VLOOKUP(F5,Data!$B$2:$E$5,4,FALSE)</f>
        <v>1224</v>
      </c>
      <c r="H5">
        <f t="shared" si="1"/>
        <v>1224</v>
      </c>
      <c r="I5" t="s">
        <v>8</v>
      </c>
    </row>
    <row r="6" spans="2:12" x14ac:dyDescent="0.25">
      <c r="B6" s="2" t="s">
        <v>1</v>
      </c>
      <c r="C6">
        <f>VLOOKUP(B6,Data!$B$2:$E$5,4,FALSE)</f>
        <v>810</v>
      </c>
      <c r="D6">
        <f t="shared" si="0"/>
        <v>810</v>
      </c>
      <c r="E6" t="s">
        <v>8</v>
      </c>
      <c r="F6" s="2" t="s">
        <v>2</v>
      </c>
      <c r="G6">
        <f>VLOOKUP(F6,Data!$B$2:$E$5,4,FALSE)</f>
        <v>883</v>
      </c>
      <c r="H6">
        <f t="shared" si="1"/>
        <v>1059.5999999999999</v>
      </c>
    </row>
    <row r="7" spans="2:12" x14ac:dyDescent="0.25">
      <c r="B7" s="2" t="s">
        <v>3</v>
      </c>
      <c r="C7">
        <f>VLOOKUP(B7,Data!$B$2:$E$5,4,FALSE)</f>
        <v>1224</v>
      </c>
      <c r="D7">
        <f t="shared" si="0"/>
        <v>1468.8</v>
      </c>
      <c r="F7" s="2" t="s">
        <v>0</v>
      </c>
      <c r="G7">
        <f>VLOOKUP(F7,Data!$B$2:$E$5,4,FALSE)</f>
        <v>260</v>
      </c>
      <c r="H7">
        <f t="shared" si="1"/>
        <v>260</v>
      </c>
    </row>
    <row r="8" spans="2:12" x14ac:dyDescent="0.25">
      <c r="B8" s="2" t="s">
        <v>0</v>
      </c>
      <c r="C8">
        <f>VLOOKUP(B8,Data!$B$2:$E$5,4,FALSE)</f>
        <v>260</v>
      </c>
      <c r="D8">
        <f t="shared" si="0"/>
        <v>312</v>
      </c>
      <c r="F8" s="2" t="s">
        <v>1</v>
      </c>
      <c r="G8">
        <f>VLOOKUP(F8,Data!$B$2:$E$5,4,FALSE)</f>
        <v>810</v>
      </c>
      <c r="H8">
        <f t="shared" si="1"/>
        <v>810</v>
      </c>
    </row>
    <row r="9" spans="2:12" x14ac:dyDescent="0.25">
      <c r="B9" s="2" t="s">
        <v>0</v>
      </c>
      <c r="C9">
        <f>VLOOKUP(B9,Data!$B$2:$E$5,4,FALSE)</f>
        <v>260</v>
      </c>
      <c r="D9">
        <f t="shared" si="0"/>
        <v>260</v>
      </c>
      <c r="F9" s="2" t="s">
        <v>0</v>
      </c>
      <c r="G9">
        <f>VLOOKUP(F9,Data!$B$2:$E$5,4,FALSE)</f>
        <v>260</v>
      </c>
      <c r="H9">
        <f t="shared" si="1"/>
        <v>312</v>
      </c>
    </row>
    <row r="10" spans="2:12" x14ac:dyDescent="0.25">
      <c r="B10" s="2" t="s">
        <v>0</v>
      </c>
      <c r="C10">
        <f>VLOOKUP(B10,Data!$B$2:$E$5,4,FALSE)</f>
        <v>260</v>
      </c>
      <c r="D10">
        <f t="shared" si="0"/>
        <v>260</v>
      </c>
      <c r="F10" s="2" t="s">
        <v>0</v>
      </c>
      <c r="G10">
        <f>VLOOKUP(F10,Data!$B$2:$E$5,4,FALSE)</f>
        <v>260</v>
      </c>
      <c r="H10">
        <f t="shared" si="1"/>
        <v>260</v>
      </c>
    </row>
    <row r="11" spans="2:12" x14ac:dyDescent="0.25">
      <c r="B11" s="2" t="s">
        <v>1</v>
      </c>
      <c r="C11">
        <f>VLOOKUP(B11,Data!$B$2:$E$5,4,FALSE)</f>
        <v>810</v>
      </c>
      <c r="D11">
        <f t="shared" si="0"/>
        <v>810</v>
      </c>
      <c r="E11" t="s">
        <v>8</v>
      </c>
      <c r="F11" s="2" t="s">
        <v>1</v>
      </c>
      <c r="G11">
        <f>VLOOKUP(F11,Data!$B$2:$E$5,4,FALSE)</f>
        <v>810</v>
      </c>
      <c r="H11">
        <f t="shared" si="1"/>
        <v>810</v>
      </c>
      <c r="I11" t="s">
        <v>8</v>
      </c>
    </row>
    <row r="12" spans="2:12" x14ac:dyDescent="0.25">
      <c r="B12" s="2" t="s">
        <v>2</v>
      </c>
      <c r="C12">
        <f>VLOOKUP(B12,Data!$B$2:$E$5,4,FALSE)</f>
        <v>883</v>
      </c>
      <c r="D12">
        <f t="shared" si="0"/>
        <v>1059.5999999999999</v>
      </c>
      <c r="F12" s="2" t="s">
        <v>3</v>
      </c>
      <c r="G12">
        <f>VLOOKUP(F12,Data!$B$2:$E$5,4,FALSE)</f>
        <v>1224</v>
      </c>
      <c r="H12">
        <f t="shared" si="1"/>
        <v>1468.8</v>
      </c>
    </row>
    <row r="13" spans="2:12" ht="14.95" thickBot="1" x14ac:dyDescent="0.3">
      <c r="B13" s="3" t="s">
        <v>0</v>
      </c>
      <c r="C13">
        <f>VLOOKUP(B13,Data!$B$2:$E$5,4,FALSE)</f>
        <v>260</v>
      </c>
      <c r="D13">
        <f t="shared" si="0"/>
        <v>260</v>
      </c>
      <c r="F13" s="3" t="s">
        <v>0</v>
      </c>
      <c r="G13">
        <f>VLOOKUP(F13,Data!$B$2:$E$5,4,FALSE)</f>
        <v>260</v>
      </c>
      <c r="H13">
        <f t="shared" si="1"/>
        <v>312</v>
      </c>
    </row>
    <row r="14" spans="2:12" x14ac:dyDescent="0.25">
      <c r="C14" s="4" t="s">
        <v>7</v>
      </c>
      <c r="D14">
        <f>SUM(D1:D13)</f>
        <v>7142.4</v>
      </c>
      <c r="G14" s="4" t="s">
        <v>7</v>
      </c>
      <c r="H14">
        <f>SUM(H1:H13)</f>
        <v>7556.4000000000005</v>
      </c>
    </row>
    <row r="16" spans="2:12" x14ac:dyDescent="0.25">
      <c r="C16" s="5" t="s">
        <v>12</v>
      </c>
      <c r="D16" s="5" t="s">
        <v>13</v>
      </c>
      <c r="E16" s="5" t="s">
        <v>14</v>
      </c>
      <c r="I16" s="5" t="s">
        <v>12</v>
      </c>
      <c r="J16" s="5" t="s">
        <v>13</v>
      </c>
      <c r="K16" s="5" t="s">
        <v>14</v>
      </c>
    </row>
    <row r="17" spans="1:12" x14ac:dyDescent="0.25">
      <c r="A17">
        <v>1</v>
      </c>
      <c r="B17" s="4" t="s">
        <v>0</v>
      </c>
      <c r="C17">
        <f>VLOOKUP(B17,Data!$B$2:$E$5,4,FALSE)</f>
        <v>260</v>
      </c>
      <c r="D17">
        <f>C17</f>
        <v>260</v>
      </c>
      <c r="E17">
        <v>25</v>
      </c>
      <c r="H17" s="4" t="s">
        <v>0</v>
      </c>
      <c r="I17">
        <f>VLOOKUP(H17,Data!$B$2:$E$5,4,FALSE)</f>
        <v>260</v>
      </c>
      <c r="J17">
        <f>I17</f>
        <v>260</v>
      </c>
      <c r="K17">
        <v>25</v>
      </c>
    </row>
    <row r="18" spans="1:12" x14ac:dyDescent="0.25">
      <c r="B18" t="s">
        <v>10</v>
      </c>
      <c r="E18">
        <v>25</v>
      </c>
      <c r="H18" t="s">
        <v>10</v>
      </c>
      <c r="K18">
        <v>25</v>
      </c>
    </row>
    <row r="19" spans="1:12" x14ac:dyDescent="0.25">
      <c r="A19">
        <v>2</v>
      </c>
      <c r="B19" s="4" t="s">
        <v>0</v>
      </c>
      <c r="C19">
        <f>VLOOKUP(B19,Data!$B$2:$E$5,4,FALSE)</f>
        <v>260</v>
      </c>
      <c r="D19">
        <f>IF(OR(B17="Criminal Trial",B17="Lightning Nova"),C19*1.2,C19)</f>
        <v>260</v>
      </c>
      <c r="E19">
        <v>50</v>
      </c>
      <c r="H19" s="4" t="s">
        <v>0</v>
      </c>
      <c r="I19">
        <f>VLOOKUP(H19,Data!$B$2:$E$5,4,FALSE)</f>
        <v>260</v>
      </c>
      <c r="J19">
        <f>IF(OR(H17="Criminal Trial",H17="Lightning Nova"),I19*1.2,I19)</f>
        <v>260</v>
      </c>
      <c r="K19">
        <v>50</v>
      </c>
    </row>
    <row r="20" spans="1:12" x14ac:dyDescent="0.25">
      <c r="B20" s="6" t="s">
        <v>11</v>
      </c>
      <c r="E20" s="6">
        <v>100</v>
      </c>
      <c r="H20" s="6" t="s">
        <v>11</v>
      </c>
      <c r="K20" s="6">
        <v>100</v>
      </c>
    </row>
    <row r="21" spans="1:12" x14ac:dyDescent="0.25">
      <c r="A21">
        <v>3</v>
      </c>
      <c r="B21" s="4" t="s">
        <v>2</v>
      </c>
      <c r="C21">
        <f>VLOOKUP(B21,Data!$B$2:$E$5,4,FALSE)</f>
        <v>883</v>
      </c>
      <c r="D21">
        <f t="shared" ref="D21:D41" si="2">IF(OR(B19="Criminal Trial",B19="Lightning Nova"),C21*1.2,C21)</f>
        <v>883</v>
      </c>
      <c r="E21">
        <v>25</v>
      </c>
      <c r="H21" s="4" t="s">
        <v>2</v>
      </c>
      <c r="I21">
        <f>VLOOKUP(H21,Data!$B$2:$E$5,4,FALSE)</f>
        <v>883</v>
      </c>
      <c r="J21">
        <f t="shared" ref="J21" si="3">IF(OR(H19="Criminal Trial",H19="Lightning Nova"),I21*1.2,I21)</f>
        <v>883</v>
      </c>
      <c r="K21">
        <v>25</v>
      </c>
    </row>
    <row r="22" spans="1:12" x14ac:dyDescent="0.25">
      <c r="B22" t="s">
        <v>10</v>
      </c>
      <c r="E22">
        <v>25</v>
      </c>
      <c r="H22" t="s">
        <v>10</v>
      </c>
      <c r="K22">
        <v>25</v>
      </c>
    </row>
    <row r="23" spans="1:12" x14ac:dyDescent="0.25">
      <c r="A23">
        <v>4</v>
      </c>
      <c r="B23" s="4" t="s">
        <v>0</v>
      </c>
      <c r="C23">
        <f>VLOOKUP(B23,Data!$B$2:$E$5,4,FALSE)</f>
        <v>260</v>
      </c>
      <c r="D23">
        <f t="shared" si="2"/>
        <v>260</v>
      </c>
      <c r="E23">
        <v>50</v>
      </c>
      <c r="H23" s="4" t="s">
        <v>0</v>
      </c>
      <c r="I23">
        <f>VLOOKUP(H23,Data!$B$2:$E$5,4,FALSE)</f>
        <v>260</v>
      </c>
      <c r="J23">
        <f t="shared" ref="J23" si="4">IF(OR(H21="Criminal Trial",H21="Lightning Nova"),I23*1.2,I23)</f>
        <v>260</v>
      </c>
      <c r="K23">
        <v>50</v>
      </c>
    </row>
    <row r="24" spans="1:12" x14ac:dyDescent="0.25">
      <c r="B24" t="s">
        <v>10</v>
      </c>
      <c r="E24">
        <v>50</v>
      </c>
      <c r="H24" t="s">
        <v>10</v>
      </c>
      <c r="K24">
        <v>50</v>
      </c>
    </row>
    <row r="25" spans="1:12" x14ac:dyDescent="0.25">
      <c r="A25">
        <v>5</v>
      </c>
      <c r="B25" s="4" t="s">
        <v>1</v>
      </c>
      <c r="C25">
        <f>VLOOKUP(B25,Data!$B$2:$E$5,4,FALSE)</f>
        <v>810</v>
      </c>
      <c r="D25">
        <f t="shared" si="2"/>
        <v>810</v>
      </c>
      <c r="E25">
        <v>0</v>
      </c>
      <c r="H25" s="4" t="s">
        <v>1</v>
      </c>
      <c r="I25">
        <f>VLOOKUP(H25,Data!$B$2:$E$5,4,FALSE)</f>
        <v>810</v>
      </c>
      <c r="J25">
        <f t="shared" ref="J25" si="5">IF(OR(H23="Criminal Trial",H23="Lightning Nova"),I25*1.2,I25)</f>
        <v>810</v>
      </c>
      <c r="K25">
        <v>0</v>
      </c>
    </row>
    <row r="26" spans="1:12" x14ac:dyDescent="0.25">
      <c r="B26" s="6" t="s">
        <v>11</v>
      </c>
      <c r="E26" s="6">
        <v>100</v>
      </c>
      <c r="H26" s="6" t="s">
        <v>11</v>
      </c>
      <c r="K26" s="6">
        <v>100</v>
      </c>
    </row>
    <row r="27" spans="1:12" x14ac:dyDescent="0.25">
      <c r="A27">
        <v>6</v>
      </c>
      <c r="B27" s="4" t="s">
        <v>3</v>
      </c>
      <c r="C27">
        <f>VLOOKUP(B27,Data!$B$2:$E$5,4,FALSE)</f>
        <v>1224</v>
      </c>
      <c r="D27">
        <f t="shared" si="2"/>
        <v>1468.8</v>
      </c>
      <c r="E27">
        <v>0</v>
      </c>
      <c r="F27" t="s">
        <v>15</v>
      </c>
      <c r="H27" s="4" t="s">
        <v>3</v>
      </c>
      <c r="I27">
        <f>VLOOKUP(H27,Data!$B$2:$E$5,4,FALSE)</f>
        <v>1224</v>
      </c>
      <c r="J27">
        <f t="shared" ref="J27" si="6">IF(OR(H25="Criminal Trial",H25="Lightning Nova"),I27*1.2,I27)</f>
        <v>1468.8</v>
      </c>
      <c r="K27">
        <v>0</v>
      </c>
      <c r="L27" t="s">
        <v>15</v>
      </c>
    </row>
    <row r="28" spans="1:12" x14ac:dyDescent="0.25">
      <c r="B28" t="s">
        <v>10</v>
      </c>
      <c r="E28">
        <v>100</v>
      </c>
      <c r="H28" t="s">
        <v>10</v>
      </c>
      <c r="K28">
        <v>100</v>
      </c>
    </row>
    <row r="29" spans="1:12" x14ac:dyDescent="0.25">
      <c r="A29">
        <v>7</v>
      </c>
      <c r="B29" s="4" t="s">
        <v>0</v>
      </c>
      <c r="C29">
        <f>VLOOKUP(B29,Data!$B$2:$E$5,4,FALSE)</f>
        <v>260</v>
      </c>
      <c r="D29">
        <f t="shared" si="2"/>
        <v>312</v>
      </c>
      <c r="E29">
        <v>100</v>
      </c>
      <c r="F29" t="s">
        <v>16</v>
      </c>
      <c r="H29" s="4" t="s">
        <v>0</v>
      </c>
      <c r="I29">
        <f>VLOOKUP(H29,Data!$B$2:$E$5,4,FALSE)</f>
        <v>260</v>
      </c>
      <c r="J29">
        <f t="shared" ref="J29" si="7">IF(OR(H27="Criminal Trial",H27="Lightning Nova"),I29*1.2,I29)</f>
        <v>312</v>
      </c>
      <c r="K29">
        <v>100</v>
      </c>
      <c r="L29" t="s">
        <v>16</v>
      </c>
    </row>
    <row r="30" spans="1:12" x14ac:dyDescent="0.25">
      <c r="B30" t="s">
        <v>10</v>
      </c>
      <c r="E30">
        <v>100</v>
      </c>
      <c r="H30" t="s">
        <v>10</v>
      </c>
      <c r="K30">
        <v>100</v>
      </c>
    </row>
    <row r="31" spans="1:12" x14ac:dyDescent="0.25">
      <c r="A31">
        <v>8</v>
      </c>
      <c r="B31" s="4" t="s">
        <v>1</v>
      </c>
      <c r="C31">
        <f>VLOOKUP(B31,Data!$B$2:$E$5,4,FALSE)</f>
        <v>810</v>
      </c>
      <c r="D31">
        <f t="shared" si="2"/>
        <v>810</v>
      </c>
      <c r="E31">
        <v>50</v>
      </c>
      <c r="H31" s="4" t="s">
        <v>1</v>
      </c>
      <c r="I31">
        <f>VLOOKUP(H31,Data!$B$2:$E$5,4,FALSE)</f>
        <v>810</v>
      </c>
      <c r="J31">
        <f t="shared" ref="J31" si="8">IF(OR(H29="Criminal Trial",H29="Lightning Nova"),I31*1.2,I31)</f>
        <v>810</v>
      </c>
      <c r="K31">
        <v>50</v>
      </c>
    </row>
    <row r="32" spans="1:12" x14ac:dyDescent="0.25">
      <c r="B32" s="6" t="s">
        <v>11</v>
      </c>
      <c r="E32" s="6">
        <v>100</v>
      </c>
      <c r="H32" s="6" t="s">
        <v>11</v>
      </c>
      <c r="K32" s="6">
        <v>100</v>
      </c>
    </row>
    <row r="33" spans="1:12" x14ac:dyDescent="0.25">
      <c r="A33">
        <v>9</v>
      </c>
      <c r="B33" s="4" t="s">
        <v>2</v>
      </c>
      <c r="C33">
        <f>VLOOKUP(B33,Data!$B$2:$E$5,4,FALSE)</f>
        <v>883</v>
      </c>
      <c r="D33">
        <f t="shared" si="2"/>
        <v>1059.5999999999999</v>
      </c>
      <c r="E33">
        <v>25</v>
      </c>
      <c r="H33" s="4" t="s">
        <v>2</v>
      </c>
      <c r="I33">
        <f>VLOOKUP(H33,Data!$B$2:$E$5,4,FALSE)</f>
        <v>883</v>
      </c>
      <c r="J33">
        <f t="shared" ref="J33" si="9">IF(OR(H31="Criminal Trial",H31="Lightning Nova"),I33*1.2,I33)</f>
        <v>1059.5999999999999</v>
      </c>
      <c r="K33">
        <v>25</v>
      </c>
    </row>
    <row r="34" spans="1:12" x14ac:dyDescent="0.25">
      <c r="B34" t="s">
        <v>10</v>
      </c>
      <c r="E34">
        <v>25</v>
      </c>
      <c r="H34" t="s">
        <v>10</v>
      </c>
      <c r="K34">
        <v>25</v>
      </c>
    </row>
    <row r="35" spans="1:12" x14ac:dyDescent="0.25">
      <c r="A35">
        <v>10</v>
      </c>
      <c r="B35" s="4" t="s">
        <v>0</v>
      </c>
      <c r="C35">
        <f>VLOOKUP(B35,Data!$B$2:$E$5,4,FALSE)</f>
        <v>260</v>
      </c>
      <c r="D35">
        <f t="shared" si="2"/>
        <v>260</v>
      </c>
      <c r="E35">
        <v>50</v>
      </c>
      <c r="H35" s="4" t="s">
        <v>0</v>
      </c>
      <c r="I35">
        <f>VLOOKUP(H35,Data!$B$2:$E$5,4,FALSE)</f>
        <v>260</v>
      </c>
      <c r="J35">
        <f t="shared" ref="J35" si="10">IF(OR(H33="Criminal Trial",H33="Lightning Nova"),I35*1.2,I35)</f>
        <v>260</v>
      </c>
      <c r="K35">
        <v>50</v>
      </c>
    </row>
    <row r="36" spans="1:12" x14ac:dyDescent="0.25">
      <c r="B36" t="s">
        <v>10</v>
      </c>
      <c r="E36">
        <v>50</v>
      </c>
      <c r="H36" t="s">
        <v>10</v>
      </c>
      <c r="K36">
        <v>50</v>
      </c>
    </row>
    <row r="37" spans="1:12" x14ac:dyDescent="0.25">
      <c r="A37">
        <v>11</v>
      </c>
      <c r="B37" s="4" t="s">
        <v>1</v>
      </c>
      <c r="C37">
        <f>VLOOKUP(B37,Data!$B$2:$E$5,4,FALSE)</f>
        <v>810</v>
      </c>
      <c r="D37">
        <f t="shared" si="2"/>
        <v>810</v>
      </c>
      <c r="E37">
        <v>0</v>
      </c>
      <c r="H37" s="4" t="s">
        <v>1</v>
      </c>
      <c r="I37">
        <f>VLOOKUP(H37,Data!$B$2:$E$5,4,FALSE)</f>
        <v>810</v>
      </c>
      <c r="J37">
        <f t="shared" ref="J37" si="11">IF(OR(H35="Criminal Trial",H35="Lightning Nova"),I37*1.2,I37)</f>
        <v>810</v>
      </c>
      <c r="K37">
        <v>0</v>
      </c>
    </row>
    <row r="38" spans="1:12" x14ac:dyDescent="0.25">
      <c r="B38" s="6" t="s">
        <v>11</v>
      </c>
      <c r="E38" s="6">
        <v>100</v>
      </c>
      <c r="H38" s="6" t="s">
        <v>11</v>
      </c>
      <c r="K38" s="6">
        <v>100</v>
      </c>
    </row>
    <row r="39" spans="1:12" x14ac:dyDescent="0.25">
      <c r="A39">
        <v>12</v>
      </c>
      <c r="B39" s="4" t="s">
        <v>3</v>
      </c>
      <c r="C39">
        <f>VLOOKUP(B39,Data!$B$2:$E$5,4,FALSE)</f>
        <v>1224</v>
      </c>
      <c r="D39">
        <f t="shared" si="2"/>
        <v>1468.8</v>
      </c>
      <c r="E39">
        <v>0</v>
      </c>
      <c r="F39" t="s">
        <v>15</v>
      </c>
      <c r="H39" s="4" t="s">
        <v>3</v>
      </c>
      <c r="I39">
        <f>VLOOKUP(H39,Data!$B$2:$E$5,4,FALSE)</f>
        <v>1224</v>
      </c>
      <c r="J39">
        <f t="shared" ref="J39" si="12">IF(OR(H37="Criminal Trial",H37="Lightning Nova"),I39*1.2,I39)</f>
        <v>1468.8</v>
      </c>
      <c r="K39">
        <v>0</v>
      </c>
      <c r="L39" t="s">
        <v>15</v>
      </c>
    </row>
    <row r="40" spans="1:12" x14ac:dyDescent="0.25">
      <c r="B40" t="s">
        <v>10</v>
      </c>
      <c r="H40" t="s">
        <v>10</v>
      </c>
    </row>
    <row r="41" spans="1:12" x14ac:dyDescent="0.25">
      <c r="A41">
        <v>13</v>
      </c>
      <c r="B41" s="4" t="s">
        <v>0</v>
      </c>
      <c r="C41">
        <f>VLOOKUP(B41,Data!$B$2:$E$5,4,FALSE)</f>
        <v>260</v>
      </c>
      <c r="D41">
        <f t="shared" si="2"/>
        <v>312</v>
      </c>
      <c r="F41" t="s">
        <v>16</v>
      </c>
      <c r="H41" s="4" t="s">
        <v>0</v>
      </c>
      <c r="I41">
        <f>VLOOKUP(H41,Data!$B$2:$E$5,4,FALSE)</f>
        <v>260</v>
      </c>
      <c r="J41">
        <f t="shared" ref="J41" si="13">IF(OR(H39="Criminal Trial",H39="Lightning Nova"),I41*1.2,I41)</f>
        <v>312</v>
      </c>
      <c r="L41" t="s">
        <v>16</v>
      </c>
    </row>
    <row r="42" spans="1:12" x14ac:dyDescent="0.25">
      <c r="C42" s="4" t="s">
        <v>7</v>
      </c>
      <c r="D42">
        <f>SUM(D17,D19,D21,D23,D25,D27,D29,D31,D33,D35,D37,D39,D41)</f>
        <v>8974.1999999999989</v>
      </c>
      <c r="I42" s="4" t="s">
        <v>7</v>
      </c>
      <c r="J42">
        <f>SUM(J17,J19,J21,J23,J25,J27,J29,J31,J33,J35,J37,J39,J41)</f>
        <v>8974.1999999999989</v>
      </c>
    </row>
    <row r="44" spans="1:12" x14ac:dyDescent="0.25">
      <c r="B44" s="8" t="s">
        <v>17</v>
      </c>
      <c r="C44" s="8"/>
      <c r="D44" s="8"/>
      <c r="E44" s="8"/>
      <c r="F44" s="8"/>
    </row>
    <row r="45" spans="1:12" x14ac:dyDescent="0.25">
      <c r="B45" s="8" t="s">
        <v>18</v>
      </c>
      <c r="C45" s="8"/>
      <c r="D45" s="8"/>
      <c r="E45" s="8"/>
      <c r="F45" s="8"/>
    </row>
  </sheetData>
  <mergeCells count="3">
    <mergeCell ref="J1:L2"/>
    <mergeCell ref="B44:F44"/>
    <mergeCell ref="B45:F45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04E041B-0148-4497-91BE-CC4999211B6C}">
          <x14:formula1>
            <xm:f>Data!$B$2:$B$5</xm:f>
          </x14:formula1>
          <xm:sqref>B1:B13 F1:F13 B17 B19 B21 B23 B31 B41 B29 B25 B27 B35 B33 B37 B39 H17 H19 H21 H23 H31 H41 H29 H25 H27 H35 H33 H37 H39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87EB9-BFF7-4152-A259-B2FEFB9C65B9}">
  <dimension ref="B1:E5"/>
  <sheetViews>
    <sheetView zoomScale="130" zoomScaleNormal="130" workbookViewId="0">
      <selection activeCell="F9" sqref="F9"/>
    </sheetView>
  </sheetViews>
  <sheetFormatPr defaultRowHeight="14.3" x14ac:dyDescent="0.25"/>
  <cols>
    <col min="2" max="2" width="13.125" bestFit="1" customWidth="1"/>
    <col min="3" max="3" width="10" bestFit="1" customWidth="1"/>
  </cols>
  <sheetData>
    <row r="1" spans="2:5" x14ac:dyDescent="0.25">
      <c r="C1" t="s">
        <v>4</v>
      </c>
      <c r="D1" t="s">
        <v>5</v>
      </c>
      <c r="E1" t="s">
        <v>6</v>
      </c>
    </row>
    <row r="2" spans="2:5" x14ac:dyDescent="0.25">
      <c r="B2" t="s">
        <v>0</v>
      </c>
      <c r="C2">
        <v>260</v>
      </c>
      <c r="D2">
        <v>1</v>
      </c>
      <c r="E2">
        <f>C2*D2</f>
        <v>260</v>
      </c>
    </row>
    <row r="3" spans="2:5" x14ac:dyDescent="0.25">
      <c r="B3" t="s">
        <v>1</v>
      </c>
      <c r="C3">
        <v>675</v>
      </c>
      <c r="D3">
        <v>1.2</v>
      </c>
      <c r="E3">
        <f t="shared" ref="E3:E5" si="0">C3*D3</f>
        <v>810</v>
      </c>
    </row>
    <row r="4" spans="2:5" x14ac:dyDescent="0.25">
      <c r="B4" t="s">
        <v>2</v>
      </c>
      <c r="C4">
        <v>883</v>
      </c>
      <c r="D4">
        <v>1</v>
      </c>
      <c r="E4">
        <f t="shared" si="0"/>
        <v>883</v>
      </c>
    </row>
    <row r="5" spans="2:5" x14ac:dyDescent="0.25">
      <c r="B5" t="s">
        <v>3</v>
      </c>
      <c r="C5">
        <v>1020</v>
      </c>
      <c r="D5">
        <v>1.2</v>
      </c>
      <c r="E5">
        <f t="shared" si="0"/>
        <v>1224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Mage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Cyfire</dc:creator>
  <cp:lastModifiedBy>Cyfire</cp:lastModifiedBy>
  <dcterms:created xsi:type="dcterms:W3CDTF">2015-06-05T18:17:20Z</dcterms:created>
  <dcterms:modified xsi:type="dcterms:W3CDTF">2024-08-21T19:48:43Z</dcterms:modified>
</cp:coreProperties>
</file>