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Gopi Krishna\Desktop\"/>
    </mc:Choice>
  </mc:AlternateContent>
  <xr:revisionPtr revIDLastSave="0" documentId="13_ncr:1_{AA1B676D-F05D-4D50-8F97-F3DAA3E7B9E4}" xr6:coauthVersionLast="47" xr6:coauthVersionMax="47" xr10:uidLastSave="{00000000-0000-0000-0000-000000000000}"/>
  <bookViews>
    <workbookView xWindow="-110" yWindow="-110" windowWidth="19420" windowHeight="10420" activeTab="1" xr2:uid="{35A8FB01-FD0C-465E-A9D3-EFDA6D107287}"/>
  </bookViews>
  <sheets>
    <sheet name="Analysis" sheetId="4" r:id="rId1"/>
    <sheet name="Dashboard" sheetId="5" r:id="rId2"/>
    <sheet name="Raw Data" sheetId="1" r:id="rId3"/>
  </sheets>
  <definedNames>
    <definedName name="_xlchart.v1.0" hidden="1">Analysis!$AD$3:$AD$7</definedName>
    <definedName name="_xlchart.v1.1" hidden="1">Analysis!$AE$3:$AE$7</definedName>
    <definedName name="_xlchart.v1.2" hidden="1">Analysis!$AD$3:$AD$7</definedName>
    <definedName name="_xlchart.v1.3" hidden="1">Analysis!$AE$3:$AE$7</definedName>
    <definedName name="GRN_Qty">OFFSET(Analysis!XFA1,1,0,COUNT(Analysis!XEZ:XEZ))</definedName>
    <definedName name="Item">OFFSET(Analysis!$R$3,1,0,Analysis!$X$3-1,1)</definedName>
    <definedName name="Month">OFFSET(Analysis!XEZ1,1,0,COUNT(Analysis!XFA:XFA))</definedName>
    <definedName name="Open_PO">OFFSET(Analysis!XFB1,1,0,COUNT(Analysis!XEZ:XEZ))</definedName>
    <definedName name="Sales">OFFSET(Analysis!$S$3,1,0,Analysis!$X$3-1,1)</definedName>
    <definedName name="Slicer_Month">#N/A</definedName>
    <definedName name="Slicer_Quarters">#N/A</definedName>
    <definedName name="Slicer_Years">#N/A</definedName>
  </definedNames>
  <calcPr calcId="191029"/>
  <pivotCaches>
    <pivotCache cacheId="2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 i="4" l="1"/>
  <c r="X1" i="4" s="1"/>
  <c r="V3" i="4" s="1" a="1"/>
  <c r="V3" i="4" s="1"/>
  <c r="BF4" i="4" a="1"/>
  <c r="BF4" i="4" s="1"/>
  <c r="BH1" i="4" s="1"/>
  <c r="BE4" i="4" a="1"/>
  <c r="BE4" i="4" s="1"/>
  <c r="BG1" i="4" s="1"/>
  <c r="BD4" i="4" a="1"/>
  <c r="BD4" i="4" s="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 i="1"/>
  <c r="Q6" i="1"/>
  <c r="Q7" i="1"/>
  <c r="Q8" i="1"/>
  <c r="Q9" i="1"/>
  <c r="Q10" i="1"/>
  <c r="Q11" i="1"/>
  <c r="Q12" i="1"/>
  <c r="Q13" i="1"/>
  <c r="Q14" i="1"/>
  <c r="Q15" i="1"/>
  <c r="AV3" i="4" a="1"/>
  <c r="AV3" i="4" s="1"/>
  <c r="AU3" i="4" a="1"/>
  <c r="AU3" i="4" s="1"/>
  <c r="AT3" i="4" a="1"/>
  <c r="AT3" i="4" s="1"/>
  <c r="D3" i="4" a="1"/>
  <c r="D3" i="4" s="1"/>
  <c r="M3" i="4" a="1"/>
  <c r="M3" i="4" s="1"/>
  <c r="P4" i="4" s="1"/>
  <c r="L3" i="4" a="1"/>
  <c r="L3" i="4" s="1"/>
  <c r="O4" i="4" s="1"/>
  <c r="K3" i="4" a="1"/>
  <c r="K3" i="4" s="1"/>
  <c r="BT3" i="4" a="1"/>
  <c r="BT3" i="4" s="1"/>
  <c r="BS3" i="4" a="1"/>
  <c r="BS3" i="4" s="1"/>
  <c r="BN3" i="4" a="1"/>
  <c r="BN3" i="4" s="1"/>
  <c r="BM3" i="4" a="1"/>
  <c r="BM3" i="4" s="1"/>
  <c r="AM3" i="4" a="1"/>
  <c r="AM3" i="4" s="1"/>
  <c r="AL3" i="4" a="1"/>
  <c r="AL3" i="4" s="1"/>
  <c r="W3" i="4" l="1" a="1"/>
  <c r="W3" i="4" s="1"/>
  <c r="AE3" i="4" a="1"/>
  <c r="AE3" i="4" s="1"/>
  <c r="AD3" i="4" a="1"/>
  <c r="AD3" i="4" s="1"/>
  <c r="X5" i="1" l="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4"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5" i="1"/>
  <c r="V6" i="1"/>
  <c r="V7" i="1"/>
  <c r="V8" i="1"/>
  <c r="V9" i="1"/>
  <c r="V10" i="1"/>
  <c r="V11" i="1"/>
  <c r="V12" i="1"/>
  <c r="V13" i="1"/>
  <c r="V14" i="1"/>
  <c r="V15" i="1"/>
  <c r="V16" i="1"/>
  <c r="V4"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V49" i="1" s="1"/>
  <c r="U50" i="1"/>
  <c r="V50" i="1" s="1"/>
  <c r="U51" i="1"/>
  <c r="V51" i="1" s="1"/>
  <c r="U5" i="1"/>
  <c r="U6" i="1"/>
  <c r="U7" i="1"/>
  <c r="U8" i="1"/>
  <c r="U9" i="1"/>
  <c r="U10" i="1"/>
  <c r="U11" i="1"/>
  <c r="U12" i="1"/>
  <c r="U13" i="1"/>
  <c r="U14" i="1"/>
  <c r="U15" i="1"/>
  <c r="U16" i="1"/>
  <c r="U17" i="1"/>
  <c r="U4" i="1"/>
  <c r="S5" i="1"/>
  <c r="S6" i="1"/>
  <c r="T6" i="1" s="1"/>
  <c r="S7" i="1"/>
  <c r="S8" i="1"/>
  <c r="S9" i="1"/>
  <c r="S10" i="1"/>
  <c r="S11" i="1"/>
  <c r="S12" i="1"/>
  <c r="S13" i="1"/>
  <c r="S14" i="1"/>
  <c r="S15" i="1"/>
  <c r="S16" i="1"/>
  <c r="S17" i="1"/>
  <c r="T17" i="1" s="1"/>
  <c r="S18" i="1"/>
  <c r="S19" i="1"/>
  <c r="S20" i="1"/>
  <c r="S21" i="1"/>
  <c r="S22" i="1"/>
  <c r="S23" i="1"/>
  <c r="S24" i="1"/>
  <c r="S25" i="1"/>
  <c r="T25" i="1" s="1"/>
  <c r="S26" i="1"/>
  <c r="S27" i="1"/>
  <c r="S28" i="1"/>
  <c r="S29" i="1"/>
  <c r="S30" i="1"/>
  <c r="S31" i="1"/>
  <c r="S32" i="1"/>
  <c r="S33" i="1"/>
  <c r="S34" i="1"/>
  <c r="S35" i="1"/>
  <c r="S36" i="1"/>
  <c r="T36" i="1" s="1"/>
  <c r="S37" i="1"/>
  <c r="S38" i="1"/>
  <c r="S39" i="1"/>
  <c r="S40" i="1"/>
  <c r="S41" i="1"/>
  <c r="S42" i="1"/>
  <c r="S43" i="1"/>
  <c r="S44" i="1"/>
  <c r="T44" i="1" s="1"/>
  <c r="S45" i="1"/>
  <c r="S46" i="1"/>
  <c r="T46" i="1" s="1"/>
  <c r="S47" i="1"/>
  <c r="S48" i="1"/>
  <c r="S49" i="1"/>
  <c r="T49" i="1" s="1"/>
  <c r="S50" i="1"/>
  <c r="S51" i="1"/>
  <c r="T51" i="1" s="1"/>
  <c r="S4" i="1"/>
  <c r="T4" i="1" s="1"/>
  <c r="R41" i="1"/>
  <c r="R40" i="1"/>
  <c r="R36" i="1"/>
  <c r="R37" i="1"/>
  <c r="T37" i="1" s="1"/>
  <c r="R38" i="1"/>
  <c r="R35" i="1"/>
  <c r="R28" i="1"/>
  <c r="R29" i="1"/>
  <c r="R30" i="1"/>
  <c r="R31" i="1"/>
  <c r="R32" i="1"/>
  <c r="R33" i="1"/>
  <c r="R27" i="1"/>
  <c r="R19" i="1"/>
  <c r="R20" i="1"/>
  <c r="R21" i="1"/>
  <c r="R22" i="1"/>
  <c r="R23" i="1"/>
  <c r="R24" i="1"/>
  <c r="R25" i="1"/>
  <c r="R18" i="1"/>
  <c r="R13" i="1"/>
  <c r="R14" i="1"/>
  <c r="R15" i="1"/>
  <c r="R12" i="1"/>
  <c r="R10" i="1"/>
  <c r="R9" i="1"/>
  <c r="R5" i="1"/>
  <c r="R6" i="1"/>
  <c r="R7" i="1"/>
  <c r="R4" i="1"/>
  <c r="T50" i="1"/>
  <c r="T48" i="1"/>
  <c r="T47" i="1"/>
  <c r="T45" i="1"/>
  <c r="T43" i="1"/>
  <c r="T42" i="1"/>
  <c r="T39" i="1"/>
  <c r="T38" i="1"/>
  <c r="T35" i="1"/>
  <c r="T34" i="1"/>
  <c r="T32" i="1"/>
  <c r="T31" i="1"/>
  <c r="T30" i="1"/>
  <c r="T26" i="1"/>
  <c r="T21" i="1"/>
  <c r="T19" i="1"/>
  <c r="T16" i="1"/>
  <c r="T15" i="1"/>
  <c r="T13" i="1"/>
  <c r="T11" i="1"/>
  <c r="T8" i="1"/>
  <c r="T7" i="1"/>
  <c r="T5" i="1"/>
  <c r="Q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4"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T20" i="1" l="1"/>
  <c r="T33" i="1"/>
  <c r="T41" i="1"/>
  <c r="T40" i="1"/>
  <c r="T28" i="1"/>
  <c r="T29" i="1"/>
  <c r="T23" i="1"/>
  <c r="T24" i="1"/>
  <c r="T18" i="1"/>
  <c r="T14" i="1"/>
  <c r="T10" i="1"/>
  <c r="T9" i="1"/>
  <c r="T12" i="1"/>
  <c r="T22" i="1"/>
  <c r="T2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<sst xmlns="http://schemas.openxmlformats.org/spreadsheetml/2006/main" count="315" uniqueCount="74">
  <si>
    <t>Indentor</t>
  </si>
  <si>
    <t>Indentor A</t>
  </si>
  <si>
    <t>Indentor B</t>
  </si>
  <si>
    <t>Indentor C</t>
  </si>
  <si>
    <t>Indent</t>
  </si>
  <si>
    <t>PR Creation Date</t>
  </si>
  <si>
    <t>PR Approved Date</t>
  </si>
  <si>
    <t>PO Date</t>
  </si>
  <si>
    <t>PO No</t>
  </si>
  <si>
    <t>Vendor Code</t>
  </si>
  <si>
    <t>Item Description</t>
  </si>
  <si>
    <t>Qtn Price</t>
  </si>
  <si>
    <t>Chair</t>
  </si>
  <si>
    <t xml:space="preserve">Table </t>
  </si>
  <si>
    <t>JK Paper</t>
  </si>
  <si>
    <t>Water Bottle</t>
  </si>
  <si>
    <t>LED Light</t>
  </si>
  <si>
    <t>Ceiling Fan</t>
  </si>
  <si>
    <t>Exhaust Fan</t>
  </si>
  <si>
    <t>Tablet Device</t>
  </si>
  <si>
    <t>Memory Card</t>
  </si>
  <si>
    <t>Laptop</t>
  </si>
  <si>
    <t>Pierre Cardin Set</t>
  </si>
  <si>
    <t>Vending Machine</t>
  </si>
  <si>
    <t>Cloth Dryer stand</t>
  </si>
  <si>
    <t>Note Pad</t>
  </si>
  <si>
    <t>Geyser</t>
  </si>
  <si>
    <t>PO Qty</t>
  </si>
  <si>
    <t>Quotation Value</t>
  </si>
  <si>
    <t>Nego Price</t>
  </si>
  <si>
    <t>PO Basic Value</t>
  </si>
  <si>
    <t>Buyer</t>
  </si>
  <si>
    <t>Category</t>
  </si>
  <si>
    <t>Buyer A</t>
  </si>
  <si>
    <t>Furniture</t>
  </si>
  <si>
    <t>Buyer C</t>
  </si>
  <si>
    <t>Buyer D</t>
  </si>
  <si>
    <t>Stationery</t>
  </si>
  <si>
    <t>MRO</t>
  </si>
  <si>
    <t>IT Hardware</t>
  </si>
  <si>
    <t>Office Equipments</t>
  </si>
  <si>
    <t>Buyer B</t>
  </si>
  <si>
    <t>Savings</t>
  </si>
  <si>
    <t>GRN Qty</t>
  </si>
  <si>
    <t>GRN Price</t>
  </si>
  <si>
    <t>GRN Value</t>
  </si>
  <si>
    <t>Open PO Qty</t>
  </si>
  <si>
    <t>Open PO Amt</t>
  </si>
  <si>
    <t>OP Count</t>
  </si>
  <si>
    <t>Month</t>
  </si>
  <si>
    <t>Sum of PO Basic Value</t>
  </si>
  <si>
    <t>Sum of Savings</t>
  </si>
  <si>
    <t>Jan</t>
  </si>
  <si>
    <t>Feb</t>
  </si>
  <si>
    <t>Mar</t>
  </si>
  <si>
    <t>Apr</t>
  </si>
  <si>
    <t>May</t>
  </si>
  <si>
    <t>Jun</t>
  </si>
  <si>
    <t>Jul</t>
  </si>
  <si>
    <t>Aug</t>
  </si>
  <si>
    <t>Sep</t>
  </si>
  <si>
    <t>Oct</t>
  </si>
  <si>
    <t>Nov</t>
  </si>
  <si>
    <t>Dec</t>
  </si>
  <si>
    <t>Sum of Open PO Qty</t>
  </si>
  <si>
    <t>Sum of PO Qty</t>
  </si>
  <si>
    <t>Item</t>
  </si>
  <si>
    <t>Sum of GRN Qty</t>
  </si>
  <si>
    <t>Sum of Open PO Amt</t>
  </si>
  <si>
    <t>Sum of OP Count</t>
  </si>
  <si>
    <t>Total PO Value</t>
  </si>
  <si>
    <t>Total Savings</t>
  </si>
  <si>
    <t>GRN QTY</t>
  </si>
  <si>
    <t>OPEN PO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</si>
</sst>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 #,##0;&quot;₹&quot;\ \-#,##0"/>
    <numFmt numFmtId="43" formatCode="_ * #,##0.00_ ;_ * \-#,##0.00_ ;_ * &quot;-&quot;??_ ;_ @_ "/>
    <numFmt numFmtId="164" formatCode="_ * #,##0_ ;_ * \-#,##0_ ;_ * &quot;-&quot;??_ ;_ @_ "/>
    <numFmt numFmtId="168" formatCode="&quot;₹&quot;\ #,##0"/>
  </numFmts>
  <fonts count="5" x14ac:knownFonts="1">
    <font>
      <sz val="11"/>
      <color theme="1"/>
      <name val="Calibri"/>
      <family val="2"/>
      <scheme val="minor"/>
    </font>
    <font>
      <sz val="11"/>
      <color theme="1"/>
      <name val="Calibri"/>
      <family val="2"/>
      <scheme val="minor"/>
    </font>
    <font>
      <b/>
      <sz val="10"/>
      <color theme="0"/>
      <name val="Calibri"/>
      <family val="2"/>
      <scheme val="minor"/>
    </font>
    <font>
      <sz val="10"/>
      <name val="Calibri"/>
      <family val="2"/>
      <scheme val="minor"/>
    </font>
    <font>
      <sz val="1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23">
    <xf numFmtId="0" fontId="0" fillId="0" borderId="0" xfId="0"/>
    <xf numFmtId="0" fontId="2" fillId="2" borderId="1" xfId="0" applyFont="1" applyFill="1" applyBorder="1" applyAlignment="1">
      <alignment horizontal="center" vertical="top"/>
    </xf>
    <xf numFmtId="0" fontId="3" fillId="3" borderId="1" xfId="0" applyFont="1" applyFill="1" applyBorder="1" applyAlignment="1">
      <alignment vertical="top"/>
    </xf>
    <xf numFmtId="0" fontId="3" fillId="3" borderId="1" xfId="0" applyFont="1" applyFill="1" applyBorder="1"/>
    <xf numFmtId="14" fontId="3" fillId="3" borderId="1" xfId="0" applyNumberFormat="1" applyFont="1" applyFill="1" applyBorder="1" applyAlignment="1">
      <alignment horizontal="right" vertical="top"/>
    </xf>
    <xf numFmtId="14" fontId="3" fillId="3" borderId="1" xfId="0" applyNumberFormat="1" applyFont="1" applyFill="1" applyBorder="1"/>
    <xf numFmtId="14" fontId="2" fillId="2" borderId="1" xfId="0" applyNumberFormat="1" applyFont="1" applyFill="1" applyBorder="1" applyAlignment="1">
      <alignment horizontal="center" vertical="top"/>
    </xf>
    <xf numFmtId="3" fontId="3" fillId="3" borderId="1" xfId="0" applyNumberFormat="1" applyFont="1" applyFill="1" applyBorder="1"/>
    <xf numFmtId="164" fontId="2" fillId="2" borderId="1" xfId="1" applyNumberFormat="1" applyFont="1" applyFill="1" applyBorder="1" applyAlignment="1">
      <alignment horizontal="center" vertical="top"/>
    </xf>
    <xf numFmtId="0" fontId="2" fillId="2" borderId="1" xfId="0" applyFont="1" applyFill="1" applyBorder="1" applyAlignment="1">
      <alignment horizontal="center"/>
    </xf>
    <xf numFmtId="0" fontId="4" fillId="3" borderId="1" xfId="0" applyFont="1" applyFill="1" applyBorder="1"/>
    <xf numFmtId="17" fontId="4" fillId="3" borderId="1" xfId="0" applyNumberFormat="1" applyFont="1" applyFill="1" applyBorder="1"/>
    <xf numFmtId="0" fontId="3" fillId="3" borderId="1" xfId="0" applyFont="1" applyFill="1" applyBorder="1"/>
    <xf numFmtId="0" fontId="0" fillId="0" borderId="0" xfId="0" pivotButton="1"/>
    <xf numFmtId="0" fontId="0" fillId="0" borderId="0" xfId="0" applyAlignment="1">
      <alignment horizontal="left"/>
    </xf>
    <xf numFmtId="0" fontId="0" fillId="0" borderId="0" xfId="0" applyNumberFormat="1"/>
    <xf numFmtId="17" fontId="0" fillId="0" borderId="0" xfId="0" applyNumberFormat="1" applyAlignment="1">
      <alignment horizontal="left"/>
    </xf>
    <xf numFmtId="168" fontId="0" fillId="0" borderId="0" xfId="0" applyNumberFormat="1"/>
    <xf numFmtId="168" fontId="2" fillId="2" borderId="1" xfId="0" applyNumberFormat="1" applyFont="1" applyFill="1" applyBorder="1" applyAlignment="1">
      <alignment horizontal="center" vertical="top"/>
    </xf>
    <xf numFmtId="168" fontId="3" fillId="3" borderId="1" xfId="0" applyNumberFormat="1" applyFont="1" applyFill="1" applyBorder="1"/>
    <xf numFmtId="168" fontId="2" fillId="2" borderId="1" xfId="1" applyNumberFormat="1" applyFont="1" applyFill="1" applyBorder="1" applyAlignment="1">
      <alignment horizontal="center" vertical="top"/>
    </xf>
    <xf numFmtId="5" fontId="3" fillId="3" borderId="1" xfId="1" applyNumberFormat="1" applyFont="1" applyFill="1" applyBorder="1"/>
    <xf numFmtId="168" fontId="2" fillId="2" borderId="1" xfId="0" applyNumberFormat="1" applyFont="1" applyFill="1" applyBorder="1" applyAlignment="1">
      <alignment horizontal="center"/>
    </xf>
  </cellXfs>
  <cellStyles count="3">
    <cellStyle name="Comma" xfId="1" builtinId="3"/>
    <cellStyle name="Comma 2" xfId="2" xr:uid="{F3FEAE2D-6BE4-472B-B5CA-3A9E9F880ABA}"/>
    <cellStyle name="Normal" xfId="0" builtinId="0"/>
  </cellStyles>
  <dxfs count="62">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numFmt numFmtId="168" formatCode="&quot;₹&quot;\ #,##0"/>
    </dxf>
    <dxf>
      <numFmt numFmtId="166"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Analysis!$AL$3:$AL$6</c:f>
              <c:strCache>
                <c:ptCount val="4"/>
                <c:pt idx="0">
                  <c:v>Buyer A</c:v>
                </c:pt>
                <c:pt idx="1">
                  <c:v>Buyer B</c:v>
                </c:pt>
                <c:pt idx="2">
                  <c:v>Buyer C</c:v>
                </c:pt>
                <c:pt idx="3">
                  <c:v>Buyer D</c:v>
                </c:pt>
              </c:strCache>
            </c:strRef>
          </c:cat>
          <c:val>
            <c:numRef>
              <c:f>Analysis!$AM$3:$AM$6</c:f>
              <c:numCache>
                <c:formatCode>"₹"\ #,##0</c:formatCode>
                <c:ptCount val="4"/>
                <c:pt idx="0">
                  <c:v>1371300</c:v>
                </c:pt>
                <c:pt idx="1">
                  <c:v>1222600</c:v>
                </c:pt>
                <c:pt idx="2">
                  <c:v>2613654</c:v>
                </c:pt>
                <c:pt idx="3">
                  <c:v>1340144</c:v>
                </c:pt>
              </c:numCache>
            </c:numRef>
          </c:val>
          <c:extLst>
            <c:ext xmlns:c16="http://schemas.microsoft.com/office/drawing/2014/chart" uri="{C3380CC4-5D6E-409C-BE32-E72D297353CC}">
              <c16:uniqueId val="{00000000-8A2E-4F20-8DCB-6170260E134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Analysis!$AU$2</c:f>
              <c:strCache>
                <c:ptCount val="1"/>
                <c:pt idx="0">
                  <c:v>GRN QTY</c:v>
                </c:pt>
              </c:strCache>
            </c:strRef>
          </c:tx>
          <c:spPr>
            <a:solidFill>
              <a:schemeClr val="accent1"/>
            </a:solidFill>
            <a:ln>
              <a:noFill/>
            </a:ln>
            <a:effectLst/>
          </c:spPr>
          <c:invertIfNegative val="0"/>
          <c:cat>
            <c:strRef>
              <c:f>Analysis!$AT$3:$AT$14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Analysis!$AU$3:$AU$14</c:f>
              <c:numCache>
                <c:formatCode>General</c:formatCode>
                <c:ptCount val="12"/>
                <c:pt idx="0">
                  <c:v>895</c:v>
                </c:pt>
                <c:pt idx="1">
                  <c:v>10</c:v>
                </c:pt>
                <c:pt idx="2">
                  <c:v>1870</c:v>
                </c:pt>
                <c:pt idx="3">
                  <c:v>1462</c:v>
                </c:pt>
                <c:pt idx="4">
                  <c:v>40</c:v>
                </c:pt>
                <c:pt idx="5">
                  <c:v>1020</c:v>
                </c:pt>
                <c:pt idx="6">
                  <c:v>600</c:v>
                </c:pt>
                <c:pt idx="7">
                  <c:v>1740</c:v>
                </c:pt>
                <c:pt idx="8">
                  <c:v>820</c:v>
                </c:pt>
                <c:pt idx="9">
                  <c:v>805</c:v>
                </c:pt>
                <c:pt idx="10">
                  <c:v>1841</c:v>
                </c:pt>
                <c:pt idx="11">
                  <c:v>569</c:v>
                </c:pt>
              </c:numCache>
            </c:numRef>
          </c:val>
          <c:extLst>
            <c:ext xmlns:c16="http://schemas.microsoft.com/office/drawing/2014/chart" uri="{C3380CC4-5D6E-409C-BE32-E72D297353CC}">
              <c16:uniqueId val="{00000000-8BEB-48BD-86F1-94D1378FD5E9}"/>
            </c:ext>
          </c:extLst>
        </c:ser>
        <c:ser>
          <c:idx val="1"/>
          <c:order val="1"/>
          <c:tx>
            <c:strRef>
              <c:f>Analysis!$AV$2</c:f>
              <c:strCache>
                <c:ptCount val="1"/>
                <c:pt idx="0">
                  <c:v>OPEN PO QTY</c:v>
                </c:pt>
              </c:strCache>
            </c:strRef>
          </c:tx>
          <c:spPr>
            <a:solidFill>
              <a:schemeClr val="accent2"/>
            </a:solidFill>
            <a:ln>
              <a:noFill/>
            </a:ln>
            <a:effectLst/>
          </c:spPr>
          <c:invertIfNegative val="0"/>
          <c:cat>
            <c:strRef>
              <c:f>Analysis!$AT$3:$AT$14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Analysis!$AV$3:$AV$14</c:f>
              <c:numCache>
                <c:formatCode>General</c:formatCode>
                <c:ptCount val="12"/>
                <c:pt idx="0">
                  <c:v>220</c:v>
                </c:pt>
                <c:pt idx="1">
                  <c:v>5</c:v>
                </c:pt>
                <c:pt idx="2">
                  <c:v>40</c:v>
                </c:pt>
                <c:pt idx="3">
                  <c:v>3</c:v>
                </c:pt>
                <c:pt idx="4">
                  <c:v>3</c:v>
                </c:pt>
                <c:pt idx="5">
                  <c:v>4</c:v>
                </c:pt>
                <c:pt idx="6">
                  <c:v>4</c:v>
                </c:pt>
                <c:pt idx="7">
                  <c:v>0</c:v>
                </c:pt>
                <c:pt idx="8">
                  <c:v>87</c:v>
                </c:pt>
                <c:pt idx="9">
                  <c:v>0</c:v>
                </c:pt>
                <c:pt idx="10">
                  <c:v>50</c:v>
                </c:pt>
                <c:pt idx="11">
                  <c:v>0</c:v>
                </c:pt>
              </c:numCache>
            </c:numRef>
          </c:val>
          <c:extLst>
            <c:ext xmlns:c16="http://schemas.microsoft.com/office/drawing/2014/chart" uri="{C3380CC4-5D6E-409C-BE32-E72D297353CC}">
              <c16:uniqueId val="{00000001-8BEB-48BD-86F1-94D1378FD5E9}"/>
            </c:ext>
          </c:extLst>
        </c:ser>
        <c:dLbls>
          <c:showLegendKey val="0"/>
          <c:showVal val="0"/>
          <c:showCatName val="0"/>
          <c:showSerName val="0"/>
          <c:showPercent val="0"/>
          <c:showBubbleSize val="0"/>
        </c:dLbls>
        <c:gapWidth val="150"/>
        <c:overlap val="100"/>
        <c:axId val="2066812111"/>
        <c:axId val="2066810447"/>
      </c:barChart>
      <c:catAx>
        <c:axId val="206681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10447"/>
        <c:crosses val="autoZero"/>
        <c:auto val="1"/>
        <c:lblAlgn val="ctr"/>
        <c:lblOffset val="100"/>
        <c:noMultiLvlLbl val="0"/>
      </c:catAx>
      <c:valAx>
        <c:axId val="206681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812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1"/>
        <c:ser>
          <c:idx val="0"/>
          <c:order val="0"/>
          <c:invertIfNegative val="0"/>
          <c:dPt>
            <c:idx val="0"/>
            <c:invertIfNegative val="0"/>
            <c:bubble3D val="1"/>
            <c:spPr>
              <a:solidFill>
                <a:schemeClr val="accent1"/>
              </a:solidFill>
              <a:ln>
                <a:noFill/>
              </a:ln>
              <a:effectLst/>
            </c:spPr>
          </c:dPt>
          <c:dPt>
            <c:idx val="1"/>
            <c:invertIfNegative val="0"/>
            <c:bubble3D val="1"/>
            <c:spPr>
              <a:solidFill>
                <a:schemeClr val="accent2"/>
              </a:solidFill>
              <a:ln>
                <a:noFill/>
              </a:ln>
              <a:effectLst/>
            </c:spPr>
          </c:dPt>
          <c:dPt>
            <c:idx val="2"/>
            <c:invertIfNegative val="0"/>
            <c:bubble3D val="1"/>
            <c:spPr>
              <a:solidFill>
                <a:schemeClr val="accent3"/>
              </a:solidFill>
              <a:ln>
                <a:noFill/>
              </a:ln>
              <a:effectLst/>
            </c:spPr>
          </c:dPt>
          <c:dPt>
            <c:idx val="3"/>
            <c:invertIfNegative val="0"/>
            <c:bubble3D val="1"/>
            <c:spPr>
              <a:solidFill>
                <a:schemeClr val="accent4"/>
              </a:solidFill>
              <a:ln>
                <a:noFill/>
              </a:ln>
              <a:effectLst/>
            </c:spPr>
          </c:dPt>
          <c:dPt>
            <c:idx val="4"/>
            <c:invertIfNegative val="0"/>
            <c:bubble3D val="1"/>
            <c:spPr>
              <a:solidFill>
                <a:schemeClr val="accent5"/>
              </a:solidFill>
              <a:ln>
                <a:noFill/>
              </a:ln>
              <a:effectLst/>
            </c:spPr>
          </c:dPt>
          <c:dPt>
            <c:idx val="5"/>
            <c:invertIfNegative val="0"/>
            <c:bubble3D val="1"/>
            <c:spPr>
              <a:solidFill>
                <a:schemeClr val="accent6"/>
              </a:solidFill>
              <a:ln>
                <a:noFill/>
              </a:ln>
              <a:effectLst/>
            </c:spPr>
          </c:dPt>
          <c:dPt>
            <c:idx val="6"/>
            <c:invertIfNegative val="0"/>
            <c:bubble3D val="1"/>
            <c:spPr>
              <a:solidFill>
                <a:schemeClr val="accent1">
                  <a:lumMod val="60000"/>
                </a:schemeClr>
              </a:solidFill>
              <a:ln>
                <a:noFill/>
              </a:ln>
              <a:effectLst/>
            </c:spPr>
          </c:dPt>
          <c:xVal>
            <c:numRef>
              <c:f>Analysis!$BM$3:$BM$9</c:f>
              <c:numCache>
                <c:formatCode>General</c:formatCode>
                <c:ptCount val="7"/>
                <c:pt idx="0">
                  <c:v>501</c:v>
                </c:pt>
                <c:pt idx="1">
                  <c:v>502</c:v>
                </c:pt>
                <c:pt idx="2">
                  <c:v>503</c:v>
                </c:pt>
                <c:pt idx="3">
                  <c:v>504</c:v>
                </c:pt>
                <c:pt idx="4">
                  <c:v>505</c:v>
                </c:pt>
                <c:pt idx="5">
                  <c:v>506</c:v>
                </c:pt>
                <c:pt idx="6">
                  <c:v>507</c:v>
                </c:pt>
              </c:numCache>
            </c:numRef>
          </c:xVal>
          <c:yVal>
            <c:numRef>
              <c:f>Analysis!$BN$3:$BN$9</c:f>
              <c:numCache>
                <c:formatCode>General</c:formatCode>
                <c:ptCount val="7"/>
                <c:pt idx="0">
                  <c:v>0</c:v>
                </c:pt>
                <c:pt idx="1">
                  <c:v>3</c:v>
                </c:pt>
                <c:pt idx="2">
                  <c:v>5</c:v>
                </c:pt>
                <c:pt idx="3">
                  <c:v>2</c:v>
                </c:pt>
                <c:pt idx="4">
                  <c:v>1</c:v>
                </c:pt>
                <c:pt idx="5">
                  <c:v>0</c:v>
                </c:pt>
                <c:pt idx="6">
                  <c:v>1</c:v>
                </c:pt>
              </c:numCache>
            </c:numRef>
          </c:yVal>
          <c:bubbleSize>
            <c:numLit>
              <c:formatCode>General</c:formatCode>
              <c:ptCount val="7"/>
              <c:pt idx="0">
                <c:v>1</c:v>
              </c:pt>
              <c:pt idx="1">
                <c:v>1</c:v>
              </c:pt>
              <c:pt idx="2">
                <c:v>1</c:v>
              </c:pt>
              <c:pt idx="3">
                <c:v>1</c:v>
              </c:pt>
              <c:pt idx="4">
                <c:v>1</c:v>
              </c:pt>
              <c:pt idx="5">
                <c:v>1</c:v>
              </c:pt>
              <c:pt idx="6">
                <c:v>1</c:v>
              </c:pt>
            </c:numLit>
          </c:bubbleSize>
          <c:bubble3D val="1"/>
          <c:extLst>
            <c:ext xmlns:c16="http://schemas.microsoft.com/office/drawing/2014/chart" uri="{C3380CC4-5D6E-409C-BE32-E72D297353CC}">
              <c16:uniqueId val="{00000000-21AB-4261-B547-41A52CFF3F2B}"/>
            </c:ext>
          </c:extLst>
        </c:ser>
        <c:dLbls>
          <c:showLegendKey val="0"/>
          <c:showVal val="0"/>
          <c:showCatName val="0"/>
          <c:showSerName val="0"/>
          <c:showPercent val="0"/>
          <c:showBubbleSize val="0"/>
        </c:dLbls>
        <c:bubbleScale val="40"/>
        <c:showNegBubbles val="0"/>
        <c:axId val="324250863"/>
        <c:axId val="324252111"/>
      </c:bubbleChart>
      <c:valAx>
        <c:axId val="324250863"/>
        <c:scaling>
          <c:orientation val="minMax"/>
          <c:max val="507"/>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Vendor Code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52111"/>
        <c:crosses val="autoZero"/>
        <c:crossBetween val="midCat"/>
        <c:minorUnit val="1"/>
      </c:valAx>
      <c:valAx>
        <c:axId val="324252111"/>
        <c:scaling>
          <c:orientation val="minMax"/>
          <c:max val="6"/>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Open PO Count</a:t>
                </a:r>
              </a:p>
            </c:rich>
          </c:tx>
          <c:layout>
            <c:manualLayout>
              <c:xMode val="edge"/>
              <c:yMode val="edge"/>
              <c:x val="3.0555555555555555E-2"/>
              <c:y val="0.3759835228929717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250863"/>
        <c:crosses val="autoZero"/>
        <c:crossBetween val="midCat"/>
        <c:majorUnit val="1"/>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1"/>
          <c:order val="1"/>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val>
            <c:numRef>
              <c:f>Analysis!$BT$3:$BT$9</c:f>
              <c:numCache>
                <c:formatCode>"₹"\ #,##0</c:formatCode>
                <c:ptCount val="7"/>
                <c:pt idx="0">
                  <c:v>1650000</c:v>
                </c:pt>
                <c:pt idx="1">
                  <c:v>791028</c:v>
                </c:pt>
                <c:pt idx="2">
                  <c:v>435370</c:v>
                </c:pt>
                <c:pt idx="3">
                  <c:v>2387000</c:v>
                </c:pt>
                <c:pt idx="4">
                  <c:v>896000</c:v>
                </c:pt>
                <c:pt idx="5">
                  <c:v>92500</c:v>
                </c:pt>
                <c:pt idx="6">
                  <c:v>295800</c:v>
                </c:pt>
              </c:numCache>
            </c:numRef>
          </c:val>
          <c:extLst>
            <c:ext xmlns:c16="http://schemas.microsoft.com/office/drawing/2014/chart" uri="{C3380CC4-5D6E-409C-BE32-E72D297353CC}">
              <c16:uniqueId val="{00000001-122B-4480-B88D-3BA223787019}"/>
            </c:ext>
          </c:extLst>
        </c:ser>
        <c:dLbls>
          <c:dLblPos val="inEnd"/>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Pt>
                  <c:idx val="6"/>
                  <c:bubble3D val="0"/>
                  <c:spPr>
                    <a:solidFill>
                      <a:schemeClr val="accent1">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uri="{CE6537A1-D6FC-4f65-9D91-7224C49458BB}"/>
                  </c:extLst>
                </c:dLbls>
                <c:val>
                  <c:numRef>
                    <c:extLst>
                      <c:ext uri="{02D57815-91ED-43cb-92C2-25804820EDAC}">
                        <c15:formulaRef>
                          <c15:sqref>Analysis!$BS$3:$BS$9</c15:sqref>
                        </c15:formulaRef>
                      </c:ext>
                    </c:extLst>
                    <c:numCache>
                      <c:formatCode>General</c:formatCode>
                      <c:ptCount val="7"/>
                      <c:pt idx="0">
                        <c:v>501</c:v>
                      </c:pt>
                      <c:pt idx="1">
                        <c:v>502</c:v>
                      </c:pt>
                      <c:pt idx="2">
                        <c:v>503</c:v>
                      </c:pt>
                      <c:pt idx="3">
                        <c:v>504</c:v>
                      </c:pt>
                      <c:pt idx="4">
                        <c:v>505</c:v>
                      </c:pt>
                      <c:pt idx="5">
                        <c:v>506</c:v>
                      </c:pt>
                      <c:pt idx="6">
                        <c:v>507</c:v>
                      </c:pt>
                    </c:numCache>
                  </c:numRef>
                </c:val>
                <c:extLst>
                  <c:ext xmlns:c16="http://schemas.microsoft.com/office/drawing/2014/chart" uri="{C3380CC4-5D6E-409C-BE32-E72D297353CC}">
                    <c16:uniqueId val="{00000000-122B-4480-B88D-3BA223787019}"/>
                  </c:ext>
                </c:extLst>
              </c15:ser>
            </c15:filteredPieSeries>
          </c:ext>
        </c:extLst>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848415264943545"/>
          <c:y val="4.3694141012909631E-2"/>
          <c:w val="0.55014341673486578"/>
          <c:h val="0.86415782436331501"/>
        </c:manualLayout>
      </c:layout>
      <c:barChart>
        <c:barDir val="bar"/>
        <c:grouping val="clustered"/>
        <c:varyColors val="0"/>
        <c:ser>
          <c:idx val="0"/>
          <c:order val="0"/>
          <c:spPr>
            <a:solidFill>
              <a:schemeClr val="accent1"/>
            </a:solidFill>
            <a:ln>
              <a:noFill/>
            </a:ln>
            <a:effectLst/>
          </c:spPr>
          <c:invertIfNegative val="0"/>
          <c:dLbls>
            <c:dLbl>
              <c:idx val="5"/>
              <c:numFmt formatCode="&quot;₹&quot;\ #,##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270648030495554"/>
                      <c:h val="0.21507246376811595"/>
                    </c:manualLayout>
                  </c15:layout>
                </c:ext>
                <c:ext xmlns:c16="http://schemas.microsoft.com/office/drawing/2014/chart" uri="{C3380CC4-5D6E-409C-BE32-E72D297353CC}">
                  <c16:uniqueId val="{00000002-FDBA-402F-B3ED-59E20B71EB70}"/>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Analysis!$V$3:$V$8</c:f>
              <c:strCache>
                <c:ptCount val="6"/>
                <c:pt idx="0">
                  <c:v>Ceiling Fan</c:v>
                </c:pt>
                <c:pt idx="1">
                  <c:v>Chair</c:v>
                </c:pt>
                <c:pt idx="2">
                  <c:v>Cloth Dryer stand</c:v>
                </c:pt>
                <c:pt idx="3">
                  <c:v>Exhaust Fan</c:v>
                </c:pt>
                <c:pt idx="4">
                  <c:v>Geyser</c:v>
                </c:pt>
                <c:pt idx="5">
                  <c:v>JK Paper</c:v>
                </c:pt>
              </c:strCache>
            </c:strRef>
          </c:cat>
          <c:val>
            <c:numRef>
              <c:f>Analysis!$W$3:$W$8</c:f>
              <c:numCache>
                <c:formatCode>"₹"\ #,##0</c:formatCode>
                <c:ptCount val="6"/>
                <c:pt idx="0">
                  <c:v>111100</c:v>
                </c:pt>
                <c:pt idx="1">
                  <c:v>280000</c:v>
                </c:pt>
                <c:pt idx="2">
                  <c:v>295800</c:v>
                </c:pt>
                <c:pt idx="3">
                  <c:v>58750</c:v>
                </c:pt>
                <c:pt idx="4">
                  <c:v>207000</c:v>
                </c:pt>
                <c:pt idx="5">
                  <c:v>644020</c:v>
                </c:pt>
              </c:numCache>
            </c:numRef>
          </c:val>
          <c:extLst>
            <c:ext xmlns:c16="http://schemas.microsoft.com/office/drawing/2014/chart" uri="{C3380CC4-5D6E-409C-BE32-E72D297353CC}">
              <c16:uniqueId val="{00000000-FDBA-402F-B3ED-59E20B71EB70}"/>
            </c:ext>
          </c:extLst>
        </c:ser>
        <c:dLbls>
          <c:dLblPos val="outEnd"/>
          <c:showLegendKey val="0"/>
          <c:showVal val="1"/>
          <c:showCatName val="0"/>
          <c:showSerName val="0"/>
          <c:showPercent val="0"/>
          <c:showBubbleSize val="0"/>
        </c:dLbls>
        <c:gapWidth val="50"/>
        <c:axId val="190851007"/>
        <c:axId val="190839359"/>
      </c:barChart>
      <c:catAx>
        <c:axId val="1908510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39359"/>
        <c:crosses val="autoZero"/>
        <c:auto val="1"/>
        <c:lblAlgn val="ctr"/>
        <c:lblOffset val="100"/>
        <c:noMultiLvlLbl val="0"/>
      </c:catAx>
      <c:valAx>
        <c:axId val="1908393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1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01303688116451"/>
          <c:y val="0.13565893525850514"/>
          <c:w val="0.82033573928258963"/>
          <c:h val="0.72088764946048411"/>
        </c:manualLayout>
      </c:layout>
      <c:areaChart>
        <c:grouping val="stacked"/>
        <c:varyColors val="0"/>
        <c:ser>
          <c:idx val="0"/>
          <c:order val="0"/>
          <c:tx>
            <c:strRef>
              <c:f>Analysis!$E$3</c:f>
              <c:strCache>
                <c:ptCount val="1"/>
                <c:pt idx="0">
                  <c:v>Sum of PO Basic Value</c:v>
                </c:pt>
              </c:strCache>
            </c:strRef>
          </c:tx>
          <c:spPr>
            <a:gradFill>
              <a:gsLst>
                <a:gs pos="0">
                  <a:srgbClr val="FFFF00">
                    <a:alpha val="90000"/>
                  </a:srgbClr>
                </a:gs>
                <a:gs pos="74000">
                  <a:schemeClr val="accent1">
                    <a:lumMod val="45000"/>
                    <a:lumOff val="55000"/>
                    <a:alpha val="89000"/>
                  </a:schemeClr>
                </a:gs>
                <a:gs pos="83000">
                  <a:schemeClr val="accent1">
                    <a:lumMod val="45000"/>
                    <a:lumOff val="55000"/>
                    <a:alpha val="90000"/>
                  </a:schemeClr>
                </a:gs>
                <a:gs pos="100000">
                  <a:schemeClr val="accent1">
                    <a:lumMod val="30000"/>
                    <a:lumOff val="70000"/>
                    <a:alpha val="90000"/>
                  </a:schemeClr>
                </a:gs>
              </a:gsLst>
              <a:lin ang="10800000" scaled="1"/>
            </a:gradFill>
            <a:ln>
              <a:noFill/>
            </a:ln>
            <a:effectLst/>
          </c:spPr>
          <c:cat>
            <c:strRef>
              <c:f>Analysis!$D$4:$D$15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Analysis!$E$4:$E$15</c:f>
              <c:numCache>
                <c:formatCode>"₹"\ #,##0</c:formatCode>
                <c:ptCount val="12"/>
                <c:pt idx="0">
                  <c:v>689900</c:v>
                </c:pt>
                <c:pt idx="1">
                  <c:v>15750</c:v>
                </c:pt>
                <c:pt idx="2">
                  <c:v>574600</c:v>
                </c:pt>
                <c:pt idx="3">
                  <c:v>1013900</c:v>
                </c:pt>
                <c:pt idx="4">
                  <c:v>282500</c:v>
                </c:pt>
                <c:pt idx="5">
                  <c:v>850100</c:v>
                </c:pt>
                <c:pt idx="6">
                  <c:v>608104</c:v>
                </c:pt>
                <c:pt idx="7">
                  <c:v>1016000</c:v>
                </c:pt>
                <c:pt idx="8">
                  <c:v>201480</c:v>
                </c:pt>
                <c:pt idx="9">
                  <c:v>456000</c:v>
                </c:pt>
                <c:pt idx="10">
                  <c:v>761260</c:v>
                </c:pt>
                <c:pt idx="11">
                  <c:v>78104</c:v>
                </c:pt>
              </c:numCache>
            </c:numRef>
          </c:val>
          <c:extLst>
            <c:ext xmlns:c16="http://schemas.microsoft.com/office/drawing/2014/chart" uri="{C3380CC4-5D6E-409C-BE32-E72D297353CC}">
              <c16:uniqueId val="{00000000-90DE-4F2C-901D-2491AA299B14}"/>
            </c:ext>
          </c:extLst>
        </c:ser>
        <c:dLbls>
          <c:showLegendKey val="0"/>
          <c:showVal val="0"/>
          <c:showCatName val="0"/>
          <c:showSerName val="0"/>
          <c:showPercent val="0"/>
          <c:showBubbleSize val="0"/>
        </c:dLbls>
        <c:axId val="314341871"/>
        <c:axId val="314336047"/>
      </c:areaChart>
      <c:catAx>
        <c:axId val="314341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314336047"/>
        <c:crosses val="autoZero"/>
        <c:auto val="1"/>
        <c:lblAlgn val="ctr"/>
        <c:lblOffset val="100"/>
        <c:noMultiLvlLbl val="0"/>
      </c:catAx>
      <c:valAx>
        <c:axId val="314336047"/>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crossAx val="314341871"/>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39-4B66-85AA-341042653F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39-4B66-85AA-341042653F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39-4B66-85AA-341042653F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39-4B66-85AA-341042653F30}"/>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Analysis!$AL$3:$AL$6</c:f>
              <c:strCache>
                <c:ptCount val="4"/>
                <c:pt idx="0">
                  <c:v>Buyer A</c:v>
                </c:pt>
                <c:pt idx="1">
                  <c:v>Buyer B</c:v>
                </c:pt>
                <c:pt idx="2">
                  <c:v>Buyer C</c:v>
                </c:pt>
                <c:pt idx="3">
                  <c:v>Buyer D</c:v>
                </c:pt>
              </c:strCache>
            </c:strRef>
          </c:cat>
          <c:val>
            <c:numRef>
              <c:f>Analysis!$AM$3:$AM$6</c:f>
              <c:numCache>
                <c:formatCode>"₹"\ #,##0</c:formatCode>
                <c:ptCount val="4"/>
                <c:pt idx="0">
                  <c:v>1371300</c:v>
                </c:pt>
                <c:pt idx="1">
                  <c:v>1222600</c:v>
                </c:pt>
                <c:pt idx="2">
                  <c:v>2613654</c:v>
                </c:pt>
                <c:pt idx="3">
                  <c:v>1340144</c:v>
                </c:pt>
              </c:numCache>
            </c:numRef>
          </c:val>
          <c:extLst>
            <c:ext xmlns:c16="http://schemas.microsoft.com/office/drawing/2014/chart" uri="{C3380CC4-5D6E-409C-BE32-E72D297353CC}">
              <c16:uniqueId val="{00000008-F539-4B66-85AA-341042653F3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6648388182246451"/>
          <c:y val="0.64752640369714554"/>
          <c:w val="0.75193292607250717"/>
          <c:h val="0.291849118860142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158359246664606"/>
          <c:y val="9.4052558782849238E-2"/>
          <c:w val="0.71914773932704135"/>
          <c:h val="0.54945165049389577"/>
        </c:manualLayout>
      </c:layout>
      <c:barChart>
        <c:barDir val="col"/>
        <c:grouping val="stacked"/>
        <c:varyColors val="0"/>
        <c:ser>
          <c:idx val="0"/>
          <c:order val="0"/>
          <c:tx>
            <c:strRef>
              <c:f>Analysis!$AU$2</c:f>
              <c:strCache>
                <c:ptCount val="1"/>
                <c:pt idx="0">
                  <c:v>GRN QTY</c:v>
                </c:pt>
              </c:strCache>
            </c:strRef>
          </c:tx>
          <c:spPr>
            <a:solidFill>
              <a:schemeClr val="accent1"/>
            </a:solidFill>
            <a:ln>
              <a:noFill/>
            </a:ln>
            <a:effectLst/>
          </c:spPr>
          <c:invertIfNegative val="0"/>
          <c:cat>
            <c:strRef>
              <c:f>Analysis!$AT$3:$AT$14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Analysis!$AU$3:$AU$14</c:f>
              <c:numCache>
                <c:formatCode>General</c:formatCode>
                <c:ptCount val="12"/>
                <c:pt idx="0">
                  <c:v>895</c:v>
                </c:pt>
                <c:pt idx="1">
                  <c:v>10</c:v>
                </c:pt>
                <c:pt idx="2">
                  <c:v>1870</c:v>
                </c:pt>
                <c:pt idx="3">
                  <c:v>1462</c:v>
                </c:pt>
                <c:pt idx="4">
                  <c:v>40</c:v>
                </c:pt>
                <c:pt idx="5">
                  <c:v>1020</c:v>
                </c:pt>
                <c:pt idx="6">
                  <c:v>600</c:v>
                </c:pt>
                <c:pt idx="7">
                  <c:v>1740</c:v>
                </c:pt>
                <c:pt idx="8">
                  <c:v>820</c:v>
                </c:pt>
                <c:pt idx="9">
                  <c:v>805</c:v>
                </c:pt>
                <c:pt idx="10">
                  <c:v>1841</c:v>
                </c:pt>
                <c:pt idx="11">
                  <c:v>569</c:v>
                </c:pt>
              </c:numCache>
            </c:numRef>
          </c:val>
          <c:extLst>
            <c:ext xmlns:c16="http://schemas.microsoft.com/office/drawing/2014/chart" uri="{C3380CC4-5D6E-409C-BE32-E72D297353CC}">
              <c16:uniqueId val="{00000000-7B78-4937-B2CE-71B61E8FA5BE}"/>
            </c:ext>
          </c:extLst>
        </c:ser>
        <c:ser>
          <c:idx val="1"/>
          <c:order val="1"/>
          <c:tx>
            <c:strRef>
              <c:f>Analysis!$AV$2</c:f>
              <c:strCache>
                <c:ptCount val="1"/>
                <c:pt idx="0">
                  <c:v>OPEN PO QTY</c:v>
                </c:pt>
              </c:strCache>
            </c:strRef>
          </c:tx>
          <c:spPr>
            <a:solidFill>
              <a:schemeClr val="accent2"/>
            </a:solidFill>
            <a:ln>
              <a:noFill/>
            </a:ln>
            <a:effectLst/>
          </c:spPr>
          <c:invertIfNegative val="0"/>
          <c:cat>
            <c:strRef>
              <c:f>Analysis!$AT$3:$AT$14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Analysis!$AV$3:$AV$14</c:f>
              <c:numCache>
                <c:formatCode>General</c:formatCode>
                <c:ptCount val="12"/>
                <c:pt idx="0">
                  <c:v>220</c:v>
                </c:pt>
                <c:pt idx="1">
                  <c:v>5</c:v>
                </c:pt>
                <c:pt idx="2">
                  <c:v>40</c:v>
                </c:pt>
                <c:pt idx="3">
                  <c:v>3</c:v>
                </c:pt>
                <c:pt idx="4">
                  <c:v>3</c:v>
                </c:pt>
                <c:pt idx="5">
                  <c:v>4</c:v>
                </c:pt>
                <c:pt idx="6">
                  <c:v>4</c:v>
                </c:pt>
                <c:pt idx="7">
                  <c:v>0</c:v>
                </c:pt>
                <c:pt idx="8">
                  <c:v>87</c:v>
                </c:pt>
                <c:pt idx="9">
                  <c:v>0</c:v>
                </c:pt>
                <c:pt idx="10">
                  <c:v>50</c:v>
                </c:pt>
                <c:pt idx="11">
                  <c:v>0</c:v>
                </c:pt>
              </c:numCache>
            </c:numRef>
          </c:val>
          <c:extLst>
            <c:ext xmlns:c16="http://schemas.microsoft.com/office/drawing/2014/chart" uri="{C3380CC4-5D6E-409C-BE32-E72D297353CC}">
              <c16:uniqueId val="{00000001-7B78-4937-B2CE-71B61E8FA5BE}"/>
            </c:ext>
          </c:extLst>
        </c:ser>
        <c:dLbls>
          <c:showLegendKey val="0"/>
          <c:showVal val="0"/>
          <c:showCatName val="0"/>
          <c:showSerName val="0"/>
          <c:showPercent val="0"/>
          <c:showBubbleSize val="0"/>
        </c:dLbls>
        <c:gapWidth val="150"/>
        <c:overlap val="100"/>
        <c:axId val="2066812111"/>
        <c:axId val="2066810447"/>
      </c:barChart>
      <c:catAx>
        <c:axId val="2066812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66810447"/>
        <c:crosses val="autoZero"/>
        <c:auto val="1"/>
        <c:lblAlgn val="ctr"/>
        <c:lblOffset val="100"/>
        <c:noMultiLvlLbl val="0"/>
      </c:catAx>
      <c:valAx>
        <c:axId val="206681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668121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1"/>
        <c:ser>
          <c:idx val="0"/>
          <c:order val="0"/>
          <c:invertIfNegative val="0"/>
          <c:dPt>
            <c:idx val="0"/>
            <c:invertIfNegative val="0"/>
            <c:bubble3D val="1"/>
            <c:spPr>
              <a:solidFill>
                <a:schemeClr val="accent1"/>
              </a:solidFill>
              <a:ln>
                <a:noFill/>
              </a:ln>
              <a:effectLst/>
            </c:spPr>
            <c:extLst>
              <c:ext xmlns:c16="http://schemas.microsoft.com/office/drawing/2014/chart" uri="{C3380CC4-5D6E-409C-BE32-E72D297353CC}">
                <c16:uniqueId val="{00000001-D7F7-46E7-8560-B24E78735CD8}"/>
              </c:ext>
            </c:extLst>
          </c:dPt>
          <c:dPt>
            <c:idx val="1"/>
            <c:invertIfNegative val="0"/>
            <c:bubble3D val="1"/>
            <c:spPr>
              <a:solidFill>
                <a:schemeClr val="accent2"/>
              </a:solidFill>
              <a:ln>
                <a:noFill/>
              </a:ln>
              <a:effectLst/>
            </c:spPr>
            <c:extLst>
              <c:ext xmlns:c16="http://schemas.microsoft.com/office/drawing/2014/chart" uri="{C3380CC4-5D6E-409C-BE32-E72D297353CC}">
                <c16:uniqueId val="{00000003-D7F7-46E7-8560-B24E78735CD8}"/>
              </c:ext>
            </c:extLst>
          </c:dPt>
          <c:dPt>
            <c:idx val="2"/>
            <c:invertIfNegative val="0"/>
            <c:bubble3D val="1"/>
            <c:spPr>
              <a:solidFill>
                <a:schemeClr val="accent3"/>
              </a:solidFill>
              <a:ln>
                <a:noFill/>
              </a:ln>
              <a:effectLst/>
            </c:spPr>
            <c:extLst>
              <c:ext xmlns:c16="http://schemas.microsoft.com/office/drawing/2014/chart" uri="{C3380CC4-5D6E-409C-BE32-E72D297353CC}">
                <c16:uniqueId val="{00000005-D7F7-46E7-8560-B24E78735CD8}"/>
              </c:ext>
            </c:extLst>
          </c:dPt>
          <c:dPt>
            <c:idx val="3"/>
            <c:invertIfNegative val="0"/>
            <c:bubble3D val="1"/>
            <c:spPr>
              <a:solidFill>
                <a:schemeClr val="accent4"/>
              </a:solidFill>
              <a:ln>
                <a:noFill/>
              </a:ln>
              <a:effectLst/>
            </c:spPr>
            <c:extLst>
              <c:ext xmlns:c16="http://schemas.microsoft.com/office/drawing/2014/chart" uri="{C3380CC4-5D6E-409C-BE32-E72D297353CC}">
                <c16:uniqueId val="{00000007-D7F7-46E7-8560-B24E78735CD8}"/>
              </c:ext>
            </c:extLst>
          </c:dPt>
          <c:dPt>
            <c:idx val="4"/>
            <c:invertIfNegative val="0"/>
            <c:bubble3D val="1"/>
            <c:spPr>
              <a:solidFill>
                <a:schemeClr val="accent5"/>
              </a:solidFill>
              <a:ln>
                <a:noFill/>
              </a:ln>
              <a:effectLst/>
            </c:spPr>
            <c:extLst>
              <c:ext xmlns:c16="http://schemas.microsoft.com/office/drawing/2014/chart" uri="{C3380CC4-5D6E-409C-BE32-E72D297353CC}">
                <c16:uniqueId val="{00000009-D7F7-46E7-8560-B24E78735CD8}"/>
              </c:ext>
            </c:extLst>
          </c:dPt>
          <c:dPt>
            <c:idx val="5"/>
            <c:invertIfNegative val="0"/>
            <c:bubble3D val="1"/>
            <c:spPr>
              <a:solidFill>
                <a:schemeClr val="accent6"/>
              </a:solidFill>
              <a:ln>
                <a:noFill/>
              </a:ln>
              <a:effectLst/>
            </c:spPr>
            <c:extLst>
              <c:ext xmlns:c16="http://schemas.microsoft.com/office/drawing/2014/chart" uri="{C3380CC4-5D6E-409C-BE32-E72D297353CC}">
                <c16:uniqueId val="{0000000B-D7F7-46E7-8560-B24E78735CD8}"/>
              </c:ext>
            </c:extLst>
          </c:dPt>
          <c:dPt>
            <c:idx val="6"/>
            <c:invertIfNegative val="0"/>
            <c:bubble3D val="1"/>
            <c:spPr>
              <a:solidFill>
                <a:schemeClr val="accent1">
                  <a:lumMod val="60000"/>
                </a:schemeClr>
              </a:solidFill>
              <a:ln>
                <a:noFill/>
              </a:ln>
              <a:effectLst/>
            </c:spPr>
            <c:extLst>
              <c:ext xmlns:c16="http://schemas.microsoft.com/office/drawing/2014/chart" uri="{C3380CC4-5D6E-409C-BE32-E72D297353CC}">
                <c16:uniqueId val="{0000000D-D7F7-46E7-8560-B24E78735CD8}"/>
              </c:ext>
            </c:extLst>
          </c:dPt>
          <c:xVal>
            <c:numRef>
              <c:f>Analysis!$BM$3:$BM$9</c:f>
              <c:numCache>
                <c:formatCode>General</c:formatCode>
                <c:ptCount val="7"/>
                <c:pt idx="0">
                  <c:v>501</c:v>
                </c:pt>
                <c:pt idx="1">
                  <c:v>502</c:v>
                </c:pt>
                <c:pt idx="2">
                  <c:v>503</c:v>
                </c:pt>
                <c:pt idx="3">
                  <c:v>504</c:v>
                </c:pt>
                <c:pt idx="4">
                  <c:v>505</c:v>
                </c:pt>
                <c:pt idx="5">
                  <c:v>506</c:v>
                </c:pt>
                <c:pt idx="6">
                  <c:v>507</c:v>
                </c:pt>
              </c:numCache>
            </c:numRef>
          </c:xVal>
          <c:yVal>
            <c:numRef>
              <c:f>Analysis!$BN$3:$BN$9</c:f>
              <c:numCache>
                <c:formatCode>General</c:formatCode>
                <c:ptCount val="7"/>
                <c:pt idx="0">
                  <c:v>0</c:v>
                </c:pt>
                <c:pt idx="1">
                  <c:v>3</c:v>
                </c:pt>
                <c:pt idx="2">
                  <c:v>5</c:v>
                </c:pt>
                <c:pt idx="3">
                  <c:v>2</c:v>
                </c:pt>
                <c:pt idx="4">
                  <c:v>1</c:v>
                </c:pt>
                <c:pt idx="5">
                  <c:v>0</c:v>
                </c:pt>
                <c:pt idx="6">
                  <c:v>1</c:v>
                </c:pt>
              </c:numCache>
            </c:numRef>
          </c:yVal>
          <c:bubbleSize>
            <c:numLit>
              <c:formatCode>General</c:formatCode>
              <c:ptCount val="7"/>
              <c:pt idx="0">
                <c:v>1</c:v>
              </c:pt>
              <c:pt idx="1">
                <c:v>1</c:v>
              </c:pt>
              <c:pt idx="2">
                <c:v>1</c:v>
              </c:pt>
              <c:pt idx="3">
                <c:v>1</c:v>
              </c:pt>
              <c:pt idx="4">
                <c:v>1</c:v>
              </c:pt>
              <c:pt idx="5">
                <c:v>1</c:v>
              </c:pt>
              <c:pt idx="6">
                <c:v>1</c:v>
              </c:pt>
            </c:numLit>
          </c:bubbleSize>
          <c:bubble3D val="1"/>
          <c:extLst>
            <c:ext xmlns:c16="http://schemas.microsoft.com/office/drawing/2014/chart" uri="{C3380CC4-5D6E-409C-BE32-E72D297353CC}">
              <c16:uniqueId val="{0000000E-D7F7-46E7-8560-B24E78735CD8}"/>
            </c:ext>
          </c:extLst>
        </c:ser>
        <c:dLbls>
          <c:showLegendKey val="0"/>
          <c:showVal val="0"/>
          <c:showCatName val="0"/>
          <c:showSerName val="0"/>
          <c:showPercent val="0"/>
          <c:showBubbleSize val="0"/>
        </c:dLbls>
        <c:bubbleScale val="40"/>
        <c:showNegBubbles val="0"/>
        <c:axId val="324250863"/>
        <c:axId val="324252111"/>
      </c:bubbleChart>
      <c:valAx>
        <c:axId val="324250863"/>
        <c:scaling>
          <c:orientation val="minMax"/>
          <c:max val="507"/>
          <c:min val="500"/>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Vendor Code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4252111"/>
        <c:crosses val="autoZero"/>
        <c:crossBetween val="midCat"/>
        <c:majorUnit val="1"/>
        <c:minorUnit val="1"/>
      </c:valAx>
      <c:valAx>
        <c:axId val="324252111"/>
        <c:scaling>
          <c:orientation val="minMax"/>
          <c:max val="6"/>
          <c:min val="0"/>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Open PO Count</a:t>
                </a:r>
              </a:p>
            </c:rich>
          </c:tx>
          <c:layout>
            <c:manualLayout>
              <c:xMode val="edge"/>
              <c:yMode val="edge"/>
              <c:x val="3.0555555555555555E-2"/>
              <c:y val="0.3759835228929717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4250863"/>
        <c:crosses val="autoZero"/>
        <c:crossBetween val="midCat"/>
        <c:majorUnit val="1"/>
        <c:minorUnit val="1"/>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848415264943545"/>
          <c:y val="4.3694141012909631E-2"/>
          <c:w val="0.55014341673486578"/>
          <c:h val="0.86415782436331501"/>
        </c:manualLayout>
      </c:layout>
      <c:barChart>
        <c:barDir val="bar"/>
        <c:grouping val="clustered"/>
        <c:varyColors val="0"/>
        <c:ser>
          <c:idx val="0"/>
          <c:order val="0"/>
          <c:spPr>
            <a:gradFill flip="none" rotWithShape="1">
              <a:gsLst>
                <a:gs pos="0">
                  <a:srgbClr val="FFFF00">
                    <a:alpha val="90000"/>
                  </a:srgbClr>
                </a:gs>
                <a:gs pos="74000">
                  <a:schemeClr val="accent1">
                    <a:lumMod val="45000"/>
                    <a:lumOff val="55000"/>
                    <a:alpha val="89000"/>
                  </a:schemeClr>
                </a:gs>
                <a:gs pos="83000">
                  <a:schemeClr val="accent1">
                    <a:lumMod val="45000"/>
                    <a:lumOff val="55000"/>
                    <a:alpha val="90000"/>
                  </a:schemeClr>
                </a:gs>
                <a:gs pos="100000">
                  <a:schemeClr val="accent1">
                    <a:lumMod val="30000"/>
                    <a:lumOff val="70000"/>
                    <a:alpha val="90000"/>
                  </a:schemeClr>
                </a:gs>
              </a:gsLst>
              <a:lin ang="10800000" scaled="1"/>
              <a:tileRect/>
            </a:gradFill>
            <a:ln>
              <a:noFill/>
            </a:ln>
            <a:effectLst/>
          </c:spPr>
          <c:invertIfNegative val="0"/>
          <c:dLbls>
            <c:dLbl>
              <c:idx val="5"/>
              <c:dLblPos val="outEnd"/>
              <c:showLegendKey val="0"/>
              <c:showVal val="1"/>
              <c:showCatName val="0"/>
              <c:showSerName val="0"/>
              <c:showPercent val="0"/>
              <c:showBubbleSize val="0"/>
              <c:extLst>
                <c:ext xmlns:c15="http://schemas.microsoft.com/office/drawing/2012/chart" uri="{CE6537A1-D6FC-4f65-9D91-7224C49458BB}">
                  <c15:layout>
                    <c:manualLayout>
                      <c:w val="0.21270648030495554"/>
                      <c:h val="0.21507246376811595"/>
                    </c:manualLayout>
                  </c15:layout>
                </c:ext>
                <c:ext xmlns:c16="http://schemas.microsoft.com/office/drawing/2014/chart" uri="{C3380CC4-5D6E-409C-BE32-E72D297353CC}">
                  <c16:uniqueId val="{00000000-C47E-4289-8EC0-78B794A69112}"/>
                </c:ext>
              </c:extLst>
            </c:dLbl>
            <c:numFmt formatCode="&quot;₹&quot;\ #,##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Analysis!$V$3:$V$8</c:f>
              <c:strCache>
                <c:ptCount val="6"/>
                <c:pt idx="0">
                  <c:v>Ceiling Fan</c:v>
                </c:pt>
                <c:pt idx="1">
                  <c:v>Chair</c:v>
                </c:pt>
                <c:pt idx="2">
                  <c:v>Cloth Dryer stand</c:v>
                </c:pt>
                <c:pt idx="3">
                  <c:v>Exhaust Fan</c:v>
                </c:pt>
                <c:pt idx="4">
                  <c:v>Geyser</c:v>
                </c:pt>
                <c:pt idx="5">
                  <c:v>JK Paper</c:v>
                </c:pt>
              </c:strCache>
            </c:strRef>
          </c:cat>
          <c:val>
            <c:numRef>
              <c:f>Analysis!$W$3:$W$8</c:f>
              <c:numCache>
                <c:formatCode>"₹"\ #,##0</c:formatCode>
                <c:ptCount val="6"/>
                <c:pt idx="0">
                  <c:v>111100</c:v>
                </c:pt>
                <c:pt idx="1">
                  <c:v>280000</c:v>
                </c:pt>
                <c:pt idx="2">
                  <c:v>295800</c:v>
                </c:pt>
                <c:pt idx="3">
                  <c:v>58750</c:v>
                </c:pt>
                <c:pt idx="4">
                  <c:v>207000</c:v>
                </c:pt>
                <c:pt idx="5">
                  <c:v>644020</c:v>
                </c:pt>
              </c:numCache>
            </c:numRef>
          </c:val>
          <c:extLst>
            <c:ext xmlns:c16="http://schemas.microsoft.com/office/drawing/2014/chart" uri="{C3380CC4-5D6E-409C-BE32-E72D297353CC}">
              <c16:uniqueId val="{00000001-C47E-4289-8EC0-78B794A69112}"/>
            </c:ext>
          </c:extLst>
        </c:ser>
        <c:dLbls>
          <c:dLblPos val="outEnd"/>
          <c:showLegendKey val="0"/>
          <c:showVal val="1"/>
          <c:showCatName val="0"/>
          <c:showSerName val="0"/>
          <c:showPercent val="0"/>
          <c:showBubbleSize val="0"/>
        </c:dLbls>
        <c:gapWidth val="50"/>
        <c:axId val="190851007"/>
        <c:axId val="190839359"/>
      </c:barChart>
      <c:catAx>
        <c:axId val="1908510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839359"/>
        <c:crosses val="autoZero"/>
        <c:auto val="1"/>
        <c:lblAlgn val="ctr"/>
        <c:lblOffset val="100"/>
        <c:noMultiLvlLbl val="0"/>
      </c:catAx>
      <c:valAx>
        <c:axId val="190839359"/>
        <c:scaling>
          <c:orientation val="minMax"/>
        </c:scaling>
        <c:delete val="0"/>
        <c:axPos val="b"/>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8510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33B8D4B-9EC2-45A1-9FA4-E4BFC4C94794}">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E33B8D4B-9EC2-45A1-9FA4-E4BFC4C94794}">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V$1" inc="5" max="10" min="1" page="3"/>
</file>

<file path=xl/ctrlProps/ctrlProp2.xml><?xml version="1.0" encoding="utf-8"?>
<formControlPr xmlns="http://schemas.microsoft.com/office/spreadsheetml/2009/9/main" objectType="Scroll" dx="31" fmlaLink="Analysis!$V$1" inc="5" max="10" min="1" page="3"/>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2.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8.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7.xml"/><Relationship Id="rId30"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26</xdr:col>
      <xdr:colOff>1098550</xdr:colOff>
      <xdr:row>9</xdr:row>
      <xdr:rowOff>22225</xdr:rowOff>
    </xdr:from>
    <xdr:to>
      <xdr:col>29</xdr:col>
      <xdr:colOff>892174</xdr:colOff>
      <xdr:row>24</xdr:row>
      <xdr:rowOff>3175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164300" y="1679575"/>
              <a:ext cx="2898774"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117475</xdr:colOff>
      <xdr:row>9</xdr:row>
      <xdr:rowOff>60325</xdr:rowOff>
    </xdr:from>
    <xdr:to>
      <xdr:col>35</xdr:col>
      <xdr:colOff>1238250</xdr:colOff>
      <xdr:row>20</xdr:row>
      <xdr:rowOff>25400</xdr:rowOff>
    </xdr:to>
    <xdr:graphicFrame macro="">
      <xdr:nvGraphicFramePr>
        <xdr:cNvPr id="3" name="Chart 2">
          <a:extLst>
            <a:ext uri="{FF2B5EF4-FFF2-40B4-BE49-F238E27FC236}">
              <a16:creationId xmlns:a16="http://schemas.microsoft.com/office/drawing/2014/main" id="{8E2B739A-4291-40EE-B9A7-7A10857CC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9525</xdr:colOff>
      <xdr:row>15</xdr:row>
      <xdr:rowOff>28575</xdr:rowOff>
    </xdr:from>
    <xdr:to>
      <xdr:col>47</xdr:col>
      <xdr:colOff>323850</xdr:colOff>
      <xdr:row>27</xdr:row>
      <xdr:rowOff>114300</xdr:rowOff>
    </xdr:to>
    <xdr:graphicFrame macro="">
      <xdr:nvGraphicFramePr>
        <xdr:cNvPr id="8" name="Chart 7">
          <a:extLst>
            <a:ext uri="{FF2B5EF4-FFF2-40B4-BE49-F238E27FC236}">
              <a16:creationId xmlns:a16="http://schemas.microsoft.com/office/drawing/2014/main" id="{9606AEA2-717B-43A5-BC98-709F913BE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61</xdr:col>
      <xdr:colOff>9525</xdr:colOff>
      <xdr:row>12</xdr:row>
      <xdr:rowOff>9525</xdr:rowOff>
    </xdr:from>
    <xdr:to>
      <xdr:col>64</xdr:col>
      <xdr:colOff>514350</xdr:colOff>
      <xdr:row>24</xdr:row>
      <xdr:rowOff>25400</xdr:rowOff>
    </xdr:to>
    <xdr:graphicFrame macro="">
      <xdr:nvGraphicFramePr>
        <xdr:cNvPr id="13" name="Chart 12">
          <a:extLst>
            <a:ext uri="{FF2B5EF4-FFF2-40B4-BE49-F238E27FC236}">
              <a16:creationId xmlns:a16="http://schemas.microsoft.com/office/drawing/2014/main" id="{FDC8D9CF-F99F-4B1E-8250-8CF567CE9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65</xdr:col>
      <xdr:colOff>212725</xdr:colOff>
      <xdr:row>11</xdr:row>
      <xdr:rowOff>155575</xdr:rowOff>
    </xdr:from>
    <xdr:to>
      <xdr:col>66</xdr:col>
      <xdr:colOff>1009650</xdr:colOff>
      <xdr:row>21</xdr:row>
      <xdr:rowOff>25400</xdr:rowOff>
    </xdr:to>
    <xdr:graphicFrame macro="">
      <xdr:nvGraphicFramePr>
        <xdr:cNvPr id="14" name="Chart 13">
          <a:extLst>
            <a:ext uri="{FF2B5EF4-FFF2-40B4-BE49-F238E27FC236}">
              <a16:creationId xmlns:a16="http://schemas.microsoft.com/office/drawing/2014/main" id="{9BA2BC0D-643B-43A2-A42B-859C0ACEA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212725</xdr:colOff>
      <xdr:row>20</xdr:row>
      <xdr:rowOff>174625</xdr:rowOff>
    </xdr:from>
    <xdr:to>
      <xdr:col>22</xdr:col>
      <xdr:colOff>717550</xdr:colOff>
      <xdr:row>29</xdr:row>
      <xdr:rowOff>50800</xdr:rowOff>
    </xdr:to>
    <xdr:graphicFrame macro="">
      <xdr:nvGraphicFramePr>
        <xdr:cNvPr id="18" name="Chart 17">
          <a:extLst>
            <a:ext uri="{FF2B5EF4-FFF2-40B4-BE49-F238E27FC236}">
              <a16:creationId xmlns:a16="http://schemas.microsoft.com/office/drawing/2014/main" id="{1634295E-6CEE-4A04-8D74-4D66BA0BE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19</xdr:col>
          <xdr:colOff>889000</xdr:colOff>
          <xdr:row>21</xdr:row>
          <xdr:rowOff>25400</xdr:rowOff>
        </xdr:from>
        <xdr:to>
          <xdr:col>20</xdr:col>
          <xdr:colOff>139700</xdr:colOff>
          <xdr:row>29</xdr:row>
          <xdr:rowOff>12700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32845</xdr:colOff>
      <xdr:row>0</xdr:row>
      <xdr:rowOff>0</xdr:rowOff>
    </xdr:from>
    <xdr:to>
      <xdr:col>20</xdr:col>
      <xdr:colOff>32845</xdr:colOff>
      <xdr:row>37</xdr:row>
      <xdr:rowOff>44450</xdr:rowOff>
    </xdr:to>
    <xdr:grpSp>
      <xdr:nvGrpSpPr>
        <xdr:cNvPr id="24" name="Group 23">
          <a:extLst>
            <a:ext uri="{FF2B5EF4-FFF2-40B4-BE49-F238E27FC236}">
              <a16:creationId xmlns:a16="http://schemas.microsoft.com/office/drawing/2014/main" id="{DFBBAB9A-650E-43F3-AD8D-B24E232A32B6}"/>
            </a:ext>
          </a:extLst>
        </xdr:cNvPr>
        <xdr:cNvGrpSpPr/>
      </xdr:nvGrpSpPr>
      <xdr:grpSpPr>
        <a:xfrm>
          <a:off x="32845" y="0"/>
          <a:ext cx="12276667" cy="6701367"/>
          <a:chOff x="0" y="0"/>
          <a:chExt cx="12192000" cy="6858000"/>
        </a:xfrm>
      </xdr:grpSpPr>
      <xdr:sp macro="" textlink="">
        <xdr:nvSpPr>
          <xdr:cNvPr id="2" name="Rectangle: Rounded Corners 1">
            <a:extLst>
              <a:ext uri="{FF2B5EF4-FFF2-40B4-BE49-F238E27FC236}">
                <a16:creationId xmlns:a16="http://schemas.microsoft.com/office/drawing/2014/main" id="{8927EC30-83CA-470D-B304-9606BDF0AD3E}"/>
              </a:ext>
            </a:extLst>
          </xdr:cNvPr>
          <xdr:cNvSpPr/>
        </xdr:nvSpPr>
        <xdr:spPr>
          <a:xfrm>
            <a:off x="0" y="0"/>
            <a:ext cx="12192000" cy="6858000"/>
          </a:xfrm>
          <a:prstGeom prst="roundRect">
            <a:avLst>
              <a:gd name="adj" fmla="val 1408"/>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Rectangle: Rounded Corners 2">
            <a:extLst>
              <a:ext uri="{FF2B5EF4-FFF2-40B4-BE49-F238E27FC236}">
                <a16:creationId xmlns:a16="http://schemas.microsoft.com/office/drawing/2014/main" id="{9B74AB8A-292B-4E25-8599-9576E0FCF278}"/>
              </a:ext>
            </a:extLst>
          </xdr:cNvPr>
          <xdr:cNvSpPr/>
        </xdr:nvSpPr>
        <xdr:spPr>
          <a:xfrm>
            <a:off x="90000" y="180000"/>
            <a:ext cx="51678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5BE6DD5E-E5FC-4D53-9E01-C58C2FCCE65A}"/>
              </a:ext>
            </a:extLst>
          </xdr:cNvPr>
          <xdr:cNvSpPr/>
        </xdr:nvSpPr>
        <xdr:spPr>
          <a:xfrm>
            <a:off x="5609141" y="180000"/>
            <a:ext cx="6470897"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8B968A9C-0780-4F7A-84F0-2F960E3943B5}"/>
              </a:ext>
            </a:extLst>
          </xdr:cNvPr>
          <xdr:cNvSpPr/>
        </xdr:nvSpPr>
        <xdr:spPr>
          <a:xfrm>
            <a:off x="162000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BDF39B49-2C6A-44A1-9443-EF71EF593137}"/>
              </a:ext>
            </a:extLst>
          </xdr:cNvPr>
          <xdr:cNvSpPr/>
        </xdr:nvSpPr>
        <xdr:spPr>
          <a:xfrm>
            <a:off x="4194931" y="1085069"/>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25FC3AA7-104D-45E2-BF99-916E6E7D004D}"/>
              </a:ext>
            </a:extLst>
          </xdr:cNvPr>
          <xdr:cNvSpPr/>
        </xdr:nvSpPr>
        <xdr:spPr>
          <a:xfrm>
            <a:off x="6769862"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A67AA366-6F3B-4DE0-9B6B-A4AD082D2873}"/>
              </a:ext>
            </a:extLst>
          </xdr:cNvPr>
          <xdr:cNvSpPr/>
        </xdr:nvSpPr>
        <xdr:spPr>
          <a:xfrm>
            <a:off x="5422881" y="1956217"/>
            <a:ext cx="2974885" cy="2443531"/>
          </a:xfrm>
          <a:prstGeom prst="roundRect">
            <a:avLst>
              <a:gd name="adj" fmla="val 106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830EBFEC-55E9-4C5A-AF94-DD9CCA2AB552}"/>
              </a:ext>
            </a:extLst>
          </xdr:cNvPr>
          <xdr:cNvSpPr/>
        </xdr:nvSpPr>
        <xdr:spPr>
          <a:xfrm>
            <a:off x="1620000" y="4555966"/>
            <a:ext cx="3698234" cy="2248034"/>
          </a:xfrm>
          <a:prstGeom prst="roundRect">
            <a:avLst>
              <a:gd name="adj" fmla="val 115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5207589D-7C0E-4536-B5CA-9A8165B4F431}"/>
              </a:ext>
            </a:extLst>
          </xdr:cNvPr>
          <xdr:cNvSpPr/>
        </xdr:nvSpPr>
        <xdr:spPr>
          <a:xfrm>
            <a:off x="5615999" y="4555966"/>
            <a:ext cx="2876360" cy="2248034"/>
          </a:xfrm>
          <a:prstGeom prst="roundRect">
            <a:avLst>
              <a:gd name="adj" fmla="val 1245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1D6C3C84-99D8-4CA3-A64B-5875EAE79B21}"/>
              </a:ext>
            </a:extLst>
          </xdr:cNvPr>
          <xdr:cNvSpPr/>
        </xdr:nvSpPr>
        <xdr:spPr>
          <a:xfrm>
            <a:off x="8790124" y="4035972"/>
            <a:ext cx="3191585" cy="2768028"/>
          </a:xfrm>
          <a:prstGeom prst="roundRect">
            <a:avLst>
              <a:gd name="adj" fmla="val 1021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4E35DDC5-83A9-48D0-8ED7-D0E43C847D0C}"/>
              </a:ext>
            </a:extLst>
          </xdr:cNvPr>
          <xdr:cNvSpPr/>
        </xdr:nvSpPr>
        <xdr:spPr>
          <a:xfrm>
            <a:off x="9406448"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7FF97DD-4664-4934-B36E-71BC37CCB9DF}"/>
              </a:ext>
            </a:extLst>
          </xdr:cNvPr>
          <xdr:cNvSpPr/>
        </xdr:nvSpPr>
        <xdr:spPr>
          <a:xfrm>
            <a:off x="8944305" y="1980000"/>
            <a:ext cx="2680136" cy="1919338"/>
          </a:xfrm>
          <a:prstGeom prst="roundRect">
            <a:avLst>
              <a:gd name="adj" fmla="val 1064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0" name="Rectangle: Rounded Corners 59">
            <a:extLst>
              <a:ext uri="{FF2B5EF4-FFF2-40B4-BE49-F238E27FC236}">
                <a16:creationId xmlns:a16="http://schemas.microsoft.com/office/drawing/2014/main" id="{83342AAA-D647-4D92-8E27-C79570258822}"/>
              </a:ext>
            </a:extLst>
          </xdr:cNvPr>
          <xdr:cNvSpPr/>
        </xdr:nvSpPr>
        <xdr:spPr>
          <a:xfrm>
            <a:off x="212656" y="1069167"/>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1" name="Rectangle: Rounded Corners 60">
            <a:extLst>
              <a:ext uri="{FF2B5EF4-FFF2-40B4-BE49-F238E27FC236}">
                <a16:creationId xmlns:a16="http://schemas.microsoft.com/office/drawing/2014/main" id="{8CA62866-18CA-4AC5-87F9-2BC894DB6FFE}"/>
              </a:ext>
            </a:extLst>
          </xdr:cNvPr>
          <xdr:cNvSpPr/>
        </xdr:nvSpPr>
        <xdr:spPr>
          <a:xfrm>
            <a:off x="212656" y="2329167"/>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2" name="Oval 61">
            <a:extLst>
              <a:ext uri="{FF2B5EF4-FFF2-40B4-BE49-F238E27FC236}">
                <a16:creationId xmlns:a16="http://schemas.microsoft.com/office/drawing/2014/main" id="{6178739C-9504-4638-96AF-4F5812E81101}"/>
              </a:ext>
            </a:extLst>
          </xdr:cNvPr>
          <xdr:cNvSpPr/>
        </xdr:nvSpPr>
        <xdr:spPr>
          <a:xfrm>
            <a:off x="212657" y="5713167"/>
            <a:ext cx="1169829" cy="1080000"/>
          </a:xfrm>
          <a:prstGeom prst="ellipse">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3" name="Rectangle: Rounded Corners 62">
            <a:extLst>
              <a:ext uri="{FF2B5EF4-FFF2-40B4-BE49-F238E27FC236}">
                <a16:creationId xmlns:a16="http://schemas.microsoft.com/office/drawing/2014/main" id="{F401BBFA-B51F-48B4-8B6B-B594A895E67F}"/>
              </a:ext>
            </a:extLst>
          </xdr:cNvPr>
          <xdr:cNvSpPr/>
        </xdr:nvSpPr>
        <xdr:spPr>
          <a:xfrm>
            <a:off x="1579167" y="1969167"/>
            <a:ext cx="3698234" cy="2443531"/>
          </a:xfrm>
          <a:prstGeom prst="roundRect">
            <a:avLst>
              <a:gd name="adj" fmla="val 677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7EAA509E-F446-470A-85D6-4BF59CE81D53}"/>
              </a:ext>
            </a:extLst>
          </xdr:cNvPr>
          <xdr:cNvSpPr/>
        </xdr:nvSpPr>
        <xdr:spPr>
          <a:xfrm>
            <a:off x="180000" y="1080000"/>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EF0E4B8-8193-4F2C-B0BF-6144C0E3FFFE}"/>
              </a:ext>
            </a:extLst>
          </xdr:cNvPr>
          <xdr:cNvSpPr/>
        </xdr:nvSpPr>
        <xdr:spPr>
          <a:xfrm>
            <a:off x="180000" y="2340000"/>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Oval 6">
            <a:extLst>
              <a:ext uri="{FF2B5EF4-FFF2-40B4-BE49-F238E27FC236}">
                <a16:creationId xmlns:a16="http://schemas.microsoft.com/office/drawing/2014/main" id="{8752F5FE-C9A5-46C6-8D0E-4A6AF38A3CFB}"/>
              </a:ext>
            </a:extLst>
          </xdr:cNvPr>
          <xdr:cNvSpPr/>
        </xdr:nvSpPr>
        <xdr:spPr>
          <a:xfrm>
            <a:off x="180001" y="5724000"/>
            <a:ext cx="1169829" cy="1080000"/>
          </a:xfrm>
          <a:prstGeom prst="ellipse">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754241D3-8AC1-4370-9906-1B5CAD09AE6B}"/>
              </a:ext>
            </a:extLst>
          </xdr:cNvPr>
          <xdr:cNvSpPr/>
        </xdr:nvSpPr>
        <xdr:spPr>
          <a:xfrm>
            <a:off x="1546511" y="1980000"/>
            <a:ext cx="3698234" cy="2443531"/>
          </a:xfrm>
          <a:prstGeom prst="roundRect">
            <a:avLst>
              <a:gd name="adj" fmla="val 677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02A4B9C8-28B9-41CA-862C-CAC813AD7E33}"/>
              </a:ext>
            </a:extLst>
          </xdr:cNvPr>
          <xdr:cNvCxnSpPr>
            <a:cxnSpLocks/>
          </xdr:cNvCxnSpPr>
        </xdr:nvCxnSpPr>
        <xdr:spPr>
          <a:xfrm>
            <a:off x="1849819" y="2340000"/>
            <a:ext cx="3096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A058CE27-DD13-45BD-97E4-05DC873DA7E1}"/>
              </a:ext>
            </a:extLst>
          </xdr:cNvPr>
          <xdr:cNvCxnSpPr>
            <a:cxnSpLocks/>
          </xdr:cNvCxnSpPr>
        </xdr:nvCxnSpPr>
        <xdr:spPr>
          <a:xfrm>
            <a:off x="5609141" y="2340000"/>
            <a:ext cx="2520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F5EFFC90-0C54-4A17-AE03-972A5DFF2B1F}"/>
              </a:ext>
            </a:extLst>
          </xdr:cNvPr>
          <xdr:cNvCxnSpPr>
            <a:cxnSpLocks/>
          </xdr:cNvCxnSpPr>
        </xdr:nvCxnSpPr>
        <xdr:spPr>
          <a:xfrm>
            <a:off x="9109862" y="2340000"/>
            <a:ext cx="2340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D95AEA6E-F694-44A9-908A-2A8791863A51}"/>
              </a:ext>
            </a:extLst>
          </xdr:cNvPr>
          <xdr:cNvCxnSpPr>
            <a:cxnSpLocks/>
          </xdr:cNvCxnSpPr>
        </xdr:nvCxnSpPr>
        <xdr:spPr>
          <a:xfrm>
            <a:off x="1849819" y="4896000"/>
            <a:ext cx="3312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8B82A58A-8A56-406F-BFA3-579BCD6610F6}"/>
              </a:ext>
            </a:extLst>
          </xdr:cNvPr>
          <xdr:cNvCxnSpPr>
            <a:cxnSpLocks/>
          </xdr:cNvCxnSpPr>
        </xdr:nvCxnSpPr>
        <xdr:spPr>
          <a:xfrm>
            <a:off x="5761541" y="4896000"/>
            <a:ext cx="2520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B7FDDE93-0BD6-46B4-9E69-2CC4BA82FE97}"/>
              </a:ext>
            </a:extLst>
          </xdr:cNvPr>
          <xdr:cNvCxnSpPr>
            <a:cxnSpLocks/>
          </xdr:cNvCxnSpPr>
        </xdr:nvCxnSpPr>
        <xdr:spPr>
          <a:xfrm>
            <a:off x="9109862" y="4392000"/>
            <a:ext cx="2700000" cy="0"/>
          </a:xfrm>
          <a:prstGeom prst="line">
            <a:avLst/>
          </a:prstGeom>
          <a:ln>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571238</xdr:colOff>
      <xdr:row>24</xdr:row>
      <xdr:rowOff>158234</xdr:rowOff>
    </xdr:from>
    <xdr:to>
      <xdr:col>3</xdr:col>
      <xdr:colOff>306552</xdr:colOff>
      <xdr:row>26</xdr:row>
      <xdr:rowOff>134410</xdr:rowOff>
    </xdr:to>
    <xdr:pic>
      <xdr:nvPicPr>
        <xdr:cNvPr id="25" name="Graphic 24" descr="Bar chart with solid fill">
          <a:extLst>
            <a:ext uri="{FF2B5EF4-FFF2-40B4-BE49-F238E27FC236}">
              <a16:creationId xmlns:a16="http://schemas.microsoft.com/office/drawing/2014/main" id="{25D073B3-EB62-404D-A55A-2FF3C07071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97445" y="4625131"/>
          <a:ext cx="348417" cy="348417"/>
        </a:xfrm>
        <a:prstGeom prst="rect">
          <a:avLst/>
        </a:prstGeom>
      </xdr:spPr>
    </xdr:pic>
    <xdr:clientData/>
  </xdr:twoCellAnchor>
  <xdr:twoCellAnchor editAs="oneCell">
    <xdr:from>
      <xdr:col>18</xdr:col>
      <xdr:colOff>195502</xdr:colOff>
      <xdr:row>6</xdr:row>
      <xdr:rowOff>55549</xdr:rowOff>
    </xdr:from>
    <xdr:to>
      <xdr:col>19</xdr:col>
      <xdr:colOff>164224</xdr:colOff>
      <xdr:row>9</xdr:row>
      <xdr:rowOff>79013</xdr:rowOff>
    </xdr:to>
    <xdr:pic>
      <xdr:nvPicPr>
        <xdr:cNvPr id="26" name="Graphic 25" descr="Bar graph with upward trend with solid fill">
          <a:extLst>
            <a:ext uri="{FF2B5EF4-FFF2-40B4-BE49-F238E27FC236}">
              <a16:creationId xmlns:a16="http://schemas.microsoft.com/office/drawing/2014/main" id="{6C70A69C-259B-400B-8F7E-7C50970034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31364" y="1172273"/>
          <a:ext cx="581826" cy="581826"/>
        </a:xfrm>
        <a:prstGeom prst="rect">
          <a:avLst/>
        </a:prstGeom>
      </xdr:spPr>
    </xdr:pic>
    <xdr:clientData/>
  </xdr:twoCellAnchor>
  <xdr:twoCellAnchor editAs="oneCell">
    <xdr:from>
      <xdr:col>0</xdr:col>
      <xdr:colOff>142739</xdr:colOff>
      <xdr:row>0</xdr:row>
      <xdr:rowOff>89715</xdr:rowOff>
    </xdr:from>
    <xdr:to>
      <xdr:col>1</xdr:col>
      <xdr:colOff>339397</xdr:colOff>
      <xdr:row>4</xdr:row>
      <xdr:rowOff>154993</xdr:rowOff>
    </xdr:to>
    <xdr:pic>
      <xdr:nvPicPr>
        <xdr:cNvPr id="27" name="Graphic 26" descr="Presentation with bar chart with solid fill">
          <a:extLst>
            <a:ext uri="{FF2B5EF4-FFF2-40B4-BE49-F238E27FC236}">
              <a16:creationId xmlns:a16="http://schemas.microsoft.com/office/drawing/2014/main" id="{272AE585-3CC9-44DB-BF5E-F18EF10A7E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2739" y="89715"/>
          <a:ext cx="809761" cy="809761"/>
        </a:xfrm>
        <a:prstGeom prst="rect">
          <a:avLst/>
        </a:prstGeom>
      </xdr:spPr>
    </xdr:pic>
    <xdr:clientData/>
  </xdr:twoCellAnchor>
  <xdr:twoCellAnchor editAs="oneCell">
    <xdr:from>
      <xdr:col>14</xdr:col>
      <xdr:colOff>541704</xdr:colOff>
      <xdr:row>10</xdr:row>
      <xdr:rowOff>93885</xdr:rowOff>
    </xdr:from>
    <xdr:to>
      <xdr:col>15</xdr:col>
      <xdr:colOff>394138</xdr:colOff>
      <xdr:row>13</xdr:row>
      <xdr:rowOff>1061</xdr:rowOff>
    </xdr:to>
    <xdr:pic>
      <xdr:nvPicPr>
        <xdr:cNvPr id="28" name="Graphic 27" descr="Presentation with pie chart with solid fill">
          <a:extLst>
            <a:ext uri="{FF2B5EF4-FFF2-40B4-BE49-F238E27FC236}">
              <a16:creationId xmlns:a16="http://schemas.microsoft.com/office/drawing/2014/main" id="{197652D2-E539-4D4C-8EB5-606EA967D5B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25152" y="1955092"/>
          <a:ext cx="465538" cy="465538"/>
        </a:xfrm>
        <a:prstGeom prst="rect">
          <a:avLst/>
        </a:prstGeom>
      </xdr:spPr>
    </xdr:pic>
    <xdr:clientData/>
  </xdr:twoCellAnchor>
  <xdr:twoCellAnchor editAs="oneCell">
    <xdr:from>
      <xdr:col>2</xdr:col>
      <xdr:colOff>569311</xdr:colOff>
      <xdr:row>10</xdr:row>
      <xdr:rowOff>86895</xdr:rowOff>
    </xdr:from>
    <xdr:to>
      <xdr:col>3</xdr:col>
      <xdr:colOff>372242</xdr:colOff>
      <xdr:row>12</xdr:row>
      <xdr:rowOff>130688</xdr:rowOff>
    </xdr:to>
    <xdr:pic>
      <xdr:nvPicPr>
        <xdr:cNvPr id="30" name="Graphic 29" descr="Daily calendar with solid fill">
          <a:extLst>
            <a:ext uri="{FF2B5EF4-FFF2-40B4-BE49-F238E27FC236}">
              <a16:creationId xmlns:a16="http://schemas.microsoft.com/office/drawing/2014/main" id="{FE3773B4-ED15-4914-8034-AAE7AFB0B39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95518" y="1948102"/>
          <a:ext cx="416034" cy="416034"/>
        </a:xfrm>
        <a:prstGeom prst="rect">
          <a:avLst/>
        </a:prstGeom>
      </xdr:spPr>
    </xdr:pic>
    <xdr:clientData/>
  </xdr:twoCellAnchor>
  <xdr:twoCellAnchor editAs="oneCell">
    <xdr:from>
      <xdr:col>9</xdr:col>
      <xdr:colOff>218116</xdr:colOff>
      <xdr:row>5</xdr:row>
      <xdr:rowOff>87359</xdr:rowOff>
    </xdr:from>
    <xdr:to>
      <xdr:col>10</xdr:col>
      <xdr:colOff>405087</xdr:colOff>
      <xdr:row>9</xdr:row>
      <xdr:rowOff>142950</xdr:rowOff>
    </xdr:to>
    <xdr:pic>
      <xdr:nvPicPr>
        <xdr:cNvPr id="32" name="Graphic 31" descr="Piggy Bank with solid fill">
          <a:extLst>
            <a:ext uri="{FF2B5EF4-FFF2-40B4-BE49-F238E27FC236}">
              <a16:creationId xmlns:a16="http://schemas.microsoft.com/office/drawing/2014/main" id="{5F450371-2BD5-4C5C-ACC5-FEEA9A0D904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736047" y="1017962"/>
          <a:ext cx="800074" cy="800074"/>
        </a:xfrm>
        <a:prstGeom prst="rect">
          <a:avLst/>
        </a:prstGeom>
      </xdr:spPr>
    </xdr:pic>
    <xdr:clientData/>
  </xdr:twoCellAnchor>
  <xdr:twoCellAnchor editAs="oneCell">
    <xdr:from>
      <xdr:col>0</xdr:col>
      <xdr:colOff>408186</xdr:colOff>
      <xdr:row>31</xdr:row>
      <xdr:rowOff>43794</xdr:rowOff>
    </xdr:from>
    <xdr:to>
      <xdr:col>2</xdr:col>
      <xdr:colOff>96379</xdr:colOff>
      <xdr:row>36</xdr:row>
      <xdr:rowOff>27590</xdr:rowOff>
    </xdr:to>
    <xdr:pic>
      <xdr:nvPicPr>
        <xdr:cNvPr id="33" name="Graphic 32" descr="Shopping cart with solid fill">
          <a:extLst>
            <a:ext uri="{FF2B5EF4-FFF2-40B4-BE49-F238E27FC236}">
              <a16:creationId xmlns:a16="http://schemas.microsoft.com/office/drawing/2014/main" id="{C0859C10-E968-43C5-9417-7E3928F3E18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08186" y="5813535"/>
          <a:ext cx="914400" cy="914400"/>
        </a:xfrm>
        <a:prstGeom prst="rect">
          <a:avLst/>
        </a:prstGeom>
      </xdr:spPr>
    </xdr:pic>
    <xdr:clientData/>
  </xdr:twoCellAnchor>
  <xdr:twoCellAnchor editAs="oneCell">
    <xdr:from>
      <xdr:col>14</xdr:col>
      <xdr:colOff>470778</xdr:colOff>
      <xdr:row>21</xdr:row>
      <xdr:rowOff>131382</xdr:rowOff>
    </xdr:from>
    <xdr:to>
      <xdr:col>15</xdr:col>
      <xdr:colOff>339398</xdr:colOff>
      <xdr:row>24</xdr:row>
      <xdr:rowOff>54743</xdr:rowOff>
    </xdr:to>
    <xdr:pic>
      <xdr:nvPicPr>
        <xdr:cNvPr id="35" name="Graphic 34" descr="Database with solid fill">
          <a:extLst>
            <a:ext uri="{FF2B5EF4-FFF2-40B4-BE49-F238E27FC236}">
              <a16:creationId xmlns:a16="http://schemas.microsoft.com/office/drawing/2014/main" id="{B9F77FCC-9CD5-4C93-86FA-E8CEFE34839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054226" y="4039916"/>
          <a:ext cx="481724" cy="481724"/>
        </a:xfrm>
        <a:prstGeom prst="rect">
          <a:avLst/>
        </a:prstGeom>
      </xdr:spPr>
    </xdr:pic>
    <xdr:clientData/>
  </xdr:twoCellAnchor>
  <xdr:twoCellAnchor editAs="oneCell">
    <xdr:from>
      <xdr:col>9</xdr:col>
      <xdr:colOff>95258</xdr:colOff>
      <xdr:row>10</xdr:row>
      <xdr:rowOff>149999</xdr:rowOff>
    </xdr:from>
    <xdr:to>
      <xdr:col>9</xdr:col>
      <xdr:colOff>448879</xdr:colOff>
      <xdr:row>12</xdr:row>
      <xdr:rowOff>131379</xdr:rowOff>
    </xdr:to>
    <xdr:pic>
      <xdr:nvPicPr>
        <xdr:cNvPr id="37" name="Graphic 36" descr="Research with solid fill">
          <a:extLst>
            <a:ext uri="{FF2B5EF4-FFF2-40B4-BE49-F238E27FC236}">
              <a16:creationId xmlns:a16="http://schemas.microsoft.com/office/drawing/2014/main" id="{A1A000B9-6A32-4283-9E72-F3B3EF909FD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613189" y="2011206"/>
          <a:ext cx="353621" cy="353621"/>
        </a:xfrm>
        <a:prstGeom prst="rect">
          <a:avLst/>
        </a:prstGeom>
      </xdr:spPr>
    </xdr:pic>
    <xdr:clientData/>
  </xdr:twoCellAnchor>
  <xdr:twoCellAnchor editAs="oneCell">
    <xdr:from>
      <xdr:col>5</xdr:col>
      <xdr:colOff>179567</xdr:colOff>
      <xdr:row>5</xdr:row>
      <xdr:rowOff>168620</xdr:rowOff>
    </xdr:from>
    <xdr:to>
      <xdr:col>6</xdr:col>
      <xdr:colOff>230338</xdr:colOff>
      <xdr:row>9</xdr:row>
      <xdr:rowOff>120430</xdr:rowOff>
    </xdr:to>
    <xdr:pic>
      <xdr:nvPicPr>
        <xdr:cNvPr id="39" name="Graphic 38" descr="Money with solid fill">
          <a:extLst>
            <a:ext uri="{FF2B5EF4-FFF2-40B4-BE49-F238E27FC236}">
              <a16:creationId xmlns:a16="http://schemas.microsoft.com/office/drawing/2014/main" id="{18BC57F0-E701-405B-8B9A-D77745CFB6D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245084" y="1099223"/>
          <a:ext cx="663875" cy="696293"/>
        </a:xfrm>
        <a:prstGeom prst="rect">
          <a:avLst/>
        </a:prstGeom>
      </xdr:spPr>
    </xdr:pic>
    <xdr:clientData/>
  </xdr:twoCellAnchor>
  <xdr:twoCellAnchor editAs="oneCell">
    <xdr:from>
      <xdr:col>9</xdr:col>
      <xdr:colOff>296725</xdr:colOff>
      <xdr:row>24</xdr:row>
      <xdr:rowOff>55862</xdr:rowOff>
    </xdr:from>
    <xdr:to>
      <xdr:col>10</xdr:col>
      <xdr:colOff>175174</xdr:colOff>
      <xdr:row>26</xdr:row>
      <xdr:rowOff>175173</xdr:rowOff>
    </xdr:to>
    <xdr:pic>
      <xdr:nvPicPr>
        <xdr:cNvPr id="41" name="Graphic 40" descr="Meeting with solid fill">
          <a:extLst>
            <a:ext uri="{FF2B5EF4-FFF2-40B4-BE49-F238E27FC236}">
              <a16:creationId xmlns:a16="http://schemas.microsoft.com/office/drawing/2014/main" id="{31B4AD98-7A90-4441-835A-839D41264DC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814656" y="4522759"/>
          <a:ext cx="491552" cy="491552"/>
        </a:xfrm>
        <a:prstGeom prst="rect">
          <a:avLst/>
        </a:prstGeom>
      </xdr:spPr>
    </xdr:pic>
    <xdr:clientData/>
  </xdr:twoCellAnchor>
  <xdr:twoCellAnchor editAs="oneCell">
    <xdr:from>
      <xdr:col>14</xdr:col>
      <xdr:colOff>10948</xdr:colOff>
      <xdr:row>6</xdr:row>
      <xdr:rowOff>43793</xdr:rowOff>
    </xdr:from>
    <xdr:to>
      <xdr:col>14</xdr:col>
      <xdr:colOff>547414</xdr:colOff>
      <xdr:row>9</xdr:row>
      <xdr:rowOff>21897</xdr:rowOff>
    </xdr:to>
    <xdr:pic>
      <xdr:nvPicPr>
        <xdr:cNvPr id="43" name="Graphic 42" descr="Hourglass Finished with solid fill">
          <a:extLst>
            <a:ext uri="{FF2B5EF4-FFF2-40B4-BE49-F238E27FC236}">
              <a16:creationId xmlns:a16="http://schemas.microsoft.com/office/drawing/2014/main" id="{B8A2B18A-7BFD-4791-BD0E-6ECCC40699F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594396" y="1160517"/>
          <a:ext cx="536466" cy="536466"/>
        </a:xfrm>
        <a:prstGeom prst="rect">
          <a:avLst/>
        </a:prstGeom>
      </xdr:spPr>
    </xdr:pic>
    <xdr:clientData/>
  </xdr:twoCellAnchor>
  <xdr:oneCellAnchor>
    <xdr:from>
      <xdr:col>1</xdr:col>
      <xdr:colOff>284655</xdr:colOff>
      <xdr:row>1</xdr:row>
      <xdr:rowOff>21895</xdr:rowOff>
    </xdr:from>
    <xdr:ext cx="4401207" cy="591207"/>
    <xdr:sp macro="" textlink="">
      <xdr:nvSpPr>
        <xdr:cNvPr id="44" name="TextBox 43">
          <a:extLst>
            <a:ext uri="{FF2B5EF4-FFF2-40B4-BE49-F238E27FC236}">
              <a16:creationId xmlns:a16="http://schemas.microsoft.com/office/drawing/2014/main" id="{7C9BBE4D-3C57-4C7E-ACB7-093DC6456627}"/>
            </a:ext>
          </a:extLst>
        </xdr:cNvPr>
        <xdr:cNvSpPr txBox="1"/>
      </xdr:nvSpPr>
      <xdr:spPr>
        <a:xfrm>
          <a:off x="897758" y="208016"/>
          <a:ext cx="4401207" cy="5912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solidFill>
                <a:schemeClr val="bg1"/>
              </a:solidFill>
              <a:effectLst/>
              <a:latin typeface="Cambria Math" panose="02040503050406030204" pitchFamily="18" charset="0"/>
              <a:ea typeface="Cambria Math" panose="02040503050406030204" pitchFamily="18" charset="0"/>
              <a:cs typeface="+mn-cs"/>
            </a:rPr>
            <a:t>PROCUREMENT</a:t>
          </a:r>
          <a:r>
            <a:rPr lang="en-IN" sz="2400" b="1">
              <a:solidFill>
                <a:schemeClr val="bg2"/>
              </a:solidFill>
              <a:effectLst/>
              <a:latin typeface="Cambria Math" panose="02040503050406030204" pitchFamily="18" charset="0"/>
              <a:ea typeface="Cambria Math" panose="02040503050406030204" pitchFamily="18" charset="0"/>
              <a:cs typeface="+mn-cs"/>
            </a:rPr>
            <a:t> </a:t>
          </a:r>
          <a:r>
            <a:rPr lang="en-IN" sz="2400" b="1">
              <a:solidFill>
                <a:schemeClr val="bg1"/>
              </a:solidFill>
              <a:effectLst/>
              <a:latin typeface="Cambria Math" panose="02040503050406030204" pitchFamily="18" charset="0"/>
              <a:ea typeface="Cambria Math" panose="02040503050406030204" pitchFamily="18" charset="0"/>
              <a:cs typeface="+mn-cs"/>
            </a:rPr>
            <a:t>DASHBOARD</a:t>
          </a:r>
          <a:endParaRPr lang="en-IN" sz="2400">
            <a:solidFill>
              <a:schemeClr val="bg1"/>
            </a:solidFill>
            <a:effectLst/>
            <a:latin typeface="Cambria Math" panose="02040503050406030204" pitchFamily="18" charset="0"/>
            <a:ea typeface="Cambria Math" panose="02040503050406030204" pitchFamily="18" charset="0"/>
          </a:endParaRPr>
        </a:p>
      </xdr:txBody>
    </xdr:sp>
    <xdr:clientData/>
  </xdr:oneCellAnchor>
  <xdr:oneCellAnchor>
    <xdr:from>
      <xdr:col>3</xdr:col>
      <xdr:colOff>350345</xdr:colOff>
      <xdr:row>11</xdr:row>
      <xdr:rowOff>0</xdr:rowOff>
    </xdr:from>
    <xdr:ext cx="983667" cy="302840"/>
    <xdr:sp macro="" textlink="">
      <xdr:nvSpPr>
        <xdr:cNvPr id="46" name="TextBox 45">
          <a:extLst>
            <a:ext uri="{FF2B5EF4-FFF2-40B4-BE49-F238E27FC236}">
              <a16:creationId xmlns:a16="http://schemas.microsoft.com/office/drawing/2014/main" id="{0D636BC7-67FB-4824-A4A2-FC4FFD32B655}"/>
            </a:ext>
          </a:extLst>
        </xdr:cNvPr>
        <xdr:cNvSpPr txBox="1"/>
      </xdr:nvSpPr>
      <xdr:spPr>
        <a:xfrm>
          <a:off x="2189655" y="2047328"/>
          <a:ext cx="983667"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MONTHLY</a:t>
          </a:r>
        </a:p>
      </xdr:txBody>
    </xdr:sp>
    <xdr:clientData/>
  </xdr:oneCellAnchor>
  <xdr:oneCellAnchor>
    <xdr:from>
      <xdr:col>9</xdr:col>
      <xdr:colOff>437931</xdr:colOff>
      <xdr:row>10</xdr:row>
      <xdr:rowOff>142328</xdr:rowOff>
    </xdr:from>
    <xdr:ext cx="943400" cy="302840"/>
    <xdr:sp macro="" textlink="">
      <xdr:nvSpPr>
        <xdr:cNvPr id="47" name="TextBox 46">
          <a:extLst>
            <a:ext uri="{FF2B5EF4-FFF2-40B4-BE49-F238E27FC236}">
              <a16:creationId xmlns:a16="http://schemas.microsoft.com/office/drawing/2014/main" id="{C0AF10B6-B669-47C8-8AB2-E7FF36DBC133}"/>
            </a:ext>
          </a:extLst>
        </xdr:cNvPr>
        <xdr:cNvSpPr txBox="1"/>
      </xdr:nvSpPr>
      <xdr:spPr>
        <a:xfrm>
          <a:off x="5955862" y="2003535"/>
          <a:ext cx="943400"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PRODUCT</a:t>
          </a:r>
        </a:p>
      </xdr:txBody>
    </xdr:sp>
    <xdr:clientData/>
  </xdr:oneCellAnchor>
  <xdr:oneCellAnchor>
    <xdr:from>
      <xdr:col>15</xdr:col>
      <xdr:colOff>306551</xdr:colOff>
      <xdr:row>22</xdr:row>
      <xdr:rowOff>43793</xdr:rowOff>
    </xdr:from>
    <xdr:ext cx="1031886" cy="302840"/>
    <xdr:sp macro="" textlink="">
      <xdr:nvSpPr>
        <xdr:cNvPr id="48" name="TextBox 47">
          <a:extLst>
            <a:ext uri="{FF2B5EF4-FFF2-40B4-BE49-F238E27FC236}">
              <a16:creationId xmlns:a16="http://schemas.microsoft.com/office/drawing/2014/main" id="{C6D6C099-3C18-4B48-BEF9-06E37ED632CA}"/>
            </a:ext>
          </a:extLst>
        </xdr:cNvPr>
        <xdr:cNvSpPr txBox="1"/>
      </xdr:nvSpPr>
      <xdr:spPr>
        <a:xfrm>
          <a:off x="9503103" y="4138448"/>
          <a:ext cx="1031886"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CATEGORY</a:t>
          </a:r>
          <a:endParaRPr lang="en-IN" sz="1100" b="1">
            <a:solidFill>
              <a:schemeClr val="tx1"/>
            </a:solidFill>
            <a:latin typeface="Cambria Math" panose="02040503050406030204" pitchFamily="18" charset="0"/>
            <a:ea typeface="Cambria Math" panose="02040503050406030204" pitchFamily="18" charset="0"/>
            <a:cs typeface="+mn-cs"/>
          </a:endParaRPr>
        </a:p>
      </xdr:txBody>
    </xdr:sp>
    <xdr:clientData/>
  </xdr:oneCellAnchor>
  <xdr:oneCellAnchor>
    <xdr:from>
      <xdr:col>10</xdr:col>
      <xdr:colOff>240864</xdr:colOff>
      <xdr:row>24</xdr:row>
      <xdr:rowOff>175172</xdr:rowOff>
    </xdr:from>
    <xdr:ext cx="805092" cy="302840"/>
    <xdr:sp macro="" textlink="">
      <xdr:nvSpPr>
        <xdr:cNvPr id="49" name="TextBox 48">
          <a:extLst>
            <a:ext uri="{FF2B5EF4-FFF2-40B4-BE49-F238E27FC236}">
              <a16:creationId xmlns:a16="http://schemas.microsoft.com/office/drawing/2014/main" id="{EC309AC6-9C37-42D0-A560-5423E5BC20E9}"/>
            </a:ext>
          </a:extLst>
        </xdr:cNvPr>
        <xdr:cNvSpPr txBox="1"/>
      </xdr:nvSpPr>
      <xdr:spPr>
        <a:xfrm>
          <a:off x="6371898" y="4642069"/>
          <a:ext cx="805092"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BUYERS</a:t>
          </a:r>
          <a:endParaRPr lang="en-IN" sz="1100" b="1">
            <a:solidFill>
              <a:schemeClr val="tx1"/>
            </a:solidFill>
            <a:latin typeface="Cambria Math" panose="02040503050406030204" pitchFamily="18" charset="0"/>
            <a:ea typeface="Cambria Math" panose="02040503050406030204" pitchFamily="18" charset="0"/>
            <a:cs typeface="+mn-cs"/>
          </a:endParaRPr>
        </a:p>
      </xdr:txBody>
    </xdr:sp>
    <xdr:clientData/>
  </xdr:oneCellAnchor>
  <xdr:oneCellAnchor>
    <xdr:from>
      <xdr:col>15</xdr:col>
      <xdr:colOff>426983</xdr:colOff>
      <xdr:row>10</xdr:row>
      <xdr:rowOff>164223</xdr:rowOff>
    </xdr:from>
    <xdr:ext cx="993029" cy="311496"/>
    <xdr:sp macro="" textlink="">
      <xdr:nvSpPr>
        <xdr:cNvPr id="50" name="TextBox 49">
          <a:extLst>
            <a:ext uri="{FF2B5EF4-FFF2-40B4-BE49-F238E27FC236}">
              <a16:creationId xmlns:a16="http://schemas.microsoft.com/office/drawing/2014/main" id="{FE6525ED-D5D3-4374-ACFF-6836975D6DA1}"/>
            </a:ext>
          </a:extLst>
        </xdr:cNvPr>
        <xdr:cNvSpPr txBox="1"/>
      </xdr:nvSpPr>
      <xdr:spPr>
        <a:xfrm>
          <a:off x="9623535" y="2025430"/>
          <a:ext cx="99302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PO</a:t>
          </a:r>
          <a:r>
            <a:rPr lang="en-IN" sz="1400" baseline="0"/>
            <a:t> </a:t>
          </a:r>
          <a:r>
            <a:rPr lang="en-IN" sz="1400" b="1">
              <a:solidFill>
                <a:schemeClr val="tx1"/>
              </a:solidFill>
              <a:latin typeface="Cambria Math" panose="02040503050406030204" pitchFamily="18" charset="0"/>
              <a:ea typeface="Cambria Math" panose="02040503050406030204" pitchFamily="18" charset="0"/>
              <a:cs typeface="+mn-cs"/>
            </a:rPr>
            <a:t>COUNT</a:t>
          </a:r>
        </a:p>
      </xdr:txBody>
    </xdr:sp>
    <xdr:clientData/>
  </xdr:oneCellAnchor>
  <xdr:oneCellAnchor>
    <xdr:from>
      <xdr:col>3</xdr:col>
      <xdr:colOff>295603</xdr:colOff>
      <xdr:row>24</xdr:row>
      <xdr:rowOff>164223</xdr:rowOff>
    </xdr:from>
    <xdr:ext cx="1914563" cy="311496"/>
    <xdr:sp macro="" textlink="">
      <xdr:nvSpPr>
        <xdr:cNvPr id="51" name="TextBox 50">
          <a:extLst>
            <a:ext uri="{FF2B5EF4-FFF2-40B4-BE49-F238E27FC236}">
              <a16:creationId xmlns:a16="http://schemas.microsoft.com/office/drawing/2014/main" id="{4CBF567E-9AAE-4C3E-BF92-3273C20C2EDD}"/>
            </a:ext>
          </a:extLst>
        </xdr:cNvPr>
        <xdr:cNvSpPr txBox="1"/>
      </xdr:nvSpPr>
      <xdr:spPr>
        <a:xfrm>
          <a:off x="2134913" y="4631120"/>
          <a:ext cx="19145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PO</a:t>
          </a:r>
          <a:r>
            <a:rPr lang="en-IN" sz="1400" baseline="0"/>
            <a:t> </a:t>
          </a:r>
          <a:r>
            <a:rPr lang="en-IN" sz="1400" b="1">
              <a:solidFill>
                <a:schemeClr val="tx1"/>
              </a:solidFill>
              <a:latin typeface="Cambria Math" panose="02040503050406030204" pitchFamily="18" charset="0"/>
              <a:ea typeface="Cambria Math" panose="02040503050406030204" pitchFamily="18" charset="0"/>
              <a:cs typeface="+mn-cs"/>
            </a:rPr>
            <a:t>QTY</a:t>
          </a:r>
          <a:r>
            <a:rPr lang="en-IN" sz="1400" baseline="0"/>
            <a:t> </a:t>
          </a:r>
          <a:r>
            <a:rPr lang="en-IN" sz="1400" b="1">
              <a:solidFill>
                <a:schemeClr val="tx1"/>
              </a:solidFill>
              <a:latin typeface="Cambria Math" panose="02040503050406030204" pitchFamily="18" charset="0"/>
              <a:ea typeface="Cambria Math" panose="02040503050406030204" pitchFamily="18" charset="0"/>
              <a:cs typeface="+mn-cs"/>
            </a:rPr>
            <a:t>COMPARISION</a:t>
          </a:r>
        </a:p>
      </xdr:txBody>
    </xdr:sp>
    <xdr:clientData/>
  </xdr:oneCellAnchor>
  <xdr:oneCellAnchor>
    <xdr:from>
      <xdr:col>2</xdr:col>
      <xdr:colOff>536465</xdr:colOff>
      <xdr:row>5</xdr:row>
      <xdr:rowOff>175173</xdr:rowOff>
    </xdr:from>
    <xdr:ext cx="1458604" cy="302840"/>
    <xdr:sp macro="" textlink="">
      <xdr:nvSpPr>
        <xdr:cNvPr id="52" name="TextBox 51">
          <a:extLst>
            <a:ext uri="{FF2B5EF4-FFF2-40B4-BE49-F238E27FC236}">
              <a16:creationId xmlns:a16="http://schemas.microsoft.com/office/drawing/2014/main" id="{AA8A7B9E-FE01-49A5-8C6F-6BE3EB5423B7}"/>
            </a:ext>
          </a:extLst>
        </xdr:cNvPr>
        <xdr:cNvSpPr txBox="1"/>
      </xdr:nvSpPr>
      <xdr:spPr>
        <a:xfrm>
          <a:off x="1762672" y="1105776"/>
          <a:ext cx="1458604"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TOTAL</a:t>
          </a:r>
          <a:r>
            <a:rPr lang="en-IN" sz="1400" b="1">
              <a:latin typeface="Cambria Math" panose="02040503050406030204" pitchFamily="18" charset="0"/>
              <a:ea typeface="Cambria Math" panose="02040503050406030204" pitchFamily="18" charset="0"/>
            </a:rPr>
            <a:t> AMOUNT</a:t>
          </a:r>
        </a:p>
      </xdr:txBody>
    </xdr:sp>
    <xdr:clientData/>
  </xdr:oneCellAnchor>
  <xdr:oneCellAnchor>
    <xdr:from>
      <xdr:col>7</xdr:col>
      <xdr:colOff>131379</xdr:colOff>
      <xdr:row>5</xdr:row>
      <xdr:rowOff>175173</xdr:rowOff>
    </xdr:from>
    <xdr:ext cx="860235" cy="302840"/>
    <xdr:sp macro="" textlink="">
      <xdr:nvSpPr>
        <xdr:cNvPr id="53" name="TextBox 52">
          <a:extLst>
            <a:ext uri="{FF2B5EF4-FFF2-40B4-BE49-F238E27FC236}">
              <a16:creationId xmlns:a16="http://schemas.microsoft.com/office/drawing/2014/main" id="{FC46CC84-4E09-4A7F-A336-34731AEB7BC3}"/>
            </a:ext>
          </a:extLst>
        </xdr:cNvPr>
        <xdr:cNvSpPr txBox="1"/>
      </xdr:nvSpPr>
      <xdr:spPr>
        <a:xfrm>
          <a:off x="4423103" y="1105776"/>
          <a:ext cx="860235" cy="30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SAVINGS</a:t>
          </a:r>
          <a:endParaRPr lang="en-IN" sz="1100" b="1">
            <a:solidFill>
              <a:schemeClr val="tx1"/>
            </a:solidFill>
            <a:latin typeface="Cambria Math" panose="02040503050406030204" pitchFamily="18" charset="0"/>
            <a:ea typeface="Cambria Math" panose="02040503050406030204" pitchFamily="18" charset="0"/>
            <a:cs typeface="+mn-cs"/>
          </a:endParaRPr>
        </a:p>
      </xdr:txBody>
    </xdr:sp>
    <xdr:clientData/>
  </xdr:oneCellAnchor>
  <xdr:oneCellAnchor>
    <xdr:from>
      <xdr:col>15</xdr:col>
      <xdr:colOff>383190</xdr:colOff>
      <xdr:row>6</xdr:row>
      <xdr:rowOff>21897</xdr:rowOff>
    </xdr:from>
    <xdr:ext cx="1469954" cy="311496"/>
    <xdr:sp macro="" textlink="">
      <xdr:nvSpPr>
        <xdr:cNvPr id="54" name="TextBox 53">
          <a:extLst>
            <a:ext uri="{FF2B5EF4-FFF2-40B4-BE49-F238E27FC236}">
              <a16:creationId xmlns:a16="http://schemas.microsoft.com/office/drawing/2014/main" id="{6C34B063-4924-49DD-842D-2E033A998566}"/>
            </a:ext>
          </a:extLst>
        </xdr:cNvPr>
        <xdr:cNvSpPr txBox="1"/>
      </xdr:nvSpPr>
      <xdr:spPr>
        <a:xfrm>
          <a:off x="9579742" y="1138621"/>
          <a:ext cx="146995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OPEN</a:t>
          </a:r>
          <a:r>
            <a:rPr lang="en-IN" sz="1400"/>
            <a:t> </a:t>
          </a:r>
          <a:r>
            <a:rPr lang="en-IN" sz="1400" b="1">
              <a:solidFill>
                <a:schemeClr val="tx1"/>
              </a:solidFill>
              <a:latin typeface="Cambria Math" panose="02040503050406030204" pitchFamily="18" charset="0"/>
              <a:ea typeface="Cambria Math" panose="02040503050406030204" pitchFamily="18" charset="0"/>
              <a:cs typeface="+mn-cs"/>
            </a:rPr>
            <a:t>PO</a:t>
          </a:r>
          <a:r>
            <a:rPr lang="en-IN" sz="1400"/>
            <a:t> </a:t>
          </a:r>
          <a:r>
            <a:rPr lang="en-IN" sz="1400" b="1">
              <a:solidFill>
                <a:schemeClr val="tx1"/>
              </a:solidFill>
              <a:latin typeface="Cambria Math" panose="02040503050406030204" pitchFamily="18" charset="0"/>
              <a:ea typeface="Cambria Math" panose="02040503050406030204" pitchFamily="18" charset="0"/>
              <a:cs typeface="+mn-cs"/>
            </a:rPr>
            <a:t>COUNT</a:t>
          </a:r>
        </a:p>
      </xdr:txBody>
    </xdr:sp>
    <xdr:clientData/>
  </xdr:oneCellAnchor>
  <xdr:oneCellAnchor>
    <xdr:from>
      <xdr:col>11</xdr:col>
      <xdr:colOff>142327</xdr:colOff>
      <xdr:row>6</xdr:row>
      <xdr:rowOff>21896</xdr:rowOff>
    </xdr:from>
    <xdr:ext cx="1624163" cy="311496"/>
    <xdr:sp macro="" textlink="">
      <xdr:nvSpPr>
        <xdr:cNvPr id="55" name="TextBox 54">
          <a:extLst>
            <a:ext uri="{FF2B5EF4-FFF2-40B4-BE49-F238E27FC236}">
              <a16:creationId xmlns:a16="http://schemas.microsoft.com/office/drawing/2014/main" id="{A27D52EE-FDB7-46AC-9D6B-F8F7470FEE72}"/>
            </a:ext>
          </a:extLst>
        </xdr:cNvPr>
        <xdr:cNvSpPr txBox="1"/>
      </xdr:nvSpPr>
      <xdr:spPr>
        <a:xfrm>
          <a:off x="6886465" y="1138620"/>
          <a:ext cx="16241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chemeClr val="tx1"/>
              </a:solidFill>
              <a:latin typeface="Cambria Math" panose="02040503050406030204" pitchFamily="18" charset="0"/>
              <a:ea typeface="Cambria Math" panose="02040503050406030204" pitchFamily="18" charset="0"/>
              <a:cs typeface="+mn-cs"/>
            </a:rPr>
            <a:t>OPEN</a:t>
          </a:r>
          <a:r>
            <a:rPr lang="en-IN" sz="1400"/>
            <a:t> </a:t>
          </a:r>
          <a:r>
            <a:rPr lang="en-IN" sz="1400" b="1">
              <a:solidFill>
                <a:schemeClr val="tx1"/>
              </a:solidFill>
              <a:latin typeface="Cambria Math" panose="02040503050406030204" pitchFamily="18" charset="0"/>
              <a:ea typeface="Cambria Math" panose="02040503050406030204" pitchFamily="18" charset="0"/>
              <a:cs typeface="+mn-cs"/>
            </a:rPr>
            <a:t>PO</a:t>
          </a:r>
          <a:r>
            <a:rPr lang="en-IN" sz="1400"/>
            <a:t> </a:t>
          </a:r>
          <a:r>
            <a:rPr lang="en-IN" sz="1400" b="1">
              <a:solidFill>
                <a:schemeClr val="tx1"/>
              </a:solidFill>
              <a:latin typeface="Cambria Math" panose="02040503050406030204" pitchFamily="18" charset="0"/>
              <a:ea typeface="Cambria Math" panose="02040503050406030204" pitchFamily="18" charset="0"/>
              <a:cs typeface="+mn-cs"/>
            </a:rPr>
            <a:t>AMOUNT</a:t>
          </a:r>
        </a:p>
      </xdr:txBody>
    </xdr:sp>
    <xdr:clientData/>
  </xdr:oneCellAnchor>
  <xdr:oneCellAnchor>
    <xdr:from>
      <xdr:col>2</xdr:col>
      <xdr:colOff>470776</xdr:colOff>
      <xdr:row>7</xdr:row>
      <xdr:rowOff>65691</xdr:rowOff>
    </xdr:from>
    <xdr:ext cx="1423276" cy="362984"/>
    <xdr:sp macro="" textlink="Analysis!O4">
      <xdr:nvSpPr>
        <xdr:cNvPr id="56" name="TextBox 55">
          <a:extLst>
            <a:ext uri="{FF2B5EF4-FFF2-40B4-BE49-F238E27FC236}">
              <a16:creationId xmlns:a16="http://schemas.microsoft.com/office/drawing/2014/main" id="{52A76B6E-EF11-4D5A-A788-3BF8A438E1AA}"/>
            </a:ext>
          </a:extLst>
        </xdr:cNvPr>
        <xdr:cNvSpPr txBox="1"/>
      </xdr:nvSpPr>
      <xdr:spPr>
        <a:xfrm>
          <a:off x="1696983" y="1368536"/>
          <a:ext cx="1423276"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E6EF639-1AB6-4869-9659-B1D0FCBA517C}" type="TxLink">
            <a:rPr lang="en-US" sz="1800" b="1" i="0" u="none" strike="noStrike">
              <a:solidFill>
                <a:schemeClr val="bg1"/>
              </a:solidFill>
              <a:latin typeface="Cambria" panose="02040503050406030204" pitchFamily="18" charset="0"/>
              <a:ea typeface="Cambria" panose="02040503050406030204" pitchFamily="18" charset="0"/>
              <a:cs typeface="Calibri"/>
            </a:rPr>
            <a:t>₹ 65,47,698</a:t>
          </a:fld>
          <a:endParaRPr lang="en-IN" sz="1800" b="1">
            <a:solidFill>
              <a:schemeClr val="bg1"/>
            </a:solidFill>
            <a:latin typeface="Cambria" panose="02040503050406030204" pitchFamily="18" charset="0"/>
            <a:ea typeface="Cambria" panose="02040503050406030204" pitchFamily="18" charset="0"/>
          </a:endParaRPr>
        </a:p>
      </xdr:txBody>
    </xdr:sp>
    <xdr:clientData/>
  </xdr:oneCellAnchor>
  <xdr:oneCellAnchor>
    <xdr:from>
      <xdr:col>7</xdr:col>
      <xdr:colOff>32844</xdr:colOff>
      <xdr:row>7</xdr:row>
      <xdr:rowOff>65691</xdr:rowOff>
    </xdr:from>
    <xdr:ext cx="1290290" cy="362984"/>
    <xdr:sp macro="" textlink="Analysis!P4">
      <xdr:nvSpPr>
        <xdr:cNvPr id="57" name="TextBox 56">
          <a:extLst>
            <a:ext uri="{FF2B5EF4-FFF2-40B4-BE49-F238E27FC236}">
              <a16:creationId xmlns:a16="http://schemas.microsoft.com/office/drawing/2014/main" id="{C5CF5871-8CDD-496C-9B6E-DF56280787EF}"/>
            </a:ext>
          </a:extLst>
        </xdr:cNvPr>
        <xdr:cNvSpPr txBox="1"/>
      </xdr:nvSpPr>
      <xdr:spPr>
        <a:xfrm>
          <a:off x="4324568" y="1368536"/>
          <a:ext cx="1290290"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539389D-D769-45F1-B913-18D3AE489102}" type="TxLink">
            <a:rPr lang="en-US" sz="1800" b="1" i="0" u="none" strike="noStrike">
              <a:solidFill>
                <a:schemeClr val="bg1"/>
              </a:solidFill>
              <a:latin typeface="Cambria" panose="02040503050406030204" pitchFamily="18" charset="0"/>
              <a:ea typeface="Cambria" panose="02040503050406030204" pitchFamily="18" charset="0"/>
              <a:cs typeface="Calibri"/>
            </a:rPr>
            <a:pPr marL="0" indent="0"/>
            <a:t>₹ 4,25,338</a:t>
          </a:fld>
          <a:endParaRPr lang="en-IN" sz="1800" b="1" i="0" u="none" strike="noStrike">
            <a:solidFill>
              <a:schemeClr val="bg1"/>
            </a:solidFill>
            <a:latin typeface="Cambria" panose="02040503050406030204" pitchFamily="18" charset="0"/>
            <a:ea typeface="Cambria" panose="02040503050406030204" pitchFamily="18" charset="0"/>
            <a:cs typeface="Calibri"/>
          </a:endParaRPr>
        </a:p>
      </xdr:txBody>
    </xdr:sp>
    <xdr:clientData/>
  </xdr:oneCellAnchor>
  <xdr:oneCellAnchor>
    <xdr:from>
      <xdr:col>11</xdr:col>
      <xdr:colOff>306551</xdr:colOff>
      <xdr:row>7</xdr:row>
      <xdr:rowOff>65691</xdr:rowOff>
    </xdr:from>
    <xdr:ext cx="1499914" cy="362984"/>
    <xdr:sp macro="" textlink="Analysis!BG1">
      <xdr:nvSpPr>
        <xdr:cNvPr id="58" name="TextBox 57">
          <a:extLst>
            <a:ext uri="{FF2B5EF4-FFF2-40B4-BE49-F238E27FC236}">
              <a16:creationId xmlns:a16="http://schemas.microsoft.com/office/drawing/2014/main" id="{D4CE5692-BD59-4EC5-B19E-46EC905EF8E6}"/>
            </a:ext>
          </a:extLst>
        </xdr:cNvPr>
        <xdr:cNvSpPr txBox="1"/>
      </xdr:nvSpPr>
      <xdr:spPr>
        <a:xfrm>
          <a:off x="7050689" y="1368536"/>
          <a:ext cx="1499914"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7BAD3FC0-DC18-4AC0-B79C-A43A070CFB81}" type="TxLink">
            <a:rPr lang="en-US" sz="1800" b="1" i="0" u="none" strike="noStrike">
              <a:solidFill>
                <a:schemeClr val="bg1"/>
              </a:solidFill>
              <a:latin typeface="Cambria" panose="02040503050406030204" pitchFamily="18" charset="0"/>
              <a:ea typeface="Cambria" panose="02040503050406030204" pitchFamily="18" charset="0"/>
              <a:cs typeface="Calibri"/>
            </a:rPr>
            <a:pPr marL="0" indent="0"/>
            <a:t>₹ 1,71,644</a:t>
          </a:fld>
          <a:endParaRPr lang="en-IN" sz="1800" b="1" i="0" u="none" strike="noStrike">
            <a:solidFill>
              <a:schemeClr val="bg1"/>
            </a:solidFill>
            <a:latin typeface="Cambria" panose="02040503050406030204" pitchFamily="18" charset="0"/>
            <a:ea typeface="Cambria" panose="02040503050406030204" pitchFamily="18" charset="0"/>
            <a:cs typeface="Calibri"/>
          </a:endParaRPr>
        </a:p>
      </xdr:txBody>
    </xdr:sp>
    <xdr:clientData/>
  </xdr:oneCellAnchor>
  <xdr:oneCellAnchor>
    <xdr:from>
      <xdr:col>16</xdr:col>
      <xdr:colOff>229912</xdr:colOff>
      <xdr:row>7</xdr:row>
      <xdr:rowOff>65691</xdr:rowOff>
    </xdr:from>
    <xdr:ext cx="733535" cy="362984"/>
    <xdr:sp macro="" textlink="Analysis!BH1">
      <xdr:nvSpPr>
        <xdr:cNvPr id="59" name="TextBox 58">
          <a:extLst>
            <a:ext uri="{FF2B5EF4-FFF2-40B4-BE49-F238E27FC236}">
              <a16:creationId xmlns:a16="http://schemas.microsoft.com/office/drawing/2014/main" id="{7396B88C-38E2-4D3E-9581-F50499D1671F}"/>
            </a:ext>
          </a:extLst>
        </xdr:cNvPr>
        <xdr:cNvSpPr txBox="1"/>
      </xdr:nvSpPr>
      <xdr:spPr>
        <a:xfrm>
          <a:off x="10039567" y="1368536"/>
          <a:ext cx="733535" cy="362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971787C-A813-43C5-A088-471B246B5A2D}" type="TxLink">
            <a:rPr lang="en-US" sz="1800" b="1" i="0" u="none" strike="noStrike">
              <a:solidFill>
                <a:schemeClr val="bg1"/>
              </a:solidFill>
              <a:latin typeface="Cambria" panose="02040503050406030204" pitchFamily="18" charset="0"/>
              <a:ea typeface="Cambria" panose="02040503050406030204" pitchFamily="18" charset="0"/>
              <a:cs typeface="Calibri"/>
            </a:rPr>
            <a:pPr marL="0" indent="0"/>
            <a:t>12</a:t>
          </a:fld>
          <a:endParaRPr lang="en-IN" sz="1800" b="1" i="0" u="none" strike="noStrike">
            <a:solidFill>
              <a:schemeClr val="bg1"/>
            </a:solidFill>
            <a:latin typeface="Cambria" panose="02040503050406030204" pitchFamily="18" charset="0"/>
            <a:ea typeface="Cambria" panose="02040503050406030204" pitchFamily="18" charset="0"/>
            <a:cs typeface="Calibri"/>
          </a:endParaRPr>
        </a:p>
      </xdr:txBody>
    </xdr:sp>
    <xdr:clientData/>
  </xdr:oneCellAnchor>
  <xdr:twoCellAnchor>
    <xdr:from>
      <xdr:col>2</xdr:col>
      <xdr:colOff>470774</xdr:colOff>
      <xdr:row>13</xdr:row>
      <xdr:rowOff>142327</xdr:rowOff>
    </xdr:from>
    <xdr:to>
      <xdr:col>8</xdr:col>
      <xdr:colOff>295602</xdr:colOff>
      <xdr:row>23</xdr:row>
      <xdr:rowOff>0</xdr:rowOff>
    </xdr:to>
    <xdr:graphicFrame macro="">
      <xdr:nvGraphicFramePr>
        <xdr:cNvPr id="64" name="Chart 63">
          <a:extLst>
            <a:ext uri="{FF2B5EF4-FFF2-40B4-BE49-F238E27FC236}">
              <a16:creationId xmlns:a16="http://schemas.microsoft.com/office/drawing/2014/main" id="{B315C722-5BE6-456A-8759-E15E3824C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0</xdr:col>
      <xdr:colOff>208017</xdr:colOff>
      <xdr:row>12</xdr:row>
      <xdr:rowOff>91090</xdr:rowOff>
    </xdr:from>
    <xdr:to>
      <xdr:col>2</xdr:col>
      <xdr:colOff>153275</xdr:colOff>
      <xdr:row>30</xdr:row>
      <xdr:rowOff>43793</xdr:rowOff>
    </xdr:to>
    <mc:AlternateContent xmlns:mc="http://schemas.openxmlformats.org/markup-compatibility/2006">
      <mc:Choice xmlns:a14="http://schemas.microsoft.com/office/drawing/2010/main" Requires="a14">
        <xdr:graphicFrame macro="">
          <xdr:nvGraphicFramePr>
            <xdr:cNvPr id="65" name="Month">
              <a:extLst>
                <a:ext uri="{FF2B5EF4-FFF2-40B4-BE49-F238E27FC236}">
                  <a16:creationId xmlns:a16="http://schemas.microsoft.com/office/drawing/2014/main" id="{ECA99C05-3B76-444A-B31A-64C1FE82D4A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08017" y="2250090"/>
              <a:ext cx="1172925" cy="31912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339397</xdr:colOff>
      <xdr:row>1</xdr:row>
      <xdr:rowOff>59998</xdr:rowOff>
    </xdr:from>
    <xdr:to>
      <xdr:col>19</xdr:col>
      <xdr:colOff>416033</xdr:colOff>
      <xdr:row>4</xdr:row>
      <xdr:rowOff>120431</xdr:rowOff>
    </xdr:to>
    <mc:AlternateContent xmlns:mc="http://schemas.openxmlformats.org/markup-compatibility/2006">
      <mc:Choice xmlns:a14="http://schemas.microsoft.com/office/drawing/2010/main" Requires="a14">
        <xdr:graphicFrame macro="">
          <xdr:nvGraphicFramePr>
            <xdr:cNvPr id="66" name="Quarters">
              <a:extLst>
                <a:ext uri="{FF2B5EF4-FFF2-40B4-BE49-F238E27FC236}">
                  <a16:creationId xmlns:a16="http://schemas.microsoft.com/office/drawing/2014/main" id="{02354B8C-E4E1-4448-B11E-C3808DA613DF}"/>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5863897" y="239915"/>
              <a:ext cx="6214969" cy="600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254439</xdr:colOff>
      <xdr:row>6</xdr:row>
      <xdr:rowOff>54740</xdr:rowOff>
    </xdr:from>
    <xdr:to>
      <xdr:col>2</xdr:col>
      <xdr:colOff>251811</xdr:colOff>
      <xdr:row>11</xdr:row>
      <xdr:rowOff>98533</xdr:rowOff>
    </xdr:to>
    <mc:AlternateContent xmlns:mc="http://schemas.openxmlformats.org/markup-compatibility/2006">
      <mc:Choice xmlns:a14="http://schemas.microsoft.com/office/drawing/2010/main" Requires="a14">
        <xdr:graphicFrame macro="">
          <xdr:nvGraphicFramePr>
            <xdr:cNvPr id="67" name="Years">
              <a:extLst>
                <a:ext uri="{FF2B5EF4-FFF2-40B4-BE49-F238E27FC236}">
                  <a16:creationId xmlns:a16="http://schemas.microsoft.com/office/drawing/2014/main" id="{0E9B79C7-B51E-40CD-96AE-B1E2FB1BAECF}"/>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54439" y="1134240"/>
              <a:ext cx="1225039" cy="9433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469900</xdr:colOff>
      <xdr:row>24</xdr:row>
      <xdr:rowOff>107950</xdr:rowOff>
    </xdr:from>
    <xdr:to>
      <xdr:col>19</xdr:col>
      <xdr:colOff>266700</xdr:colOff>
      <xdr:row>35</xdr:row>
      <xdr:rowOff>131380</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E637651F-283A-4ECE-A55C-99038B66FA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9004300" y="4527550"/>
              <a:ext cx="2844800" cy="2049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317500</xdr:colOff>
      <xdr:row>27</xdr:row>
      <xdr:rowOff>21896</xdr:rowOff>
    </xdr:from>
    <xdr:to>
      <xdr:col>13</xdr:col>
      <xdr:colOff>328447</xdr:colOff>
      <xdr:row>36</xdr:row>
      <xdr:rowOff>76638</xdr:rowOff>
    </xdr:to>
    <xdr:graphicFrame macro="">
      <xdr:nvGraphicFramePr>
        <xdr:cNvPr id="71" name="Chart 70">
          <a:extLst>
            <a:ext uri="{FF2B5EF4-FFF2-40B4-BE49-F238E27FC236}">
              <a16:creationId xmlns:a16="http://schemas.microsoft.com/office/drawing/2014/main" id="{A1F610CA-FB11-4EE0-BD6B-F51760F64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459828</xdr:colOff>
      <xdr:row>26</xdr:row>
      <xdr:rowOff>131378</xdr:rowOff>
    </xdr:from>
    <xdr:to>
      <xdr:col>8</xdr:col>
      <xdr:colOff>328448</xdr:colOff>
      <xdr:row>35</xdr:row>
      <xdr:rowOff>164223</xdr:rowOff>
    </xdr:to>
    <xdr:graphicFrame macro="">
      <xdr:nvGraphicFramePr>
        <xdr:cNvPr id="72" name="Chart 71">
          <a:extLst>
            <a:ext uri="{FF2B5EF4-FFF2-40B4-BE49-F238E27FC236}">
              <a16:creationId xmlns:a16="http://schemas.microsoft.com/office/drawing/2014/main" id="{41A21540-2F28-42E9-93A9-40DC28454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1</xdr:colOff>
      <xdr:row>12</xdr:row>
      <xdr:rowOff>175176</xdr:rowOff>
    </xdr:from>
    <xdr:to>
      <xdr:col>18</xdr:col>
      <xdr:colOff>547415</xdr:colOff>
      <xdr:row>20</xdr:row>
      <xdr:rowOff>109483</xdr:rowOff>
    </xdr:to>
    <xdr:graphicFrame macro="">
      <xdr:nvGraphicFramePr>
        <xdr:cNvPr id="73" name="Chart 72">
          <a:extLst>
            <a:ext uri="{FF2B5EF4-FFF2-40B4-BE49-F238E27FC236}">
              <a16:creationId xmlns:a16="http://schemas.microsoft.com/office/drawing/2014/main" id="{A22D8C3D-DD44-4EE2-91F6-3D6893B11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9</xdr:col>
      <xdr:colOff>281918</xdr:colOff>
      <xdr:row>13</xdr:row>
      <xdr:rowOff>87585</xdr:rowOff>
    </xdr:from>
    <xdr:to>
      <xdr:col>13</xdr:col>
      <xdr:colOff>328448</xdr:colOff>
      <xdr:row>23</xdr:row>
      <xdr:rowOff>0</xdr:rowOff>
    </xdr:to>
    <xdr:graphicFrame macro="">
      <xdr:nvGraphicFramePr>
        <xdr:cNvPr id="76" name="Chart 75">
          <a:extLst>
            <a:ext uri="{FF2B5EF4-FFF2-40B4-BE49-F238E27FC236}">
              <a16:creationId xmlns:a16="http://schemas.microsoft.com/office/drawing/2014/main" id="{DFB5252E-48A3-40EA-AEE5-DAF58208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0</xdr:colOff>
          <xdr:row>13</xdr:row>
          <xdr:rowOff>111562</xdr:rowOff>
        </xdr:from>
        <xdr:to>
          <xdr:col>9</xdr:col>
          <xdr:colOff>165114</xdr:colOff>
          <xdr:row>22</xdr:row>
          <xdr:rowOff>125640</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A4E50032-6862-40A7-81DC-DA4D756658A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1.712208101853" createdVersion="7" refreshedVersion="7" minRefreshableVersion="3" recordCount="48" xr:uid="{5B932147-E3EF-4FFD-8FA2-BB13E4453D52}">
  <cacheSource type="worksheet">
    <worksheetSource ref="B3:X51" sheet="Raw Data"/>
  </cacheSource>
  <cacheFields count="27">
    <cacheField name="Indentor" numFmtId="0">
      <sharedItems count="3">
        <s v="Indentor A"/>
        <s v="Indentor B"/>
        <s v="Indentor C"/>
      </sharedItems>
    </cacheField>
    <cacheField name="Indent" numFmtId="0">
      <sharedItems containsSemiMixedTypes="0" containsString="0" containsNumber="1" containsInteger="1" minValue="101" maxValue="148"/>
    </cacheField>
    <cacheField name="PR Creation Date" numFmtId="14">
      <sharedItems containsSemiMixedTypes="0" containsNonDate="0" containsDate="1" containsString="0" minDate="2022-04-01T00:00:00" maxDate="2023-03-23T00:00:00"/>
    </cacheField>
    <cacheField name="PR Approved Date" numFmtId="14">
      <sharedItems containsSemiMixedTypes="0" containsNonDate="0" containsDate="1" containsString="0" minDate="2022-04-03T00:00:00" maxDate="2023-03-25T00:00:00"/>
    </cacheField>
    <cacheField name="PO Date" numFmtId="14">
      <sharedItems containsSemiMixedTypes="0" containsNonDate="0" containsDate="1" containsString="0" minDate="2022-04-05T00:00:00" maxDate="2023-03-26T00:00:00" count="46">
        <d v="2022-04-05T00:00:00"/>
        <d v="2022-04-12T00:00:00"/>
        <d v="2022-04-20T00:00:00"/>
        <d v="2022-04-27T00:00:00"/>
        <d v="2022-04-28T00:00:00"/>
        <d v="2022-04-29T00:00:00"/>
        <d v="2022-05-20T00:00:00"/>
        <d v="2022-05-27T00:00:00"/>
        <d v="2022-06-07T00:00:00"/>
        <d v="2022-06-11T00:00:00"/>
        <d v="2022-06-20T00:00:00"/>
        <d v="2022-06-24T00:00:00"/>
        <d v="2022-06-25T00:00:00"/>
        <d v="2022-07-11T00:00:00"/>
        <d v="2022-07-20T00:00:00"/>
        <d v="2022-08-08T00:00:00"/>
        <d v="2022-08-12T00:00:00"/>
        <d v="2022-08-19T00:00:00"/>
        <d v="2022-08-26T00:00:00"/>
        <d v="2022-08-30T00:00:00"/>
        <d v="2022-09-13T00:00:00"/>
        <d v="2022-09-20T00:00:00"/>
        <d v="2022-09-27T00:00:00"/>
        <d v="2022-10-06T00:00:00"/>
        <d v="2022-10-13T00:00:00"/>
        <d v="2022-11-07T00:00:00"/>
        <d v="2022-11-09T00:00:00"/>
        <d v="2022-11-11T00:00:00"/>
        <d v="2022-11-19T00:00:00"/>
        <d v="2022-11-26T00:00:00"/>
        <d v="2022-12-07T00:00:00"/>
        <d v="2022-12-13T00:00:00"/>
        <d v="2022-12-21T00:00:00"/>
        <d v="2023-01-07T00:00:00"/>
        <d v="2023-01-10T00:00:00"/>
        <d v="2023-01-13T00:00:00"/>
        <d v="2023-01-20T00:00:00"/>
        <d v="2023-01-25T00:00:00"/>
        <d v="2023-01-30T00:00:00"/>
        <d v="2023-02-14T00:00:00"/>
        <d v="2023-03-06T00:00:00"/>
        <d v="2023-03-09T00:00:00"/>
        <d v="2023-03-08T00:00:00"/>
        <d v="2023-03-13T00:00:00"/>
        <d v="2023-03-20T00:00:00"/>
        <d v="2023-03-25T00:00:00"/>
      </sharedItems>
      <fieldGroup par="26" base="4">
        <rangePr groupBy="months" startDate="2022-04-05T00:00:00" endDate="2023-03-26T00:00:00"/>
        <groupItems count="14">
          <s v="&lt;05-04-2022"/>
          <s v="Jan"/>
          <s v="Feb"/>
          <s v="Mar"/>
          <s v="Apr"/>
          <s v="May"/>
          <s v="Jun"/>
          <s v="Jul"/>
          <s v="Aug"/>
          <s v="Sep"/>
          <s v="Oct"/>
          <s v="Nov"/>
          <s v="Dec"/>
          <s v="&gt;26-03-2023"/>
        </groupItems>
      </fieldGroup>
    </cacheField>
    <cacheField name="PO No" numFmtId="0">
      <sharedItems containsSemiMixedTypes="0" containsString="0" containsNumber="1" containsInteger="1" minValue="10001" maxValue="10048"/>
    </cacheField>
    <cacheField name="Vendor Code" numFmtId="0">
      <sharedItems containsSemiMixedTypes="0" containsString="0" containsNumber="1" containsInteger="1" minValue="501" maxValue="507" count="7">
        <n v="501"/>
        <n v="502"/>
        <n v="503"/>
        <n v="504"/>
        <n v="505"/>
        <n v="506"/>
        <n v="507"/>
      </sharedItems>
    </cacheField>
    <cacheField name="Item Description" numFmtId="0">
      <sharedItems count="15">
        <s v="Chair"/>
        <s v="Table "/>
        <s v="JK Paper"/>
        <s v="Water Bottle"/>
        <s v="LED Light"/>
        <s v="Ceiling Fan"/>
        <s v="Exhaust Fan"/>
        <s v="Tablet Device"/>
        <s v="Memory Card"/>
        <s v="Laptop"/>
        <s v="Pierre Cardin Set"/>
        <s v="Vending Machine"/>
        <s v="Cloth Dryer stand"/>
        <s v="Note Pad"/>
        <s v="Geyser"/>
      </sharedItems>
    </cacheField>
    <cacheField name="Qtn Price" numFmtId="3">
      <sharedItems containsSemiMixedTypes="0" containsString="0" containsNumber="1" minValue="28" maxValue="40200"/>
    </cacheField>
    <cacheField name="PO Qty" numFmtId="3">
      <sharedItems containsSemiMixedTypes="0" containsString="0" containsNumber="1" containsInteger="1" minValue="5" maxValue="1000" count="19">
        <n v="400"/>
        <n v="100"/>
        <n v="687"/>
        <n v="200"/>
        <n v="58"/>
        <n v="20"/>
        <n v="23"/>
        <n v="800"/>
        <n v="5"/>
        <n v="10"/>
        <n v="204"/>
        <n v="504"/>
        <n v="25"/>
        <n v="500"/>
        <n v="40"/>
        <n v="70"/>
        <n v="1000"/>
        <n v="15"/>
        <n v="80"/>
      </sharedItems>
    </cacheField>
    <cacheField name="Quotation Value" numFmtId="3">
      <sharedItems containsSemiMixedTypes="0" containsString="0" containsNumber="1" containsInteger="1" minValue="6250" maxValue="640000"/>
    </cacheField>
    <cacheField name="Nego Price" numFmtId="3">
      <sharedItems containsSemiMixedTypes="0" containsString="0" containsNumber="1" containsInteger="1" minValue="26" maxValue="38800"/>
    </cacheField>
    <cacheField name="PO Basic Value" numFmtId="3">
      <sharedItems containsSemiMixedTypes="0" containsString="0" containsNumber="1" containsInteger="1" minValue="5800" maxValue="595000" count="35">
        <n v="220000"/>
        <n v="595000"/>
        <n v="151140"/>
        <n v="16000"/>
        <n v="12760"/>
        <n v="19000"/>
        <n v="18000"/>
        <n v="264500"/>
        <n v="272000"/>
        <n v="184000"/>
        <n v="5800"/>
        <n v="92500"/>
        <n v="295800"/>
        <n v="13104"/>
        <n v="48000"/>
        <n v="60000"/>
        <n v="180000"/>
        <n v="20600"/>
        <n v="164880"/>
        <n v="120000"/>
        <n v="40000"/>
        <n v="52000"/>
        <n v="25000"/>
        <n v="15400"/>
        <n v="388000"/>
        <n v="26000"/>
        <n v="198000"/>
        <n v="10500"/>
        <n v="15750"/>
        <n v="17600"/>
        <n v="55000"/>
        <n v="208000"/>
        <n v="17000"/>
        <n v="256000"/>
        <n v="21000"/>
      </sharedItems>
    </cacheField>
    <cacheField name="Buyer" numFmtId="0">
      <sharedItems count="4">
        <s v="Buyer A"/>
        <s v="Buyer C"/>
        <s v="Buyer D"/>
        <s v="Buyer B"/>
      </sharedItems>
    </cacheField>
    <cacheField name="Category" numFmtId="0">
      <sharedItems count="5">
        <s v="Furniture"/>
        <s v="Stationery"/>
        <s v="MRO"/>
        <s v="IT Hardware"/>
        <s v="Office Equipments"/>
      </sharedItems>
    </cacheField>
    <cacheField name="Savings" numFmtId="164">
      <sharedItems containsSemiMixedTypes="0" containsString="0" containsNumber="1" containsInteger="1" minValue="174" maxValue="45000"/>
    </cacheField>
    <cacheField name="GRN Qty" numFmtId="0">
      <sharedItems containsSemiMixedTypes="0" containsString="0" containsNumber="1" containsInteger="1" minValue="5" maxValue="800"/>
    </cacheField>
    <cacheField name="GRN Price" numFmtId="3">
      <sharedItems containsSemiMixedTypes="0" containsString="0" containsNumber="1" containsInteger="1" minValue="26" maxValue="38800"/>
    </cacheField>
    <cacheField name="GRN Value" numFmtId="0">
      <sharedItems containsSemiMixedTypes="0" containsString="0" containsNumber="1" containsInteger="1" minValue="5250" maxValue="595000"/>
    </cacheField>
    <cacheField name="Open PO Qty" numFmtId="3">
      <sharedItems containsSemiMixedTypes="0" containsString="0" containsNumber="1" containsInteger="1" minValue="0" maxValue="200"/>
    </cacheField>
    <cacheField name="Open PO Amt" numFmtId="164">
      <sharedItems containsSemiMixedTypes="0" containsString="0" containsNumber="1" containsInteger="1" minValue="0" maxValue="66000"/>
    </cacheField>
    <cacheField name="OP Count" numFmtId="0">
      <sharedItems containsSemiMixedTypes="0" containsString="0" containsNumber="1" containsInteger="1" minValue="0" maxValue="1"/>
    </cacheField>
    <cacheField name="Month" numFmtId="17">
      <sharedItems containsSemiMixedTypes="0" containsNonDate="0" containsDate="1" containsString="0" minDate="2022-04-05T00:00:00" maxDate="2023-03-26T00:00:00" count="46">
        <d v="2022-04-05T00:00:00"/>
        <d v="2022-04-12T00:00:00"/>
        <d v="2022-04-20T00:00:00"/>
        <d v="2022-04-27T00:00:00"/>
        <d v="2022-04-28T00:00:00"/>
        <d v="2022-04-29T00:00:00"/>
        <d v="2022-05-20T00:00:00"/>
        <d v="2022-05-27T00:00:00"/>
        <d v="2022-06-07T00:00:00"/>
        <d v="2022-06-11T00:00:00"/>
        <d v="2022-06-20T00:00:00"/>
        <d v="2022-06-24T00:00:00"/>
        <d v="2022-06-25T00:00:00"/>
        <d v="2022-07-11T00:00:00"/>
        <d v="2022-07-20T00:00:00"/>
        <d v="2022-08-08T00:00:00"/>
        <d v="2022-08-12T00:00:00"/>
        <d v="2022-08-19T00:00:00"/>
        <d v="2022-08-26T00:00:00"/>
        <d v="2022-08-30T00:00:00"/>
        <d v="2022-09-13T00:00:00"/>
        <d v="2022-09-20T00:00:00"/>
        <d v="2022-09-27T00:00:00"/>
        <d v="2022-10-06T00:00:00"/>
        <d v="2022-10-13T00:00:00"/>
        <d v="2022-11-07T00:00:00"/>
        <d v="2022-11-09T00:00:00"/>
        <d v="2022-11-11T00:00:00"/>
        <d v="2022-11-19T00:00:00"/>
        <d v="2022-11-26T00:00:00"/>
        <d v="2022-12-07T00:00:00"/>
        <d v="2022-12-13T00:00:00"/>
        <d v="2022-12-21T00:00:00"/>
        <d v="2023-01-07T00:00:00"/>
        <d v="2023-01-10T00:00:00"/>
        <d v="2023-01-13T00:00:00"/>
        <d v="2023-01-20T00:00:00"/>
        <d v="2023-01-25T00:00:00"/>
        <d v="2023-01-30T00:00:00"/>
        <d v="2023-02-14T00:00:00"/>
        <d v="2023-03-06T00:00:00"/>
        <d v="2023-03-09T00:00:00"/>
        <d v="2023-03-08T00:00:00"/>
        <d v="2023-03-13T00:00:00"/>
        <d v="2023-03-20T00:00:00"/>
        <d v="2023-03-25T00:00:00"/>
      </sharedItems>
      <fieldGroup par="24" base="22">
        <rangePr groupBy="months" startDate="2022-04-05T00:00:00" endDate="2023-03-26T00:00:00"/>
        <groupItems count="14">
          <s v="&lt;05-04-2022"/>
          <s v="Jan"/>
          <s v="Feb"/>
          <s v="Mar"/>
          <s v="Apr"/>
          <s v="May"/>
          <s v="Jun"/>
          <s v="Jul"/>
          <s v="Aug"/>
          <s v="Sep"/>
          <s v="Oct"/>
          <s v="Nov"/>
          <s v="Dec"/>
          <s v="&gt;26-03-2023"/>
        </groupItems>
      </fieldGroup>
    </cacheField>
    <cacheField name="Quarters" numFmtId="0" databaseField="0">
      <fieldGroup base="22">
        <rangePr groupBy="quarters" startDate="2022-04-05T00:00:00" endDate="2023-03-26T00:00:00"/>
        <groupItems count="6">
          <s v="&lt;05-04-2022"/>
          <s v="Qtr1"/>
          <s v="Qtr2"/>
          <s v="Qtr3"/>
          <s v="Qtr4"/>
          <s v="&gt;26-03-2023"/>
        </groupItems>
      </fieldGroup>
    </cacheField>
    <cacheField name="Years" numFmtId="0" databaseField="0">
      <fieldGroup base="22">
        <rangePr groupBy="years" startDate="2022-04-05T00:00:00" endDate="2023-03-26T00:00:00"/>
        <groupItems count="4">
          <s v="&lt;05-04-2022"/>
          <s v="2022"/>
          <s v="2023"/>
          <s v="&gt;26-03-2023"/>
        </groupItems>
      </fieldGroup>
    </cacheField>
    <cacheField name="Quarters2" numFmtId="0" databaseField="0">
      <fieldGroup base="4">
        <rangePr groupBy="quarters" startDate="2022-04-05T00:00:00" endDate="2023-03-26T00:00:00"/>
        <groupItems count="6">
          <s v="&lt;05-04-2022"/>
          <s v="Qtr1"/>
          <s v="Qtr2"/>
          <s v="Qtr3"/>
          <s v="Qtr4"/>
          <s v="&gt;26-03-2023"/>
        </groupItems>
      </fieldGroup>
    </cacheField>
    <cacheField name="Years2" numFmtId="0" databaseField="0">
      <fieldGroup base="4">
        <rangePr groupBy="years" startDate="2022-04-05T00:00:00" endDate="2023-03-26T00:00:00"/>
        <groupItems count="4">
          <s v="&lt;05-04-2022"/>
          <s v="2022"/>
          <s v="2023"/>
          <s v="&gt;26-03-2023"/>
        </groupItems>
      </fieldGroup>
    </cacheField>
  </cacheFields>
  <extLst>
    <ext xmlns:x14="http://schemas.microsoft.com/office/spreadsheetml/2009/9/main" uri="{725AE2AE-9491-48be-B2B4-4EB974FC3084}">
      <x14:pivotCacheDefinition pivotCacheId="1351357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101"/>
    <d v="2022-04-01T00:00:00"/>
    <d v="2022-04-03T00:00:00"/>
    <x v="0"/>
    <n v="10001"/>
    <x v="0"/>
    <x v="0"/>
    <n v="600"/>
    <x v="0"/>
    <n v="240000"/>
    <n v="550"/>
    <x v="0"/>
    <x v="0"/>
    <x v="0"/>
    <n v="20000"/>
    <n v="400"/>
    <n v="550"/>
    <n v="220000"/>
    <n v="0"/>
    <n v="0"/>
    <n v="0"/>
    <x v="0"/>
  </r>
  <r>
    <x v="0"/>
    <n v="102"/>
    <d v="2022-04-07T00:00:00"/>
    <d v="2022-04-10T00:00:00"/>
    <x v="1"/>
    <n v="10002"/>
    <x v="0"/>
    <x v="1"/>
    <n v="6400"/>
    <x v="1"/>
    <n v="640000"/>
    <n v="5950"/>
    <x v="1"/>
    <x v="1"/>
    <x v="0"/>
    <n v="45000"/>
    <n v="100"/>
    <n v="5950"/>
    <n v="595000"/>
    <n v="0"/>
    <n v="0"/>
    <n v="0"/>
    <x v="1"/>
  </r>
  <r>
    <x v="1"/>
    <n v="103"/>
    <d v="2022-04-15T00:00:00"/>
    <d v="2022-04-17T00:00:00"/>
    <x v="2"/>
    <n v="10003"/>
    <x v="1"/>
    <x v="2"/>
    <n v="230"/>
    <x v="2"/>
    <n v="158010"/>
    <n v="220"/>
    <x v="2"/>
    <x v="2"/>
    <x v="1"/>
    <n v="6870"/>
    <n v="687"/>
    <n v="220"/>
    <n v="151140"/>
    <n v="0"/>
    <n v="0"/>
    <n v="0"/>
    <x v="2"/>
  </r>
  <r>
    <x v="2"/>
    <n v="104"/>
    <d v="2022-04-22T00:00:00"/>
    <d v="2022-04-25T00:00:00"/>
    <x v="3"/>
    <n v="10004"/>
    <x v="1"/>
    <x v="3"/>
    <n v="82"/>
    <x v="3"/>
    <n v="16400"/>
    <n v="80"/>
    <x v="3"/>
    <x v="0"/>
    <x v="1"/>
    <n v="400"/>
    <n v="200"/>
    <n v="80"/>
    <n v="16000"/>
    <n v="0"/>
    <n v="0"/>
    <n v="0"/>
    <x v="3"/>
  </r>
  <r>
    <x v="1"/>
    <n v="105"/>
    <d v="2022-04-23T00:00:00"/>
    <d v="2022-04-27T00:00:00"/>
    <x v="4"/>
    <n v="10005"/>
    <x v="2"/>
    <x v="4"/>
    <n v="223"/>
    <x v="4"/>
    <n v="12934"/>
    <n v="220"/>
    <x v="4"/>
    <x v="1"/>
    <x v="2"/>
    <n v="174"/>
    <n v="55"/>
    <n v="220"/>
    <n v="12100"/>
    <n v="3"/>
    <n v="660"/>
    <n v="1"/>
    <x v="4"/>
  </r>
  <r>
    <x v="1"/>
    <n v="106"/>
    <d v="2022-04-26T00:00:00"/>
    <d v="2022-04-28T00:00:00"/>
    <x v="5"/>
    <n v="10006"/>
    <x v="2"/>
    <x v="5"/>
    <n v="990"/>
    <x v="5"/>
    <n v="19800"/>
    <n v="950"/>
    <x v="5"/>
    <x v="0"/>
    <x v="2"/>
    <n v="800"/>
    <n v="20"/>
    <n v="950"/>
    <n v="19000"/>
    <n v="0"/>
    <n v="0"/>
    <n v="0"/>
    <x v="5"/>
  </r>
  <r>
    <x v="2"/>
    <n v="107"/>
    <d v="2022-05-15T00:00:00"/>
    <d v="2022-05-17T00:00:00"/>
    <x v="6"/>
    <n v="10007"/>
    <x v="2"/>
    <x v="6"/>
    <n v="930"/>
    <x v="5"/>
    <n v="18600"/>
    <n v="900"/>
    <x v="6"/>
    <x v="2"/>
    <x v="2"/>
    <n v="600"/>
    <n v="20"/>
    <n v="900"/>
    <n v="18000"/>
    <n v="0"/>
    <n v="0"/>
    <n v="0"/>
    <x v="6"/>
  </r>
  <r>
    <x v="0"/>
    <n v="108"/>
    <d v="2022-05-22T00:00:00"/>
    <d v="2022-05-26T00:00:00"/>
    <x v="7"/>
    <n v="10008"/>
    <x v="3"/>
    <x v="7"/>
    <n v="12000"/>
    <x v="6"/>
    <n v="276000"/>
    <n v="11500"/>
    <x v="7"/>
    <x v="2"/>
    <x v="3"/>
    <n v="11500"/>
    <n v="20"/>
    <n v="11500"/>
    <n v="230000"/>
    <n v="3"/>
    <n v="34500"/>
    <n v="1"/>
    <x v="7"/>
  </r>
  <r>
    <x v="2"/>
    <n v="109"/>
    <d v="2022-06-01T00:00:00"/>
    <d v="2022-06-04T00:00:00"/>
    <x v="8"/>
    <n v="10009"/>
    <x v="3"/>
    <x v="8"/>
    <n v="355.9375"/>
    <x v="7"/>
    <n v="284750"/>
    <n v="340"/>
    <x v="8"/>
    <x v="0"/>
    <x v="3"/>
    <n v="12750"/>
    <n v="800"/>
    <n v="340"/>
    <n v="272000"/>
    <n v="0"/>
    <n v="0"/>
    <n v="0"/>
    <x v="8"/>
  </r>
  <r>
    <x v="2"/>
    <n v="110"/>
    <d v="2022-06-07T00:00:00"/>
    <d v="2022-06-09T00:00:00"/>
    <x v="9"/>
    <n v="10010"/>
    <x v="4"/>
    <x v="9"/>
    <n v="40200"/>
    <x v="8"/>
    <n v="201000"/>
    <n v="36800"/>
    <x v="9"/>
    <x v="0"/>
    <x v="3"/>
    <n v="17000"/>
    <n v="5"/>
    <n v="36800"/>
    <n v="184000"/>
    <n v="0"/>
    <n v="0"/>
    <n v="0"/>
    <x v="9"/>
  </r>
  <r>
    <x v="1"/>
    <n v="111"/>
    <d v="2022-06-15T00:00:00"/>
    <d v="2022-06-18T00:00:00"/>
    <x v="10"/>
    <n v="10011"/>
    <x v="1"/>
    <x v="10"/>
    <n v="625"/>
    <x v="9"/>
    <n v="6250"/>
    <n v="580"/>
    <x v="10"/>
    <x v="2"/>
    <x v="1"/>
    <n v="450"/>
    <n v="10"/>
    <n v="580"/>
    <n v="5800"/>
    <n v="0"/>
    <n v="0"/>
    <n v="0"/>
    <x v="10"/>
  </r>
  <r>
    <x v="0"/>
    <n v="112"/>
    <d v="2022-06-18T00:00:00"/>
    <d v="2022-06-22T00:00:00"/>
    <x v="11"/>
    <n v="10012"/>
    <x v="5"/>
    <x v="11"/>
    <n v="20000"/>
    <x v="8"/>
    <n v="100000"/>
    <n v="18500"/>
    <x v="11"/>
    <x v="0"/>
    <x v="4"/>
    <n v="7500"/>
    <n v="5"/>
    <n v="18500"/>
    <n v="92500"/>
    <n v="0"/>
    <n v="0"/>
    <n v="0"/>
    <x v="11"/>
  </r>
  <r>
    <x v="0"/>
    <n v="113"/>
    <d v="2022-06-21T00:00:00"/>
    <d v="2022-06-23T00:00:00"/>
    <x v="12"/>
    <n v="10013"/>
    <x v="6"/>
    <x v="12"/>
    <n v="1542"/>
    <x v="10"/>
    <n v="314568"/>
    <n v="1450"/>
    <x v="12"/>
    <x v="0"/>
    <x v="4"/>
    <n v="18768"/>
    <n v="200"/>
    <n v="1450"/>
    <n v="290000"/>
    <n v="4"/>
    <n v="5800"/>
    <n v="1"/>
    <x v="12"/>
  </r>
  <r>
    <x v="2"/>
    <n v="114"/>
    <d v="2022-07-07T00:00:00"/>
    <d v="2022-07-09T00:00:00"/>
    <x v="13"/>
    <n v="10014"/>
    <x v="1"/>
    <x v="13"/>
    <n v="28"/>
    <x v="11"/>
    <n v="14112"/>
    <n v="26"/>
    <x v="13"/>
    <x v="1"/>
    <x v="1"/>
    <n v="1008"/>
    <n v="500"/>
    <n v="26"/>
    <n v="13000"/>
    <n v="4"/>
    <n v="104"/>
    <n v="1"/>
    <x v="13"/>
  </r>
  <r>
    <x v="1"/>
    <n v="115"/>
    <d v="2022-07-15T00:00:00"/>
    <d v="2022-07-18T00:00:00"/>
    <x v="14"/>
    <n v="10015"/>
    <x v="0"/>
    <x v="1"/>
    <n v="6400"/>
    <x v="1"/>
    <n v="640000"/>
    <n v="5950"/>
    <x v="1"/>
    <x v="1"/>
    <x v="0"/>
    <n v="45000"/>
    <n v="100"/>
    <n v="5950"/>
    <n v="595000"/>
    <n v="0"/>
    <n v="0"/>
    <n v="0"/>
    <x v="14"/>
  </r>
  <r>
    <x v="1"/>
    <n v="116"/>
    <d v="2022-08-01T00:00:00"/>
    <d v="2022-08-05T00:00:00"/>
    <x v="15"/>
    <n v="10016"/>
    <x v="2"/>
    <x v="14"/>
    <n v="5500"/>
    <x v="9"/>
    <n v="55000"/>
    <n v="4800"/>
    <x v="14"/>
    <x v="3"/>
    <x v="2"/>
    <n v="7000"/>
    <n v="10"/>
    <n v="4800"/>
    <n v="48000"/>
    <n v="0"/>
    <n v="0"/>
    <n v="0"/>
    <x v="15"/>
  </r>
  <r>
    <x v="0"/>
    <n v="117"/>
    <d v="2022-08-03T00:00:00"/>
    <d v="2022-08-05T00:00:00"/>
    <x v="15"/>
    <n v="10017"/>
    <x v="3"/>
    <x v="8"/>
    <n v="355.9375"/>
    <x v="7"/>
    <n v="284750"/>
    <n v="340"/>
    <x v="8"/>
    <x v="0"/>
    <x v="3"/>
    <n v="12750"/>
    <n v="800"/>
    <n v="340"/>
    <n v="272000"/>
    <n v="0"/>
    <n v="0"/>
    <n v="0"/>
    <x v="15"/>
  </r>
  <r>
    <x v="0"/>
    <n v="118"/>
    <d v="2022-08-07T00:00:00"/>
    <d v="2022-08-09T00:00:00"/>
    <x v="16"/>
    <n v="10018"/>
    <x v="0"/>
    <x v="0"/>
    <n v="675"/>
    <x v="1"/>
    <n v="67500"/>
    <n v="600"/>
    <x v="15"/>
    <x v="3"/>
    <x v="0"/>
    <n v="7500"/>
    <n v="100"/>
    <n v="600"/>
    <n v="60000"/>
    <n v="0"/>
    <n v="0"/>
    <n v="0"/>
    <x v="16"/>
  </r>
  <r>
    <x v="1"/>
    <n v="119"/>
    <d v="2022-08-15T00:00:00"/>
    <d v="2022-08-17T00:00:00"/>
    <x v="17"/>
    <n v="10019"/>
    <x v="0"/>
    <x v="1"/>
    <n v="8000"/>
    <x v="12"/>
    <n v="200000"/>
    <n v="7200"/>
    <x v="16"/>
    <x v="1"/>
    <x v="0"/>
    <n v="20000"/>
    <n v="25"/>
    <n v="7200"/>
    <n v="180000"/>
    <n v="0"/>
    <n v="0"/>
    <n v="0"/>
    <x v="17"/>
  </r>
  <r>
    <x v="2"/>
    <n v="120"/>
    <d v="2022-08-22T00:00:00"/>
    <d v="2022-08-24T00:00:00"/>
    <x v="18"/>
    <n v="10020"/>
    <x v="3"/>
    <x v="8"/>
    <n v="360"/>
    <x v="7"/>
    <n v="288000"/>
    <n v="340"/>
    <x v="8"/>
    <x v="2"/>
    <x v="3"/>
    <n v="16000"/>
    <n v="800"/>
    <n v="340"/>
    <n v="272000"/>
    <n v="0"/>
    <n v="0"/>
    <n v="0"/>
    <x v="18"/>
  </r>
  <r>
    <x v="1"/>
    <n v="121"/>
    <d v="2022-08-25T00:00:00"/>
    <d v="2022-08-29T00:00:00"/>
    <x v="19"/>
    <n v="10021"/>
    <x v="3"/>
    <x v="9"/>
    <n v="40200"/>
    <x v="8"/>
    <n v="201000"/>
    <n v="36800"/>
    <x v="9"/>
    <x v="3"/>
    <x v="3"/>
    <n v="17000"/>
    <n v="5"/>
    <n v="36800"/>
    <n v="184000"/>
    <n v="0"/>
    <n v="0"/>
    <n v="0"/>
    <x v="19"/>
  </r>
  <r>
    <x v="1"/>
    <n v="122"/>
    <d v="2022-09-07T00:00:00"/>
    <d v="2022-09-10T00:00:00"/>
    <x v="20"/>
    <n v="10022"/>
    <x v="2"/>
    <x v="5"/>
    <n v="1050"/>
    <x v="5"/>
    <n v="21000"/>
    <n v="1030"/>
    <x v="17"/>
    <x v="3"/>
    <x v="2"/>
    <n v="400"/>
    <n v="20"/>
    <n v="1030"/>
    <n v="20600"/>
    <n v="0"/>
    <n v="0"/>
    <n v="0"/>
    <x v="20"/>
  </r>
  <r>
    <x v="2"/>
    <n v="123"/>
    <d v="2022-09-15T00:00:00"/>
    <d v="2022-09-17T00:00:00"/>
    <x v="21"/>
    <n v="10023"/>
    <x v="1"/>
    <x v="2"/>
    <n v="250"/>
    <x v="2"/>
    <n v="171750"/>
    <n v="240"/>
    <x v="18"/>
    <x v="1"/>
    <x v="1"/>
    <n v="6870"/>
    <n v="600"/>
    <n v="240"/>
    <n v="144000"/>
    <n v="87"/>
    <n v="20880"/>
    <n v="1"/>
    <x v="21"/>
  </r>
  <r>
    <x v="0"/>
    <n v="124"/>
    <d v="2022-09-22T00:00:00"/>
    <d v="2022-09-26T00:00:00"/>
    <x v="22"/>
    <n v="10024"/>
    <x v="1"/>
    <x v="3"/>
    <n v="85"/>
    <x v="3"/>
    <n v="17000"/>
    <n v="80"/>
    <x v="3"/>
    <x v="1"/>
    <x v="1"/>
    <n v="1000"/>
    <n v="200"/>
    <n v="80"/>
    <n v="16000"/>
    <n v="0"/>
    <n v="0"/>
    <n v="0"/>
    <x v="22"/>
  </r>
  <r>
    <x v="2"/>
    <n v="125"/>
    <d v="2022-10-01T00:00:00"/>
    <d v="2022-10-04T00:00:00"/>
    <x v="23"/>
    <n v="10025"/>
    <x v="4"/>
    <x v="9"/>
    <n v="40200"/>
    <x v="8"/>
    <n v="201000"/>
    <n v="36800"/>
    <x v="9"/>
    <x v="2"/>
    <x v="3"/>
    <n v="17000"/>
    <n v="5"/>
    <n v="36800"/>
    <n v="184000"/>
    <n v="0"/>
    <n v="0"/>
    <n v="0"/>
    <x v="23"/>
  </r>
  <r>
    <x v="2"/>
    <n v="126"/>
    <d v="2022-10-07T00:00:00"/>
    <d v="2022-10-10T00:00:00"/>
    <x v="24"/>
    <n v="10026"/>
    <x v="3"/>
    <x v="8"/>
    <n v="355.9375"/>
    <x v="7"/>
    <n v="284750"/>
    <n v="340"/>
    <x v="8"/>
    <x v="2"/>
    <x v="3"/>
    <n v="12750"/>
    <n v="800"/>
    <n v="340"/>
    <n v="272000"/>
    <n v="0"/>
    <n v="0"/>
    <n v="0"/>
    <x v="24"/>
  </r>
  <r>
    <x v="1"/>
    <n v="127"/>
    <d v="2022-11-01T00:00:00"/>
    <d v="2022-11-04T00:00:00"/>
    <x v="25"/>
    <n v="10027"/>
    <x v="1"/>
    <x v="2"/>
    <n v="250"/>
    <x v="13"/>
    <n v="125000"/>
    <n v="240"/>
    <x v="19"/>
    <x v="3"/>
    <x v="1"/>
    <n v="5000"/>
    <n v="500"/>
    <n v="240"/>
    <n v="120000"/>
    <n v="0"/>
    <n v="0"/>
    <n v="0"/>
    <x v="25"/>
  </r>
  <r>
    <x v="0"/>
    <n v="128"/>
    <d v="2022-11-03T00:00:00"/>
    <d v="2022-11-06T00:00:00"/>
    <x v="26"/>
    <n v="10028"/>
    <x v="1"/>
    <x v="3"/>
    <n v="85"/>
    <x v="13"/>
    <n v="42500"/>
    <n v="80"/>
    <x v="20"/>
    <x v="3"/>
    <x v="1"/>
    <n v="2500"/>
    <n v="500"/>
    <n v="80"/>
    <n v="40000"/>
    <n v="0"/>
    <n v="0"/>
    <n v="0"/>
    <x v="26"/>
  </r>
  <r>
    <x v="0"/>
    <n v="129"/>
    <d v="2022-11-05T00:00:00"/>
    <d v="2022-11-09T00:00:00"/>
    <x v="27"/>
    <n v="10029"/>
    <x v="3"/>
    <x v="7"/>
    <n v="12000"/>
    <x v="6"/>
    <n v="276000"/>
    <n v="11500"/>
    <x v="7"/>
    <x v="3"/>
    <x v="3"/>
    <n v="11500"/>
    <n v="23"/>
    <n v="11500"/>
    <n v="264500"/>
    <n v="0"/>
    <n v="0"/>
    <n v="0"/>
    <x v="27"/>
  </r>
  <r>
    <x v="2"/>
    <n v="130"/>
    <d v="2022-11-07T00:00:00"/>
    <d v="2022-11-09T00:00:00"/>
    <x v="27"/>
    <n v="10030"/>
    <x v="2"/>
    <x v="4"/>
    <n v="250"/>
    <x v="4"/>
    <n v="14500"/>
    <n v="220"/>
    <x v="4"/>
    <x v="1"/>
    <x v="2"/>
    <n v="1740"/>
    <n v="58"/>
    <n v="220"/>
    <n v="12760"/>
    <n v="0"/>
    <n v="0"/>
    <n v="0"/>
    <x v="27"/>
  </r>
  <r>
    <x v="1"/>
    <n v="131"/>
    <d v="2022-11-15T00:00:00"/>
    <d v="2022-11-17T00:00:00"/>
    <x v="28"/>
    <n v="10031"/>
    <x v="4"/>
    <x v="8"/>
    <n v="355.9375"/>
    <x v="7"/>
    <n v="284750"/>
    <n v="340"/>
    <x v="8"/>
    <x v="1"/>
    <x v="3"/>
    <n v="12750"/>
    <n v="750"/>
    <n v="340"/>
    <n v="255000"/>
    <n v="50"/>
    <n v="17000"/>
    <n v="1"/>
    <x v="28"/>
  </r>
  <r>
    <x v="1"/>
    <n v="132"/>
    <d v="2022-11-22T00:00:00"/>
    <d v="2022-11-24T00:00:00"/>
    <x v="29"/>
    <n v="10032"/>
    <x v="2"/>
    <x v="14"/>
    <n v="5800"/>
    <x v="9"/>
    <n v="58000"/>
    <n v="5200"/>
    <x v="21"/>
    <x v="1"/>
    <x v="2"/>
    <n v="6000"/>
    <n v="10"/>
    <n v="5200"/>
    <n v="52000"/>
    <n v="0"/>
    <n v="0"/>
    <n v="0"/>
    <x v="29"/>
  </r>
  <r>
    <x v="0"/>
    <n v="133"/>
    <d v="2022-12-01T00:00:00"/>
    <d v="2022-12-05T00:00:00"/>
    <x v="30"/>
    <n v="10033"/>
    <x v="1"/>
    <x v="13"/>
    <n v="28"/>
    <x v="11"/>
    <n v="14112"/>
    <n v="26"/>
    <x v="13"/>
    <x v="2"/>
    <x v="1"/>
    <n v="1008"/>
    <n v="504"/>
    <n v="26"/>
    <n v="13104"/>
    <n v="0"/>
    <n v="0"/>
    <n v="0"/>
    <x v="30"/>
  </r>
  <r>
    <x v="0"/>
    <n v="134"/>
    <d v="2022-12-07T00:00:00"/>
    <d v="2022-12-11T00:00:00"/>
    <x v="31"/>
    <n v="10034"/>
    <x v="2"/>
    <x v="5"/>
    <n v="1050"/>
    <x v="14"/>
    <n v="42000"/>
    <n v="1000"/>
    <x v="20"/>
    <x v="2"/>
    <x v="2"/>
    <n v="2000"/>
    <n v="40"/>
    <n v="1000"/>
    <n v="40000"/>
    <n v="0"/>
    <n v="0"/>
    <n v="0"/>
    <x v="31"/>
  </r>
  <r>
    <x v="1"/>
    <n v="135"/>
    <d v="2022-12-15T00:00:00"/>
    <d v="2022-12-19T00:00:00"/>
    <x v="32"/>
    <n v="10035"/>
    <x v="2"/>
    <x v="6"/>
    <n v="1100"/>
    <x v="12"/>
    <n v="27500"/>
    <n v="1000"/>
    <x v="22"/>
    <x v="1"/>
    <x v="2"/>
    <n v="2500"/>
    <n v="25"/>
    <n v="1000"/>
    <n v="25000"/>
    <n v="0"/>
    <n v="0"/>
    <n v="0"/>
    <x v="32"/>
  </r>
  <r>
    <x v="2"/>
    <n v="136"/>
    <d v="2023-01-01T00:00:00"/>
    <d v="2023-01-05T00:00:00"/>
    <x v="33"/>
    <n v="10036"/>
    <x v="2"/>
    <x v="4"/>
    <n v="250"/>
    <x v="15"/>
    <n v="17500"/>
    <n v="220"/>
    <x v="23"/>
    <x v="1"/>
    <x v="2"/>
    <n v="2100"/>
    <n v="60"/>
    <n v="220"/>
    <n v="13200"/>
    <n v="10"/>
    <n v="2200"/>
    <n v="1"/>
    <x v="33"/>
  </r>
  <r>
    <x v="1"/>
    <n v="137"/>
    <d v="2023-01-03T00:00:00"/>
    <d v="2023-01-07T00:00:00"/>
    <x v="34"/>
    <n v="10037"/>
    <x v="3"/>
    <x v="9"/>
    <n v="39000"/>
    <x v="9"/>
    <n v="390000"/>
    <n v="38800"/>
    <x v="24"/>
    <x v="1"/>
    <x v="3"/>
    <n v="2000"/>
    <n v="10"/>
    <n v="38800"/>
    <n v="388000"/>
    <n v="0"/>
    <n v="0"/>
    <n v="0"/>
    <x v="34"/>
  </r>
  <r>
    <x v="1"/>
    <n v="138"/>
    <d v="2023-01-07T00:00:00"/>
    <d v="2023-01-10T00:00:00"/>
    <x v="35"/>
    <n v="10038"/>
    <x v="2"/>
    <x v="14"/>
    <n v="5800"/>
    <x v="9"/>
    <n v="58000"/>
    <n v="5200"/>
    <x v="21"/>
    <x v="3"/>
    <x v="2"/>
    <n v="6000"/>
    <n v="10"/>
    <n v="5200"/>
    <n v="52000"/>
    <n v="0"/>
    <n v="0"/>
    <n v="0"/>
    <x v="35"/>
  </r>
  <r>
    <x v="2"/>
    <n v="139"/>
    <d v="2023-01-15T00:00:00"/>
    <d v="2023-01-18T00:00:00"/>
    <x v="36"/>
    <n v="10039"/>
    <x v="1"/>
    <x v="13"/>
    <n v="28"/>
    <x v="16"/>
    <n v="28000"/>
    <n v="26"/>
    <x v="25"/>
    <x v="2"/>
    <x v="1"/>
    <n v="2000"/>
    <n v="800"/>
    <n v="26"/>
    <n v="20800"/>
    <n v="200"/>
    <n v="5200"/>
    <n v="1"/>
    <x v="36"/>
  </r>
  <r>
    <x v="0"/>
    <n v="140"/>
    <d v="2023-01-22T00:00:00"/>
    <d v="2023-01-24T00:00:00"/>
    <x v="37"/>
    <n v="10040"/>
    <x v="3"/>
    <x v="7"/>
    <n v="14400"/>
    <x v="17"/>
    <n v="216000"/>
    <n v="13200"/>
    <x v="26"/>
    <x v="3"/>
    <x v="3"/>
    <n v="18000"/>
    <n v="10"/>
    <n v="13200"/>
    <n v="132000"/>
    <n v="5"/>
    <n v="66000"/>
    <n v="1"/>
    <x v="37"/>
  </r>
  <r>
    <x v="1"/>
    <n v="141"/>
    <d v="2023-01-25T00:00:00"/>
    <d v="2023-01-29T00:00:00"/>
    <x v="38"/>
    <n v="10041"/>
    <x v="2"/>
    <x v="5"/>
    <n v="1100"/>
    <x v="9"/>
    <n v="11000"/>
    <n v="1050"/>
    <x v="27"/>
    <x v="3"/>
    <x v="2"/>
    <n v="500"/>
    <n v="5"/>
    <n v="1050"/>
    <n v="5250"/>
    <n v="5"/>
    <n v="5250"/>
    <n v="1"/>
    <x v="38"/>
  </r>
  <r>
    <x v="0"/>
    <n v="142"/>
    <d v="2023-02-07T00:00:00"/>
    <d v="2023-02-11T00:00:00"/>
    <x v="39"/>
    <n v="10042"/>
    <x v="2"/>
    <x v="6"/>
    <n v="1200"/>
    <x v="17"/>
    <n v="18000"/>
    <n v="1050"/>
    <x v="28"/>
    <x v="1"/>
    <x v="2"/>
    <n v="2250"/>
    <n v="10"/>
    <n v="1050"/>
    <n v="10500"/>
    <n v="5"/>
    <n v="5250"/>
    <n v="1"/>
    <x v="39"/>
  </r>
  <r>
    <x v="0"/>
    <n v="143"/>
    <d v="2023-03-01T00:00:00"/>
    <d v="2023-03-04T00:00:00"/>
    <x v="40"/>
    <n v="10043"/>
    <x v="2"/>
    <x v="4"/>
    <n v="250"/>
    <x v="18"/>
    <n v="20000"/>
    <n v="220"/>
    <x v="29"/>
    <x v="2"/>
    <x v="2"/>
    <n v="2400"/>
    <n v="40"/>
    <n v="220"/>
    <n v="8800"/>
    <n v="40"/>
    <n v="8800"/>
    <n v="1"/>
    <x v="40"/>
  </r>
  <r>
    <x v="1"/>
    <n v="144"/>
    <d v="2023-03-04T00:00:00"/>
    <d v="2023-03-06T00:00:00"/>
    <x v="41"/>
    <n v="10044"/>
    <x v="2"/>
    <x v="14"/>
    <n v="6000"/>
    <x v="9"/>
    <n v="60000"/>
    <n v="5500"/>
    <x v="30"/>
    <x v="2"/>
    <x v="2"/>
    <n v="5000"/>
    <n v="10"/>
    <n v="5500"/>
    <n v="55000"/>
    <n v="0"/>
    <n v="0"/>
    <n v="0"/>
    <x v="41"/>
  </r>
  <r>
    <x v="2"/>
    <n v="145"/>
    <d v="2023-03-04T00:00:00"/>
    <d v="2023-03-06T00:00:00"/>
    <x v="42"/>
    <n v="10045"/>
    <x v="1"/>
    <x v="2"/>
    <n v="270"/>
    <x v="7"/>
    <n v="216000"/>
    <n v="260"/>
    <x v="31"/>
    <x v="3"/>
    <x v="1"/>
    <n v="8000"/>
    <n v="800"/>
    <n v="260"/>
    <n v="208000"/>
    <n v="0"/>
    <n v="0"/>
    <n v="0"/>
    <x v="42"/>
  </r>
  <r>
    <x v="1"/>
    <n v="146"/>
    <d v="2023-03-07T00:00:00"/>
    <d v="2023-03-11T00:00:00"/>
    <x v="43"/>
    <n v="10046"/>
    <x v="1"/>
    <x v="3"/>
    <n v="90"/>
    <x v="3"/>
    <n v="18000"/>
    <n v="85"/>
    <x v="32"/>
    <x v="3"/>
    <x v="1"/>
    <n v="1000"/>
    <n v="200"/>
    <n v="85"/>
    <n v="17000"/>
    <n v="0"/>
    <n v="0"/>
    <n v="0"/>
    <x v="43"/>
  </r>
  <r>
    <x v="1"/>
    <n v="147"/>
    <d v="2023-03-15T00:00:00"/>
    <d v="2023-03-18T00:00:00"/>
    <x v="44"/>
    <n v="10047"/>
    <x v="4"/>
    <x v="8"/>
    <n v="350"/>
    <x v="7"/>
    <n v="280000"/>
    <n v="320"/>
    <x v="33"/>
    <x v="1"/>
    <x v="3"/>
    <n v="24000"/>
    <n v="800"/>
    <n v="320"/>
    <n v="256000"/>
    <n v="0"/>
    <n v="0"/>
    <n v="0"/>
    <x v="44"/>
  </r>
  <r>
    <x v="2"/>
    <n v="148"/>
    <d v="2023-03-22T00:00:00"/>
    <d v="2023-03-24T00:00:00"/>
    <x v="45"/>
    <n v="10048"/>
    <x v="2"/>
    <x v="5"/>
    <n v="1100"/>
    <x v="5"/>
    <n v="22000"/>
    <n v="1050"/>
    <x v="34"/>
    <x v="2"/>
    <x v="2"/>
    <n v="1000"/>
    <n v="20"/>
    <n v="1050"/>
    <n v="21000"/>
    <n v="0"/>
    <n v="0"/>
    <n v="0"/>
    <x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CD8F53-8710-4E63-8862-A2292035C15A}" name="Total sales vs Saving"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Month">
  <location ref="G3:I15" firstHeaderRow="0" firstDataRow="1" firstDataCol="1"/>
  <pivotFields count="27">
    <pivotField showAll="0"/>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showAll="0"/>
    <pivotField numFmtId="3" showAll="0"/>
    <pivotField numFmtId="3" showAll="0"/>
    <pivotField numFmtId="3" showAll="0"/>
    <pivotField numFmtId="3" showAll="0"/>
    <pivotField dataField="1" numFmtId="3" showAll="0">
      <items count="36">
        <item x="10"/>
        <item x="27"/>
        <item x="4"/>
        <item x="13"/>
        <item x="23"/>
        <item x="28"/>
        <item x="3"/>
        <item x="32"/>
        <item x="29"/>
        <item x="6"/>
        <item x="5"/>
        <item x="17"/>
        <item x="34"/>
        <item x="22"/>
        <item x="25"/>
        <item x="20"/>
        <item x="14"/>
        <item x="21"/>
        <item x="30"/>
        <item x="15"/>
        <item x="11"/>
        <item x="19"/>
        <item x="2"/>
        <item x="18"/>
        <item x="16"/>
        <item x="9"/>
        <item x="26"/>
        <item x="31"/>
        <item x="0"/>
        <item x="33"/>
        <item x="7"/>
        <item x="8"/>
        <item x="12"/>
        <item x="24"/>
        <item x="1"/>
        <item t="default"/>
      </items>
    </pivotField>
    <pivotField showAll="0"/>
    <pivotField showAll="0"/>
    <pivotField dataField="1" numFmtId="164" showAll="0"/>
    <pivotField showAll="0"/>
    <pivotField numFmtId="3" showAll="0"/>
    <pivotField showAll="0"/>
    <pivotField numFmtId="3" showAll="0"/>
    <pivotField numFmtId="164" showAll="0"/>
    <pivotField showAll="0"/>
    <pivotField axis="axisRow" numFmtId="17" showAll="0">
      <items count="15">
        <item x="0"/>
        <item x="1"/>
        <item x="2"/>
        <item x="3"/>
        <item x="4"/>
        <item x="5"/>
        <item x="6"/>
        <item x="7"/>
        <item x="8"/>
        <item x="9"/>
        <item x="10"/>
        <item x="11"/>
        <item x="12"/>
        <item x="13"/>
        <item t="default"/>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showAll="0">
      <items count="7">
        <item x="0"/>
        <item x="1"/>
        <item x="2"/>
        <item x="3"/>
        <item x="4"/>
        <item x="5"/>
        <item t="default"/>
      </items>
    </pivotField>
    <pivotField showAll="0">
      <items count="5">
        <item x="0"/>
        <item x="1"/>
        <item x="2"/>
        <item x="3"/>
        <item t="default"/>
      </items>
    </pivotField>
  </pivotFields>
  <rowFields count="1">
    <field x="22"/>
  </rowFields>
  <rowItems count="12">
    <i>
      <x v="1"/>
    </i>
    <i>
      <x v="2"/>
    </i>
    <i>
      <x v="3"/>
    </i>
    <i>
      <x v="4"/>
    </i>
    <i>
      <x v="5"/>
    </i>
    <i>
      <x v="6"/>
    </i>
    <i>
      <x v="7"/>
    </i>
    <i>
      <x v="8"/>
    </i>
    <i>
      <x v="9"/>
    </i>
    <i>
      <x v="10"/>
    </i>
    <i>
      <x v="11"/>
    </i>
    <i>
      <x v="12"/>
    </i>
  </rowItems>
  <colFields count="1">
    <field x="-2"/>
  </colFields>
  <colItems count="2">
    <i>
      <x/>
    </i>
    <i i="1">
      <x v="1"/>
    </i>
  </colItems>
  <dataFields count="2">
    <dataField name="Sum of PO Basic Value" fld="12" baseField="0" baseItem="0"/>
    <dataField name="Sum of Savings" fld="15" baseField="0" baseItem="0"/>
  </dataFields>
  <formats count="1">
    <format dxfId="58">
      <pivotArea dataOnly="0"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72CF6C-BB42-4976-A8CA-61733687FEA8}" name="Vendor vs total value"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BP3:BQ10" firstHeaderRow="1"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axis="axisRow" showAll="0">
      <items count="8">
        <item x="0"/>
        <item x="1"/>
        <item x="2"/>
        <item x="3"/>
        <item x="4"/>
        <item x="5"/>
        <item x="6"/>
        <item t="default"/>
      </items>
    </pivotField>
    <pivotField showAll="0">
      <items count="16">
        <item x="5"/>
        <item x="0"/>
        <item x="12"/>
        <item x="6"/>
        <item x="14"/>
        <item x="2"/>
        <item x="9"/>
        <item x="4"/>
        <item x="8"/>
        <item x="13"/>
        <item x="10"/>
        <item x="1"/>
        <item x="7"/>
        <item x="11"/>
        <item x="3"/>
        <item t="default"/>
      </items>
    </pivotField>
    <pivotField numFmtId="3" showAll="0"/>
    <pivotField numFmtId="3" showAll="0"/>
    <pivotField numFmtId="3" showAll="0"/>
    <pivotField numFmtId="3" showAll="0"/>
    <pivotField dataField="1" numFmtId="3" showAll="0">
      <items count="36">
        <item x="10"/>
        <item x="27"/>
        <item x="4"/>
        <item x="13"/>
        <item x="23"/>
        <item x="28"/>
        <item x="3"/>
        <item x="32"/>
        <item x="29"/>
        <item x="6"/>
        <item x="5"/>
        <item x="17"/>
        <item x="34"/>
        <item x="22"/>
        <item x="25"/>
        <item x="20"/>
        <item x="14"/>
        <item x="21"/>
        <item x="30"/>
        <item x="15"/>
        <item x="11"/>
        <item x="19"/>
        <item x="2"/>
        <item x="18"/>
        <item x="16"/>
        <item x="9"/>
        <item x="26"/>
        <item x="31"/>
        <item x="0"/>
        <item x="33"/>
        <item x="7"/>
        <item x="8"/>
        <item x="12"/>
        <item x="24"/>
        <item x="1"/>
        <item t="default"/>
      </items>
    </pivotField>
    <pivotField showAll="0">
      <items count="5">
        <item x="0"/>
        <item x="3"/>
        <item x="1"/>
        <item x="2"/>
        <item t="default"/>
      </items>
    </pivotField>
    <pivotField showAll="0">
      <items count="6">
        <item x="0"/>
        <item x="3"/>
        <item x="2"/>
        <item x="4"/>
        <item x="1"/>
        <item t="default"/>
      </items>
    </pivotField>
    <pivotField numFmtId="164" showAll="0"/>
    <pivotField showAll="0"/>
    <pivotField numFmtId="3" showAll="0"/>
    <pivotField showAll="0"/>
    <pivotField numFmtId="3" showAll="0"/>
    <pivotField numFmtId="164" showAll="0"/>
    <pivotField showAll="0"/>
    <pivotField numFmtId="17"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7">
    <i>
      <x/>
    </i>
    <i>
      <x v="1"/>
    </i>
    <i>
      <x v="2"/>
    </i>
    <i>
      <x v="3"/>
    </i>
    <i>
      <x v="4"/>
    </i>
    <i>
      <x v="5"/>
    </i>
    <i>
      <x v="6"/>
    </i>
  </rowItems>
  <colItems count="1">
    <i/>
  </colItems>
  <dataFields count="1">
    <dataField name="Sum of PO Basic Value" fld="12" baseField="0" baseItem="0" numFmtId="168"/>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48D88F-E75F-4799-AC22-E0F0D73ADEFC}" name="Vendor vs OP count"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BJ3:BK10" firstHeaderRow="1"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axis="axisRow" showAll="0">
      <items count="8">
        <item x="0"/>
        <item x="1"/>
        <item x="2"/>
        <item x="3"/>
        <item x="4"/>
        <item x="5"/>
        <item x="6"/>
        <item t="default"/>
      </items>
    </pivotField>
    <pivotField showAll="0">
      <items count="16">
        <item x="5"/>
        <item x="0"/>
        <item x="12"/>
        <item x="6"/>
        <item x="14"/>
        <item x="2"/>
        <item x="9"/>
        <item x="4"/>
        <item x="8"/>
        <item x="13"/>
        <item x="10"/>
        <item x="1"/>
        <item x="7"/>
        <item x="11"/>
        <item x="3"/>
        <item t="default"/>
      </items>
    </pivotField>
    <pivotField numFmtId="3" showAll="0"/>
    <pivotField numFmtId="3" showAll="0"/>
    <pivotField numFmtId="3" showAll="0"/>
    <pivotField numFmtId="3" showAll="0"/>
    <pivotField numFmtId="3" showAll="0"/>
    <pivotField showAll="0">
      <items count="5">
        <item x="0"/>
        <item x="3"/>
        <item x="1"/>
        <item x="2"/>
        <item t="default"/>
      </items>
    </pivotField>
    <pivotField showAll="0">
      <items count="6">
        <item x="0"/>
        <item x="3"/>
        <item x="2"/>
        <item x="4"/>
        <item x="1"/>
        <item t="default"/>
      </items>
    </pivotField>
    <pivotField numFmtId="164" showAll="0"/>
    <pivotField showAll="0"/>
    <pivotField numFmtId="3" showAll="0"/>
    <pivotField showAll="0"/>
    <pivotField numFmtId="3" showAll="0"/>
    <pivotField numFmtId="164" showAll="0"/>
    <pivotField dataField="1" showAll="0"/>
    <pivotField numFmtId="17"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7">
    <i>
      <x/>
    </i>
    <i>
      <x v="1"/>
    </i>
    <i>
      <x v="2"/>
    </i>
    <i>
      <x v="3"/>
    </i>
    <i>
      <x v="4"/>
    </i>
    <i>
      <x v="5"/>
    </i>
    <i>
      <x v="6"/>
    </i>
  </rowItems>
  <colItems count="1">
    <i/>
  </colItems>
  <dataFields count="1">
    <dataField name="Sum of OP Coun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6DCC3A-689C-4F19-BB06-72181DF361E2}" name="GRN Qty vs Open PO"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O3:AR15" firstHeaderRow="0"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showAll="0">
      <items count="16">
        <item x="5"/>
        <item x="0"/>
        <item x="12"/>
        <item x="6"/>
        <item x="14"/>
        <item x="2"/>
        <item x="9"/>
        <item x="4"/>
        <item x="8"/>
        <item x="13"/>
        <item x="10"/>
        <item x="1"/>
        <item x="7"/>
        <item x="11"/>
        <item x="3"/>
        <item t="default"/>
      </items>
    </pivotField>
    <pivotField numFmtId="3" showAll="0"/>
    <pivotField dataField="1" numFmtId="3" showAll="0"/>
    <pivotField numFmtId="3" showAll="0"/>
    <pivotField numFmtId="3" showAll="0"/>
    <pivotField numFmtId="3" showAll="0"/>
    <pivotField showAll="0">
      <items count="5">
        <item x="0"/>
        <item x="3"/>
        <item x="1"/>
        <item x="2"/>
        <item t="default"/>
      </items>
    </pivotField>
    <pivotField showAll="0">
      <items count="6">
        <item x="0"/>
        <item x="3"/>
        <item x="2"/>
        <item x="4"/>
        <item x="1"/>
        <item t="default"/>
      </items>
    </pivotField>
    <pivotField numFmtId="164" showAll="0"/>
    <pivotField dataField="1" showAll="0"/>
    <pivotField numFmtId="3" showAll="0"/>
    <pivotField showAll="0"/>
    <pivotField dataField="1" numFmtId="3" showAll="0"/>
    <pivotField numFmtId="164" showAll="0"/>
    <pivotField showAll="0"/>
    <pivotField axis="axisRow" numFmtId="17" showAll="0">
      <items count="15">
        <item x="0"/>
        <item x="1"/>
        <item x="2"/>
        <item x="3"/>
        <item x="4"/>
        <item x="5"/>
        <item x="6"/>
        <item x="7"/>
        <item x="8"/>
        <item x="9"/>
        <item x="10"/>
        <item x="11"/>
        <item x="12"/>
        <item x="13"/>
        <item t="default"/>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showAll="0">
      <items count="7">
        <item x="0"/>
        <item x="1"/>
        <item x="2"/>
        <item x="3"/>
        <item x="4"/>
        <item x="5"/>
        <item t="default"/>
      </items>
    </pivotField>
    <pivotField showAll="0">
      <items count="5">
        <item x="0"/>
        <item x="1"/>
        <item x="2"/>
        <item x="3"/>
        <item t="default"/>
      </items>
    </pivotField>
  </pivotFields>
  <rowFields count="1">
    <field x="22"/>
  </rowFields>
  <rowItems count="12">
    <i>
      <x v="1"/>
    </i>
    <i>
      <x v="2"/>
    </i>
    <i>
      <x v="3"/>
    </i>
    <i>
      <x v="4"/>
    </i>
    <i>
      <x v="5"/>
    </i>
    <i>
      <x v="6"/>
    </i>
    <i>
      <x v="7"/>
    </i>
    <i>
      <x v="8"/>
    </i>
    <i>
      <x v="9"/>
    </i>
    <i>
      <x v="10"/>
    </i>
    <i>
      <x v="11"/>
    </i>
    <i>
      <x v="12"/>
    </i>
  </rowItems>
  <colFields count="1">
    <field x="-2"/>
  </colFields>
  <colItems count="3">
    <i>
      <x/>
    </i>
    <i i="1">
      <x v="1"/>
    </i>
    <i i="2">
      <x v="2"/>
    </i>
  </colItems>
  <dataFields count="3">
    <dataField name="Sum of PO Qty" fld="9" baseField="0" baseItem="0"/>
    <dataField name="Sum of GRN Qty" fld="16" baseField="0" baseItem="0"/>
    <dataField name="Sum of Open PO Qty"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1D2C14-ADD2-4072-8338-F8AA09EADAAD}" name="Category"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A3:AB8" firstHeaderRow="1" firstDataRow="1" firstDataCol="1"/>
  <pivotFields count="27">
    <pivotField showAll="0"/>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showAll="0">
      <items count="16">
        <item x="5"/>
        <item x="0"/>
        <item x="12"/>
        <item x="6"/>
        <item x="14"/>
        <item x="2"/>
        <item x="9"/>
        <item x="4"/>
        <item x="8"/>
        <item x="13"/>
        <item x="10"/>
        <item x="1"/>
        <item x="7"/>
        <item x="11"/>
        <item x="3"/>
        <item t="default"/>
      </items>
    </pivotField>
    <pivotField numFmtId="3" showAll="0"/>
    <pivotField numFmtId="3" showAll="0"/>
    <pivotField numFmtId="3" showAll="0"/>
    <pivotField numFmtId="3" showAll="0"/>
    <pivotField dataField="1" numFmtId="3" showAll="0"/>
    <pivotField showAll="0"/>
    <pivotField axis="axisRow" showAll="0">
      <items count="6">
        <item x="0"/>
        <item x="3"/>
        <item x="2"/>
        <item x="4"/>
        <item x="1"/>
        <item t="default"/>
      </items>
    </pivotField>
    <pivotField numFmtId="164" showAll="0"/>
    <pivotField showAll="0"/>
    <pivotField numFmtId="3" showAll="0"/>
    <pivotField showAll="0"/>
    <pivotField numFmtId="3" showAll="0"/>
    <pivotField numFmtId="164" showAll="0"/>
    <pivotField showAll="0"/>
    <pivotField numFmtId="17"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showAll="0">
      <items count="7">
        <item x="0"/>
        <item x="1"/>
        <item x="2"/>
        <item x="3"/>
        <item x="4"/>
        <item x="5"/>
        <item t="default"/>
      </items>
    </pivotField>
    <pivotField showAll="0">
      <items count="5">
        <item x="0"/>
        <item x="1"/>
        <item x="2"/>
        <item x="3"/>
        <item t="default"/>
      </items>
    </pivotField>
  </pivotFields>
  <rowFields count="1">
    <field x="14"/>
  </rowFields>
  <rowItems count="5">
    <i>
      <x/>
    </i>
    <i>
      <x v="1"/>
    </i>
    <i>
      <x v="2"/>
    </i>
    <i>
      <x v="3"/>
    </i>
    <i>
      <x v="4"/>
    </i>
  </rowItems>
  <colItems count="1">
    <i/>
  </colItems>
  <dataFields count="1">
    <dataField name="Sum of PO Basic Value" fld="12" baseField="0" baseItem="0" numFmtId="168"/>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A41A91-7CDC-4511-BCD4-8B510B9333E4}" name="Month wise Sales"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Month">
  <location ref="A3:B15" firstHeaderRow="1" firstDataRow="1" firstDataCol="1"/>
  <pivotFields count="27">
    <pivotField showAll="0"/>
    <pivotField showAll="0"/>
    <pivotField numFmtId="14" showAll="0"/>
    <pivotField numFmtId="14" showAll="0"/>
    <pivotField numFmtId="14" showAll="0">
      <items count="15">
        <item h="1" x="0"/>
        <item x="1"/>
        <item h="1" x="2"/>
        <item h="1" x="3"/>
        <item h="1" x="4"/>
        <item h="1" x="5"/>
        <item h="1" x="6"/>
        <item h="1" x="7"/>
        <item h="1" x="8"/>
        <item h="1" x="9"/>
        <item h="1" x="10"/>
        <item h="1" x="11"/>
        <item h="1" x="12"/>
        <item h="1" x="13"/>
        <item t="default"/>
      </items>
    </pivotField>
    <pivotField showAll="0"/>
    <pivotField showAll="0"/>
    <pivotField showAll="0"/>
    <pivotField numFmtId="3" showAll="0"/>
    <pivotField numFmtId="3" showAll="0"/>
    <pivotField numFmtId="3" showAll="0"/>
    <pivotField numFmtId="3" showAll="0"/>
    <pivotField dataField="1" numFmtId="3" showAll="0"/>
    <pivotField showAll="0"/>
    <pivotField showAll="0"/>
    <pivotField numFmtId="164" showAll="0"/>
    <pivotField showAll="0"/>
    <pivotField numFmtId="3" showAll="0"/>
    <pivotField showAll="0"/>
    <pivotField numFmtId="3" showAll="0"/>
    <pivotField numFmtId="164" showAll="0"/>
    <pivotField showAll="0"/>
    <pivotField axis="axisRow" numFmtId="17" showAll="0">
      <items count="15">
        <item x="0"/>
        <item sd="0" x="1"/>
        <item sd="0" x="2"/>
        <item sd="0" x="3"/>
        <item sd="0" x="4"/>
        <item sd="0" x="5"/>
        <item sd="0" x="6"/>
        <item sd="0" x="7"/>
        <item sd="0" x="8"/>
        <item sd="0" x="9"/>
        <item sd="0" x="10"/>
        <item sd="0" x="11"/>
        <item sd="0" x="12"/>
        <item x="13"/>
        <item t="default"/>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2"/>
  </rowFields>
  <rowItems count="12">
    <i>
      <x v="1"/>
    </i>
    <i>
      <x v="2"/>
    </i>
    <i>
      <x v="3"/>
    </i>
    <i>
      <x v="4"/>
    </i>
    <i>
      <x v="5"/>
    </i>
    <i>
      <x v="6"/>
    </i>
    <i>
      <x v="7"/>
    </i>
    <i>
      <x v="8"/>
    </i>
    <i>
      <x v="9"/>
    </i>
    <i>
      <x v="10"/>
    </i>
    <i>
      <x v="11"/>
    </i>
    <i>
      <x v="12"/>
    </i>
  </rowItems>
  <colItems count="1">
    <i/>
  </colItems>
  <dataFields count="1">
    <dataField name="Sum of PO Basic Value" fld="12" baseField="0" baseItem="0" numFmtId="168"/>
  </dataFields>
  <formats count="2">
    <format dxfId="60">
      <pivotArea outline="0" collapsedLevelsAreSubtotals="1" fieldPosition="0"/>
    </format>
    <format dxfId="5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0AF114-2C11-409A-81F1-5F9220544285}" name="Buyer"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I3:AJ7" firstHeaderRow="1"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showAll="0">
      <items count="16">
        <item x="5"/>
        <item x="0"/>
        <item x="12"/>
        <item x="6"/>
        <item x="14"/>
        <item x="2"/>
        <item x="9"/>
        <item x="4"/>
        <item x="8"/>
        <item x="13"/>
        <item x="10"/>
        <item x="1"/>
        <item x="7"/>
        <item x="11"/>
        <item x="3"/>
        <item t="default"/>
      </items>
    </pivotField>
    <pivotField numFmtId="3" showAll="0"/>
    <pivotField numFmtId="3" showAll="0"/>
    <pivotField numFmtId="3" showAll="0"/>
    <pivotField numFmtId="3" showAll="0"/>
    <pivotField dataField="1" numFmtId="3" showAll="0"/>
    <pivotField axis="axisRow" showAll="0">
      <items count="5">
        <item x="0"/>
        <item x="3"/>
        <item x="1"/>
        <item x="2"/>
        <item t="default"/>
      </items>
    </pivotField>
    <pivotField showAll="0">
      <items count="6">
        <item x="0"/>
        <item x="3"/>
        <item x="2"/>
        <item x="4"/>
        <item x="1"/>
        <item t="default"/>
      </items>
    </pivotField>
    <pivotField numFmtId="164" showAll="0"/>
    <pivotField showAll="0"/>
    <pivotField numFmtId="3" showAll="0"/>
    <pivotField showAll="0"/>
    <pivotField numFmtId="3" showAll="0"/>
    <pivotField numFmtId="164" showAll="0"/>
    <pivotField showAll="0"/>
    <pivotField numFmtId="17"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showAll="0">
      <items count="7">
        <item x="0"/>
        <item x="1"/>
        <item x="2"/>
        <item x="3"/>
        <item x="4"/>
        <item x="5"/>
        <item t="default"/>
      </items>
    </pivotField>
    <pivotField showAll="0">
      <items count="5">
        <item x="0"/>
        <item x="1"/>
        <item x="2"/>
        <item x="3"/>
        <item t="default"/>
      </items>
    </pivotField>
  </pivotFields>
  <rowFields count="1">
    <field x="13"/>
  </rowFields>
  <rowItems count="4">
    <i>
      <x/>
    </i>
    <i>
      <x v="1"/>
    </i>
    <i>
      <x v="2"/>
    </i>
    <i>
      <x v="3"/>
    </i>
  </rowItems>
  <colItems count="1">
    <i/>
  </colItems>
  <dataFields count="1">
    <dataField name="Sum of PO Basic Value" fld="12" baseField="0" baseItem="0" numFmtId="168"/>
  </dataFields>
  <formats count="1">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FE202D-E119-43F6-8F4D-88A45ABEA626}" name="PivotTable12"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Y3:BB15" firstHeaderRow="0"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showAll="0">
      <items count="16">
        <item x="5"/>
        <item x="0"/>
        <item x="12"/>
        <item x="6"/>
        <item x="14"/>
        <item x="2"/>
        <item x="9"/>
        <item x="4"/>
        <item x="8"/>
        <item x="13"/>
        <item x="10"/>
        <item x="1"/>
        <item x="7"/>
        <item x="11"/>
        <item x="3"/>
        <item t="default"/>
      </items>
    </pivotField>
    <pivotField numFmtId="3" showAll="0"/>
    <pivotField numFmtId="3" showAll="0"/>
    <pivotField numFmtId="3" showAll="0"/>
    <pivotField numFmtId="3" showAll="0"/>
    <pivotField numFmtId="3" showAll="0"/>
    <pivotField showAll="0">
      <items count="5">
        <item x="0"/>
        <item x="3"/>
        <item x="1"/>
        <item x="2"/>
        <item t="default"/>
      </items>
    </pivotField>
    <pivotField showAll="0">
      <items count="6">
        <item x="0"/>
        <item x="3"/>
        <item x="2"/>
        <item x="4"/>
        <item x="1"/>
        <item t="default"/>
      </items>
    </pivotField>
    <pivotField numFmtId="164" showAll="0"/>
    <pivotField showAll="0"/>
    <pivotField numFmtId="3" showAll="0"/>
    <pivotField showAll="0"/>
    <pivotField dataField="1" numFmtId="3" showAll="0"/>
    <pivotField dataField="1" numFmtId="164" showAll="0"/>
    <pivotField dataField="1" showAll="0"/>
    <pivotField axis="axisRow" numFmtId="17" showAll="0">
      <items count="15">
        <item x="0"/>
        <item x="1"/>
        <item x="2"/>
        <item x="3"/>
        <item x="4"/>
        <item x="5"/>
        <item x="6"/>
        <item x="7"/>
        <item x="8"/>
        <item x="9"/>
        <item x="10"/>
        <item x="11"/>
        <item x="12"/>
        <item x="13"/>
        <item t="default"/>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showAll="0">
      <items count="7">
        <item x="0"/>
        <item x="1"/>
        <item x="2"/>
        <item x="3"/>
        <item x="4"/>
        <item x="5"/>
        <item t="default"/>
      </items>
    </pivotField>
    <pivotField showAll="0">
      <items count="5">
        <item x="0"/>
        <item x="1"/>
        <item x="2"/>
        <item x="3"/>
        <item t="default"/>
      </items>
    </pivotField>
  </pivotFields>
  <rowFields count="1">
    <field x="22"/>
  </rowFields>
  <rowItems count="12">
    <i>
      <x v="1"/>
    </i>
    <i>
      <x v="2"/>
    </i>
    <i>
      <x v="3"/>
    </i>
    <i>
      <x v="4"/>
    </i>
    <i>
      <x v="5"/>
    </i>
    <i>
      <x v="6"/>
    </i>
    <i>
      <x v="7"/>
    </i>
    <i>
      <x v="8"/>
    </i>
    <i>
      <x v="9"/>
    </i>
    <i>
      <x v="10"/>
    </i>
    <i>
      <x v="11"/>
    </i>
    <i>
      <x v="12"/>
    </i>
  </rowItems>
  <colFields count="1">
    <field x="-2"/>
  </colFields>
  <colItems count="3">
    <i>
      <x/>
    </i>
    <i i="1">
      <x v="1"/>
    </i>
    <i i="2">
      <x v="2"/>
    </i>
  </colItems>
  <dataFields count="3">
    <dataField name="Sum of Open PO Qty" fld="19" baseField="0" baseItem="0"/>
    <dataField name="Sum of Open PO Amt" fld="20" baseField="0" baseItem="0"/>
    <dataField name="Sum of OP Coun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08FE08-40B8-4050-AEE4-3A60CDA679C8}" name="Item" cacheId="2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 rowHeaderCaption="Item">
  <location ref="R3:T18" firstHeaderRow="0" firstDataRow="1" firstDataCol="1"/>
  <pivotFields count="27">
    <pivotField showAll="0">
      <items count="4">
        <item x="0"/>
        <item x="1"/>
        <item x="2"/>
        <item t="default"/>
      </items>
    </pivotField>
    <pivotField showAll="0"/>
    <pivotField numFmtId="14"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axis="axisRow" showAll="0">
      <items count="16">
        <item x="5"/>
        <item x="0"/>
        <item x="12"/>
        <item x="6"/>
        <item x="14"/>
        <item x="2"/>
        <item x="9"/>
        <item x="4"/>
        <item x="8"/>
        <item x="13"/>
        <item x="10"/>
        <item x="1"/>
        <item x="7"/>
        <item x="11"/>
        <item x="3"/>
        <item t="default"/>
      </items>
    </pivotField>
    <pivotField numFmtId="3" showAll="0"/>
    <pivotField dataField="1" numFmtId="3" showAll="0"/>
    <pivotField numFmtId="3" showAll="0"/>
    <pivotField numFmtId="3" showAll="0"/>
    <pivotField dataField="1" numFmtId="3" showAll="0"/>
    <pivotField showAll="0"/>
    <pivotField showAll="0"/>
    <pivotField numFmtId="164" showAll="0"/>
    <pivotField showAll="0"/>
    <pivotField numFmtId="3" showAll="0"/>
    <pivotField showAll="0"/>
    <pivotField numFmtId="3" showAll="0"/>
    <pivotField numFmtId="164" showAll="0"/>
    <pivotField showAll="0"/>
    <pivotField numFmtId="17"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15">
    <i>
      <x/>
    </i>
    <i>
      <x v="1"/>
    </i>
    <i>
      <x v="2"/>
    </i>
    <i>
      <x v="3"/>
    </i>
    <i>
      <x v="4"/>
    </i>
    <i>
      <x v="5"/>
    </i>
    <i>
      <x v="6"/>
    </i>
    <i>
      <x v="7"/>
    </i>
    <i>
      <x v="8"/>
    </i>
    <i>
      <x v="9"/>
    </i>
    <i>
      <x v="10"/>
    </i>
    <i>
      <x v="11"/>
    </i>
    <i>
      <x v="12"/>
    </i>
    <i>
      <x v="13"/>
    </i>
    <i>
      <x v="14"/>
    </i>
  </rowItems>
  <colFields count="1">
    <field x="-2"/>
  </colFields>
  <colItems count="2">
    <i>
      <x/>
    </i>
    <i i="1">
      <x v="1"/>
    </i>
  </colItems>
  <dataFields count="2">
    <dataField name="Sum of PO Basic Value" fld="12" baseField="0" baseItem="0" numFmtId="168"/>
    <dataField name="Sum of PO Qty" fld="9" baseField="0" baseItem="0"/>
  </dataFields>
  <formats count="2">
    <format dxfId="61">
      <pivotArea collapsedLevelsAreSubtotals="1" fieldPosition="0">
        <references count="2">
          <reference field="4294967294" count="1" selected="0">
            <x v="0"/>
          </reference>
          <reference field="7" count="1">
            <x v="0"/>
          </reference>
        </references>
      </pivotArea>
    </format>
    <format dxfId="5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030333-9A7B-4984-A225-79D53C5E3252}" sourceName="Month">
  <pivotTables>
    <pivotTable tabId="4" name="Item"/>
    <pivotTable tabId="4" name="Buyer"/>
    <pivotTable tabId="4" name="Category"/>
    <pivotTable tabId="4" name="GRN Qty vs Open PO"/>
    <pivotTable tabId="4" name="Total sales vs Saving"/>
    <pivotTable tabId="4" name="Vendor vs OP count"/>
    <pivotTable tabId="4" name="Vendor vs total value"/>
  </pivotTables>
  <data>
    <tabular pivotCacheId="1351357006">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6E25F143-9AE3-4059-BEB1-B152EF313085}" sourceName="Quarters">
  <pivotTables>
    <pivotTable tabId="4" name="Item"/>
    <pivotTable tabId="4" name="Buyer"/>
    <pivotTable tabId="4" name="Category"/>
    <pivotTable tabId="4" name="GRN Qty vs Open PO"/>
    <pivotTable tabId="4" name="Total sales vs Saving"/>
    <pivotTable tabId="4" name="Vendor vs OP count"/>
    <pivotTable tabId="4" name="Vendor vs total value"/>
  </pivotTables>
  <data>
    <tabular pivotCacheId="1351357006">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D7842B5-6873-4E0D-81F9-E79E00CE426E}" sourceName="Years">
  <pivotTables>
    <pivotTable tabId="4" name="Item"/>
    <pivotTable tabId="4" name="Buyer"/>
    <pivotTable tabId="4" name="Category"/>
    <pivotTable tabId="4" name="GRN Qty vs Open PO"/>
    <pivotTable tabId="4" name="PivotTable12"/>
    <pivotTable tabId="4" name="Total sales vs Saving"/>
    <pivotTable tabId="4" name="Vendor vs OP count"/>
    <pivotTable tabId="4" name="Vendor vs total value"/>
  </pivotTables>
  <data>
    <tabular pivotCacheId="1351357006">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255D9BA-AAAB-4C98-8EF1-C7DD6F4F86F3}" cache="Slicer_Month" caption="Month" rowHeight="241300"/>
  <slicer name="Quarters" xr10:uid="{4EB316B3-A9D9-4D4B-B298-AEC99D30CB6F}" cache="Slicer_Quarters" caption="Quarters" columnCount="6" rowHeight="241300"/>
  <slicer name="Years" xr10:uid="{3AEE265D-343C-4C3B-8169-00CFD4CAD038}" cache="Slicer_Years" caption="Years" rowHeight="241300"/>
</slicer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B5BC-8D08-4D01-9DD3-1D7FC8A78A02}">
  <dimension ref="A1:BT19"/>
  <sheetViews>
    <sheetView workbookViewId="0">
      <selection activeCell="X27" sqref="X27"/>
    </sheetView>
  </sheetViews>
  <sheetFormatPr defaultRowHeight="14.5" x14ac:dyDescent="0.35"/>
  <cols>
    <col min="1" max="1" width="8.81640625" bestFit="1" customWidth="1"/>
    <col min="2" max="2" width="19.54296875" bestFit="1" customWidth="1"/>
    <col min="3" max="4" width="7.81640625" customWidth="1"/>
    <col min="5" max="5" width="19.36328125" bestFit="1" customWidth="1"/>
    <col min="6" max="6" width="13.08984375" bestFit="1" customWidth="1"/>
    <col min="7" max="7" width="8.81640625" bestFit="1" customWidth="1"/>
    <col min="8" max="8" width="19.54296875" bestFit="1" customWidth="1"/>
    <col min="9" max="9" width="13.26953125" bestFit="1" customWidth="1"/>
    <col min="10" max="15" width="13.26953125" customWidth="1"/>
    <col min="16" max="16" width="11.54296875" bestFit="1" customWidth="1"/>
    <col min="18" max="18" width="15.453125" bestFit="1" customWidth="1"/>
    <col min="19" max="19" width="19.54296875" bestFit="1" customWidth="1"/>
    <col min="20" max="20" width="13.08984375" bestFit="1" customWidth="1"/>
    <col min="21" max="21" width="13.08984375" customWidth="1"/>
    <col min="22" max="22" width="15.453125" bestFit="1" customWidth="1"/>
    <col min="23" max="24" width="13.08984375" customWidth="1"/>
    <col min="27" max="27" width="16.1796875" bestFit="1" customWidth="1"/>
    <col min="28" max="28" width="19.54296875" bestFit="1" customWidth="1"/>
    <col min="30" max="30" width="16.1796875" bestFit="1" customWidth="1"/>
    <col min="31" max="31" width="12.7265625" bestFit="1" customWidth="1"/>
    <col min="32" max="32" width="19.54296875" bestFit="1" customWidth="1"/>
    <col min="35" max="35" width="10.54296875" bestFit="1" customWidth="1"/>
    <col min="36" max="36" width="19.54296875" bestFit="1" customWidth="1"/>
    <col min="37" max="38" width="19.54296875" customWidth="1"/>
    <col min="39" max="39" width="13.26953125" bestFit="1" customWidth="1"/>
    <col min="41" max="41" width="10.54296875" bestFit="1" customWidth="1"/>
    <col min="42" max="42" width="13.08984375" bestFit="1" customWidth="1"/>
    <col min="43" max="43" width="14.26953125" bestFit="1" customWidth="1"/>
    <col min="44" max="44" width="18.1796875" bestFit="1" customWidth="1"/>
    <col min="45" max="48" width="18.1796875" customWidth="1"/>
    <col min="51" max="51" width="10.54296875" bestFit="1" customWidth="1"/>
    <col min="52" max="52" width="18.1796875" bestFit="1" customWidth="1"/>
    <col min="53" max="53" width="18.7265625" bestFit="1" customWidth="1"/>
    <col min="54" max="54" width="15.1796875" bestFit="1" customWidth="1"/>
    <col min="55" max="60" width="15.1796875" customWidth="1"/>
    <col min="62" max="62" width="10.54296875" bestFit="1" customWidth="1"/>
    <col min="63" max="63" width="15.1796875" bestFit="1" customWidth="1"/>
    <col min="64" max="64" width="15.1796875" customWidth="1"/>
    <col min="65" max="65" width="12.36328125" bestFit="1" customWidth="1"/>
    <col min="66" max="66" width="13.08984375" bestFit="1" customWidth="1"/>
    <col min="67" max="67" width="18.1796875" bestFit="1" customWidth="1"/>
    <col min="68" max="68" width="10.54296875" bestFit="1" customWidth="1"/>
    <col min="69" max="69" width="19.54296875" bestFit="1" customWidth="1"/>
    <col min="70" max="70" width="10.7265625" bestFit="1" customWidth="1"/>
    <col min="71" max="71" width="3.81640625" bestFit="1" customWidth="1"/>
    <col min="72" max="72" width="10.1796875" bestFit="1" customWidth="1"/>
    <col min="73" max="74" width="7.81640625" bestFit="1" customWidth="1"/>
    <col min="75" max="75" width="10.7265625" bestFit="1" customWidth="1"/>
    <col min="76" max="91" width="6.36328125" bestFit="1" customWidth="1"/>
    <col min="92" max="105" width="7.90625" bestFit="1" customWidth="1"/>
    <col min="106" max="106" width="10.7265625" bestFit="1" customWidth="1"/>
  </cols>
  <sheetData>
    <row r="1" spans="1:72" x14ac:dyDescent="0.35">
      <c r="V1">
        <v>1</v>
      </c>
      <c r="W1">
        <f>COUNT(S:S)</f>
        <v>15</v>
      </c>
      <c r="X1">
        <f>MIN(V1:W1)</f>
        <v>1</v>
      </c>
      <c r="BG1" s="17">
        <f ca="1">SUM(BE:BE)</f>
        <v>171644</v>
      </c>
      <c r="BH1">
        <f ca="1">SUM(BF:BF)</f>
        <v>12</v>
      </c>
    </row>
    <row r="2" spans="1:72" x14ac:dyDescent="0.35">
      <c r="AU2" t="s">
        <v>72</v>
      </c>
      <c r="AV2" t="s">
        <v>73</v>
      </c>
    </row>
    <row r="3" spans="1:72" x14ac:dyDescent="0.35">
      <c r="A3" s="13" t="s">
        <v>49</v>
      </c>
      <c r="B3" s="17" t="s">
        <v>50</v>
      </c>
      <c r="D3" t="str" cm="1">
        <f t="array" ref="D3:E15">A3:B15</f>
        <v>Month</v>
      </c>
      <c r="E3" s="17" t="str">
        <v>Sum of PO Basic Value</v>
      </c>
      <c r="G3" s="13" t="s">
        <v>49</v>
      </c>
      <c r="H3" s="17" t="s">
        <v>50</v>
      </c>
      <c r="I3" s="17" t="s">
        <v>51</v>
      </c>
      <c r="K3" t="str" cm="1">
        <f t="array" aca="1" ref="K3:K14" ca="1">OFFSET(G3,1,0,COUNT(H:H))</f>
        <v>Jan</v>
      </c>
      <c r="L3" s="17" cm="1">
        <f t="array" aca="1" ref="L3:L14" ca="1">OFFSET(G3,1,1,COUNT(H:H))</f>
        <v>689900</v>
      </c>
      <c r="M3" s="17" cm="1">
        <f t="array" aca="1" ref="M3:M14" ca="1">OFFSET(G3,1,2,COUNT(H:H))</f>
        <v>30600</v>
      </c>
      <c r="O3" t="s">
        <v>70</v>
      </c>
      <c r="P3" t="s">
        <v>71</v>
      </c>
      <c r="R3" s="13" t="s">
        <v>66</v>
      </c>
      <c r="S3" t="s">
        <v>50</v>
      </c>
      <c r="T3" t="s">
        <v>65</v>
      </c>
      <c r="V3" t="str" cm="1">
        <f t="array" aca="1" ref="V3:V8" ca="1">OFFSET(R3,$X$1,0,6)</f>
        <v>Ceiling Fan</v>
      </c>
      <c r="W3" s="17" cm="1">
        <f t="array" aca="1" ref="W3:W8" ca="1">OFFSET(S3,$X$1,0,6)</f>
        <v>111100</v>
      </c>
      <c r="AA3" s="13" t="s">
        <v>32</v>
      </c>
      <c r="AB3" t="s">
        <v>50</v>
      </c>
      <c r="AD3" t="str" cm="1">
        <f t="array" aca="1" ref="AD3:AD7" ca="1">OFFSET(AA3,1,0,COUNT(AB:AB))</f>
        <v>Furniture</v>
      </c>
      <c r="AE3" s="17" cm="1">
        <f t="array" aca="1" ref="AE3:AE7" ca="1">OFFSET(AA3,1,1,COUNT(AB:AB))</f>
        <v>1650000</v>
      </c>
      <c r="AI3" s="13" t="s">
        <v>32</v>
      </c>
      <c r="AJ3" t="s">
        <v>50</v>
      </c>
      <c r="AL3" t="str" cm="1">
        <f t="array" aca="1" ref="AL3:AL6" ca="1">OFFSET(AI3,1,0,COUNT(AJ:AJ))</f>
        <v>Buyer A</v>
      </c>
      <c r="AM3" s="17" cm="1">
        <f t="array" aca="1" ref="AM3:AM6" ca="1">OFFSET(AJ3,1,0,COUNT(AJ:AJ))</f>
        <v>1371300</v>
      </c>
      <c r="AO3" s="13" t="s">
        <v>32</v>
      </c>
      <c r="AP3" t="s">
        <v>65</v>
      </c>
      <c r="AQ3" t="s">
        <v>67</v>
      </c>
      <c r="AR3" t="s">
        <v>64</v>
      </c>
      <c r="AT3" t="str" cm="1">
        <f t="array" aca="1" ref="AT3:AT14" ca="1">OFFSET(AO3,1,0,COUNT(AP:AP))</f>
        <v>Jan</v>
      </c>
      <c r="AU3" cm="1">
        <f t="array" aca="1" ref="AU3:AU14" ca="1">OFFSET(AQ3,1,0,COUNT(AP:AP))</f>
        <v>895</v>
      </c>
      <c r="AV3" cm="1">
        <f t="array" aca="1" ref="AV3:AV14" ca="1">OFFSET(AR3,1,0,COUNT(AP:AP))</f>
        <v>220</v>
      </c>
      <c r="AY3" s="13" t="s">
        <v>32</v>
      </c>
      <c r="AZ3" t="s">
        <v>64</v>
      </c>
      <c r="BA3" t="s">
        <v>68</v>
      </c>
      <c r="BB3" t="s">
        <v>69</v>
      </c>
      <c r="BJ3" s="13" t="s">
        <v>32</v>
      </c>
      <c r="BK3" t="s">
        <v>69</v>
      </c>
      <c r="BM3" cm="1">
        <f t="array" aca="1" ref="BM3:BM9" ca="1">OFFSET(BJ3,1,0,COUNT(BK:BK))</f>
        <v>501</v>
      </c>
      <c r="BN3" cm="1">
        <f t="array" aca="1" ref="BN3:BN9" ca="1">OFFSET(BK3,1,0,COUNT(BK:BK))</f>
        <v>0</v>
      </c>
      <c r="BP3" s="13" t="s">
        <v>32</v>
      </c>
      <c r="BQ3" t="s">
        <v>50</v>
      </c>
      <c r="BS3" cm="1">
        <f t="array" aca="1" ref="BS3:BS9" ca="1">OFFSET(BP3,1,0,COUNT(BQ:BQ))</f>
        <v>501</v>
      </c>
      <c r="BT3" s="17" cm="1">
        <f t="array" aca="1" ref="BT3:BT9" ca="1">OFFSET(BP3,1,1,COUNT(BQ:BQ))</f>
        <v>1650000</v>
      </c>
    </row>
    <row r="4" spans="1:72" x14ac:dyDescent="0.35">
      <c r="A4" s="16" t="s">
        <v>52</v>
      </c>
      <c r="B4" s="17">
        <v>689900</v>
      </c>
      <c r="C4" s="15"/>
      <c r="D4" s="15" t="str">
        <v>Jan</v>
      </c>
      <c r="E4" s="17">
        <v>689900</v>
      </c>
      <c r="G4" s="16" t="s">
        <v>52</v>
      </c>
      <c r="H4" s="17">
        <v>689900</v>
      </c>
      <c r="I4" s="17">
        <v>30600</v>
      </c>
      <c r="J4" s="15"/>
      <c r="K4" s="15" t="str">
        <f ca="1"/>
        <v>Feb</v>
      </c>
      <c r="L4" s="17">
        <f ca="1"/>
        <v>15750</v>
      </c>
      <c r="M4" s="17">
        <f ca="1"/>
        <v>2250</v>
      </c>
      <c r="N4" s="15"/>
      <c r="O4" s="17">
        <f ca="1">SUM(L:L)</f>
        <v>6547698</v>
      </c>
      <c r="P4" s="17">
        <f ca="1">SUM(M:M)</f>
        <v>425338</v>
      </c>
      <c r="R4" s="14" t="s">
        <v>17</v>
      </c>
      <c r="S4" s="17">
        <v>111100</v>
      </c>
      <c r="T4" s="15">
        <v>110</v>
      </c>
      <c r="U4" s="15"/>
      <c r="V4" s="15" t="str">
        <f ca="1"/>
        <v>Chair</v>
      </c>
      <c r="W4" s="17">
        <f ca="1"/>
        <v>280000</v>
      </c>
      <c r="X4" s="15"/>
      <c r="AA4" s="14" t="s">
        <v>34</v>
      </c>
      <c r="AB4" s="17">
        <v>1650000</v>
      </c>
      <c r="AD4" t="str">
        <f ca="1"/>
        <v>IT Hardware</v>
      </c>
      <c r="AE4" s="17">
        <f ca="1"/>
        <v>3283000</v>
      </c>
      <c r="AI4" s="14" t="s">
        <v>33</v>
      </c>
      <c r="AJ4" s="17">
        <v>1371300</v>
      </c>
      <c r="AK4" s="15"/>
      <c r="AL4" s="15" t="str">
        <f ca="1"/>
        <v>Buyer B</v>
      </c>
      <c r="AM4" s="17">
        <f ca="1"/>
        <v>1222600</v>
      </c>
      <c r="AO4" s="16" t="s">
        <v>52</v>
      </c>
      <c r="AP4" s="15">
        <v>1115</v>
      </c>
      <c r="AQ4" s="15">
        <v>895</v>
      </c>
      <c r="AR4" s="15">
        <v>220</v>
      </c>
      <c r="AS4" s="15"/>
      <c r="AT4" s="15" t="str">
        <f ca="1"/>
        <v>Feb</v>
      </c>
      <c r="AU4" s="15">
        <f ca="1"/>
        <v>10</v>
      </c>
      <c r="AV4" s="15">
        <f ca="1"/>
        <v>5</v>
      </c>
      <c r="AY4" s="16" t="s">
        <v>52</v>
      </c>
      <c r="AZ4" s="15">
        <v>220</v>
      </c>
      <c r="BA4" s="15">
        <v>78650</v>
      </c>
      <c r="BB4" s="15">
        <v>4</v>
      </c>
      <c r="BC4" s="15"/>
      <c r="BD4" t="str" cm="1">
        <f t="array" aca="1" ref="BD4:BD15" ca="1">OFFSET(AY3,1,0,COUNT(BA:BA))</f>
        <v>Jan</v>
      </c>
      <c r="BE4" s="17" cm="1">
        <f t="array" aca="1" ref="BE4:BE15" ca="1">OFFSET(AY3,1,2,COUNT(BA:BA))</f>
        <v>78650</v>
      </c>
      <c r="BF4" s="15" cm="1">
        <f t="array" aca="1" ref="BF4:BF15" ca="1">OFFSET(AY3,1,3,COUNT(BA:BA))</f>
        <v>4</v>
      </c>
      <c r="BG4" s="15"/>
      <c r="BH4" s="15"/>
      <c r="BJ4" s="14">
        <v>501</v>
      </c>
      <c r="BK4" s="15">
        <v>0</v>
      </c>
      <c r="BL4" s="15"/>
      <c r="BM4">
        <f ca="1"/>
        <v>502</v>
      </c>
      <c r="BN4">
        <f ca="1"/>
        <v>3</v>
      </c>
      <c r="BP4" s="14">
        <v>501</v>
      </c>
      <c r="BQ4" s="17">
        <v>1650000</v>
      </c>
      <c r="BS4">
        <f ca="1"/>
        <v>502</v>
      </c>
      <c r="BT4" s="17">
        <f ca="1"/>
        <v>791028</v>
      </c>
    </row>
    <row r="5" spans="1:72" x14ac:dyDescent="0.35">
      <c r="A5" s="16" t="s">
        <v>53</v>
      </c>
      <c r="B5" s="17">
        <v>15750</v>
      </c>
      <c r="C5" s="15"/>
      <c r="D5" s="15" t="str">
        <v>Feb</v>
      </c>
      <c r="E5" s="17">
        <v>15750</v>
      </c>
      <c r="G5" s="16" t="s">
        <v>53</v>
      </c>
      <c r="H5" s="17">
        <v>15750</v>
      </c>
      <c r="I5" s="17">
        <v>2250</v>
      </c>
      <c r="J5" s="15"/>
      <c r="K5" s="15" t="str">
        <f ca="1"/>
        <v>Mar</v>
      </c>
      <c r="L5" s="17">
        <f ca="1"/>
        <v>574600</v>
      </c>
      <c r="M5" s="17">
        <f ca="1"/>
        <v>41400</v>
      </c>
      <c r="N5" s="15"/>
      <c r="O5" s="15"/>
      <c r="R5" s="14" t="s">
        <v>12</v>
      </c>
      <c r="S5" s="17">
        <v>280000</v>
      </c>
      <c r="T5" s="15">
        <v>500</v>
      </c>
      <c r="U5" s="15"/>
      <c r="V5" s="15" t="str">
        <f ca="1"/>
        <v>Cloth Dryer stand</v>
      </c>
      <c r="W5" s="17">
        <f ca="1"/>
        <v>295800</v>
      </c>
      <c r="X5" s="15"/>
      <c r="AA5" s="14" t="s">
        <v>39</v>
      </c>
      <c r="AB5" s="17">
        <v>3283000</v>
      </c>
      <c r="AD5" t="str">
        <f ca="1"/>
        <v>MRO</v>
      </c>
      <c r="AE5" s="17">
        <f ca="1"/>
        <v>435370</v>
      </c>
      <c r="AI5" s="14" t="s">
        <v>41</v>
      </c>
      <c r="AJ5" s="17">
        <v>1222600</v>
      </c>
      <c r="AK5" s="15"/>
      <c r="AL5" s="15" t="str">
        <f ca="1"/>
        <v>Buyer C</v>
      </c>
      <c r="AM5" s="17">
        <f ca="1"/>
        <v>2613654</v>
      </c>
      <c r="AO5" s="16" t="s">
        <v>53</v>
      </c>
      <c r="AP5" s="15">
        <v>15</v>
      </c>
      <c r="AQ5" s="15">
        <v>10</v>
      </c>
      <c r="AR5" s="15">
        <v>5</v>
      </c>
      <c r="AS5" s="15"/>
      <c r="AT5" s="15" t="str">
        <f ca="1"/>
        <v>Mar</v>
      </c>
      <c r="AU5" s="15">
        <f ca="1"/>
        <v>1870</v>
      </c>
      <c r="AV5" s="15">
        <f ca="1"/>
        <v>40</v>
      </c>
      <c r="AY5" s="16" t="s">
        <v>53</v>
      </c>
      <c r="AZ5" s="15">
        <v>5</v>
      </c>
      <c r="BA5" s="15">
        <v>5250</v>
      </c>
      <c r="BB5" s="15">
        <v>1</v>
      </c>
      <c r="BC5" s="15"/>
      <c r="BD5" s="15" t="str">
        <f ca="1"/>
        <v>Feb</v>
      </c>
      <c r="BE5" s="17">
        <f ca="1"/>
        <v>5250</v>
      </c>
      <c r="BF5" s="15">
        <f ca="1"/>
        <v>1</v>
      </c>
      <c r="BG5" s="15"/>
      <c r="BH5" s="15"/>
      <c r="BJ5" s="14">
        <v>502</v>
      </c>
      <c r="BK5" s="15">
        <v>3</v>
      </c>
      <c r="BL5" s="15"/>
      <c r="BM5">
        <f ca="1"/>
        <v>503</v>
      </c>
      <c r="BN5">
        <f ca="1"/>
        <v>5</v>
      </c>
      <c r="BP5" s="14">
        <v>502</v>
      </c>
      <c r="BQ5" s="17">
        <v>791028</v>
      </c>
      <c r="BS5">
        <f ca="1"/>
        <v>503</v>
      </c>
      <c r="BT5" s="17">
        <f ca="1"/>
        <v>435370</v>
      </c>
    </row>
    <row r="6" spans="1:72" x14ac:dyDescent="0.35">
      <c r="A6" s="16" t="s">
        <v>54</v>
      </c>
      <c r="B6" s="17">
        <v>574600</v>
      </c>
      <c r="C6" s="15"/>
      <c r="D6" s="15" t="str">
        <v>Mar</v>
      </c>
      <c r="E6" s="17">
        <v>574600</v>
      </c>
      <c r="G6" s="16" t="s">
        <v>54</v>
      </c>
      <c r="H6" s="17">
        <v>574600</v>
      </c>
      <c r="I6" s="17">
        <v>41400</v>
      </c>
      <c r="J6" s="15"/>
      <c r="K6" s="15" t="str">
        <f ca="1"/>
        <v>Apr</v>
      </c>
      <c r="L6" s="17">
        <f ca="1"/>
        <v>1013900</v>
      </c>
      <c r="M6" s="17">
        <f ca="1"/>
        <v>73244</v>
      </c>
      <c r="N6" s="15"/>
      <c r="O6" s="15"/>
      <c r="R6" s="14" t="s">
        <v>24</v>
      </c>
      <c r="S6" s="17">
        <v>295800</v>
      </c>
      <c r="T6" s="15">
        <v>204</v>
      </c>
      <c r="U6" s="15"/>
      <c r="V6" s="15" t="str">
        <f ca="1"/>
        <v>Exhaust Fan</v>
      </c>
      <c r="W6" s="17">
        <f ca="1"/>
        <v>58750</v>
      </c>
      <c r="X6" s="15"/>
      <c r="AA6" s="14" t="s">
        <v>38</v>
      </c>
      <c r="AB6" s="17">
        <v>435370</v>
      </c>
      <c r="AD6" t="str">
        <f ca="1"/>
        <v>Office Equipments</v>
      </c>
      <c r="AE6" s="17">
        <f ca="1"/>
        <v>388300</v>
      </c>
      <c r="AI6" s="14" t="s">
        <v>35</v>
      </c>
      <c r="AJ6" s="17">
        <v>2613654</v>
      </c>
      <c r="AK6" s="15"/>
      <c r="AL6" s="15" t="str">
        <f ca="1"/>
        <v>Buyer D</v>
      </c>
      <c r="AM6" s="17">
        <f ca="1"/>
        <v>1340144</v>
      </c>
      <c r="AO6" s="16" t="s">
        <v>54</v>
      </c>
      <c r="AP6" s="15">
        <v>1910</v>
      </c>
      <c r="AQ6" s="15">
        <v>1870</v>
      </c>
      <c r="AR6" s="15">
        <v>40</v>
      </c>
      <c r="AS6" s="15"/>
      <c r="AT6" s="15" t="str">
        <f ca="1"/>
        <v>Apr</v>
      </c>
      <c r="AU6" s="15">
        <f ca="1"/>
        <v>1462</v>
      </c>
      <c r="AV6" s="15">
        <f ca="1"/>
        <v>3</v>
      </c>
      <c r="AY6" s="16" t="s">
        <v>54</v>
      </c>
      <c r="AZ6" s="15">
        <v>40</v>
      </c>
      <c r="BA6" s="15">
        <v>8800</v>
      </c>
      <c r="BB6" s="15">
        <v>1</v>
      </c>
      <c r="BC6" s="15"/>
      <c r="BD6" s="15" t="str">
        <f ca="1"/>
        <v>Mar</v>
      </c>
      <c r="BE6" s="17">
        <f ca="1"/>
        <v>8800</v>
      </c>
      <c r="BF6" s="15">
        <f ca="1"/>
        <v>1</v>
      </c>
      <c r="BG6" s="15"/>
      <c r="BH6" s="15"/>
      <c r="BJ6" s="14">
        <v>503</v>
      </c>
      <c r="BK6" s="15">
        <v>5</v>
      </c>
      <c r="BL6" s="15"/>
      <c r="BM6">
        <f ca="1"/>
        <v>504</v>
      </c>
      <c r="BN6">
        <f ca="1"/>
        <v>2</v>
      </c>
      <c r="BP6" s="14">
        <v>503</v>
      </c>
      <c r="BQ6" s="17">
        <v>435370</v>
      </c>
      <c r="BS6">
        <f ca="1"/>
        <v>504</v>
      </c>
      <c r="BT6" s="17">
        <f ca="1"/>
        <v>2387000</v>
      </c>
    </row>
    <row r="7" spans="1:72" x14ac:dyDescent="0.35">
      <c r="A7" s="16" t="s">
        <v>55</v>
      </c>
      <c r="B7" s="17">
        <v>1013900</v>
      </c>
      <c r="C7" s="15"/>
      <c r="D7" s="15" t="str">
        <v>Apr</v>
      </c>
      <c r="E7" s="17">
        <v>1013900</v>
      </c>
      <c r="G7" s="16" t="s">
        <v>55</v>
      </c>
      <c r="H7" s="17">
        <v>1013900</v>
      </c>
      <c r="I7" s="17">
        <v>73244</v>
      </c>
      <c r="J7" s="15"/>
      <c r="K7" s="15" t="str">
        <f ca="1"/>
        <v>May</v>
      </c>
      <c r="L7" s="17">
        <f ca="1"/>
        <v>282500</v>
      </c>
      <c r="M7" s="17">
        <f ca="1"/>
        <v>12100</v>
      </c>
      <c r="N7" s="15"/>
      <c r="O7" s="15"/>
      <c r="R7" s="14" t="s">
        <v>18</v>
      </c>
      <c r="S7" s="17">
        <v>58750</v>
      </c>
      <c r="T7" s="15">
        <v>60</v>
      </c>
      <c r="U7" s="15"/>
      <c r="V7" s="15" t="str">
        <f ca="1"/>
        <v>Geyser</v>
      </c>
      <c r="W7" s="17">
        <f ca="1"/>
        <v>207000</v>
      </c>
      <c r="X7" s="15"/>
      <c r="AA7" s="14" t="s">
        <v>40</v>
      </c>
      <c r="AB7" s="17">
        <v>388300</v>
      </c>
      <c r="AD7" t="str">
        <f ca="1"/>
        <v>Stationery</v>
      </c>
      <c r="AE7" s="17">
        <f ca="1"/>
        <v>791028</v>
      </c>
      <c r="AI7" s="14" t="s">
        <v>36</v>
      </c>
      <c r="AJ7" s="17">
        <v>1340144</v>
      </c>
      <c r="AK7" s="15"/>
      <c r="AL7" s="15"/>
      <c r="AO7" s="16" t="s">
        <v>55</v>
      </c>
      <c r="AP7" s="15">
        <v>1465</v>
      </c>
      <c r="AQ7" s="15">
        <v>1462</v>
      </c>
      <c r="AR7" s="15">
        <v>3</v>
      </c>
      <c r="AS7" s="15"/>
      <c r="AT7" s="15" t="str">
        <f ca="1"/>
        <v>May</v>
      </c>
      <c r="AU7" s="15">
        <f ca="1"/>
        <v>40</v>
      </c>
      <c r="AV7" s="15">
        <f ca="1"/>
        <v>3</v>
      </c>
      <c r="AY7" s="16" t="s">
        <v>55</v>
      </c>
      <c r="AZ7" s="15">
        <v>3</v>
      </c>
      <c r="BA7" s="15">
        <v>660</v>
      </c>
      <c r="BB7" s="15">
        <v>1</v>
      </c>
      <c r="BC7" s="15"/>
      <c r="BD7" s="15" t="str">
        <f ca="1"/>
        <v>Apr</v>
      </c>
      <c r="BE7" s="17">
        <f ca="1"/>
        <v>660</v>
      </c>
      <c r="BF7" s="15">
        <f ca="1"/>
        <v>1</v>
      </c>
      <c r="BG7" s="15"/>
      <c r="BH7" s="15"/>
      <c r="BJ7" s="14">
        <v>504</v>
      </c>
      <c r="BK7" s="15">
        <v>2</v>
      </c>
      <c r="BL7" s="15"/>
      <c r="BM7">
        <f ca="1"/>
        <v>505</v>
      </c>
      <c r="BN7">
        <f ca="1"/>
        <v>1</v>
      </c>
      <c r="BP7" s="14">
        <v>504</v>
      </c>
      <c r="BQ7" s="17">
        <v>2387000</v>
      </c>
      <c r="BS7">
        <f ca="1"/>
        <v>505</v>
      </c>
      <c r="BT7" s="17">
        <f ca="1"/>
        <v>896000</v>
      </c>
    </row>
    <row r="8" spans="1:72" x14ac:dyDescent="0.35">
      <c r="A8" s="16" t="s">
        <v>56</v>
      </c>
      <c r="B8" s="17">
        <v>282500</v>
      </c>
      <c r="C8" s="15"/>
      <c r="D8" s="15" t="str">
        <v>May</v>
      </c>
      <c r="E8" s="17">
        <v>282500</v>
      </c>
      <c r="G8" s="16" t="s">
        <v>56</v>
      </c>
      <c r="H8" s="17">
        <v>282500</v>
      </c>
      <c r="I8" s="17">
        <v>12100</v>
      </c>
      <c r="J8" s="15"/>
      <c r="K8" s="15" t="str">
        <f ca="1"/>
        <v>Jun</v>
      </c>
      <c r="L8" s="17">
        <f ca="1"/>
        <v>850100</v>
      </c>
      <c r="M8" s="17">
        <f ca="1"/>
        <v>56468</v>
      </c>
      <c r="N8" s="15"/>
      <c r="O8" s="15"/>
      <c r="R8" s="14" t="s">
        <v>26</v>
      </c>
      <c r="S8" s="17">
        <v>207000</v>
      </c>
      <c r="T8" s="15">
        <v>40</v>
      </c>
      <c r="U8" s="15"/>
      <c r="V8" s="15" t="str">
        <f ca="1"/>
        <v>JK Paper</v>
      </c>
      <c r="W8" s="17">
        <f ca="1"/>
        <v>644020</v>
      </c>
      <c r="X8" s="15"/>
      <c r="AA8" s="14" t="s">
        <v>37</v>
      </c>
      <c r="AB8" s="17">
        <v>791028</v>
      </c>
      <c r="AK8" s="15"/>
      <c r="AL8" s="15"/>
      <c r="AO8" s="16" t="s">
        <v>56</v>
      </c>
      <c r="AP8" s="15">
        <v>43</v>
      </c>
      <c r="AQ8" s="15">
        <v>40</v>
      </c>
      <c r="AR8" s="15">
        <v>3</v>
      </c>
      <c r="AS8" s="15"/>
      <c r="AT8" s="15" t="str">
        <f ca="1"/>
        <v>Jun</v>
      </c>
      <c r="AU8" s="15">
        <f ca="1"/>
        <v>1020</v>
      </c>
      <c r="AV8" s="15">
        <f ca="1"/>
        <v>4</v>
      </c>
      <c r="AY8" s="16" t="s">
        <v>56</v>
      </c>
      <c r="AZ8" s="15">
        <v>3</v>
      </c>
      <c r="BA8" s="15">
        <v>34500</v>
      </c>
      <c r="BB8" s="15">
        <v>1</v>
      </c>
      <c r="BC8" s="15"/>
      <c r="BD8" s="15" t="str">
        <f ca="1"/>
        <v>May</v>
      </c>
      <c r="BE8" s="17">
        <f ca="1"/>
        <v>34500</v>
      </c>
      <c r="BF8" s="15">
        <f ca="1"/>
        <v>1</v>
      </c>
      <c r="BG8" s="15"/>
      <c r="BH8" s="15"/>
      <c r="BJ8" s="14">
        <v>505</v>
      </c>
      <c r="BK8" s="15">
        <v>1</v>
      </c>
      <c r="BL8" s="15"/>
      <c r="BM8">
        <f ca="1"/>
        <v>506</v>
      </c>
      <c r="BN8">
        <f ca="1"/>
        <v>0</v>
      </c>
      <c r="BP8" s="14">
        <v>505</v>
      </c>
      <c r="BQ8" s="17">
        <v>896000</v>
      </c>
      <c r="BS8">
        <f ca="1"/>
        <v>506</v>
      </c>
      <c r="BT8" s="17">
        <f ca="1"/>
        <v>92500</v>
      </c>
    </row>
    <row r="9" spans="1:72" x14ac:dyDescent="0.35">
      <c r="A9" s="16" t="s">
        <v>57</v>
      </c>
      <c r="B9" s="17">
        <v>850100</v>
      </c>
      <c r="C9" s="15"/>
      <c r="D9" s="15" t="str">
        <v>Jun</v>
      </c>
      <c r="E9" s="17">
        <v>850100</v>
      </c>
      <c r="G9" s="16" t="s">
        <v>57</v>
      </c>
      <c r="H9" s="17">
        <v>850100</v>
      </c>
      <c r="I9" s="17">
        <v>56468</v>
      </c>
      <c r="J9" s="15"/>
      <c r="K9" s="15" t="str">
        <f ca="1"/>
        <v>Jul</v>
      </c>
      <c r="L9" s="17">
        <f ca="1"/>
        <v>608104</v>
      </c>
      <c r="M9" s="17">
        <f ca="1"/>
        <v>46008</v>
      </c>
      <c r="N9" s="15"/>
      <c r="O9" s="15"/>
      <c r="R9" s="14" t="s">
        <v>14</v>
      </c>
      <c r="S9" s="17">
        <v>644020</v>
      </c>
      <c r="T9" s="15">
        <v>2674</v>
      </c>
      <c r="U9" s="15"/>
      <c r="V9" s="15"/>
      <c r="W9" s="17"/>
      <c r="X9" s="15"/>
      <c r="AO9" s="16" t="s">
        <v>57</v>
      </c>
      <c r="AP9" s="15">
        <v>1024</v>
      </c>
      <c r="AQ9" s="15">
        <v>1020</v>
      </c>
      <c r="AR9" s="15">
        <v>4</v>
      </c>
      <c r="AS9" s="15"/>
      <c r="AT9" s="15" t="str">
        <f ca="1"/>
        <v>Jul</v>
      </c>
      <c r="AU9" s="15">
        <f ca="1"/>
        <v>600</v>
      </c>
      <c r="AV9" s="15">
        <f ca="1"/>
        <v>4</v>
      </c>
      <c r="AY9" s="16" t="s">
        <v>57</v>
      </c>
      <c r="AZ9" s="15">
        <v>4</v>
      </c>
      <c r="BA9" s="15">
        <v>5800</v>
      </c>
      <c r="BB9" s="15">
        <v>1</v>
      </c>
      <c r="BC9" s="15"/>
      <c r="BD9" s="15" t="str">
        <f ca="1"/>
        <v>Jun</v>
      </c>
      <c r="BE9" s="17">
        <f ca="1"/>
        <v>5800</v>
      </c>
      <c r="BF9" s="15">
        <f ca="1"/>
        <v>1</v>
      </c>
      <c r="BG9" s="15"/>
      <c r="BH9" s="15"/>
      <c r="BJ9" s="14">
        <v>506</v>
      </c>
      <c r="BK9" s="15">
        <v>0</v>
      </c>
      <c r="BL9" s="15"/>
      <c r="BM9">
        <f ca="1"/>
        <v>507</v>
      </c>
      <c r="BN9">
        <f ca="1"/>
        <v>1</v>
      </c>
      <c r="BP9" s="14">
        <v>506</v>
      </c>
      <c r="BQ9" s="17">
        <v>92500</v>
      </c>
      <c r="BS9">
        <f ca="1"/>
        <v>507</v>
      </c>
      <c r="BT9" s="17">
        <f ca="1"/>
        <v>295800</v>
      </c>
    </row>
    <row r="10" spans="1:72" x14ac:dyDescent="0.35">
      <c r="A10" s="16" t="s">
        <v>58</v>
      </c>
      <c r="B10" s="17">
        <v>608104</v>
      </c>
      <c r="C10" s="15"/>
      <c r="D10" s="15" t="str">
        <v>Jul</v>
      </c>
      <c r="E10" s="17">
        <v>608104</v>
      </c>
      <c r="G10" s="16" t="s">
        <v>58</v>
      </c>
      <c r="H10" s="17">
        <v>608104</v>
      </c>
      <c r="I10" s="17">
        <v>46008</v>
      </c>
      <c r="J10" s="15"/>
      <c r="K10" s="15" t="str">
        <f ca="1"/>
        <v>Aug</v>
      </c>
      <c r="L10" s="17">
        <f ca="1"/>
        <v>1016000</v>
      </c>
      <c r="M10" s="17">
        <f ca="1"/>
        <v>80250</v>
      </c>
      <c r="N10" s="15"/>
      <c r="O10" s="15"/>
      <c r="R10" s="14" t="s">
        <v>21</v>
      </c>
      <c r="S10" s="17">
        <v>940000</v>
      </c>
      <c r="T10" s="15">
        <v>25</v>
      </c>
      <c r="U10" s="15"/>
      <c r="V10" s="15"/>
      <c r="W10" s="17"/>
      <c r="X10" s="15"/>
      <c r="AO10" s="16" t="s">
        <v>58</v>
      </c>
      <c r="AP10" s="15">
        <v>604</v>
      </c>
      <c r="AQ10" s="15">
        <v>600</v>
      </c>
      <c r="AR10" s="15">
        <v>4</v>
      </c>
      <c r="AS10" s="15"/>
      <c r="AT10" s="15" t="str">
        <f ca="1"/>
        <v>Aug</v>
      </c>
      <c r="AU10" s="15">
        <f ca="1"/>
        <v>1740</v>
      </c>
      <c r="AV10" s="15">
        <f ca="1"/>
        <v>0</v>
      </c>
      <c r="AY10" s="16" t="s">
        <v>58</v>
      </c>
      <c r="AZ10" s="15">
        <v>4</v>
      </c>
      <c r="BA10" s="15">
        <v>104</v>
      </c>
      <c r="BB10" s="15">
        <v>1</v>
      </c>
      <c r="BC10" s="15"/>
      <c r="BD10" s="15" t="str">
        <f ca="1"/>
        <v>Jul</v>
      </c>
      <c r="BE10" s="17">
        <f ca="1"/>
        <v>104</v>
      </c>
      <c r="BF10" s="15">
        <f ca="1"/>
        <v>1</v>
      </c>
      <c r="BG10" s="15"/>
      <c r="BH10" s="15"/>
      <c r="BJ10" s="14">
        <v>507</v>
      </c>
      <c r="BK10" s="15">
        <v>1</v>
      </c>
      <c r="BL10" s="15"/>
      <c r="BP10" s="14">
        <v>507</v>
      </c>
      <c r="BQ10" s="17">
        <v>295800</v>
      </c>
      <c r="BT10" s="17"/>
    </row>
    <row r="11" spans="1:72" x14ac:dyDescent="0.35">
      <c r="A11" s="16" t="s">
        <v>59</v>
      </c>
      <c r="B11" s="17">
        <v>1016000</v>
      </c>
      <c r="C11" s="15"/>
      <c r="D11" s="15" t="str">
        <v>Aug</v>
      </c>
      <c r="E11" s="17">
        <v>1016000</v>
      </c>
      <c r="G11" s="16" t="s">
        <v>59</v>
      </c>
      <c r="H11" s="17">
        <v>1016000</v>
      </c>
      <c r="I11" s="17">
        <v>80250</v>
      </c>
      <c r="J11" s="15"/>
      <c r="K11" s="15" t="str">
        <f ca="1"/>
        <v>Sep</v>
      </c>
      <c r="L11" s="17">
        <f ca="1"/>
        <v>201480</v>
      </c>
      <c r="M11" s="17">
        <f ca="1"/>
        <v>8270</v>
      </c>
      <c r="N11" s="15"/>
      <c r="O11" s="15"/>
      <c r="R11" s="14" t="s">
        <v>16</v>
      </c>
      <c r="S11" s="17">
        <v>58520</v>
      </c>
      <c r="T11" s="15">
        <v>266</v>
      </c>
      <c r="U11" s="15"/>
      <c r="V11" s="15"/>
      <c r="W11" s="17"/>
      <c r="X11" s="15"/>
      <c r="AO11" s="16" t="s">
        <v>59</v>
      </c>
      <c r="AP11" s="15">
        <v>1740</v>
      </c>
      <c r="AQ11" s="15">
        <v>1740</v>
      </c>
      <c r="AR11" s="15">
        <v>0</v>
      </c>
      <c r="AS11" s="15"/>
      <c r="AT11" s="15" t="str">
        <f ca="1"/>
        <v>Sep</v>
      </c>
      <c r="AU11" s="15">
        <f ca="1"/>
        <v>820</v>
      </c>
      <c r="AV11" s="15">
        <f ca="1"/>
        <v>87</v>
      </c>
      <c r="AY11" s="16" t="s">
        <v>59</v>
      </c>
      <c r="AZ11" s="15">
        <v>0</v>
      </c>
      <c r="BA11" s="15">
        <v>0</v>
      </c>
      <c r="BB11" s="15">
        <v>0</v>
      </c>
      <c r="BC11" s="15"/>
      <c r="BD11" s="15" t="str">
        <f ca="1"/>
        <v>Aug</v>
      </c>
      <c r="BE11" s="17">
        <f ca="1"/>
        <v>0</v>
      </c>
      <c r="BF11" s="15">
        <f ca="1"/>
        <v>0</v>
      </c>
      <c r="BG11" s="15"/>
      <c r="BH11" s="15"/>
      <c r="BL11" s="15"/>
    </row>
    <row r="12" spans="1:72" x14ac:dyDescent="0.35">
      <c r="A12" s="16" t="s">
        <v>60</v>
      </c>
      <c r="B12" s="17">
        <v>201480</v>
      </c>
      <c r="C12" s="15"/>
      <c r="D12" s="15" t="str">
        <v>Sep</v>
      </c>
      <c r="E12" s="17">
        <v>201480</v>
      </c>
      <c r="G12" s="16" t="s">
        <v>60</v>
      </c>
      <c r="H12" s="17">
        <v>201480</v>
      </c>
      <c r="I12" s="17">
        <v>8270</v>
      </c>
      <c r="J12" s="15"/>
      <c r="K12" s="15" t="str">
        <f ca="1"/>
        <v>Oct</v>
      </c>
      <c r="L12" s="17">
        <f ca="1"/>
        <v>456000</v>
      </c>
      <c r="M12" s="17">
        <f ca="1"/>
        <v>29750</v>
      </c>
      <c r="N12" s="15"/>
      <c r="O12" s="15"/>
      <c r="R12" s="14" t="s">
        <v>20</v>
      </c>
      <c r="S12" s="17">
        <v>1616000</v>
      </c>
      <c r="T12" s="15">
        <v>4800</v>
      </c>
      <c r="U12" s="15"/>
      <c r="V12" s="15"/>
      <c r="W12" s="17"/>
      <c r="X12" s="15"/>
      <c r="AO12" s="16" t="s">
        <v>60</v>
      </c>
      <c r="AP12" s="15">
        <v>907</v>
      </c>
      <c r="AQ12" s="15">
        <v>820</v>
      </c>
      <c r="AR12" s="15">
        <v>87</v>
      </c>
      <c r="AS12" s="15"/>
      <c r="AT12" s="15" t="str">
        <f ca="1"/>
        <v>Oct</v>
      </c>
      <c r="AU12" s="15">
        <f ca="1"/>
        <v>805</v>
      </c>
      <c r="AV12" s="15">
        <f ca="1"/>
        <v>0</v>
      </c>
      <c r="AY12" s="16" t="s">
        <v>60</v>
      </c>
      <c r="AZ12" s="15">
        <v>87</v>
      </c>
      <c r="BA12" s="15">
        <v>20880</v>
      </c>
      <c r="BB12" s="15">
        <v>1</v>
      </c>
      <c r="BC12" s="15"/>
      <c r="BD12" s="15" t="str">
        <f ca="1"/>
        <v>Sep</v>
      </c>
      <c r="BE12" s="17">
        <f ca="1"/>
        <v>20880</v>
      </c>
      <c r="BF12" s="15">
        <f ca="1"/>
        <v>1</v>
      </c>
      <c r="BG12" s="15"/>
      <c r="BH12" s="15"/>
    </row>
    <row r="13" spans="1:72" x14ac:dyDescent="0.35">
      <c r="A13" s="16" t="s">
        <v>61</v>
      </c>
      <c r="B13" s="17">
        <v>456000</v>
      </c>
      <c r="C13" s="15"/>
      <c r="D13" s="15" t="str">
        <v>Oct</v>
      </c>
      <c r="E13" s="17">
        <v>456000</v>
      </c>
      <c r="G13" s="16" t="s">
        <v>61</v>
      </c>
      <c r="H13" s="17">
        <v>456000</v>
      </c>
      <c r="I13" s="17">
        <v>29750</v>
      </c>
      <c r="J13" s="15"/>
      <c r="K13" s="15" t="str">
        <f ca="1"/>
        <v>Nov</v>
      </c>
      <c r="L13" s="17">
        <f ca="1"/>
        <v>761260</v>
      </c>
      <c r="M13" s="17">
        <f ca="1"/>
        <v>39490</v>
      </c>
      <c r="N13" s="15"/>
      <c r="O13" s="15"/>
      <c r="R13" s="14" t="s">
        <v>25</v>
      </c>
      <c r="S13" s="17">
        <v>52208</v>
      </c>
      <c r="T13" s="15">
        <v>2008</v>
      </c>
      <c r="U13" s="15"/>
      <c r="V13" s="15"/>
      <c r="W13" s="17"/>
      <c r="X13" s="15"/>
      <c r="AO13" s="16" t="s">
        <v>61</v>
      </c>
      <c r="AP13" s="15">
        <v>805</v>
      </c>
      <c r="AQ13" s="15">
        <v>805</v>
      </c>
      <c r="AR13" s="15">
        <v>0</v>
      </c>
      <c r="AS13" s="15"/>
      <c r="AT13" s="15" t="str">
        <f ca="1"/>
        <v>Nov</v>
      </c>
      <c r="AU13" s="15">
        <f ca="1"/>
        <v>1841</v>
      </c>
      <c r="AV13" s="15">
        <f ca="1"/>
        <v>50</v>
      </c>
      <c r="AY13" s="16" t="s">
        <v>61</v>
      </c>
      <c r="AZ13" s="15">
        <v>0</v>
      </c>
      <c r="BA13" s="15">
        <v>0</v>
      </c>
      <c r="BB13" s="15">
        <v>0</v>
      </c>
      <c r="BC13" s="15"/>
      <c r="BD13" s="15" t="str">
        <f ca="1"/>
        <v>Oct</v>
      </c>
      <c r="BE13" s="17">
        <f ca="1"/>
        <v>0</v>
      </c>
      <c r="BF13" s="15">
        <f ca="1"/>
        <v>0</v>
      </c>
      <c r="BG13" s="15"/>
      <c r="BH13" s="15"/>
    </row>
    <row r="14" spans="1:72" x14ac:dyDescent="0.35">
      <c r="A14" s="16" t="s">
        <v>62</v>
      </c>
      <c r="B14" s="17">
        <v>761260</v>
      </c>
      <c r="C14" s="15"/>
      <c r="D14" s="15" t="str">
        <v>Nov</v>
      </c>
      <c r="E14" s="17">
        <v>761260</v>
      </c>
      <c r="G14" s="16" t="s">
        <v>62</v>
      </c>
      <c r="H14" s="17">
        <v>761260</v>
      </c>
      <c r="I14" s="17">
        <v>39490</v>
      </c>
      <c r="J14" s="15"/>
      <c r="K14" s="15" t="str">
        <f ca="1"/>
        <v>Dec</v>
      </c>
      <c r="L14" s="17">
        <f ca="1"/>
        <v>78104</v>
      </c>
      <c r="M14" s="17">
        <f ca="1"/>
        <v>5508</v>
      </c>
      <c r="N14" s="15"/>
      <c r="O14" s="15"/>
      <c r="R14" s="14" t="s">
        <v>22</v>
      </c>
      <c r="S14" s="17">
        <v>5800</v>
      </c>
      <c r="T14" s="15">
        <v>10</v>
      </c>
      <c r="U14" s="15"/>
      <c r="V14" s="15"/>
      <c r="W14" s="17"/>
      <c r="X14" s="15"/>
      <c r="AO14" s="16" t="s">
        <v>62</v>
      </c>
      <c r="AP14" s="15">
        <v>1891</v>
      </c>
      <c r="AQ14" s="15">
        <v>1841</v>
      </c>
      <c r="AR14" s="15">
        <v>50</v>
      </c>
      <c r="AS14" s="15"/>
      <c r="AT14" s="15" t="str">
        <f ca="1"/>
        <v>Dec</v>
      </c>
      <c r="AU14" s="15">
        <f ca="1"/>
        <v>569</v>
      </c>
      <c r="AV14" s="15">
        <f ca="1"/>
        <v>0</v>
      </c>
      <c r="AY14" s="16" t="s">
        <v>62</v>
      </c>
      <c r="AZ14" s="15">
        <v>50</v>
      </c>
      <c r="BA14" s="15">
        <v>17000</v>
      </c>
      <c r="BB14" s="15">
        <v>1</v>
      </c>
      <c r="BC14" s="15"/>
      <c r="BD14" s="15" t="str">
        <f ca="1"/>
        <v>Nov</v>
      </c>
      <c r="BE14" s="17">
        <f ca="1"/>
        <v>17000</v>
      </c>
      <c r="BF14" s="15">
        <f ca="1"/>
        <v>1</v>
      </c>
      <c r="BG14" s="15"/>
      <c r="BH14" s="15"/>
    </row>
    <row r="15" spans="1:72" x14ac:dyDescent="0.35">
      <c r="A15" s="16" t="s">
        <v>63</v>
      </c>
      <c r="B15" s="17">
        <v>78104</v>
      </c>
      <c r="C15" s="15"/>
      <c r="D15" s="15" t="str">
        <v>Dec</v>
      </c>
      <c r="E15" s="17">
        <v>78104</v>
      </c>
      <c r="G15" s="16" t="s">
        <v>63</v>
      </c>
      <c r="H15" s="17">
        <v>78104</v>
      </c>
      <c r="I15" s="17">
        <v>5508</v>
      </c>
      <c r="J15" s="15"/>
      <c r="K15" s="15"/>
      <c r="L15" s="15"/>
      <c r="M15" s="15"/>
      <c r="N15" s="15"/>
      <c r="O15" s="15"/>
      <c r="R15" s="14" t="s">
        <v>13</v>
      </c>
      <c r="S15" s="17">
        <v>1370000</v>
      </c>
      <c r="T15" s="15">
        <v>225</v>
      </c>
      <c r="U15" s="15"/>
      <c r="V15" s="15"/>
      <c r="W15" s="17"/>
      <c r="X15" s="15"/>
      <c r="AO15" s="16" t="s">
        <v>63</v>
      </c>
      <c r="AP15" s="15">
        <v>569</v>
      </c>
      <c r="AQ15" s="15">
        <v>569</v>
      </c>
      <c r="AR15" s="15">
        <v>0</v>
      </c>
      <c r="AS15" s="15"/>
      <c r="AT15" s="15"/>
      <c r="AU15" s="15"/>
      <c r="AV15" s="15"/>
      <c r="AY15" s="16" t="s">
        <v>63</v>
      </c>
      <c r="AZ15" s="15">
        <v>0</v>
      </c>
      <c r="BA15" s="15">
        <v>0</v>
      </c>
      <c r="BB15" s="15">
        <v>0</v>
      </c>
      <c r="BC15" s="15"/>
      <c r="BD15" s="15" t="str">
        <f ca="1"/>
        <v>Dec</v>
      </c>
      <c r="BE15" s="17">
        <f ca="1"/>
        <v>0</v>
      </c>
      <c r="BF15" s="15">
        <f ca="1"/>
        <v>0</v>
      </c>
      <c r="BG15" s="15"/>
      <c r="BH15" s="15"/>
    </row>
    <row r="16" spans="1:72" x14ac:dyDescent="0.35">
      <c r="C16" s="15"/>
      <c r="D16" s="15"/>
      <c r="E16" s="15"/>
      <c r="J16" s="15"/>
      <c r="K16" s="15"/>
      <c r="L16" s="15"/>
      <c r="M16" s="15"/>
      <c r="N16" s="15"/>
      <c r="O16" s="15"/>
      <c r="R16" s="14" t="s">
        <v>19</v>
      </c>
      <c r="S16" s="17">
        <v>727000</v>
      </c>
      <c r="T16" s="15">
        <v>61</v>
      </c>
      <c r="U16" s="15"/>
      <c r="V16" s="15"/>
      <c r="W16" s="17"/>
      <c r="X16" s="15"/>
      <c r="AS16" s="15"/>
      <c r="AT16" s="15"/>
      <c r="AU16" s="15"/>
      <c r="AV16" s="15"/>
      <c r="BC16" s="15"/>
      <c r="BD16" s="15"/>
      <c r="BE16" s="15"/>
      <c r="BF16" s="15"/>
      <c r="BG16" s="15"/>
      <c r="BH16" s="15"/>
    </row>
    <row r="17" spans="18:57" x14ac:dyDescent="0.35">
      <c r="R17" s="14" t="s">
        <v>23</v>
      </c>
      <c r="S17" s="17">
        <v>92500</v>
      </c>
      <c r="T17" s="15">
        <v>5</v>
      </c>
      <c r="U17" s="15"/>
      <c r="V17" s="15"/>
      <c r="W17" s="17"/>
      <c r="X17" s="15"/>
      <c r="BD17" s="15"/>
      <c r="BE17" s="15"/>
    </row>
    <row r="18" spans="18:57" x14ac:dyDescent="0.35">
      <c r="R18" s="14" t="s">
        <v>15</v>
      </c>
      <c r="S18" s="17">
        <v>89000</v>
      </c>
      <c r="T18" s="15">
        <v>1100</v>
      </c>
      <c r="U18" s="15"/>
      <c r="V18" s="15"/>
      <c r="W18" s="15"/>
      <c r="X18" s="15"/>
    </row>
    <row r="19" spans="18:57" x14ac:dyDescent="0.35">
      <c r="X19" s="15"/>
    </row>
  </sheetData>
  <pageMargins left="0.7" right="0.7" top="0.75" bottom="0.75" header="0.3" footer="0.3"/>
  <pageSetup paperSize="9" orientation="portrait" r:id="rId10"/>
  <drawing r:id="rId11"/>
  <legacyDrawing r:id="rId12"/>
  <mc:AlternateContent xmlns:mc="http://schemas.openxmlformats.org/markup-compatibility/2006">
    <mc:Choice Requires="x14">
      <controls>
        <mc:AlternateContent xmlns:mc="http://schemas.openxmlformats.org/markup-compatibility/2006">
          <mc:Choice Requires="x14">
            <control shapeId="2052" r:id="rId13" name="Scroll Bar 4">
              <controlPr defaultSize="0" autoPict="0">
                <anchor moveWithCells="1">
                  <from>
                    <xdr:col>19</xdr:col>
                    <xdr:colOff>889000</xdr:colOff>
                    <xdr:row>21</xdr:row>
                    <xdr:rowOff>25400</xdr:rowOff>
                  </from>
                  <to>
                    <xdr:col>20</xdr:col>
                    <xdr:colOff>139700</xdr:colOff>
                    <xdr:row>29</xdr:row>
                    <xdr:rowOff>12700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4904-1AD9-49BC-8D20-9EB263E852A9}">
  <dimension ref="V1"/>
  <sheetViews>
    <sheetView tabSelected="1" zoomScale="60" zoomScaleNormal="60" workbookViewId="0">
      <selection activeCell="W15" sqref="W15"/>
    </sheetView>
  </sheetViews>
  <sheetFormatPr defaultRowHeight="14.5" x14ac:dyDescent="0.35"/>
  <sheetData>
    <row r="1" spans="22:22" x14ac:dyDescent="0.35">
      <c r="V1">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3" r:id="rId3" name="Scroll Bar 3">
              <controlPr defaultSize="0" autoPict="0">
                <anchor moveWithCells="1">
                  <from>
                    <xdr:col>9</xdr:col>
                    <xdr:colOff>0</xdr:colOff>
                    <xdr:row>13</xdr:row>
                    <xdr:rowOff>114300</xdr:rowOff>
                  </from>
                  <to>
                    <xdr:col>9</xdr:col>
                    <xdr:colOff>165100</xdr:colOff>
                    <xdr:row>22</xdr:row>
                    <xdr:rowOff>127000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A4B8-E7C0-4EEA-8EA5-E4A0B5236E6F}">
  <dimension ref="B3:X51"/>
  <sheetViews>
    <sheetView workbookViewId="0">
      <selection activeCell="V10" sqref="V10"/>
    </sheetView>
  </sheetViews>
  <sheetFormatPr defaultRowHeight="14.5" x14ac:dyDescent="0.35"/>
  <cols>
    <col min="4" max="4" width="15.54296875" bestFit="1" customWidth="1"/>
    <col min="5" max="5" width="14.90625" bestFit="1" customWidth="1"/>
    <col min="6" max="6" width="9.1796875" bestFit="1" customWidth="1"/>
    <col min="8" max="8" width="10.81640625" bestFit="1" customWidth="1"/>
    <col min="9" max="9" width="14.26953125" bestFit="1" customWidth="1"/>
    <col min="10" max="10" width="7.90625" bestFit="1" customWidth="1"/>
    <col min="12" max="12" width="14.54296875" bestFit="1" customWidth="1"/>
    <col min="14" max="14" width="13.1796875" bestFit="1" customWidth="1"/>
    <col min="16" max="16" width="14.81640625" bestFit="1" customWidth="1"/>
    <col min="20" max="20" width="9" bestFit="1" customWidth="1"/>
    <col min="21" max="21" width="10.90625" bestFit="1" customWidth="1"/>
    <col min="22" max="22" width="11.36328125" bestFit="1" customWidth="1"/>
  </cols>
  <sheetData>
    <row r="3" spans="2:24" x14ac:dyDescent="0.35">
      <c r="B3" s="1" t="s">
        <v>0</v>
      </c>
      <c r="C3" s="1" t="s">
        <v>4</v>
      </c>
      <c r="D3" s="6" t="s">
        <v>5</v>
      </c>
      <c r="E3" s="6" t="s">
        <v>6</v>
      </c>
      <c r="F3" s="6" t="s">
        <v>7</v>
      </c>
      <c r="G3" s="1" t="s">
        <v>8</v>
      </c>
      <c r="H3" s="1" t="s">
        <v>9</v>
      </c>
      <c r="I3" s="1" t="s">
        <v>10</v>
      </c>
      <c r="J3" s="18" t="s">
        <v>11</v>
      </c>
      <c r="K3" s="1" t="s">
        <v>27</v>
      </c>
      <c r="L3" s="20" t="s">
        <v>28</v>
      </c>
      <c r="M3" s="18" t="s">
        <v>29</v>
      </c>
      <c r="N3" s="20" t="s">
        <v>30</v>
      </c>
      <c r="O3" s="1" t="s">
        <v>31</v>
      </c>
      <c r="P3" s="1" t="s">
        <v>32</v>
      </c>
      <c r="Q3" s="8" t="s">
        <v>42</v>
      </c>
      <c r="R3" s="9" t="s">
        <v>43</v>
      </c>
      <c r="S3" s="22" t="s">
        <v>44</v>
      </c>
      <c r="T3" s="22" t="s">
        <v>45</v>
      </c>
      <c r="U3" s="9" t="s">
        <v>46</v>
      </c>
      <c r="V3" s="22" t="s">
        <v>47</v>
      </c>
      <c r="W3" s="9" t="s">
        <v>48</v>
      </c>
      <c r="X3" s="9" t="s">
        <v>49</v>
      </c>
    </row>
    <row r="4" spans="2:24" x14ac:dyDescent="0.35">
      <c r="B4" s="2" t="s">
        <v>1</v>
      </c>
      <c r="C4" s="2">
        <v>101</v>
      </c>
      <c r="D4" s="4">
        <v>44652</v>
      </c>
      <c r="E4" s="4">
        <f>D4+2</f>
        <v>44654</v>
      </c>
      <c r="F4" s="5">
        <f>E4+2</f>
        <v>44656</v>
      </c>
      <c r="G4" s="2">
        <v>10001</v>
      </c>
      <c r="H4" s="2">
        <v>501</v>
      </c>
      <c r="I4" s="3" t="s">
        <v>12</v>
      </c>
      <c r="J4" s="19">
        <v>600</v>
      </c>
      <c r="K4" s="7">
        <v>400</v>
      </c>
      <c r="L4" s="19">
        <f>K4*J4</f>
        <v>240000</v>
      </c>
      <c r="M4" s="19">
        <v>550</v>
      </c>
      <c r="N4" s="19">
        <f>M4*K4</f>
        <v>220000</v>
      </c>
      <c r="O4" s="3" t="s">
        <v>33</v>
      </c>
      <c r="P4" s="3" t="s">
        <v>34</v>
      </c>
      <c r="Q4" s="21">
        <f>L4-N4</f>
        <v>20000</v>
      </c>
      <c r="R4" s="7">
        <f>K4</f>
        <v>400</v>
      </c>
      <c r="S4" s="19">
        <f>M4</f>
        <v>550</v>
      </c>
      <c r="T4" s="19">
        <f>S4*R4</f>
        <v>220000</v>
      </c>
      <c r="U4" s="7">
        <f>K4-R4</f>
        <v>0</v>
      </c>
      <c r="V4" s="19">
        <f>U4*M4</f>
        <v>0</v>
      </c>
      <c r="W4" s="10">
        <v>0</v>
      </c>
      <c r="X4" s="11">
        <f>F4</f>
        <v>44656</v>
      </c>
    </row>
    <row r="5" spans="2:24" x14ac:dyDescent="0.35">
      <c r="B5" s="3" t="s">
        <v>1</v>
      </c>
      <c r="C5" s="3">
        <v>102</v>
      </c>
      <c r="D5" s="5">
        <v>44658</v>
      </c>
      <c r="E5" s="5">
        <f>D5+3</f>
        <v>44661</v>
      </c>
      <c r="F5" s="5">
        <f>E5+2</f>
        <v>44663</v>
      </c>
      <c r="G5" s="3">
        <v>10002</v>
      </c>
      <c r="H5" s="2">
        <v>501</v>
      </c>
      <c r="I5" s="3" t="s">
        <v>13</v>
      </c>
      <c r="J5" s="19">
        <v>6400</v>
      </c>
      <c r="K5" s="7">
        <v>100</v>
      </c>
      <c r="L5" s="19">
        <f t="shared" ref="L5:L51" si="0">K5*J5</f>
        <v>640000</v>
      </c>
      <c r="M5" s="19">
        <v>5950</v>
      </c>
      <c r="N5" s="19">
        <f t="shared" ref="N5:N51" si="1">M5*K5</f>
        <v>595000</v>
      </c>
      <c r="O5" s="3" t="s">
        <v>35</v>
      </c>
      <c r="P5" s="3" t="s">
        <v>34</v>
      </c>
      <c r="Q5" s="21">
        <f t="shared" ref="Q5:Q51" si="2">L5-N5</f>
        <v>45000</v>
      </c>
      <c r="R5" s="7">
        <f t="shared" ref="R5:R7" si="3">K5</f>
        <v>100</v>
      </c>
      <c r="S5" s="19">
        <f t="shared" ref="S5:S51" si="4">M5</f>
        <v>5950</v>
      </c>
      <c r="T5" s="19">
        <f t="shared" ref="T5:T51" si="5">S5*R5</f>
        <v>595000</v>
      </c>
      <c r="U5" s="7">
        <f t="shared" ref="U5:U51" si="6">K5-R5</f>
        <v>0</v>
      </c>
      <c r="V5" s="19">
        <f t="shared" ref="V5:V51" si="7">U5*M5</f>
        <v>0</v>
      </c>
      <c r="W5" s="10">
        <v>0</v>
      </c>
      <c r="X5" s="11">
        <f t="shared" ref="X5:X51" si="8">F5</f>
        <v>44663</v>
      </c>
    </row>
    <row r="6" spans="2:24" x14ac:dyDescent="0.35">
      <c r="B6" s="3" t="s">
        <v>2</v>
      </c>
      <c r="C6" s="2">
        <v>103</v>
      </c>
      <c r="D6" s="5">
        <v>44666</v>
      </c>
      <c r="E6" s="4">
        <f>D6+2</f>
        <v>44668</v>
      </c>
      <c r="F6" s="5">
        <f>E6+3</f>
        <v>44671</v>
      </c>
      <c r="G6" s="2">
        <v>10003</v>
      </c>
      <c r="H6" s="3">
        <v>502</v>
      </c>
      <c r="I6" s="3" t="s">
        <v>14</v>
      </c>
      <c r="J6" s="19">
        <v>230</v>
      </c>
      <c r="K6" s="7">
        <v>687</v>
      </c>
      <c r="L6" s="19">
        <f t="shared" si="0"/>
        <v>158010</v>
      </c>
      <c r="M6" s="19">
        <v>220</v>
      </c>
      <c r="N6" s="19">
        <f t="shared" si="1"/>
        <v>151140</v>
      </c>
      <c r="O6" s="3" t="s">
        <v>36</v>
      </c>
      <c r="P6" s="3" t="s">
        <v>37</v>
      </c>
      <c r="Q6" s="21">
        <f t="shared" si="2"/>
        <v>6870</v>
      </c>
      <c r="R6" s="7">
        <f t="shared" si="3"/>
        <v>687</v>
      </c>
      <c r="S6" s="19">
        <f t="shared" si="4"/>
        <v>220</v>
      </c>
      <c r="T6" s="19">
        <f t="shared" si="5"/>
        <v>151140</v>
      </c>
      <c r="U6" s="7">
        <f t="shared" si="6"/>
        <v>0</v>
      </c>
      <c r="V6" s="19">
        <f t="shared" si="7"/>
        <v>0</v>
      </c>
      <c r="W6" s="10">
        <v>0</v>
      </c>
      <c r="X6" s="11">
        <f t="shared" si="8"/>
        <v>44671</v>
      </c>
    </row>
    <row r="7" spans="2:24" x14ac:dyDescent="0.35">
      <c r="B7" s="3" t="s">
        <v>3</v>
      </c>
      <c r="C7" s="3">
        <v>104</v>
      </c>
      <c r="D7" s="5">
        <v>44673</v>
      </c>
      <c r="E7" s="5">
        <f>D7+3</f>
        <v>44676</v>
      </c>
      <c r="F7" s="5">
        <f>E7+2</f>
        <v>44678</v>
      </c>
      <c r="G7" s="2">
        <v>10004</v>
      </c>
      <c r="H7" s="3">
        <v>502</v>
      </c>
      <c r="I7" s="3" t="s">
        <v>15</v>
      </c>
      <c r="J7" s="19">
        <v>82</v>
      </c>
      <c r="K7" s="7">
        <v>200</v>
      </c>
      <c r="L7" s="19">
        <f t="shared" si="0"/>
        <v>16400</v>
      </c>
      <c r="M7" s="19">
        <v>80</v>
      </c>
      <c r="N7" s="19">
        <f t="shared" si="1"/>
        <v>16000</v>
      </c>
      <c r="O7" s="3" t="s">
        <v>33</v>
      </c>
      <c r="P7" s="3" t="s">
        <v>37</v>
      </c>
      <c r="Q7" s="21">
        <f t="shared" si="2"/>
        <v>400</v>
      </c>
      <c r="R7" s="7">
        <f t="shared" si="3"/>
        <v>200</v>
      </c>
      <c r="S7" s="19">
        <f t="shared" si="4"/>
        <v>80</v>
      </c>
      <c r="T7" s="19">
        <f t="shared" si="5"/>
        <v>16000</v>
      </c>
      <c r="U7" s="7">
        <f t="shared" si="6"/>
        <v>0</v>
      </c>
      <c r="V7" s="19">
        <f t="shared" si="7"/>
        <v>0</v>
      </c>
      <c r="W7" s="10">
        <v>0</v>
      </c>
      <c r="X7" s="11">
        <f t="shared" si="8"/>
        <v>44678</v>
      </c>
    </row>
    <row r="8" spans="2:24" x14ac:dyDescent="0.35">
      <c r="B8" s="3" t="s">
        <v>2</v>
      </c>
      <c r="C8" s="2">
        <v>105</v>
      </c>
      <c r="D8" s="5">
        <v>44674</v>
      </c>
      <c r="E8" s="5">
        <f>D8+4</f>
        <v>44678</v>
      </c>
      <c r="F8" s="4">
        <f>E8+1</f>
        <v>44679</v>
      </c>
      <c r="G8" s="3">
        <v>10005</v>
      </c>
      <c r="H8" s="3">
        <v>503</v>
      </c>
      <c r="I8" s="3" t="s">
        <v>16</v>
      </c>
      <c r="J8" s="19">
        <v>223</v>
      </c>
      <c r="K8" s="7">
        <v>58</v>
      </c>
      <c r="L8" s="19">
        <f t="shared" si="0"/>
        <v>12934</v>
      </c>
      <c r="M8" s="19">
        <v>220</v>
      </c>
      <c r="N8" s="19">
        <f t="shared" si="1"/>
        <v>12760</v>
      </c>
      <c r="O8" s="3" t="s">
        <v>35</v>
      </c>
      <c r="P8" s="3" t="s">
        <v>38</v>
      </c>
      <c r="Q8" s="21">
        <f t="shared" si="2"/>
        <v>174</v>
      </c>
      <c r="R8" s="7">
        <v>55</v>
      </c>
      <c r="S8" s="19">
        <f t="shared" si="4"/>
        <v>220</v>
      </c>
      <c r="T8" s="19">
        <f t="shared" si="5"/>
        <v>12100</v>
      </c>
      <c r="U8" s="7">
        <f t="shared" si="6"/>
        <v>3</v>
      </c>
      <c r="V8" s="19">
        <f t="shared" si="7"/>
        <v>660</v>
      </c>
      <c r="W8" s="10">
        <v>1</v>
      </c>
      <c r="X8" s="11">
        <f t="shared" si="8"/>
        <v>44679</v>
      </c>
    </row>
    <row r="9" spans="2:24" x14ac:dyDescent="0.35">
      <c r="B9" s="3" t="s">
        <v>2</v>
      </c>
      <c r="C9" s="3">
        <v>106</v>
      </c>
      <c r="D9" s="5">
        <v>44677</v>
      </c>
      <c r="E9" s="4">
        <f t="shared" ref="E9:E10" si="9">D9+2</f>
        <v>44679</v>
      </c>
      <c r="F9" s="4">
        <f>E9+1</f>
        <v>44680</v>
      </c>
      <c r="G9" s="2">
        <v>10006</v>
      </c>
      <c r="H9" s="3">
        <v>503</v>
      </c>
      <c r="I9" s="3" t="s">
        <v>17</v>
      </c>
      <c r="J9" s="19">
        <v>990</v>
      </c>
      <c r="K9" s="7">
        <v>20</v>
      </c>
      <c r="L9" s="19">
        <f t="shared" si="0"/>
        <v>19800</v>
      </c>
      <c r="M9" s="19">
        <v>950</v>
      </c>
      <c r="N9" s="19">
        <f t="shared" si="1"/>
        <v>19000</v>
      </c>
      <c r="O9" s="3" t="s">
        <v>33</v>
      </c>
      <c r="P9" s="3" t="s">
        <v>38</v>
      </c>
      <c r="Q9" s="21">
        <f t="shared" si="2"/>
        <v>800</v>
      </c>
      <c r="R9" s="7">
        <f>K9</f>
        <v>20</v>
      </c>
      <c r="S9" s="19">
        <f t="shared" si="4"/>
        <v>950</v>
      </c>
      <c r="T9" s="19">
        <f t="shared" si="5"/>
        <v>19000</v>
      </c>
      <c r="U9" s="7">
        <f t="shared" si="6"/>
        <v>0</v>
      </c>
      <c r="V9" s="19">
        <f t="shared" si="7"/>
        <v>0</v>
      </c>
      <c r="W9" s="10">
        <v>0</v>
      </c>
      <c r="X9" s="11">
        <f t="shared" si="8"/>
        <v>44680</v>
      </c>
    </row>
    <row r="10" spans="2:24" x14ac:dyDescent="0.35">
      <c r="B10" s="3" t="s">
        <v>3</v>
      </c>
      <c r="C10" s="2">
        <v>107</v>
      </c>
      <c r="D10" s="5">
        <v>44696</v>
      </c>
      <c r="E10" s="4">
        <f t="shared" si="9"/>
        <v>44698</v>
      </c>
      <c r="F10" s="5">
        <f>E10+3</f>
        <v>44701</v>
      </c>
      <c r="G10" s="2">
        <v>10007</v>
      </c>
      <c r="H10" s="3">
        <v>503</v>
      </c>
      <c r="I10" s="3" t="s">
        <v>18</v>
      </c>
      <c r="J10" s="19">
        <v>930</v>
      </c>
      <c r="K10" s="7">
        <v>20</v>
      </c>
      <c r="L10" s="19">
        <f t="shared" si="0"/>
        <v>18600</v>
      </c>
      <c r="M10" s="19">
        <v>900</v>
      </c>
      <c r="N10" s="19">
        <f t="shared" si="1"/>
        <v>18000</v>
      </c>
      <c r="O10" s="3" t="s">
        <v>36</v>
      </c>
      <c r="P10" s="3" t="s">
        <v>38</v>
      </c>
      <c r="Q10" s="21">
        <f t="shared" si="2"/>
        <v>600</v>
      </c>
      <c r="R10" s="7">
        <f>K10</f>
        <v>20</v>
      </c>
      <c r="S10" s="19">
        <f t="shared" si="4"/>
        <v>900</v>
      </c>
      <c r="T10" s="19">
        <f t="shared" si="5"/>
        <v>18000</v>
      </c>
      <c r="U10" s="7">
        <f t="shared" si="6"/>
        <v>0</v>
      </c>
      <c r="V10" s="19">
        <f t="shared" si="7"/>
        <v>0</v>
      </c>
      <c r="W10" s="10">
        <v>0</v>
      </c>
      <c r="X10" s="11">
        <f t="shared" si="8"/>
        <v>44701</v>
      </c>
    </row>
    <row r="11" spans="2:24" x14ac:dyDescent="0.35">
      <c r="B11" s="3" t="s">
        <v>1</v>
      </c>
      <c r="C11" s="3">
        <v>108</v>
      </c>
      <c r="D11" s="5">
        <v>44703</v>
      </c>
      <c r="E11" s="5">
        <f>D11+4</f>
        <v>44707</v>
      </c>
      <c r="F11" s="4">
        <f>E11+1</f>
        <v>44708</v>
      </c>
      <c r="G11" s="3">
        <v>10008</v>
      </c>
      <c r="H11" s="3">
        <v>504</v>
      </c>
      <c r="I11" s="3" t="s">
        <v>19</v>
      </c>
      <c r="J11" s="19">
        <v>12000</v>
      </c>
      <c r="K11" s="7">
        <v>23</v>
      </c>
      <c r="L11" s="19">
        <f t="shared" si="0"/>
        <v>276000</v>
      </c>
      <c r="M11" s="19">
        <v>11500</v>
      </c>
      <c r="N11" s="19">
        <f t="shared" si="1"/>
        <v>264500</v>
      </c>
      <c r="O11" s="3" t="s">
        <v>36</v>
      </c>
      <c r="P11" s="3" t="s">
        <v>39</v>
      </c>
      <c r="Q11" s="21">
        <f t="shared" si="2"/>
        <v>11500</v>
      </c>
      <c r="R11" s="7">
        <v>20</v>
      </c>
      <c r="S11" s="19">
        <f t="shared" si="4"/>
        <v>11500</v>
      </c>
      <c r="T11" s="19">
        <f t="shared" si="5"/>
        <v>230000</v>
      </c>
      <c r="U11" s="7">
        <f t="shared" si="6"/>
        <v>3</v>
      </c>
      <c r="V11" s="19">
        <f t="shared" si="7"/>
        <v>34500</v>
      </c>
      <c r="W11" s="10">
        <v>1</v>
      </c>
      <c r="X11" s="11">
        <f t="shared" si="8"/>
        <v>44708</v>
      </c>
    </row>
    <row r="12" spans="2:24" x14ac:dyDescent="0.35">
      <c r="B12" s="3" t="s">
        <v>3</v>
      </c>
      <c r="C12" s="2">
        <v>109</v>
      </c>
      <c r="D12" s="5">
        <v>44713</v>
      </c>
      <c r="E12" s="5">
        <f>D12+3</f>
        <v>44716</v>
      </c>
      <c r="F12" s="5">
        <f>E12+3</f>
        <v>44719</v>
      </c>
      <c r="G12" s="2">
        <v>10009</v>
      </c>
      <c r="H12" s="3">
        <v>504</v>
      </c>
      <c r="I12" s="3" t="s">
        <v>20</v>
      </c>
      <c r="J12" s="19">
        <v>355.9375</v>
      </c>
      <c r="K12" s="7">
        <v>800</v>
      </c>
      <c r="L12" s="19">
        <f t="shared" si="0"/>
        <v>284750</v>
      </c>
      <c r="M12" s="19">
        <v>340</v>
      </c>
      <c r="N12" s="19">
        <f t="shared" si="1"/>
        <v>272000</v>
      </c>
      <c r="O12" s="3" t="s">
        <v>33</v>
      </c>
      <c r="P12" s="3" t="s">
        <v>39</v>
      </c>
      <c r="Q12" s="21">
        <f t="shared" si="2"/>
        <v>12750</v>
      </c>
      <c r="R12" s="7">
        <f>K12</f>
        <v>800</v>
      </c>
      <c r="S12" s="19">
        <f t="shared" si="4"/>
        <v>340</v>
      </c>
      <c r="T12" s="19">
        <f t="shared" si="5"/>
        <v>272000</v>
      </c>
      <c r="U12" s="7">
        <f t="shared" si="6"/>
        <v>0</v>
      </c>
      <c r="V12" s="19">
        <f t="shared" si="7"/>
        <v>0</v>
      </c>
      <c r="W12" s="10">
        <v>0</v>
      </c>
      <c r="X12" s="11">
        <f t="shared" si="8"/>
        <v>44719</v>
      </c>
    </row>
    <row r="13" spans="2:24" x14ac:dyDescent="0.35">
      <c r="B13" s="3" t="s">
        <v>3</v>
      </c>
      <c r="C13" s="3">
        <v>110</v>
      </c>
      <c r="D13" s="5">
        <v>44719</v>
      </c>
      <c r="E13" s="5">
        <f>D13+2</f>
        <v>44721</v>
      </c>
      <c r="F13" s="5">
        <f t="shared" ref="F13:F18" si="10">E13+2</f>
        <v>44723</v>
      </c>
      <c r="G13" s="2">
        <v>10010</v>
      </c>
      <c r="H13" s="3">
        <v>505</v>
      </c>
      <c r="I13" s="3" t="s">
        <v>21</v>
      </c>
      <c r="J13" s="19">
        <v>40200</v>
      </c>
      <c r="K13" s="7">
        <v>5</v>
      </c>
      <c r="L13" s="19">
        <f t="shared" si="0"/>
        <v>201000</v>
      </c>
      <c r="M13" s="19">
        <v>36800</v>
      </c>
      <c r="N13" s="19">
        <f t="shared" si="1"/>
        <v>184000</v>
      </c>
      <c r="O13" s="3" t="s">
        <v>33</v>
      </c>
      <c r="P13" s="3" t="s">
        <v>39</v>
      </c>
      <c r="Q13" s="21">
        <f t="shared" si="2"/>
        <v>17000</v>
      </c>
      <c r="R13" s="7">
        <f t="shared" ref="R13:R15" si="11">K13</f>
        <v>5</v>
      </c>
      <c r="S13" s="19">
        <f t="shared" si="4"/>
        <v>36800</v>
      </c>
      <c r="T13" s="19">
        <f t="shared" si="5"/>
        <v>184000</v>
      </c>
      <c r="U13" s="7">
        <f t="shared" si="6"/>
        <v>0</v>
      </c>
      <c r="V13" s="19">
        <f t="shared" si="7"/>
        <v>0</v>
      </c>
      <c r="W13" s="10">
        <v>0</v>
      </c>
      <c r="X13" s="11">
        <f t="shared" si="8"/>
        <v>44723</v>
      </c>
    </row>
    <row r="14" spans="2:24" x14ac:dyDescent="0.35">
      <c r="B14" s="3" t="s">
        <v>2</v>
      </c>
      <c r="C14" s="2">
        <v>111</v>
      </c>
      <c r="D14" s="5">
        <v>44727</v>
      </c>
      <c r="E14" s="5">
        <f>D14+3</f>
        <v>44730</v>
      </c>
      <c r="F14" s="5">
        <f t="shared" si="10"/>
        <v>44732</v>
      </c>
      <c r="G14" s="3">
        <v>10011</v>
      </c>
      <c r="H14" s="3">
        <v>502</v>
      </c>
      <c r="I14" s="3" t="s">
        <v>22</v>
      </c>
      <c r="J14" s="19">
        <v>625</v>
      </c>
      <c r="K14" s="7">
        <v>10</v>
      </c>
      <c r="L14" s="19">
        <f t="shared" si="0"/>
        <v>6250</v>
      </c>
      <c r="M14" s="19">
        <v>580</v>
      </c>
      <c r="N14" s="19">
        <f t="shared" si="1"/>
        <v>5800</v>
      </c>
      <c r="O14" s="3" t="s">
        <v>36</v>
      </c>
      <c r="P14" s="3" t="s">
        <v>37</v>
      </c>
      <c r="Q14" s="21">
        <f t="shared" si="2"/>
        <v>450</v>
      </c>
      <c r="R14" s="7">
        <f t="shared" si="11"/>
        <v>10</v>
      </c>
      <c r="S14" s="19">
        <f t="shared" si="4"/>
        <v>580</v>
      </c>
      <c r="T14" s="19">
        <f t="shared" si="5"/>
        <v>5800</v>
      </c>
      <c r="U14" s="7">
        <f t="shared" si="6"/>
        <v>0</v>
      </c>
      <c r="V14" s="19">
        <f t="shared" si="7"/>
        <v>0</v>
      </c>
      <c r="W14" s="10">
        <v>0</v>
      </c>
      <c r="X14" s="11">
        <f t="shared" si="8"/>
        <v>44732</v>
      </c>
    </row>
    <row r="15" spans="2:24" x14ac:dyDescent="0.35">
      <c r="B15" s="3" t="s">
        <v>1</v>
      </c>
      <c r="C15" s="3">
        <v>112</v>
      </c>
      <c r="D15" s="5">
        <v>44730</v>
      </c>
      <c r="E15" s="5">
        <f>D15+4</f>
        <v>44734</v>
      </c>
      <c r="F15" s="5">
        <f t="shared" si="10"/>
        <v>44736</v>
      </c>
      <c r="G15" s="2">
        <v>10012</v>
      </c>
      <c r="H15" s="3">
        <v>506</v>
      </c>
      <c r="I15" s="3" t="s">
        <v>23</v>
      </c>
      <c r="J15" s="19">
        <v>20000</v>
      </c>
      <c r="K15" s="7">
        <v>5</v>
      </c>
      <c r="L15" s="19">
        <f t="shared" si="0"/>
        <v>100000</v>
      </c>
      <c r="M15" s="19">
        <v>18500</v>
      </c>
      <c r="N15" s="19">
        <f t="shared" si="1"/>
        <v>92500</v>
      </c>
      <c r="O15" s="3" t="s">
        <v>33</v>
      </c>
      <c r="P15" s="3" t="s">
        <v>40</v>
      </c>
      <c r="Q15" s="21">
        <f t="shared" si="2"/>
        <v>7500</v>
      </c>
      <c r="R15" s="7">
        <f t="shared" si="11"/>
        <v>5</v>
      </c>
      <c r="S15" s="19">
        <f t="shared" si="4"/>
        <v>18500</v>
      </c>
      <c r="T15" s="19">
        <f t="shared" si="5"/>
        <v>92500</v>
      </c>
      <c r="U15" s="7">
        <f t="shared" si="6"/>
        <v>0</v>
      </c>
      <c r="V15" s="19">
        <f t="shared" si="7"/>
        <v>0</v>
      </c>
      <c r="W15" s="10">
        <v>0</v>
      </c>
      <c r="X15" s="11">
        <f t="shared" si="8"/>
        <v>44736</v>
      </c>
    </row>
    <row r="16" spans="2:24" x14ac:dyDescent="0.35">
      <c r="B16" s="3" t="s">
        <v>1</v>
      </c>
      <c r="C16" s="2">
        <v>113</v>
      </c>
      <c r="D16" s="5">
        <v>44733</v>
      </c>
      <c r="E16" s="4">
        <f t="shared" ref="E16:E17" si="12">D16+2</f>
        <v>44735</v>
      </c>
      <c r="F16" s="5">
        <f t="shared" si="10"/>
        <v>44737</v>
      </c>
      <c r="G16" s="2">
        <v>10013</v>
      </c>
      <c r="H16" s="3">
        <v>507</v>
      </c>
      <c r="I16" s="3" t="s">
        <v>24</v>
      </c>
      <c r="J16" s="19">
        <v>1542</v>
      </c>
      <c r="K16" s="7">
        <v>204</v>
      </c>
      <c r="L16" s="19">
        <f t="shared" si="0"/>
        <v>314568</v>
      </c>
      <c r="M16" s="19">
        <v>1450</v>
      </c>
      <c r="N16" s="19">
        <f t="shared" si="1"/>
        <v>295800</v>
      </c>
      <c r="O16" s="3" t="s">
        <v>33</v>
      </c>
      <c r="P16" s="3" t="s">
        <v>40</v>
      </c>
      <c r="Q16" s="21">
        <f t="shared" si="2"/>
        <v>18768</v>
      </c>
      <c r="R16" s="7">
        <v>200</v>
      </c>
      <c r="S16" s="19">
        <f t="shared" si="4"/>
        <v>1450</v>
      </c>
      <c r="T16" s="19">
        <f t="shared" si="5"/>
        <v>290000</v>
      </c>
      <c r="U16" s="7">
        <f t="shared" si="6"/>
        <v>4</v>
      </c>
      <c r="V16" s="19">
        <f t="shared" si="7"/>
        <v>5800</v>
      </c>
      <c r="W16" s="10">
        <v>1</v>
      </c>
      <c r="X16" s="11">
        <f t="shared" si="8"/>
        <v>44737</v>
      </c>
    </row>
    <row r="17" spans="2:24" x14ac:dyDescent="0.35">
      <c r="B17" s="3" t="s">
        <v>3</v>
      </c>
      <c r="C17" s="3">
        <v>114</v>
      </c>
      <c r="D17" s="5">
        <v>44749</v>
      </c>
      <c r="E17" s="4">
        <f t="shared" si="12"/>
        <v>44751</v>
      </c>
      <c r="F17" s="5">
        <f t="shared" si="10"/>
        <v>44753</v>
      </c>
      <c r="G17" s="3">
        <v>10014</v>
      </c>
      <c r="H17" s="3">
        <v>502</v>
      </c>
      <c r="I17" s="3" t="s">
        <v>25</v>
      </c>
      <c r="J17" s="19">
        <v>28</v>
      </c>
      <c r="K17" s="7">
        <v>504</v>
      </c>
      <c r="L17" s="19">
        <f t="shared" si="0"/>
        <v>14112</v>
      </c>
      <c r="M17" s="19">
        <v>26</v>
      </c>
      <c r="N17" s="19">
        <f t="shared" si="1"/>
        <v>13104</v>
      </c>
      <c r="O17" s="3" t="s">
        <v>35</v>
      </c>
      <c r="P17" s="3" t="s">
        <v>37</v>
      </c>
      <c r="Q17" s="21">
        <f t="shared" si="2"/>
        <v>1008</v>
      </c>
      <c r="R17" s="7">
        <v>500</v>
      </c>
      <c r="S17" s="19">
        <f t="shared" si="4"/>
        <v>26</v>
      </c>
      <c r="T17" s="19">
        <f t="shared" si="5"/>
        <v>13000</v>
      </c>
      <c r="U17" s="7">
        <f t="shared" si="6"/>
        <v>4</v>
      </c>
      <c r="V17" s="19">
        <f t="shared" si="7"/>
        <v>104</v>
      </c>
      <c r="W17" s="10">
        <v>1</v>
      </c>
      <c r="X17" s="11">
        <f t="shared" si="8"/>
        <v>44753</v>
      </c>
    </row>
    <row r="18" spans="2:24" x14ac:dyDescent="0.35">
      <c r="B18" s="3" t="s">
        <v>2</v>
      </c>
      <c r="C18" s="2">
        <v>115</v>
      </c>
      <c r="D18" s="5">
        <v>44757</v>
      </c>
      <c r="E18" s="5">
        <f>D18+3</f>
        <v>44760</v>
      </c>
      <c r="F18" s="5">
        <f t="shared" si="10"/>
        <v>44762</v>
      </c>
      <c r="G18" s="2">
        <v>10015</v>
      </c>
      <c r="H18" s="2">
        <v>501</v>
      </c>
      <c r="I18" s="3" t="s">
        <v>13</v>
      </c>
      <c r="J18" s="19">
        <v>6400</v>
      </c>
      <c r="K18" s="7">
        <v>100</v>
      </c>
      <c r="L18" s="19">
        <f t="shared" si="0"/>
        <v>640000</v>
      </c>
      <c r="M18" s="19">
        <v>5950</v>
      </c>
      <c r="N18" s="19">
        <f t="shared" si="1"/>
        <v>595000</v>
      </c>
      <c r="O18" s="3" t="s">
        <v>35</v>
      </c>
      <c r="P18" s="3" t="s">
        <v>34</v>
      </c>
      <c r="Q18" s="21">
        <f t="shared" si="2"/>
        <v>45000</v>
      </c>
      <c r="R18" s="7">
        <f>K18</f>
        <v>100</v>
      </c>
      <c r="S18" s="19">
        <f t="shared" si="4"/>
        <v>5950</v>
      </c>
      <c r="T18" s="19">
        <f t="shared" si="5"/>
        <v>595000</v>
      </c>
      <c r="U18" s="7">
        <f t="shared" si="6"/>
        <v>0</v>
      </c>
      <c r="V18" s="19">
        <f t="shared" si="7"/>
        <v>0</v>
      </c>
      <c r="W18" s="10">
        <v>0</v>
      </c>
      <c r="X18" s="11">
        <f t="shared" si="8"/>
        <v>44762</v>
      </c>
    </row>
    <row r="19" spans="2:24" x14ac:dyDescent="0.35">
      <c r="B19" s="3" t="s">
        <v>2</v>
      </c>
      <c r="C19" s="3">
        <v>116</v>
      </c>
      <c r="D19" s="5">
        <v>44774</v>
      </c>
      <c r="E19" s="5">
        <f>D19+4</f>
        <v>44778</v>
      </c>
      <c r="F19" s="5">
        <f t="shared" ref="F19:F21" si="13">E19+3</f>
        <v>44781</v>
      </c>
      <c r="G19" s="2">
        <v>10016</v>
      </c>
      <c r="H19" s="3">
        <v>503</v>
      </c>
      <c r="I19" s="3" t="s">
        <v>26</v>
      </c>
      <c r="J19" s="19">
        <v>5500</v>
      </c>
      <c r="K19" s="7">
        <v>10</v>
      </c>
      <c r="L19" s="19">
        <f t="shared" si="0"/>
        <v>55000</v>
      </c>
      <c r="M19" s="19">
        <v>4800</v>
      </c>
      <c r="N19" s="19">
        <f t="shared" si="1"/>
        <v>48000</v>
      </c>
      <c r="O19" s="3" t="s">
        <v>41</v>
      </c>
      <c r="P19" s="3" t="s">
        <v>38</v>
      </c>
      <c r="Q19" s="21">
        <f t="shared" si="2"/>
        <v>7000</v>
      </c>
      <c r="R19" s="7">
        <f t="shared" ref="R19:R25" si="14">K19</f>
        <v>10</v>
      </c>
      <c r="S19" s="19">
        <f t="shared" si="4"/>
        <v>4800</v>
      </c>
      <c r="T19" s="19">
        <f t="shared" si="5"/>
        <v>48000</v>
      </c>
      <c r="U19" s="7">
        <f t="shared" si="6"/>
        <v>0</v>
      </c>
      <c r="V19" s="19">
        <f t="shared" si="7"/>
        <v>0</v>
      </c>
      <c r="W19" s="10">
        <v>0</v>
      </c>
      <c r="X19" s="11">
        <f t="shared" si="8"/>
        <v>44781</v>
      </c>
    </row>
    <row r="20" spans="2:24" x14ac:dyDescent="0.35">
      <c r="B20" s="2" t="s">
        <v>1</v>
      </c>
      <c r="C20" s="2">
        <v>117</v>
      </c>
      <c r="D20" s="5">
        <v>44776</v>
      </c>
      <c r="E20" s="4">
        <f t="shared" ref="E20:F23" si="15">D20+2</f>
        <v>44778</v>
      </c>
      <c r="F20" s="5">
        <f t="shared" si="13"/>
        <v>44781</v>
      </c>
      <c r="G20" s="3">
        <v>10017</v>
      </c>
      <c r="H20" s="3">
        <v>504</v>
      </c>
      <c r="I20" s="3" t="s">
        <v>20</v>
      </c>
      <c r="J20" s="19">
        <v>355.9375</v>
      </c>
      <c r="K20" s="7">
        <v>800</v>
      </c>
      <c r="L20" s="19">
        <f t="shared" si="0"/>
        <v>284750</v>
      </c>
      <c r="M20" s="19">
        <v>340</v>
      </c>
      <c r="N20" s="19">
        <f t="shared" si="1"/>
        <v>272000</v>
      </c>
      <c r="O20" s="3" t="s">
        <v>33</v>
      </c>
      <c r="P20" s="3" t="s">
        <v>39</v>
      </c>
      <c r="Q20" s="21">
        <f t="shared" si="2"/>
        <v>12750</v>
      </c>
      <c r="R20" s="7">
        <f t="shared" si="14"/>
        <v>800</v>
      </c>
      <c r="S20" s="19">
        <f t="shared" si="4"/>
        <v>340</v>
      </c>
      <c r="T20" s="19">
        <f t="shared" si="5"/>
        <v>272000</v>
      </c>
      <c r="U20" s="7">
        <f t="shared" si="6"/>
        <v>0</v>
      </c>
      <c r="V20" s="19">
        <f t="shared" si="7"/>
        <v>0</v>
      </c>
      <c r="W20" s="10">
        <v>0</v>
      </c>
      <c r="X20" s="11">
        <f t="shared" si="8"/>
        <v>44781</v>
      </c>
    </row>
    <row r="21" spans="2:24" x14ac:dyDescent="0.35">
      <c r="B21" s="3" t="s">
        <v>1</v>
      </c>
      <c r="C21" s="3">
        <v>118</v>
      </c>
      <c r="D21" s="5">
        <v>44780</v>
      </c>
      <c r="E21" s="4">
        <f t="shared" si="15"/>
        <v>44782</v>
      </c>
      <c r="F21" s="5">
        <f t="shared" si="13"/>
        <v>44785</v>
      </c>
      <c r="G21" s="2">
        <v>10018</v>
      </c>
      <c r="H21" s="2">
        <v>501</v>
      </c>
      <c r="I21" s="3" t="s">
        <v>12</v>
      </c>
      <c r="J21" s="19">
        <v>675</v>
      </c>
      <c r="K21" s="7">
        <v>100</v>
      </c>
      <c r="L21" s="19">
        <f t="shared" si="0"/>
        <v>67500</v>
      </c>
      <c r="M21" s="19">
        <v>600</v>
      </c>
      <c r="N21" s="19">
        <f t="shared" si="1"/>
        <v>60000</v>
      </c>
      <c r="O21" s="3" t="s">
        <v>41</v>
      </c>
      <c r="P21" s="3" t="s">
        <v>34</v>
      </c>
      <c r="Q21" s="21">
        <f t="shared" si="2"/>
        <v>7500</v>
      </c>
      <c r="R21" s="7">
        <f t="shared" si="14"/>
        <v>100</v>
      </c>
      <c r="S21" s="19">
        <f t="shared" si="4"/>
        <v>600</v>
      </c>
      <c r="T21" s="19">
        <f t="shared" si="5"/>
        <v>60000</v>
      </c>
      <c r="U21" s="7">
        <f t="shared" si="6"/>
        <v>0</v>
      </c>
      <c r="V21" s="19">
        <f t="shared" si="7"/>
        <v>0</v>
      </c>
      <c r="W21" s="10">
        <v>0</v>
      </c>
      <c r="X21" s="11">
        <f t="shared" si="8"/>
        <v>44785</v>
      </c>
    </row>
    <row r="22" spans="2:24" x14ac:dyDescent="0.35">
      <c r="B22" s="3" t="s">
        <v>2</v>
      </c>
      <c r="C22" s="2">
        <v>119</v>
      </c>
      <c r="D22" s="5">
        <v>44788</v>
      </c>
      <c r="E22" s="4">
        <f t="shared" si="15"/>
        <v>44790</v>
      </c>
      <c r="F22" s="5">
        <f t="shared" si="15"/>
        <v>44792</v>
      </c>
      <c r="G22" s="2">
        <v>10019</v>
      </c>
      <c r="H22" s="2">
        <v>501</v>
      </c>
      <c r="I22" s="3" t="s">
        <v>13</v>
      </c>
      <c r="J22" s="19">
        <v>8000</v>
      </c>
      <c r="K22" s="7">
        <v>25</v>
      </c>
      <c r="L22" s="19">
        <f t="shared" si="0"/>
        <v>200000</v>
      </c>
      <c r="M22" s="19">
        <v>7200</v>
      </c>
      <c r="N22" s="19">
        <f t="shared" si="1"/>
        <v>180000</v>
      </c>
      <c r="O22" s="3" t="s">
        <v>35</v>
      </c>
      <c r="P22" s="3" t="s">
        <v>34</v>
      </c>
      <c r="Q22" s="21">
        <f t="shared" si="2"/>
        <v>20000</v>
      </c>
      <c r="R22" s="7">
        <f t="shared" si="14"/>
        <v>25</v>
      </c>
      <c r="S22" s="19">
        <f t="shared" si="4"/>
        <v>7200</v>
      </c>
      <c r="T22" s="19">
        <f t="shared" si="5"/>
        <v>180000</v>
      </c>
      <c r="U22" s="7">
        <f t="shared" si="6"/>
        <v>0</v>
      </c>
      <c r="V22" s="19">
        <f t="shared" si="7"/>
        <v>0</v>
      </c>
      <c r="W22" s="10">
        <v>0</v>
      </c>
      <c r="X22" s="11">
        <f t="shared" si="8"/>
        <v>44792</v>
      </c>
    </row>
    <row r="23" spans="2:24" x14ac:dyDescent="0.35">
      <c r="B23" s="3" t="s">
        <v>3</v>
      </c>
      <c r="C23" s="3">
        <v>120</v>
      </c>
      <c r="D23" s="5">
        <v>44795</v>
      </c>
      <c r="E23" s="4">
        <f t="shared" si="15"/>
        <v>44797</v>
      </c>
      <c r="F23" s="5">
        <f t="shared" si="15"/>
        <v>44799</v>
      </c>
      <c r="G23" s="3">
        <v>10020</v>
      </c>
      <c r="H23" s="3">
        <v>504</v>
      </c>
      <c r="I23" s="3" t="s">
        <v>20</v>
      </c>
      <c r="J23" s="19">
        <v>360</v>
      </c>
      <c r="K23" s="7">
        <v>800</v>
      </c>
      <c r="L23" s="19">
        <f t="shared" si="0"/>
        <v>288000</v>
      </c>
      <c r="M23" s="19">
        <v>340</v>
      </c>
      <c r="N23" s="19">
        <f t="shared" si="1"/>
        <v>272000</v>
      </c>
      <c r="O23" s="3" t="s">
        <v>36</v>
      </c>
      <c r="P23" s="3" t="s">
        <v>39</v>
      </c>
      <c r="Q23" s="21">
        <f t="shared" si="2"/>
        <v>16000</v>
      </c>
      <c r="R23" s="7">
        <f t="shared" si="14"/>
        <v>800</v>
      </c>
      <c r="S23" s="19">
        <f t="shared" si="4"/>
        <v>340</v>
      </c>
      <c r="T23" s="19">
        <f t="shared" si="5"/>
        <v>272000</v>
      </c>
      <c r="U23" s="7">
        <f t="shared" si="6"/>
        <v>0</v>
      </c>
      <c r="V23" s="19">
        <f t="shared" si="7"/>
        <v>0</v>
      </c>
      <c r="W23" s="10">
        <v>0</v>
      </c>
      <c r="X23" s="11">
        <f t="shared" si="8"/>
        <v>44799</v>
      </c>
    </row>
    <row r="24" spans="2:24" x14ac:dyDescent="0.35">
      <c r="B24" s="3" t="s">
        <v>2</v>
      </c>
      <c r="C24" s="2">
        <v>121</v>
      </c>
      <c r="D24" s="5">
        <v>44798</v>
      </c>
      <c r="E24" s="5">
        <f>D24+4</f>
        <v>44802</v>
      </c>
      <c r="F24" s="4">
        <f>E24+1</f>
        <v>44803</v>
      </c>
      <c r="G24" s="2">
        <v>10021</v>
      </c>
      <c r="H24" s="3">
        <v>504</v>
      </c>
      <c r="I24" s="3" t="s">
        <v>21</v>
      </c>
      <c r="J24" s="19">
        <v>40200</v>
      </c>
      <c r="K24" s="7">
        <v>5</v>
      </c>
      <c r="L24" s="19">
        <f t="shared" si="0"/>
        <v>201000</v>
      </c>
      <c r="M24" s="19">
        <v>36800</v>
      </c>
      <c r="N24" s="19">
        <f t="shared" si="1"/>
        <v>184000</v>
      </c>
      <c r="O24" s="3" t="s">
        <v>41</v>
      </c>
      <c r="P24" s="3" t="s">
        <v>39</v>
      </c>
      <c r="Q24" s="21">
        <f t="shared" si="2"/>
        <v>17000</v>
      </c>
      <c r="R24" s="7">
        <f t="shared" si="14"/>
        <v>5</v>
      </c>
      <c r="S24" s="19">
        <f t="shared" si="4"/>
        <v>36800</v>
      </c>
      <c r="T24" s="19">
        <f t="shared" si="5"/>
        <v>184000</v>
      </c>
      <c r="U24" s="7">
        <f t="shared" si="6"/>
        <v>0</v>
      </c>
      <c r="V24" s="19">
        <f t="shared" si="7"/>
        <v>0</v>
      </c>
      <c r="W24" s="10">
        <v>0</v>
      </c>
      <c r="X24" s="11">
        <f t="shared" si="8"/>
        <v>44803</v>
      </c>
    </row>
    <row r="25" spans="2:24" x14ac:dyDescent="0.35">
      <c r="B25" s="3" t="s">
        <v>2</v>
      </c>
      <c r="C25" s="3">
        <v>122</v>
      </c>
      <c r="D25" s="5">
        <v>44811</v>
      </c>
      <c r="E25" s="5">
        <f>D25+3</f>
        <v>44814</v>
      </c>
      <c r="F25" s="5">
        <f t="shared" ref="F25:F26" si="16">E25+3</f>
        <v>44817</v>
      </c>
      <c r="G25" s="2">
        <v>10022</v>
      </c>
      <c r="H25" s="3">
        <v>503</v>
      </c>
      <c r="I25" s="3" t="s">
        <v>17</v>
      </c>
      <c r="J25" s="19">
        <v>1050</v>
      </c>
      <c r="K25" s="7">
        <v>20</v>
      </c>
      <c r="L25" s="19">
        <f t="shared" si="0"/>
        <v>21000</v>
      </c>
      <c r="M25" s="19">
        <v>1030</v>
      </c>
      <c r="N25" s="19">
        <f t="shared" si="1"/>
        <v>20600</v>
      </c>
      <c r="O25" s="3" t="s">
        <v>41</v>
      </c>
      <c r="P25" s="3" t="s">
        <v>38</v>
      </c>
      <c r="Q25" s="21">
        <f t="shared" si="2"/>
        <v>400</v>
      </c>
      <c r="R25" s="7">
        <f t="shared" si="14"/>
        <v>20</v>
      </c>
      <c r="S25" s="19">
        <f t="shared" si="4"/>
        <v>1030</v>
      </c>
      <c r="T25" s="19">
        <f t="shared" si="5"/>
        <v>20600</v>
      </c>
      <c r="U25" s="7">
        <f t="shared" si="6"/>
        <v>0</v>
      </c>
      <c r="V25" s="19">
        <f t="shared" si="7"/>
        <v>0</v>
      </c>
      <c r="W25" s="10">
        <v>0</v>
      </c>
      <c r="X25" s="11">
        <f t="shared" si="8"/>
        <v>44817</v>
      </c>
    </row>
    <row r="26" spans="2:24" x14ac:dyDescent="0.35">
      <c r="B26" s="3" t="s">
        <v>3</v>
      </c>
      <c r="C26" s="2">
        <v>123</v>
      </c>
      <c r="D26" s="5">
        <v>44819</v>
      </c>
      <c r="E26" s="4">
        <f>D26+2</f>
        <v>44821</v>
      </c>
      <c r="F26" s="5">
        <f t="shared" si="16"/>
        <v>44824</v>
      </c>
      <c r="G26" s="3">
        <v>10023</v>
      </c>
      <c r="H26" s="3">
        <v>502</v>
      </c>
      <c r="I26" s="3" t="s">
        <v>14</v>
      </c>
      <c r="J26" s="19">
        <v>250</v>
      </c>
      <c r="K26" s="7">
        <v>687</v>
      </c>
      <c r="L26" s="19">
        <f t="shared" si="0"/>
        <v>171750</v>
      </c>
      <c r="M26" s="19">
        <v>240</v>
      </c>
      <c r="N26" s="19">
        <f t="shared" si="1"/>
        <v>164880</v>
      </c>
      <c r="O26" s="3" t="s">
        <v>35</v>
      </c>
      <c r="P26" s="3" t="s">
        <v>37</v>
      </c>
      <c r="Q26" s="21">
        <f t="shared" si="2"/>
        <v>6870</v>
      </c>
      <c r="R26" s="7">
        <v>600</v>
      </c>
      <c r="S26" s="19">
        <f t="shared" si="4"/>
        <v>240</v>
      </c>
      <c r="T26" s="19">
        <f t="shared" si="5"/>
        <v>144000</v>
      </c>
      <c r="U26" s="7">
        <f t="shared" si="6"/>
        <v>87</v>
      </c>
      <c r="V26" s="19">
        <f t="shared" si="7"/>
        <v>20880</v>
      </c>
      <c r="W26" s="10">
        <v>1</v>
      </c>
      <c r="X26" s="11">
        <f t="shared" si="8"/>
        <v>44824</v>
      </c>
    </row>
    <row r="27" spans="2:24" x14ac:dyDescent="0.35">
      <c r="B27" s="3" t="s">
        <v>1</v>
      </c>
      <c r="C27" s="3">
        <v>124</v>
      </c>
      <c r="D27" s="5">
        <v>44826</v>
      </c>
      <c r="E27" s="5">
        <f>D27+4</f>
        <v>44830</v>
      </c>
      <c r="F27" s="4">
        <f>E27+1</f>
        <v>44831</v>
      </c>
      <c r="G27" s="2">
        <v>10024</v>
      </c>
      <c r="H27" s="3">
        <v>502</v>
      </c>
      <c r="I27" s="3" t="s">
        <v>15</v>
      </c>
      <c r="J27" s="19">
        <v>85</v>
      </c>
      <c r="K27" s="7">
        <v>200</v>
      </c>
      <c r="L27" s="19">
        <f t="shared" si="0"/>
        <v>17000</v>
      </c>
      <c r="M27" s="19">
        <v>80</v>
      </c>
      <c r="N27" s="19">
        <f t="shared" si="1"/>
        <v>16000</v>
      </c>
      <c r="O27" s="3" t="s">
        <v>35</v>
      </c>
      <c r="P27" s="3" t="s">
        <v>37</v>
      </c>
      <c r="Q27" s="21">
        <f t="shared" si="2"/>
        <v>1000</v>
      </c>
      <c r="R27" s="7">
        <f>K27</f>
        <v>200</v>
      </c>
      <c r="S27" s="19">
        <f t="shared" si="4"/>
        <v>80</v>
      </c>
      <c r="T27" s="19">
        <f t="shared" si="5"/>
        <v>16000</v>
      </c>
      <c r="U27" s="7">
        <f t="shared" si="6"/>
        <v>0</v>
      </c>
      <c r="V27" s="19">
        <f t="shared" si="7"/>
        <v>0</v>
      </c>
      <c r="W27" s="10">
        <v>0</v>
      </c>
      <c r="X27" s="11">
        <f t="shared" si="8"/>
        <v>44831</v>
      </c>
    </row>
    <row r="28" spans="2:24" x14ac:dyDescent="0.35">
      <c r="B28" s="3" t="s">
        <v>3</v>
      </c>
      <c r="C28" s="2">
        <v>125</v>
      </c>
      <c r="D28" s="5">
        <v>44835</v>
      </c>
      <c r="E28" s="5">
        <f>D28+3</f>
        <v>44838</v>
      </c>
      <c r="F28" s="5">
        <f t="shared" ref="F28" si="17">E28+2</f>
        <v>44840</v>
      </c>
      <c r="G28" s="2">
        <v>10025</v>
      </c>
      <c r="H28" s="3">
        <v>505</v>
      </c>
      <c r="I28" s="3" t="s">
        <v>21</v>
      </c>
      <c r="J28" s="19">
        <v>40200</v>
      </c>
      <c r="K28" s="7">
        <v>5</v>
      </c>
      <c r="L28" s="19">
        <f t="shared" si="0"/>
        <v>201000</v>
      </c>
      <c r="M28" s="19">
        <v>36800</v>
      </c>
      <c r="N28" s="19">
        <f t="shared" si="1"/>
        <v>184000</v>
      </c>
      <c r="O28" s="3" t="s">
        <v>36</v>
      </c>
      <c r="P28" s="3" t="s">
        <v>39</v>
      </c>
      <c r="Q28" s="21">
        <f t="shared" si="2"/>
        <v>17000</v>
      </c>
      <c r="R28" s="7">
        <f t="shared" ref="R28:R33" si="18">K28</f>
        <v>5</v>
      </c>
      <c r="S28" s="19">
        <f t="shared" si="4"/>
        <v>36800</v>
      </c>
      <c r="T28" s="19">
        <f t="shared" si="5"/>
        <v>184000</v>
      </c>
      <c r="U28" s="7">
        <f t="shared" si="6"/>
        <v>0</v>
      </c>
      <c r="V28" s="19">
        <f t="shared" si="7"/>
        <v>0</v>
      </c>
      <c r="W28" s="10">
        <v>0</v>
      </c>
      <c r="X28" s="11">
        <f t="shared" si="8"/>
        <v>44840</v>
      </c>
    </row>
    <row r="29" spans="2:24" x14ac:dyDescent="0.35">
      <c r="B29" s="3" t="s">
        <v>3</v>
      </c>
      <c r="C29" s="3">
        <v>126</v>
      </c>
      <c r="D29" s="5">
        <v>44841</v>
      </c>
      <c r="E29" s="5">
        <f>D29+3</f>
        <v>44844</v>
      </c>
      <c r="F29" s="5">
        <f t="shared" ref="F29:F31" si="19">E29+3</f>
        <v>44847</v>
      </c>
      <c r="G29" s="3">
        <v>10026</v>
      </c>
      <c r="H29" s="3">
        <v>504</v>
      </c>
      <c r="I29" s="3" t="s">
        <v>20</v>
      </c>
      <c r="J29" s="19">
        <v>355.9375</v>
      </c>
      <c r="K29" s="7">
        <v>800</v>
      </c>
      <c r="L29" s="19">
        <f t="shared" si="0"/>
        <v>284750</v>
      </c>
      <c r="M29" s="19">
        <v>340</v>
      </c>
      <c r="N29" s="19">
        <f t="shared" si="1"/>
        <v>272000</v>
      </c>
      <c r="O29" s="3" t="s">
        <v>36</v>
      </c>
      <c r="P29" s="3" t="s">
        <v>39</v>
      </c>
      <c r="Q29" s="21">
        <f t="shared" si="2"/>
        <v>12750</v>
      </c>
      <c r="R29" s="7">
        <f t="shared" si="18"/>
        <v>800</v>
      </c>
      <c r="S29" s="19">
        <f t="shared" si="4"/>
        <v>340</v>
      </c>
      <c r="T29" s="19">
        <f t="shared" si="5"/>
        <v>272000</v>
      </c>
      <c r="U29" s="7">
        <f t="shared" si="6"/>
        <v>0</v>
      </c>
      <c r="V29" s="19">
        <f t="shared" si="7"/>
        <v>0</v>
      </c>
      <c r="W29" s="10">
        <v>0</v>
      </c>
      <c r="X29" s="11">
        <f t="shared" si="8"/>
        <v>44847</v>
      </c>
    </row>
    <row r="30" spans="2:24" x14ac:dyDescent="0.35">
      <c r="B30" s="3" t="s">
        <v>2</v>
      </c>
      <c r="C30" s="2">
        <v>127</v>
      </c>
      <c r="D30" s="5">
        <v>44866</v>
      </c>
      <c r="E30" s="5">
        <f t="shared" ref="E30:E31" si="20">D30+3</f>
        <v>44869</v>
      </c>
      <c r="F30" s="5">
        <f t="shared" si="19"/>
        <v>44872</v>
      </c>
      <c r="G30" s="2">
        <v>10027</v>
      </c>
      <c r="H30" s="3">
        <v>502</v>
      </c>
      <c r="I30" s="3" t="s">
        <v>14</v>
      </c>
      <c r="J30" s="19">
        <v>250</v>
      </c>
      <c r="K30" s="7">
        <v>500</v>
      </c>
      <c r="L30" s="19">
        <f t="shared" si="0"/>
        <v>125000</v>
      </c>
      <c r="M30" s="19">
        <v>240</v>
      </c>
      <c r="N30" s="19">
        <f t="shared" si="1"/>
        <v>120000</v>
      </c>
      <c r="O30" s="3" t="s">
        <v>41</v>
      </c>
      <c r="P30" s="3" t="s">
        <v>37</v>
      </c>
      <c r="Q30" s="21">
        <f t="shared" si="2"/>
        <v>5000</v>
      </c>
      <c r="R30" s="7">
        <f t="shared" si="18"/>
        <v>500</v>
      </c>
      <c r="S30" s="19">
        <f t="shared" si="4"/>
        <v>240</v>
      </c>
      <c r="T30" s="19">
        <f t="shared" si="5"/>
        <v>120000</v>
      </c>
      <c r="U30" s="7">
        <f t="shared" si="6"/>
        <v>0</v>
      </c>
      <c r="V30" s="19">
        <f t="shared" si="7"/>
        <v>0</v>
      </c>
      <c r="W30" s="10">
        <v>0</v>
      </c>
      <c r="X30" s="11">
        <f t="shared" si="8"/>
        <v>44872</v>
      </c>
    </row>
    <row r="31" spans="2:24" x14ac:dyDescent="0.35">
      <c r="B31" s="3" t="s">
        <v>1</v>
      </c>
      <c r="C31" s="3">
        <v>128</v>
      </c>
      <c r="D31" s="5">
        <v>44868</v>
      </c>
      <c r="E31" s="5">
        <f t="shared" si="20"/>
        <v>44871</v>
      </c>
      <c r="F31" s="5">
        <f t="shared" si="19"/>
        <v>44874</v>
      </c>
      <c r="G31" s="2">
        <v>10028</v>
      </c>
      <c r="H31" s="3">
        <v>502</v>
      </c>
      <c r="I31" s="3" t="s">
        <v>15</v>
      </c>
      <c r="J31" s="19">
        <v>85</v>
      </c>
      <c r="K31" s="7">
        <v>500</v>
      </c>
      <c r="L31" s="19">
        <f t="shared" si="0"/>
        <v>42500</v>
      </c>
      <c r="M31" s="19">
        <v>80</v>
      </c>
      <c r="N31" s="19">
        <f t="shared" si="1"/>
        <v>40000</v>
      </c>
      <c r="O31" s="3" t="s">
        <v>41</v>
      </c>
      <c r="P31" s="3" t="s">
        <v>37</v>
      </c>
      <c r="Q31" s="21">
        <f t="shared" si="2"/>
        <v>2500</v>
      </c>
      <c r="R31" s="7">
        <f t="shared" si="18"/>
        <v>500</v>
      </c>
      <c r="S31" s="19">
        <f t="shared" si="4"/>
        <v>80</v>
      </c>
      <c r="T31" s="19">
        <f t="shared" si="5"/>
        <v>40000</v>
      </c>
      <c r="U31" s="7">
        <f t="shared" si="6"/>
        <v>0</v>
      </c>
      <c r="V31" s="19">
        <f t="shared" si="7"/>
        <v>0</v>
      </c>
      <c r="W31" s="10">
        <v>0</v>
      </c>
      <c r="X31" s="11">
        <f t="shared" si="8"/>
        <v>44874</v>
      </c>
    </row>
    <row r="32" spans="2:24" x14ac:dyDescent="0.35">
      <c r="B32" s="3" t="s">
        <v>1</v>
      </c>
      <c r="C32" s="2">
        <v>129</v>
      </c>
      <c r="D32" s="5">
        <v>44870</v>
      </c>
      <c r="E32" s="5">
        <f>D32+4</f>
        <v>44874</v>
      </c>
      <c r="F32" s="5">
        <f t="shared" ref="F32:F33" si="21">E32+2</f>
        <v>44876</v>
      </c>
      <c r="G32" s="3">
        <v>10029</v>
      </c>
      <c r="H32" s="3">
        <v>504</v>
      </c>
      <c r="I32" s="3" t="s">
        <v>19</v>
      </c>
      <c r="J32" s="19">
        <v>12000</v>
      </c>
      <c r="K32" s="7">
        <v>23</v>
      </c>
      <c r="L32" s="19">
        <f t="shared" si="0"/>
        <v>276000</v>
      </c>
      <c r="M32" s="19">
        <v>11500</v>
      </c>
      <c r="N32" s="19">
        <f t="shared" si="1"/>
        <v>264500</v>
      </c>
      <c r="O32" s="3" t="s">
        <v>41</v>
      </c>
      <c r="P32" s="3" t="s">
        <v>39</v>
      </c>
      <c r="Q32" s="21">
        <f t="shared" si="2"/>
        <v>11500</v>
      </c>
      <c r="R32" s="7">
        <f t="shared" si="18"/>
        <v>23</v>
      </c>
      <c r="S32" s="19">
        <f t="shared" si="4"/>
        <v>11500</v>
      </c>
      <c r="T32" s="19">
        <f t="shared" si="5"/>
        <v>264500</v>
      </c>
      <c r="U32" s="7">
        <f t="shared" si="6"/>
        <v>0</v>
      </c>
      <c r="V32" s="19">
        <f t="shared" si="7"/>
        <v>0</v>
      </c>
      <c r="W32" s="10">
        <v>0</v>
      </c>
      <c r="X32" s="11">
        <f t="shared" si="8"/>
        <v>44876</v>
      </c>
    </row>
    <row r="33" spans="2:24" x14ac:dyDescent="0.35">
      <c r="B33" s="3" t="s">
        <v>3</v>
      </c>
      <c r="C33" s="3">
        <v>130</v>
      </c>
      <c r="D33" s="5">
        <v>44872</v>
      </c>
      <c r="E33" s="4">
        <f t="shared" ref="E33:E35" si="22">D33+2</f>
        <v>44874</v>
      </c>
      <c r="F33" s="5">
        <f t="shared" si="21"/>
        <v>44876</v>
      </c>
      <c r="G33" s="2">
        <v>10030</v>
      </c>
      <c r="H33" s="3">
        <v>503</v>
      </c>
      <c r="I33" s="3" t="s">
        <v>16</v>
      </c>
      <c r="J33" s="19">
        <v>250</v>
      </c>
      <c r="K33" s="7">
        <v>58</v>
      </c>
      <c r="L33" s="19">
        <f t="shared" si="0"/>
        <v>14500</v>
      </c>
      <c r="M33" s="19">
        <v>220</v>
      </c>
      <c r="N33" s="19">
        <f t="shared" si="1"/>
        <v>12760</v>
      </c>
      <c r="O33" s="3" t="s">
        <v>35</v>
      </c>
      <c r="P33" s="3" t="s">
        <v>38</v>
      </c>
      <c r="Q33" s="21">
        <f t="shared" si="2"/>
        <v>1740</v>
      </c>
      <c r="R33" s="7">
        <f t="shared" si="18"/>
        <v>58</v>
      </c>
      <c r="S33" s="19">
        <f t="shared" si="4"/>
        <v>220</v>
      </c>
      <c r="T33" s="19">
        <f t="shared" si="5"/>
        <v>12760</v>
      </c>
      <c r="U33" s="7">
        <f t="shared" si="6"/>
        <v>0</v>
      </c>
      <c r="V33" s="19">
        <f t="shared" si="7"/>
        <v>0</v>
      </c>
      <c r="W33" s="10">
        <v>0</v>
      </c>
      <c r="X33" s="11">
        <f t="shared" si="8"/>
        <v>44876</v>
      </c>
    </row>
    <row r="34" spans="2:24" x14ac:dyDescent="0.35">
      <c r="B34" s="3" t="s">
        <v>2</v>
      </c>
      <c r="C34" s="2">
        <v>131</v>
      </c>
      <c r="D34" s="5">
        <v>44880</v>
      </c>
      <c r="E34" s="4">
        <f t="shared" si="22"/>
        <v>44882</v>
      </c>
      <c r="F34" s="5">
        <f>E34+2</f>
        <v>44884</v>
      </c>
      <c r="G34" s="2">
        <v>10031</v>
      </c>
      <c r="H34" s="3">
        <v>505</v>
      </c>
      <c r="I34" s="3" t="s">
        <v>20</v>
      </c>
      <c r="J34" s="19">
        <v>355.9375</v>
      </c>
      <c r="K34" s="7">
        <v>800</v>
      </c>
      <c r="L34" s="19">
        <f t="shared" si="0"/>
        <v>284750</v>
      </c>
      <c r="M34" s="19">
        <v>340</v>
      </c>
      <c r="N34" s="19">
        <f t="shared" si="1"/>
        <v>272000</v>
      </c>
      <c r="O34" s="3" t="s">
        <v>35</v>
      </c>
      <c r="P34" s="3" t="s">
        <v>39</v>
      </c>
      <c r="Q34" s="21">
        <f t="shared" si="2"/>
        <v>12750</v>
      </c>
      <c r="R34" s="7">
        <v>750</v>
      </c>
      <c r="S34" s="19">
        <f t="shared" si="4"/>
        <v>340</v>
      </c>
      <c r="T34" s="19">
        <f t="shared" si="5"/>
        <v>255000</v>
      </c>
      <c r="U34" s="7">
        <f t="shared" si="6"/>
        <v>50</v>
      </c>
      <c r="V34" s="19">
        <f t="shared" si="7"/>
        <v>17000</v>
      </c>
      <c r="W34" s="10">
        <v>1</v>
      </c>
      <c r="X34" s="11">
        <f t="shared" si="8"/>
        <v>44884</v>
      </c>
    </row>
    <row r="35" spans="2:24" x14ac:dyDescent="0.35">
      <c r="B35" s="3" t="s">
        <v>2</v>
      </c>
      <c r="C35" s="3">
        <v>132</v>
      </c>
      <c r="D35" s="5">
        <v>44887</v>
      </c>
      <c r="E35" s="4">
        <f t="shared" si="22"/>
        <v>44889</v>
      </c>
      <c r="F35" s="5">
        <f>E35+2</f>
        <v>44891</v>
      </c>
      <c r="G35" s="3">
        <v>10032</v>
      </c>
      <c r="H35" s="3">
        <v>503</v>
      </c>
      <c r="I35" s="3" t="s">
        <v>26</v>
      </c>
      <c r="J35" s="19">
        <v>5800</v>
      </c>
      <c r="K35" s="7">
        <v>10</v>
      </c>
      <c r="L35" s="19">
        <f t="shared" si="0"/>
        <v>58000</v>
      </c>
      <c r="M35" s="19">
        <v>5200</v>
      </c>
      <c r="N35" s="19">
        <f t="shared" si="1"/>
        <v>52000</v>
      </c>
      <c r="O35" s="3" t="s">
        <v>35</v>
      </c>
      <c r="P35" s="3" t="s">
        <v>38</v>
      </c>
      <c r="Q35" s="21">
        <f t="shared" si="2"/>
        <v>6000</v>
      </c>
      <c r="R35" s="7">
        <f>K35</f>
        <v>10</v>
      </c>
      <c r="S35" s="19">
        <f t="shared" si="4"/>
        <v>5200</v>
      </c>
      <c r="T35" s="19">
        <f t="shared" si="5"/>
        <v>52000</v>
      </c>
      <c r="U35" s="7">
        <f t="shared" si="6"/>
        <v>0</v>
      </c>
      <c r="V35" s="19">
        <f t="shared" si="7"/>
        <v>0</v>
      </c>
      <c r="W35" s="10">
        <v>0</v>
      </c>
      <c r="X35" s="11">
        <f t="shared" si="8"/>
        <v>44891</v>
      </c>
    </row>
    <row r="36" spans="2:24" x14ac:dyDescent="0.35">
      <c r="B36" s="2" t="s">
        <v>1</v>
      </c>
      <c r="C36" s="2">
        <v>133</v>
      </c>
      <c r="D36" s="5">
        <v>44896</v>
      </c>
      <c r="E36" s="5">
        <f t="shared" ref="E36:E40" si="23">D36+4</f>
        <v>44900</v>
      </c>
      <c r="F36" s="5">
        <f t="shared" ref="F36:F39" si="24">E36+2</f>
        <v>44902</v>
      </c>
      <c r="G36" s="2">
        <v>10033</v>
      </c>
      <c r="H36" s="3">
        <v>502</v>
      </c>
      <c r="I36" s="3" t="s">
        <v>25</v>
      </c>
      <c r="J36" s="19">
        <v>28</v>
      </c>
      <c r="K36" s="7">
        <v>504</v>
      </c>
      <c r="L36" s="19">
        <f t="shared" si="0"/>
        <v>14112</v>
      </c>
      <c r="M36" s="19">
        <v>26</v>
      </c>
      <c r="N36" s="19">
        <f t="shared" si="1"/>
        <v>13104</v>
      </c>
      <c r="O36" s="3" t="s">
        <v>36</v>
      </c>
      <c r="P36" s="3" t="s">
        <v>37</v>
      </c>
      <c r="Q36" s="21">
        <f t="shared" si="2"/>
        <v>1008</v>
      </c>
      <c r="R36" s="7">
        <f t="shared" ref="R36:R38" si="25">K36</f>
        <v>504</v>
      </c>
      <c r="S36" s="19">
        <f t="shared" si="4"/>
        <v>26</v>
      </c>
      <c r="T36" s="19">
        <f t="shared" si="5"/>
        <v>13104</v>
      </c>
      <c r="U36" s="7">
        <f t="shared" si="6"/>
        <v>0</v>
      </c>
      <c r="V36" s="19">
        <f t="shared" si="7"/>
        <v>0</v>
      </c>
      <c r="W36" s="10">
        <v>0</v>
      </c>
      <c r="X36" s="11">
        <f t="shared" si="8"/>
        <v>44902</v>
      </c>
    </row>
    <row r="37" spans="2:24" x14ac:dyDescent="0.35">
      <c r="B37" s="3" t="s">
        <v>1</v>
      </c>
      <c r="C37" s="3">
        <v>134</v>
      </c>
      <c r="D37" s="5">
        <v>44902</v>
      </c>
      <c r="E37" s="5">
        <f t="shared" si="23"/>
        <v>44906</v>
      </c>
      <c r="F37" s="5">
        <f t="shared" si="24"/>
        <v>44908</v>
      </c>
      <c r="G37" s="2">
        <v>10034</v>
      </c>
      <c r="H37" s="3">
        <v>503</v>
      </c>
      <c r="I37" s="3" t="s">
        <v>17</v>
      </c>
      <c r="J37" s="19">
        <v>1050</v>
      </c>
      <c r="K37" s="7">
        <v>40</v>
      </c>
      <c r="L37" s="19">
        <f t="shared" si="0"/>
        <v>42000</v>
      </c>
      <c r="M37" s="19">
        <v>1000</v>
      </c>
      <c r="N37" s="19">
        <f t="shared" si="1"/>
        <v>40000</v>
      </c>
      <c r="O37" s="3" t="s">
        <v>36</v>
      </c>
      <c r="P37" s="3" t="s">
        <v>38</v>
      </c>
      <c r="Q37" s="21">
        <f t="shared" si="2"/>
        <v>2000</v>
      </c>
      <c r="R37" s="7">
        <f t="shared" si="25"/>
        <v>40</v>
      </c>
      <c r="S37" s="19">
        <f t="shared" si="4"/>
        <v>1000</v>
      </c>
      <c r="T37" s="19">
        <f t="shared" si="5"/>
        <v>40000</v>
      </c>
      <c r="U37" s="7">
        <f t="shared" si="6"/>
        <v>0</v>
      </c>
      <c r="V37" s="19">
        <f t="shared" si="7"/>
        <v>0</v>
      </c>
      <c r="W37" s="10">
        <v>0</v>
      </c>
      <c r="X37" s="11">
        <f t="shared" si="8"/>
        <v>44908</v>
      </c>
    </row>
    <row r="38" spans="2:24" x14ac:dyDescent="0.35">
      <c r="B38" s="3" t="s">
        <v>2</v>
      </c>
      <c r="C38" s="2">
        <v>135</v>
      </c>
      <c r="D38" s="5">
        <v>44910</v>
      </c>
      <c r="E38" s="5">
        <f t="shared" si="23"/>
        <v>44914</v>
      </c>
      <c r="F38" s="5">
        <f t="shared" si="24"/>
        <v>44916</v>
      </c>
      <c r="G38" s="3">
        <v>10035</v>
      </c>
      <c r="H38" s="3">
        <v>503</v>
      </c>
      <c r="I38" s="3" t="s">
        <v>18</v>
      </c>
      <c r="J38" s="19">
        <v>1100</v>
      </c>
      <c r="K38" s="7">
        <v>25</v>
      </c>
      <c r="L38" s="19">
        <f t="shared" si="0"/>
        <v>27500</v>
      </c>
      <c r="M38" s="19">
        <v>1000</v>
      </c>
      <c r="N38" s="19">
        <f t="shared" si="1"/>
        <v>25000</v>
      </c>
      <c r="O38" s="3" t="s">
        <v>35</v>
      </c>
      <c r="P38" s="3" t="s">
        <v>38</v>
      </c>
      <c r="Q38" s="21">
        <f t="shared" si="2"/>
        <v>2500</v>
      </c>
      <c r="R38" s="7">
        <f t="shared" si="25"/>
        <v>25</v>
      </c>
      <c r="S38" s="19">
        <f t="shared" si="4"/>
        <v>1000</v>
      </c>
      <c r="T38" s="19">
        <f t="shared" si="5"/>
        <v>25000</v>
      </c>
      <c r="U38" s="7">
        <f t="shared" si="6"/>
        <v>0</v>
      </c>
      <c r="V38" s="19">
        <f t="shared" si="7"/>
        <v>0</v>
      </c>
      <c r="W38" s="10">
        <v>0</v>
      </c>
      <c r="X38" s="11">
        <f t="shared" si="8"/>
        <v>44916</v>
      </c>
    </row>
    <row r="39" spans="2:24" x14ac:dyDescent="0.35">
      <c r="B39" s="3" t="s">
        <v>3</v>
      </c>
      <c r="C39" s="3">
        <v>136</v>
      </c>
      <c r="D39" s="5">
        <v>44927</v>
      </c>
      <c r="E39" s="5">
        <f t="shared" si="23"/>
        <v>44931</v>
      </c>
      <c r="F39" s="5">
        <f t="shared" si="24"/>
        <v>44933</v>
      </c>
      <c r="G39" s="2">
        <v>10036</v>
      </c>
      <c r="H39" s="3">
        <v>503</v>
      </c>
      <c r="I39" s="3" t="s">
        <v>16</v>
      </c>
      <c r="J39" s="19">
        <v>250</v>
      </c>
      <c r="K39" s="7">
        <v>70</v>
      </c>
      <c r="L39" s="19">
        <f t="shared" si="0"/>
        <v>17500</v>
      </c>
      <c r="M39" s="19">
        <v>220</v>
      </c>
      <c r="N39" s="19">
        <f t="shared" si="1"/>
        <v>15400</v>
      </c>
      <c r="O39" s="3" t="s">
        <v>35</v>
      </c>
      <c r="P39" s="3" t="s">
        <v>38</v>
      </c>
      <c r="Q39" s="21">
        <f t="shared" si="2"/>
        <v>2100</v>
      </c>
      <c r="R39" s="7">
        <v>60</v>
      </c>
      <c r="S39" s="19">
        <f t="shared" si="4"/>
        <v>220</v>
      </c>
      <c r="T39" s="19">
        <f t="shared" si="5"/>
        <v>13200</v>
      </c>
      <c r="U39" s="7">
        <f t="shared" si="6"/>
        <v>10</v>
      </c>
      <c r="V39" s="19">
        <f t="shared" si="7"/>
        <v>2200</v>
      </c>
      <c r="W39" s="10">
        <v>1</v>
      </c>
      <c r="X39" s="11">
        <f t="shared" si="8"/>
        <v>44933</v>
      </c>
    </row>
    <row r="40" spans="2:24" x14ac:dyDescent="0.35">
      <c r="B40" s="3" t="s">
        <v>2</v>
      </c>
      <c r="C40" s="2">
        <v>137</v>
      </c>
      <c r="D40" s="5">
        <v>44929</v>
      </c>
      <c r="E40" s="5">
        <f t="shared" si="23"/>
        <v>44933</v>
      </c>
      <c r="F40" s="5">
        <f t="shared" ref="F40:F41" si="26">E40+3</f>
        <v>44936</v>
      </c>
      <c r="G40" s="2">
        <v>10037</v>
      </c>
      <c r="H40" s="3">
        <v>504</v>
      </c>
      <c r="I40" s="3" t="s">
        <v>21</v>
      </c>
      <c r="J40" s="19">
        <v>39000</v>
      </c>
      <c r="K40" s="7">
        <v>10</v>
      </c>
      <c r="L40" s="19">
        <f t="shared" si="0"/>
        <v>390000</v>
      </c>
      <c r="M40" s="19">
        <v>38800</v>
      </c>
      <c r="N40" s="19">
        <f t="shared" si="1"/>
        <v>388000</v>
      </c>
      <c r="O40" s="3" t="s">
        <v>35</v>
      </c>
      <c r="P40" s="3" t="s">
        <v>39</v>
      </c>
      <c r="Q40" s="21">
        <f t="shared" si="2"/>
        <v>2000</v>
      </c>
      <c r="R40" s="7">
        <f>K40</f>
        <v>10</v>
      </c>
      <c r="S40" s="19">
        <f t="shared" si="4"/>
        <v>38800</v>
      </c>
      <c r="T40" s="19">
        <f t="shared" si="5"/>
        <v>388000</v>
      </c>
      <c r="U40" s="7">
        <f t="shared" si="6"/>
        <v>0</v>
      </c>
      <c r="V40" s="19">
        <f t="shared" si="7"/>
        <v>0</v>
      </c>
      <c r="W40" s="10">
        <v>0</v>
      </c>
      <c r="X40" s="11">
        <f t="shared" si="8"/>
        <v>44936</v>
      </c>
    </row>
    <row r="41" spans="2:24" x14ac:dyDescent="0.35">
      <c r="B41" s="3" t="s">
        <v>2</v>
      </c>
      <c r="C41" s="3">
        <v>138</v>
      </c>
      <c r="D41" s="5">
        <v>44933</v>
      </c>
      <c r="E41" s="5">
        <f t="shared" ref="E41:E42" si="27">D41+3</f>
        <v>44936</v>
      </c>
      <c r="F41" s="5">
        <f t="shared" si="26"/>
        <v>44939</v>
      </c>
      <c r="G41" s="3">
        <v>10038</v>
      </c>
      <c r="H41" s="3">
        <v>503</v>
      </c>
      <c r="I41" s="3" t="s">
        <v>26</v>
      </c>
      <c r="J41" s="19">
        <v>5800</v>
      </c>
      <c r="K41" s="7">
        <v>10</v>
      </c>
      <c r="L41" s="19">
        <f t="shared" si="0"/>
        <v>58000</v>
      </c>
      <c r="M41" s="19">
        <v>5200</v>
      </c>
      <c r="N41" s="19">
        <f t="shared" si="1"/>
        <v>52000</v>
      </c>
      <c r="O41" s="3" t="s">
        <v>41</v>
      </c>
      <c r="P41" s="3" t="s">
        <v>38</v>
      </c>
      <c r="Q41" s="21">
        <f t="shared" si="2"/>
        <v>6000</v>
      </c>
      <c r="R41" s="7">
        <f>K41</f>
        <v>10</v>
      </c>
      <c r="S41" s="19">
        <f t="shared" si="4"/>
        <v>5200</v>
      </c>
      <c r="T41" s="19">
        <f t="shared" si="5"/>
        <v>52000</v>
      </c>
      <c r="U41" s="7">
        <f t="shared" si="6"/>
        <v>0</v>
      </c>
      <c r="V41" s="19">
        <f t="shared" si="7"/>
        <v>0</v>
      </c>
      <c r="W41" s="10">
        <v>0</v>
      </c>
      <c r="X41" s="11">
        <f t="shared" si="8"/>
        <v>44939</v>
      </c>
    </row>
    <row r="42" spans="2:24" x14ac:dyDescent="0.35">
      <c r="B42" s="3" t="s">
        <v>3</v>
      </c>
      <c r="C42" s="2">
        <v>139</v>
      </c>
      <c r="D42" s="5">
        <v>44941</v>
      </c>
      <c r="E42" s="5">
        <f t="shared" si="27"/>
        <v>44944</v>
      </c>
      <c r="F42" s="5">
        <f>E42+2</f>
        <v>44946</v>
      </c>
      <c r="G42" s="2">
        <v>10039</v>
      </c>
      <c r="H42" s="3">
        <v>502</v>
      </c>
      <c r="I42" s="3" t="s">
        <v>25</v>
      </c>
      <c r="J42" s="19">
        <v>28</v>
      </c>
      <c r="K42" s="7">
        <v>1000</v>
      </c>
      <c r="L42" s="19">
        <f t="shared" si="0"/>
        <v>28000</v>
      </c>
      <c r="M42" s="19">
        <v>26</v>
      </c>
      <c r="N42" s="19">
        <f t="shared" si="1"/>
        <v>26000</v>
      </c>
      <c r="O42" s="3" t="s">
        <v>36</v>
      </c>
      <c r="P42" s="3" t="s">
        <v>37</v>
      </c>
      <c r="Q42" s="21">
        <f t="shared" si="2"/>
        <v>2000</v>
      </c>
      <c r="R42" s="7">
        <v>800</v>
      </c>
      <c r="S42" s="19">
        <f t="shared" si="4"/>
        <v>26</v>
      </c>
      <c r="T42" s="19">
        <f t="shared" si="5"/>
        <v>20800</v>
      </c>
      <c r="U42" s="7">
        <f t="shared" si="6"/>
        <v>200</v>
      </c>
      <c r="V42" s="19">
        <f t="shared" si="7"/>
        <v>5200</v>
      </c>
      <c r="W42" s="10">
        <v>1</v>
      </c>
      <c r="X42" s="11">
        <f t="shared" si="8"/>
        <v>44946</v>
      </c>
    </row>
    <row r="43" spans="2:24" x14ac:dyDescent="0.35">
      <c r="B43" s="3" t="s">
        <v>1</v>
      </c>
      <c r="C43" s="3">
        <v>140</v>
      </c>
      <c r="D43" s="5">
        <v>44948</v>
      </c>
      <c r="E43" s="4">
        <f>D43+2</f>
        <v>44950</v>
      </c>
      <c r="F43" s="4">
        <f>E43+1</f>
        <v>44951</v>
      </c>
      <c r="G43" s="2">
        <v>10040</v>
      </c>
      <c r="H43" s="3">
        <v>504</v>
      </c>
      <c r="I43" s="3" t="s">
        <v>19</v>
      </c>
      <c r="J43" s="19">
        <v>14400</v>
      </c>
      <c r="K43" s="7">
        <v>15</v>
      </c>
      <c r="L43" s="19">
        <f t="shared" si="0"/>
        <v>216000</v>
      </c>
      <c r="M43" s="19">
        <v>13200</v>
      </c>
      <c r="N43" s="19">
        <f t="shared" si="1"/>
        <v>198000</v>
      </c>
      <c r="O43" s="3" t="s">
        <v>41</v>
      </c>
      <c r="P43" s="3" t="s">
        <v>39</v>
      </c>
      <c r="Q43" s="21">
        <f t="shared" si="2"/>
        <v>18000</v>
      </c>
      <c r="R43" s="3">
        <v>10</v>
      </c>
      <c r="S43" s="19">
        <f t="shared" si="4"/>
        <v>13200</v>
      </c>
      <c r="T43" s="19">
        <f t="shared" si="5"/>
        <v>132000</v>
      </c>
      <c r="U43" s="7">
        <f t="shared" si="6"/>
        <v>5</v>
      </c>
      <c r="V43" s="19">
        <f t="shared" si="7"/>
        <v>66000</v>
      </c>
      <c r="W43" s="10">
        <v>1</v>
      </c>
      <c r="X43" s="11">
        <f t="shared" si="8"/>
        <v>44951</v>
      </c>
    </row>
    <row r="44" spans="2:24" x14ac:dyDescent="0.35">
      <c r="B44" s="3" t="s">
        <v>2</v>
      </c>
      <c r="C44" s="2">
        <v>141</v>
      </c>
      <c r="D44" s="5">
        <v>44951</v>
      </c>
      <c r="E44" s="5">
        <f t="shared" ref="E44:E45" si="28">D44+4</f>
        <v>44955</v>
      </c>
      <c r="F44" s="4">
        <f>E44+1</f>
        <v>44956</v>
      </c>
      <c r="G44" s="3">
        <v>10041</v>
      </c>
      <c r="H44" s="3">
        <v>503</v>
      </c>
      <c r="I44" s="3" t="s">
        <v>17</v>
      </c>
      <c r="J44" s="19">
        <v>1100</v>
      </c>
      <c r="K44" s="7">
        <v>10</v>
      </c>
      <c r="L44" s="19">
        <f t="shared" si="0"/>
        <v>11000</v>
      </c>
      <c r="M44" s="19">
        <v>1050</v>
      </c>
      <c r="N44" s="19">
        <f t="shared" si="1"/>
        <v>10500</v>
      </c>
      <c r="O44" s="3" t="s">
        <v>41</v>
      </c>
      <c r="P44" s="3" t="s">
        <v>38</v>
      </c>
      <c r="Q44" s="21">
        <f t="shared" si="2"/>
        <v>500</v>
      </c>
      <c r="R44" s="3">
        <v>5</v>
      </c>
      <c r="S44" s="19">
        <f t="shared" si="4"/>
        <v>1050</v>
      </c>
      <c r="T44" s="19">
        <f t="shared" si="5"/>
        <v>5250</v>
      </c>
      <c r="U44" s="7">
        <f t="shared" si="6"/>
        <v>5</v>
      </c>
      <c r="V44" s="19">
        <f t="shared" si="7"/>
        <v>5250</v>
      </c>
      <c r="W44" s="10">
        <v>1</v>
      </c>
      <c r="X44" s="11">
        <f t="shared" si="8"/>
        <v>44956</v>
      </c>
    </row>
    <row r="45" spans="2:24" x14ac:dyDescent="0.35">
      <c r="B45" s="2" t="s">
        <v>1</v>
      </c>
      <c r="C45" s="3">
        <v>142</v>
      </c>
      <c r="D45" s="5">
        <v>44964</v>
      </c>
      <c r="E45" s="5">
        <f t="shared" si="28"/>
        <v>44968</v>
      </c>
      <c r="F45" s="5">
        <f>E45+3</f>
        <v>44971</v>
      </c>
      <c r="G45" s="2">
        <v>10042</v>
      </c>
      <c r="H45" s="3">
        <v>503</v>
      </c>
      <c r="I45" s="3" t="s">
        <v>18</v>
      </c>
      <c r="J45" s="19">
        <v>1200</v>
      </c>
      <c r="K45" s="7">
        <v>15</v>
      </c>
      <c r="L45" s="19">
        <f t="shared" si="0"/>
        <v>18000</v>
      </c>
      <c r="M45" s="19">
        <v>1050</v>
      </c>
      <c r="N45" s="19">
        <f t="shared" si="1"/>
        <v>15750</v>
      </c>
      <c r="O45" s="3" t="s">
        <v>35</v>
      </c>
      <c r="P45" s="3" t="s">
        <v>38</v>
      </c>
      <c r="Q45" s="21">
        <f t="shared" si="2"/>
        <v>2250</v>
      </c>
      <c r="R45" s="3">
        <v>10</v>
      </c>
      <c r="S45" s="19">
        <f t="shared" si="4"/>
        <v>1050</v>
      </c>
      <c r="T45" s="19">
        <f t="shared" si="5"/>
        <v>10500</v>
      </c>
      <c r="U45" s="7">
        <f t="shared" si="6"/>
        <v>5</v>
      </c>
      <c r="V45" s="19">
        <f t="shared" si="7"/>
        <v>5250</v>
      </c>
      <c r="W45" s="10">
        <v>1</v>
      </c>
      <c r="X45" s="11">
        <f t="shared" si="8"/>
        <v>44971</v>
      </c>
    </row>
    <row r="46" spans="2:24" x14ac:dyDescent="0.35">
      <c r="B46" s="3" t="s">
        <v>1</v>
      </c>
      <c r="C46" s="2">
        <v>143</v>
      </c>
      <c r="D46" s="5">
        <v>44986</v>
      </c>
      <c r="E46" s="5">
        <f>D46+3</f>
        <v>44989</v>
      </c>
      <c r="F46" s="5">
        <f t="shared" ref="F46:F50" si="29">E46+2</f>
        <v>44991</v>
      </c>
      <c r="G46" s="2">
        <v>10043</v>
      </c>
      <c r="H46" s="3">
        <v>503</v>
      </c>
      <c r="I46" s="3" t="s">
        <v>16</v>
      </c>
      <c r="J46" s="19">
        <v>250</v>
      </c>
      <c r="K46" s="7">
        <v>80</v>
      </c>
      <c r="L46" s="19">
        <f t="shared" si="0"/>
        <v>20000</v>
      </c>
      <c r="M46" s="19">
        <v>220</v>
      </c>
      <c r="N46" s="19">
        <f t="shared" si="1"/>
        <v>17600</v>
      </c>
      <c r="O46" s="3" t="s">
        <v>36</v>
      </c>
      <c r="P46" s="3" t="s">
        <v>38</v>
      </c>
      <c r="Q46" s="21">
        <f t="shared" si="2"/>
        <v>2400</v>
      </c>
      <c r="R46" s="3">
        <v>40</v>
      </c>
      <c r="S46" s="19">
        <f t="shared" si="4"/>
        <v>220</v>
      </c>
      <c r="T46" s="19">
        <f t="shared" si="5"/>
        <v>8800</v>
      </c>
      <c r="U46" s="7">
        <f t="shared" si="6"/>
        <v>40</v>
      </c>
      <c r="V46" s="19">
        <f t="shared" si="7"/>
        <v>8800</v>
      </c>
      <c r="W46" s="10">
        <v>1</v>
      </c>
      <c r="X46" s="11">
        <f t="shared" si="8"/>
        <v>44991</v>
      </c>
    </row>
    <row r="47" spans="2:24" x14ac:dyDescent="0.35">
      <c r="B47" s="3" t="s">
        <v>2</v>
      </c>
      <c r="C47" s="3">
        <v>144</v>
      </c>
      <c r="D47" s="5">
        <v>44989</v>
      </c>
      <c r="E47" s="4">
        <f t="shared" ref="E47:E48" si="30">D47+2</f>
        <v>44991</v>
      </c>
      <c r="F47" s="5">
        <f>E47+3</f>
        <v>44994</v>
      </c>
      <c r="G47" s="3">
        <v>10044</v>
      </c>
      <c r="H47" s="3">
        <v>503</v>
      </c>
      <c r="I47" s="3" t="s">
        <v>26</v>
      </c>
      <c r="J47" s="19">
        <v>6000</v>
      </c>
      <c r="K47" s="7">
        <v>10</v>
      </c>
      <c r="L47" s="19">
        <f t="shared" si="0"/>
        <v>60000</v>
      </c>
      <c r="M47" s="19">
        <v>5500</v>
      </c>
      <c r="N47" s="19">
        <f t="shared" si="1"/>
        <v>55000</v>
      </c>
      <c r="O47" s="3" t="s">
        <v>36</v>
      </c>
      <c r="P47" s="3" t="s">
        <v>38</v>
      </c>
      <c r="Q47" s="21">
        <f t="shared" si="2"/>
        <v>5000</v>
      </c>
      <c r="R47" s="12">
        <v>10</v>
      </c>
      <c r="S47" s="19">
        <f t="shared" si="4"/>
        <v>5500</v>
      </c>
      <c r="T47" s="19">
        <f t="shared" si="5"/>
        <v>55000</v>
      </c>
      <c r="U47" s="7">
        <f t="shared" si="6"/>
        <v>0</v>
      </c>
      <c r="V47" s="19">
        <f t="shared" si="7"/>
        <v>0</v>
      </c>
      <c r="W47" s="10">
        <v>0</v>
      </c>
      <c r="X47" s="11">
        <f t="shared" si="8"/>
        <v>44994</v>
      </c>
    </row>
    <row r="48" spans="2:24" x14ac:dyDescent="0.35">
      <c r="B48" s="3" t="s">
        <v>3</v>
      </c>
      <c r="C48" s="2">
        <v>145</v>
      </c>
      <c r="D48" s="5">
        <v>44989</v>
      </c>
      <c r="E48" s="4">
        <f t="shared" si="30"/>
        <v>44991</v>
      </c>
      <c r="F48" s="5">
        <f t="shared" si="29"/>
        <v>44993</v>
      </c>
      <c r="G48" s="2">
        <v>10045</v>
      </c>
      <c r="H48" s="3">
        <v>502</v>
      </c>
      <c r="I48" s="3" t="s">
        <v>14</v>
      </c>
      <c r="J48" s="19">
        <v>270</v>
      </c>
      <c r="K48" s="7">
        <v>800</v>
      </c>
      <c r="L48" s="19">
        <f t="shared" si="0"/>
        <v>216000</v>
      </c>
      <c r="M48" s="19">
        <v>260</v>
      </c>
      <c r="N48" s="19">
        <f t="shared" si="1"/>
        <v>208000</v>
      </c>
      <c r="O48" s="3" t="s">
        <v>41</v>
      </c>
      <c r="P48" s="3" t="s">
        <v>37</v>
      </c>
      <c r="Q48" s="21">
        <f t="shared" si="2"/>
        <v>8000</v>
      </c>
      <c r="R48" s="12">
        <v>800</v>
      </c>
      <c r="S48" s="19">
        <f t="shared" si="4"/>
        <v>260</v>
      </c>
      <c r="T48" s="19">
        <f t="shared" si="5"/>
        <v>208000</v>
      </c>
      <c r="U48" s="7">
        <f t="shared" si="6"/>
        <v>0</v>
      </c>
      <c r="V48" s="19">
        <f t="shared" si="7"/>
        <v>0</v>
      </c>
      <c r="W48" s="10">
        <v>0</v>
      </c>
      <c r="X48" s="11">
        <f t="shared" si="8"/>
        <v>44993</v>
      </c>
    </row>
    <row r="49" spans="2:24" x14ac:dyDescent="0.35">
      <c r="B49" s="3" t="s">
        <v>2</v>
      </c>
      <c r="C49" s="3">
        <v>146</v>
      </c>
      <c r="D49" s="5">
        <v>44992</v>
      </c>
      <c r="E49" s="5">
        <f>D49+4</f>
        <v>44996</v>
      </c>
      <c r="F49" s="5">
        <f t="shared" si="29"/>
        <v>44998</v>
      </c>
      <c r="G49" s="2">
        <v>10046</v>
      </c>
      <c r="H49" s="3">
        <v>502</v>
      </c>
      <c r="I49" s="3" t="s">
        <v>15</v>
      </c>
      <c r="J49" s="19">
        <v>90</v>
      </c>
      <c r="K49" s="7">
        <v>200</v>
      </c>
      <c r="L49" s="19">
        <f t="shared" si="0"/>
        <v>18000</v>
      </c>
      <c r="M49" s="19">
        <v>85</v>
      </c>
      <c r="N49" s="19">
        <f t="shared" si="1"/>
        <v>17000</v>
      </c>
      <c r="O49" s="3" t="s">
        <v>41</v>
      </c>
      <c r="P49" s="3" t="s">
        <v>37</v>
      </c>
      <c r="Q49" s="21">
        <f t="shared" si="2"/>
        <v>1000</v>
      </c>
      <c r="R49" s="12">
        <v>200</v>
      </c>
      <c r="S49" s="19">
        <f t="shared" si="4"/>
        <v>85</v>
      </c>
      <c r="T49" s="19">
        <f t="shared" si="5"/>
        <v>17000</v>
      </c>
      <c r="U49" s="7">
        <f t="shared" si="6"/>
        <v>0</v>
      </c>
      <c r="V49" s="19">
        <f t="shared" si="7"/>
        <v>0</v>
      </c>
      <c r="W49" s="10">
        <v>0</v>
      </c>
      <c r="X49" s="11">
        <f t="shared" si="8"/>
        <v>44998</v>
      </c>
    </row>
    <row r="50" spans="2:24" x14ac:dyDescent="0.35">
      <c r="B50" s="3" t="s">
        <v>2</v>
      </c>
      <c r="C50" s="2">
        <v>147</v>
      </c>
      <c r="D50" s="5">
        <v>45000</v>
      </c>
      <c r="E50" s="5">
        <f>D50+3</f>
        <v>45003</v>
      </c>
      <c r="F50" s="5">
        <f t="shared" si="29"/>
        <v>45005</v>
      </c>
      <c r="G50" s="3">
        <v>10047</v>
      </c>
      <c r="H50" s="3">
        <v>505</v>
      </c>
      <c r="I50" s="3" t="s">
        <v>20</v>
      </c>
      <c r="J50" s="19">
        <v>350</v>
      </c>
      <c r="K50" s="7">
        <v>800</v>
      </c>
      <c r="L50" s="19">
        <f t="shared" si="0"/>
        <v>280000</v>
      </c>
      <c r="M50" s="19">
        <v>320</v>
      </c>
      <c r="N50" s="19">
        <f t="shared" si="1"/>
        <v>256000</v>
      </c>
      <c r="O50" s="3" t="s">
        <v>35</v>
      </c>
      <c r="P50" s="3" t="s">
        <v>39</v>
      </c>
      <c r="Q50" s="21">
        <f t="shared" si="2"/>
        <v>24000</v>
      </c>
      <c r="R50" s="12">
        <v>800</v>
      </c>
      <c r="S50" s="19">
        <f t="shared" si="4"/>
        <v>320</v>
      </c>
      <c r="T50" s="19">
        <f t="shared" si="5"/>
        <v>256000</v>
      </c>
      <c r="U50" s="7">
        <f t="shared" si="6"/>
        <v>0</v>
      </c>
      <c r="V50" s="19">
        <f t="shared" si="7"/>
        <v>0</v>
      </c>
      <c r="W50" s="10">
        <v>0</v>
      </c>
      <c r="X50" s="11">
        <f t="shared" si="8"/>
        <v>45005</v>
      </c>
    </row>
    <row r="51" spans="2:24" x14ac:dyDescent="0.35">
      <c r="B51" s="3" t="s">
        <v>3</v>
      </c>
      <c r="C51" s="3">
        <v>148</v>
      </c>
      <c r="D51" s="5">
        <v>45007</v>
      </c>
      <c r="E51" s="4">
        <f>D51+2</f>
        <v>45009</v>
      </c>
      <c r="F51" s="4">
        <f>E51+1</f>
        <v>45010</v>
      </c>
      <c r="G51" s="2">
        <v>10048</v>
      </c>
      <c r="H51" s="3">
        <v>503</v>
      </c>
      <c r="I51" s="3" t="s">
        <v>17</v>
      </c>
      <c r="J51" s="19">
        <v>1100</v>
      </c>
      <c r="K51" s="7">
        <v>20</v>
      </c>
      <c r="L51" s="19">
        <f t="shared" si="0"/>
        <v>22000</v>
      </c>
      <c r="M51" s="19">
        <v>1050</v>
      </c>
      <c r="N51" s="19">
        <f t="shared" si="1"/>
        <v>21000</v>
      </c>
      <c r="O51" s="3" t="s">
        <v>36</v>
      </c>
      <c r="P51" s="3" t="s">
        <v>38</v>
      </c>
      <c r="Q51" s="21">
        <f t="shared" si="2"/>
        <v>1000</v>
      </c>
      <c r="R51" s="12">
        <v>20</v>
      </c>
      <c r="S51" s="19">
        <f t="shared" si="4"/>
        <v>1050</v>
      </c>
      <c r="T51" s="19">
        <f t="shared" si="5"/>
        <v>21000</v>
      </c>
      <c r="U51" s="7">
        <f t="shared" si="6"/>
        <v>0</v>
      </c>
      <c r="V51" s="19">
        <f t="shared" si="7"/>
        <v>0</v>
      </c>
      <c r="W51" s="10">
        <v>0</v>
      </c>
      <c r="X51" s="11">
        <f t="shared" si="8"/>
        <v>45010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Dashboard</vt:lpstr>
      <vt:lpstr>Raw Data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2023-09-02T10:57:57Z</dcterms:created>
  <dcterms:modified xsi:type="dcterms:W3CDTF">2023-09-09T10:45:48Z</dcterms:modified>
</cp:coreProperties>
</file>