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defaultThemeVersion="124226"/>
  <mc:AlternateContent xmlns:mc="http://schemas.openxmlformats.org/markup-compatibility/2006">
    <mc:Choice Requires="x15">
      <x15ac:absPath xmlns:x15ac="http://schemas.microsoft.com/office/spreadsheetml/2010/11/ac" url="/Users/gordonyao/Downloads/"/>
    </mc:Choice>
  </mc:AlternateContent>
  <xr:revisionPtr revIDLastSave="0" documentId="13_ncr:1_{29AB6ED3-ABCF-A348-A524-37DD312C3FBB}" xr6:coauthVersionLast="47" xr6:coauthVersionMax="47" xr10:uidLastSave="{00000000-0000-0000-0000-000000000000}"/>
  <bookViews>
    <workbookView xWindow="0" yWindow="760" windowWidth="30240" windowHeight="18880" activeTab="2" xr2:uid="{00000000-000D-0000-FFFF-FFFF00000000}"/>
  </bookViews>
  <sheets>
    <sheet name="Assumption" sheetId="13" r:id="rId1"/>
    <sheet name="Income Statement" sheetId="12" r:id="rId2"/>
    <sheet name="Balance Sheet" sheetId="11" r:id="rId3"/>
    <sheet name="Cash Flow Statement" sheetId="14" r:id="rId4"/>
  </sheets>
  <calcPr calcId="191029"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 i="11" l="1"/>
  <c r="L15" i="11"/>
  <c r="M14" i="11"/>
  <c r="N14" i="11" s="1"/>
  <c r="O14" i="11" s="1"/>
  <c r="L14" i="11"/>
  <c r="L17" i="11"/>
  <c r="L22" i="11" s="1"/>
  <c r="N41" i="11"/>
  <c r="D41" i="11"/>
  <c r="N38" i="11"/>
  <c r="F38" i="11"/>
  <c r="L30" i="11"/>
  <c r="H30" i="11"/>
  <c r="M27" i="11"/>
  <c r="D27" i="11"/>
  <c r="E22" i="11"/>
  <c r="F22" i="11"/>
  <c r="G22" i="11"/>
  <c r="H22" i="11"/>
  <c r="I22" i="11"/>
  <c r="J22" i="11"/>
  <c r="K22" i="11"/>
  <c r="D22" i="11"/>
  <c r="D17" i="11"/>
  <c r="M13" i="11"/>
  <c r="N13" i="11" s="1"/>
  <c r="L13" i="11"/>
  <c r="N40" i="14"/>
  <c r="O40" i="14" s="1"/>
  <c r="M40" i="14"/>
  <c r="L40" i="14"/>
  <c r="L27" i="14" s="1"/>
  <c r="E40" i="14"/>
  <c r="F40" i="14"/>
  <c r="G40" i="14"/>
  <c r="H40" i="14"/>
  <c r="I40" i="14"/>
  <c r="J40" i="14"/>
  <c r="K40" i="14"/>
  <c r="D40" i="14"/>
  <c r="L29" i="14"/>
  <c r="L25" i="14"/>
  <c r="L22" i="14"/>
  <c r="L23" i="14"/>
  <c r="L17" i="14"/>
  <c r="M17" i="14" s="1"/>
  <c r="N17" i="14" s="1"/>
  <c r="O17" i="14" s="1"/>
  <c r="M16" i="14"/>
  <c r="N16" i="14" s="1"/>
  <c r="O16" i="14" s="1"/>
  <c r="L16" i="14"/>
  <c r="M11" i="14"/>
  <c r="N11" i="14" s="1"/>
  <c r="O11" i="14" s="1"/>
  <c r="L11" i="14"/>
  <c r="O6" i="14"/>
  <c r="O5" i="14"/>
  <c r="E5" i="14"/>
  <c r="F5" i="14"/>
  <c r="G5" i="14"/>
  <c r="H5" i="14"/>
  <c r="I5" i="14"/>
  <c r="J5" i="14"/>
  <c r="K5" i="14"/>
  <c r="L5" i="14"/>
  <c r="M5" i="14"/>
  <c r="N5" i="14"/>
  <c r="D5" i="14"/>
  <c r="D6" i="14"/>
  <c r="E6" i="14"/>
  <c r="F6" i="14"/>
  <c r="G6" i="14"/>
  <c r="H6" i="14"/>
  <c r="I6" i="14"/>
  <c r="J6" i="14"/>
  <c r="K6" i="14"/>
  <c r="L6" i="14"/>
  <c r="M6" i="14"/>
  <c r="N6" i="14"/>
  <c r="C6" i="14"/>
  <c r="L10" i="14"/>
  <c r="M10" i="14" s="1"/>
  <c r="N10" i="14" s="1"/>
  <c r="O10" i="14" s="1"/>
  <c r="L9" i="14"/>
  <c r="M9" i="14" s="1"/>
  <c r="N9" i="14" s="1"/>
  <c r="O9" i="14" s="1"/>
  <c r="F33" i="12"/>
  <c r="G33" i="12"/>
  <c r="H33" i="12"/>
  <c r="I33" i="12"/>
  <c r="J33" i="12"/>
  <c r="K33" i="12"/>
  <c r="L33" i="12"/>
  <c r="M33" i="12"/>
  <c r="N33" i="12"/>
  <c r="O33" i="12"/>
  <c r="E33" i="12"/>
  <c r="E8" i="14"/>
  <c r="F8" i="14"/>
  <c r="G8" i="14"/>
  <c r="H8" i="14"/>
  <c r="I8" i="14"/>
  <c r="J8" i="14"/>
  <c r="K8" i="14"/>
  <c r="L8" i="14"/>
  <c r="M8" i="14"/>
  <c r="N8" i="14"/>
  <c r="O8" i="14"/>
  <c r="D8" i="14"/>
  <c r="K25" i="14" l="1"/>
  <c r="J25" i="14"/>
  <c r="I25" i="14"/>
  <c r="H25" i="14"/>
  <c r="G25" i="14"/>
  <c r="F25" i="14"/>
  <c r="E25" i="14"/>
  <c r="D25" i="14"/>
  <c r="M24" i="14"/>
  <c r="N24" i="14" s="1"/>
  <c r="O24" i="14" s="1"/>
  <c r="M23" i="14"/>
  <c r="N23" i="14" s="1"/>
  <c r="O23" i="14" s="1"/>
  <c r="M22" i="14"/>
  <c r="K18" i="14"/>
  <c r="J18" i="14"/>
  <c r="I18" i="14"/>
  <c r="H18" i="14"/>
  <c r="G18" i="14"/>
  <c r="F18" i="14"/>
  <c r="E18" i="14"/>
  <c r="D18" i="14"/>
  <c r="F12" i="14"/>
  <c r="E12" i="14"/>
  <c r="D12" i="14"/>
  <c r="K12" i="14"/>
  <c r="J12" i="14"/>
  <c r="I12" i="14"/>
  <c r="H12" i="14"/>
  <c r="G12" i="14"/>
  <c r="L39" i="11"/>
  <c r="L41" i="11" s="1"/>
  <c r="E41" i="11"/>
  <c r="F41" i="11"/>
  <c r="G41" i="11"/>
  <c r="H41" i="11"/>
  <c r="I41" i="11"/>
  <c r="J41" i="11"/>
  <c r="K41" i="11"/>
  <c r="E38" i="11"/>
  <c r="G38" i="11"/>
  <c r="H38" i="11"/>
  <c r="I38" i="11"/>
  <c r="J38" i="11"/>
  <c r="K38" i="11"/>
  <c r="L38" i="11"/>
  <c r="D38" i="11"/>
  <c r="L37" i="11"/>
  <c r="M37" i="11" s="1"/>
  <c r="N37" i="11" s="1"/>
  <c r="O37" i="11" s="1"/>
  <c r="L35" i="11"/>
  <c r="M35" i="11" s="1"/>
  <c r="N35" i="11" s="1"/>
  <c r="O35" i="11" s="1"/>
  <c r="L34" i="11"/>
  <c r="M34" i="11" s="1"/>
  <c r="N34" i="11" s="1"/>
  <c r="O34" i="11" s="1"/>
  <c r="L33" i="11"/>
  <c r="M33" i="11" s="1"/>
  <c r="L36" i="11"/>
  <c r="M36" i="11" s="1"/>
  <c r="N36" i="11" s="1"/>
  <c r="O36" i="11" s="1"/>
  <c r="L29" i="12"/>
  <c r="M29" i="12"/>
  <c r="N29" i="12"/>
  <c r="O29" i="12"/>
  <c r="K29" i="12"/>
  <c r="N28" i="12"/>
  <c r="O28" i="12" s="1"/>
  <c r="M28" i="12"/>
  <c r="L28" i="12"/>
  <c r="L27" i="12"/>
  <c r="L26" i="12"/>
  <c r="E27" i="12"/>
  <c r="F27" i="12"/>
  <c r="G27" i="12"/>
  <c r="H27" i="12"/>
  <c r="I27" i="12"/>
  <c r="J27" i="12"/>
  <c r="K27" i="12"/>
  <c r="D27" i="12"/>
  <c r="E24" i="12"/>
  <c r="F24" i="12"/>
  <c r="G24" i="12"/>
  <c r="H24" i="12"/>
  <c r="H29" i="12" s="1"/>
  <c r="I24" i="12"/>
  <c r="I29" i="12" s="1"/>
  <c r="J24" i="12"/>
  <c r="J53" i="11" s="1"/>
  <c r="E29" i="12"/>
  <c r="F29" i="12"/>
  <c r="G29" i="12"/>
  <c r="D29" i="12"/>
  <c r="M26" i="12"/>
  <c r="M27" i="12" s="1"/>
  <c r="L24" i="12"/>
  <c r="M24" i="12"/>
  <c r="N24" i="12"/>
  <c r="O24" i="12"/>
  <c r="K24" i="12"/>
  <c r="M23" i="12"/>
  <c r="N23" i="12"/>
  <c r="O23" i="12"/>
  <c r="L23" i="12"/>
  <c r="L39" i="12"/>
  <c r="M39" i="12" s="1"/>
  <c r="N39" i="12" s="1"/>
  <c r="O39" i="12" s="1"/>
  <c r="E39" i="12"/>
  <c r="F39" i="12"/>
  <c r="G39" i="12"/>
  <c r="H39" i="12"/>
  <c r="I39" i="12"/>
  <c r="J39" i="12"/>
  <c r="K39" i="12"/>
  <c r="D39" i="12"/>
  <c r="M22" i="12"/>
  <c r="N22" i="12"/>
  <c r="O22" i="12"/>
  <c r="L22" i="12"/>
  <c r="M38" i="12"/>
  <c r="L38" i="12"/>
  <c r="N38" i="12"/>
  <c r="O38" i="12" s="1"/>
  <c r="E38" i="12"/>
  <c r="F38" i="12"/>
  <c r="G38" i="12"/>
  <c r="H38" i="12"/>
  <c r="I38" i="12"/>
  <c r="J38" i="12"/>
  <c r="K38" i="12"/>
  <c r="D38" i="12"/>
  <c r="K21" i="12"/>
  <c r="G21" i="12"/>
  <c r="F21" i="12"/>
  <c r="D21" i="12"/>
  <c r="E53" i="11"/>
  <c r="D46" i="11"/>
  <c r="I27" i="11"/>
  <c r="I30" i="11" s="1"/>
  <c r="E27" i="11"/>
  <c r="E30" i="11" s="1"/>
  <c r="F27" i="11"/>
  <c r="F30" i="11" s="1"/>
  <c r="G27" i="11"/>
  <c r="G30" i="11" s="1"/>
  <c r="H27" i="11"/>
  <c r="J27" i="11"/>
  <c r="J30" i="11" s="1"/>
  <c r="K27" i="11"/>
  <c r="K30" i="11" s="1"/>
  <c r="D30" i="11"/>
  <c r="E52" i="11"/>
  <c r="F52" i="11"/>
  <c r="G52" i="11"/>
  <c r="H52" i="11"/>
  <c r="I52" i="11"/>
  <c r="J52" i="11"/>
  <c r="K52" i="11"/>
  <c r="D52" i="11"/>
  <c r="E51" i="11"/>
  <c r="F51" i="11"/>
  <c r="G51" i="11"/>
  <c r="H51" i="11"/>
  <c r="I51" i="11"/>
  <c r="J51" i="11"/>
  <c r="K51" i="11"/>
  <c r="D51" i="11"/>
  <c r="D45" i="11"/>
  <c r="E46" i="11"/>
  <c r="F46" i="11"/>
  <c r="G46" i="11"/>
  <c r="H46" i="11"/>
  <c r="I46" i="11"/>
  <c r="J46" i="11"/>
  <c r="K46" i="11"/>
  <c r="J29" i="14" l="1"/>
  <c r="H29" i="14"/>
  <c r="I29" i="14"/>
  <c r="L18" i="14"/>
  <c r="E29" i="14"/>
  <c r="L12" i="14"/>
  <c r="K29" i="14"/>
  <c r="F29" i="14"/>
  <c r="G29" i="14"/>
  <c r="D29" i="14"/>
  <c r="N22" i="14"/>
  <c r="M25" i="14"/>
  <c r="M18" i="14"/>
  <c r="M39" i="11"/>
  <c r="N33" i="11"/>
  <c r="M38" i="11"/>
  <c r="O33" i="11"/>
  <c r="O38" i="11" s="1"/>
  <c r="L51" i="11"/>
  <c r="L25" i="11" s="1"/>
  <c r="L52" i="11"/>
  <c r="L26" i="11" s="1"/>
  <c r="L46" i="11"/>
  <c r="L16" i="11" s="1"/>
  <c r="N26" i="12"/>
  <c r="I53" i="11"/>
  <c r="H53" i="11"/>
  <c r="J29" i="12"/>
  <c r="M12" i="14" l="1"/>
  <c r="M29" i="14" s="1"/>
  <c r="N18" i="14"/>
  <c r="O18" i="14"/>
  <c r="O22" i="14"/>
  <c r="O25" i="14" s="1"/>
  <c r="N25" i="14"/>
  <c r="N39" i="11"/>
  <c r="L27" i="11"/>
  <c r="M51" i="11"/>
  <c r="N51" i="11" s="1"/>
  <c r="O51" i="11" s="1"/>
  <c r="M52" i="11"/>
  <c r="M26" i="11" s="1"/>
  <c r="M46" i="11"/>
  <c r="N46" i="11" s="1"/>
  <c r="O26" i="12"/>
  <c r="O27" i="12" s="1"/>
  <c r="N27" i="12"/>
  <c r="N12" i="14" l="1"/>
  <c r="N29" i="14" s="1"/>
  <c r="O12" i="14"/>
  <c r="O29" i="14" s="1"/>
  <c r="O39" i="11"/>
  <c r="O41" i="11" s="1"/>
  <c r="M16" i="11"/>
  <c r="N52" i="11"/>
  <c r="N26" i="11" s="1"/>
  <c r="N27" i="11" s="1"/>
  <c r="O46" i="11"/>
  <c r="N16" i="11"/>
  <c r="O52" i="11" l="1"/>
  <c r="O26" i="11" s="1"/>
  <c r="O27" i="11" s="1"/>
  <c r="O16" i="11"/>
  <c r="E45" i="11" l="1"/>
  <c r="F45" i="11"/>
  <c r="G45" i="11"/>
  <c r="H45" i="11"/>
  <c r="L45" i="11" s="1"/>
  <c r="I45" i="11"/>
  <c r="J45" i="11"/>
  <c r="K45" i="11"/>
  <c r="E44" i="11"/>
  <c r="F44" i="11"/>
  <c r="G44" i="11"/>
  <c r="H44" i="11"/>
  <c r="I44" i="11"/>
  <c r="J44" i="11"/>
  <c r="K44" i="11"/>
  <c r="M44" i="11"/>
  <c r="N44" i="11"/>
  <c r="O44" i="11"/>
  <c r="D44" i="11"/>
  <c r="E17" i="11"/>
  <c r="F17" i="11"/>
  <c r="G17" i="11"/>
  <c r="H17" i="11"/>
  <c r="I17" i="11"/>
  <c r="J17" i="11"/>
  <c r="K17" i="11"/>
  <c r="E9" i="11"/>
  <c r="F9" i="11"/>
  <c r="G9" i="11"/>
  <c r="H9" i="11"/>
  <c r="I9" i="11"/>
  <c r="J9" i="11"/>
  <c r="K9" i="11"/>
  <c r="L9" i="11"/>
  <c r="M9" i="11"/>
  <c r="N9" i="11"/>
  <c r="O9" i="11"/>
  <c r="D9" i="11"/>
  <c r="D10" i="11"/>
  <c r="E10" i="11"/>
  <c r="F10" i="11"/>
  <c r="G10" i="11"/>
  <c r="H10" i="11"/>
  <c r="I10" i="11"/>
  <c r="J10" i="11"/>
  <c r="K10" i="11"/>
  <c r="L10" i="11"/>
  <c r="M10" i="11"/>
  <c r="N10" i="11"/>
  <c r="O10" i="11"/>
  <c r="C10" i="11"/>
  <c r="C8" i="11"/>
  <c r="G53" i="11"/>
  <c r="K53" i="11"/>
  <c r="D16" i="12"/>
  <c r="K37" i="12"/>
  <c r="E37" i="12"/>
  <c r="F37" i="12"/>
  <c r="G37" i="12"/>
  <c r="H37" i="12"/>
  <c r="I37" i="12"/>
  <c r="J37" i="12"/>
  <c r="D37" i="12"/>
  <c r="O45" i="11" l="1"/>
  <c r="O15" i="11" s="1"/>
  <c r="O17" i="11" s="1"/>
  <c r="O22" i="11" s="1"/>
  <c r="N45" i="11"/>
  <c r="N15" i="11" s="1"/>
  <c r="N17" i="11" s="1"/>
  <c r="N22" i="11" s="1"/>
  <c r="M45" i="11"/>
  <c r="M15" i="11" s="1"/>
  <c r="M17" i="11" s="1"/>
  <c r="M22" i="11" s="1"/>
  <c r="L37" i="12"/>
  <c r="M37" i="12"/>
  <c r="D36" i="12"/>
  <c r="K16" i="12"/>
  <c r="E36" i="12"/>
  <c r="F36" i="12"/>
  <c r="G36" i="12"/>
  <c r="H36" i="12"/>
  <c r="I36" i="12"/>
  <c r="J36" i="12"/>
  <c r="K36" i="12"/>
  <c r="E35" i="12"/>
  <c r="F35" i="12"/>
  <c r="G35" i="12"/>
  <c r="H35" i="12"/>
  <c r="I35" i="12"/>
  <c r="J35" i="12"/>
  <c r="K35" i="12"/>
  <c r="D35" i="12"/>
  <c r="K12" i="12"/>
  <c r="E34" i="12"/>
  <c r="F34" i="12"/>
  <c r="G34" i="12"/>
  <c r="H34" i="12"/>
  <c r="I34" i="12"/>
  <c r="J34" i="12"/>
  <c r="K34" i="12"/>
  <c r="D34" i="12"/>
  <c r="M10" i="12"/>
  <c r="N10" i="12"/>
  <c r="O10" i="12"/>
  <c r="L10" i="12"/>
  <c r="L20" i="12" s="1"/>
  <c r="J16" i="12"/>
  <c r="I16" i="12"/>
  <c r="H16" i="12"/>
  <c r="G16" i="12"/>
  <c r="F16" i="12"/>
  <c r="E16" i="12"/>
  <c r="J12" i="12"/>
  <c r="I12" i="12"/>
  <c r="H12" i="12"/>
  <c r="G12" i="12"/>
  <c r="F12" i="12"/>
  <c r="E12" i="12"/>
  <c r="E18" i="12" s="1"/>
  <c r="E21" i="12" s="1"/>
  <c r="D12" i="12"/>
  <c r="D18" i="12" s="1"/>
  <c r="D24" i="12" s="1"/>
  <c r="D53" i="11" s="1"/>
  <c r="N54" i="13"/>
  <c r="N53" i="13" s="1"/>
  <c r="P54" i="13"/>
  <c r="O54" i="13"/>
  <c r="N52" i="13"/>
  <c r="P52" i="13"/>
  <c r="N16" i="13"/>
  <c r="O16" i="13"/>
  <c r="P16" i="13" s="1"/>
  <c r="N14" i="13"/>
  <c r="O14" i="13" s="1"/>
  <c r="P14" i="13" s="1"/>
  <c r="N12" i="13"/>
  <c r="O12" i="13" s="1"/>
  <c r="P12" i="13" s="1"/>
  <c r="M12" i="13"/>
  <c r="M72" i="13"/>
  <c r="M51" i="13"/>
  <c r="M60" i="13"/>
  <c r="E72" i="13"/>
  <c r="E62" i="13"/>
  <c r="M62" i="13" s="1"/>
  <c r="M61" i="13" s="1"/>
  <c r="E58" i="13"/>
  <c r="E56" i="13"/>
  <c r="E54" i="13"/>
  <c r="E36" i="13"/>
  <c r="H41" i="13"/>
  <c r="E32" i="13"/>
  <c r="E29" i="13"/>
  <c r="E27" i="13"/>
  <c r="E25" i="13"/>
  <c r="E23" i="13"/>
  <c r="E17" i="13"/>
  <c r="E15" i="13"/>
  <c r="E13" i="13"/>
  <c r="F13" i="13"/>
  <c r="E11" i="13"/>
  <c r="M11" i="13" s="1"/>
  <c r="M10" i="13" s="1"/>
  <c r="E52" i="13"/>
  <c r="F52" i="13"/>
  <c r="G11" i="13"/>
  <c r="O11" i="13" s="1"/>
  <c r="H11" i="13"/>
  <c r="I11" i="13"/>
  <c r="J11" i="13"/>
  <c r="K11" i="13"/>
  <c r="L11" i="13"/>
  <c r="G72" i="13"/>
  <c r="O72" i="13" s="1"/>
  <c r="H72" i="13"/>
  <c r="I72" i="13"/>
  <c r="J72" i="13"/>
  <c r="K72" i="13"/>
  <c r="L72" i="13"/>
  <c r="P72" i="13" s="1"/>
  <c r="G64" i="13"/>
  <c r="H64" i="13"/>
  <c r="I64" i="13"/>
  <c r="M64" i="13" s="1"/>
  <c r="M63" i="13" s="1"/>
  <c r="J64" i="13"/>
  <c r="K64" i="13"/>
  <c r="O64" i="13" s="1"/>
  <c r="L64" i="13"/>
  <c r="G62" i="13"/>
  <c r="H62" i="13"/>
  <c r="I62" i="13"/>
  <c r="J62" i="13"/>
  <c r="K62" i="13"/>
  <c r="O62" i="13" s="1"/>
  <c r="L62" i="13"/>
  <c r="G58" i="13"/>
  <c r="H58" i="13"/>
  <c r="I58" i="13"/>
  <c r="M58" i="13" s="1"/>
  <c r="M57" i="13" s="1"/>
  <c r="J58" i="13"/>
  <c r="K58" i="13"/>
  <c r="L58" i="13"/>
  <c r="G56" i="13"/>
  <c r="H56" i="13"/>
  <c r="I56" i="13"/>
  <c r="J56" i="13"/>
  <c r="K56" i="13"/>
  <c r="L56" i="13"/>
  <c r="P56" i="13" s="1"/>
  <c r="G54" i="13"/>
  <c r="H54" i="13"/>
  <c r="I54" i="13"/>
  <c r="J54" i="13"/>
  <c r="K54" i="13"/>
  <c r="L54" i="13"/>
  <c r="G52" i="13"/>
  <c r="H52" i="13"/>
  <c r="I52" i="13"/>
  <c r="J52" i="13"/>
  <c r="K52" i="13"/>
  <c r="O52" i="13" s="1"/>
  <c r="L52" i="13"/>
  <c r="F72" i="13"/>
  <c r="F64" i="13"/>
  <c r="F62" i="13"/>
  <c r="F58" i="13"/>
  <c r="F56" i="13"/>
  <c r="F54" i="13"/>
  <c r="I40" i="13"/>
  <c r="M40" i="13" s="1"/>
  <c r="M39" i="13" s="1"/>
  <c r="N39" i="13" s="1"/>
  <c r="J40" i="13"/>
  <c r="N40" i="13" s="1"/>
  <c r="K40" i="13"/>
  <c r="O40" i="13" s="1"/>
  <c r="L40" i="13"/>
  <c r="H40" i="13"/>
  <c r="G36" i="13"/>
  <c r="H36" i="13"/>
  <c r="I36" i="13"/>
  <c r="M36" i="13" s="1"/>
  <c r="M35" i="13" s="1"/>
  <c r="J36" i="13"/>
  <c r="K36" i="13"/>
  <c r="L36" i="13"/>
  <c r="G34" i="13"/>
  <c r="H34" i="13"/>
  <c r="I34" i="13"/>
  <c r="M34" i="13" s="1"/>
  <c r="M33" i="13" s="1"/>
  <c r="J34" i="13"/>
  <c r="K34" i="13"/>
  <c r="L34" i="13"/>
  <c r="P34" i="13" s="1"/>
  <c r="G32" i="13"/>
  <c r="J32" i="13"/>
  <c r="K32" i="13"/>
  <c r="O32" i="13" s="1"/>
  <c r="L32" i="13"/>
  <c r="H31" i="13"/>
  <c r="H32" i="13" s="1"/>
  <c r="P32" i="13" s="1"/>
  <c r="G27" i="13"/>
  <c r="G29" i="13"/>
  <c r="H29" i="13"/>
  <c r="I29" i="13"/>
  <c r="J29" i="13"/>
  <c r="N29" i="13" s="1"/>
  <c r="K29" i="13"/>
  <c r="L29" i="13"/>
  <c r="H27" i="13"/>
  <c r="I27" i="13"/>
  <c r="J27" i="13"/>
  <c r="K27" i="13"/>
  <c r="L27" i="13"/>
  <c r="G25" i="13"/>
  <c r="H25" i="13"/>
  <c r="I25" i="13"/>
  <c r="M25" i="13" s="1"/>
  <c r="M24" i="13" s="1"/>
  <c r="J25" i="13"/>
  <c r="N25" i="13" s="1"/>
  <c r="K25" i="13"/>
  <c r="L25" i="13"/>
  <c r="G23" i="13"/>
  <c r="H23" i="13"/>
  <c r="I23" i="13"/>
  <c r="M23" i="13" s="1"/>
  <c r="M22" i="13" s="1"/>
  <c r="J23" i="13"/>
  <c r="K23" i="13"/>
  <c r="L23" i="13"/>
  <c r="P23" i="13" s="1"/>
  <c r="G17" i="13"/>
  <c r="H17" i="13"/>
  <c r="I17" i="13"/>
  <c r="J17" i="13"/>
  <c r="K17" i="13"/>
  <c r="L17" i="13"/>
  <c r="F17" i="13"/>
  <c r="G15" i="13"/>
  <c r="H15" i="13"/>
  <c r="I15" i="13"/>
  <c r="M15" i="13" s="1"/>
  <c r="M14" i="13" s="1"/>
  <c r="J15" i="13"/>
  <c r="K15" i="13"/>
  <c r="L15" i="13"/>
  <c r="P15" i="13" s="1"/>
  <c r="G13" i="13"/>
  <c r="H13" i="13"/>
  <c r="I13" i="13"/>
  <c r="M13" i="13" s="1"/>
  <c r="J13" i="13"/>
  <c r="N13" i="13" s="1"/>
  <c r="K13" i="13"/>
  <c r="L13" i="13"/>
  <c r="P13" i="13" s="1"/>
  <c r="F36" i="13"/>
  <c r="F34" i="13"/>
  <c r="F32" i="13"/>
  <c r="F29" i="13"/>
  <c r="F27" i="13"/>
  <c r="F25" i="13"/>
  <c r="F23" i="13"/>
  <c r="F15" i="13"/>
  <c r="F11" i="13"/>
  <c r="K41" i="13"/>
  <c r="J41" i="13"/>
  <c r="I41" i="13"/>
  <c r="G41" i="13"/>
  <c r="H42" i="13" s="1"/>
  <c r="E41" i="13"/>
  <c r="E42" i="13" s="1"/>
  <c r="L41" i="13"/>
  <c r="F18" i="12" l="1"/>
  <c r="F53" i="11" s="1"/>
  <c r="L53" i="11" s="1"/>
  <c r="H18" i="12"/>
  <c r="H21" i="12" s="1"/>
  <c r="I18" i="12"/>
  <c r="I21" i="12" s="1"/>
  <c r="K18" i="12"/>
  <c r="L36" i="12"/>
  <c r="M36" i="12" s="1"/>
  <c r="L35" i="12"/>
  <c r="M35" i="12" s="1"/>
  <c r="L34" i="12"/>
  <c r="L11" i="12" s="1"/>
  <c r="L12" i="12" s="1"/>
  <c r="G18" i="12"/>
  <c r="J18" i="12"/>
  <c r="J21" i="12" s="1"/>
  <c r="N37" i="12"/>
  <c r="M20" i="12"/>
  <c r="M71" i="13"/>
  <c r="N64" i="13"/>
  <c r="N63" i="13" s="1"/>
  <c r="O63" i="13" s="1"/>
  <c r="P63" i="13" s="1"/>
  <c r="M54" i="13"/>
  <c r="M53" i="13" s="1"/>
  <c r="O13" i="13"/>
  <c r="P25" i="13"/>
  <c r="N27" i="13"/>
  <c r="O34" i="13"/>
  <c r="P58" i="13"/>
  <c r="N62" i="13"/>
  <c r="N61" i="13" s="1"/>
  <c r="O61" i="13" s="1"/>
  <c r="P64" i="13"/>
  <c r="P11" i="13"/>
  <c r="N23" i="13"/>
  <c r="O29" i="13"/>
  <c r="N15" i="13"/>
  <c r="M27" i="13"/>
  <c r="M26" i="13" s="1"/>
  <c r="N26" i="13" s="1"/>
  <c r="O56" i="13"/>
  <c r="P40" i="13"/>
  <c r="P27" i="13"/>
  <c r="N36" i="13"/>
  <c r="O15" i="13"/>
  <c r="N17" i="13"/>
  <c r="M29" i="13"/>
  <c r="M28" i="13" s="1"/>
  <c r="N28" i="13" s="1"/>
  <c r="O28" i="13" s="1"/>
  <c r="P28" i="13" s="1"/>
  <c r="O36" i="13"/>
  <c r="O53" i="13"/>
  <c r="P62" i="13"/>
  <c r="O39" i="13"/>
  <c r="P39" i="13" s="1"/>
  <c r="O17" i="13"/>
  <c r="O25" i="13"/>
  <c r="O27" i="13"/>
  <c r="N34" i="13"/>
  <c r="N33" i="13" s="1"/>
  <c r="P36" i="13"/>
  <c r="M52" i="13"/>
  <c r="O58" i="13"/>
  <c r="N58" i="13"/>
  <c r="N57" i="13" s="1"/>
  <c r="O57" i="13" s="1"/>
  <c r="P57" i="13" s="1"/>
  <c r="N11" i="13"/>
  <c r="N10" i="13" s="1"/>
  <c r="O10" i="13" s="1"/>
  <c r="P10" i="13" s="1"/>
  <c r="N35" i="13"/>
  <c r="O23" i="13"/>
  <c r="N24" i="13"/>
  <c r="P29" i="13"/>
  <c r="K42" i="13"/>
  <c r="N32" i="13"/>
  <c r="P17" i="13"/>
  <c r="N56" i="13"/>
  <c r="N72" i="13"/>
  <c r="M17" i="13"/>
  <c r="M16" i="13" s="1"/>
  <c r="N22" i="13"/>
  <c r="M56" i="13"/>
  <c r="M55" i="13" s="1"/>
  <c r="J42" i="13"/>
  <c r="I42" i="13"/>
  <c r="M42" i="13" s="1"/>
  <c r="M41" i="13" s="1"/>
  <c r="L42" i="13"/>
  <c r="P42" i="13" s="1"/>
  <c r="I32" i="13"/>
  <c r="M32" i="13" s="1"/>
  <c r="M31" i="13" s="1"/>
  <c r="F41" i="13"/>
  <c r="G42" i="13" s="1"/>
  <c r="L29" i="11" l="1"/>
  <c r="M53" i="11"/>
  <c r="N53" i="11" s="1"/>
  <c r="M34" i="12"/>
  <c r="M11" i="12" s="1"/>
  <c r="M12" i="12" s="1"/>
  <c r="L15" i="12"/>
  <c r="L14" i="12"/>
  <c r="L16" i="12" s="1"/>
  <c r="L18" i="12" s="1"/>
  <c r="L21" i="12" s="1"/>
  <c r="O37" i="12"/>
  <c r="O20" i="12" s="1"/>
  <c r="N20" i="12"/>
  <c r="N35" i="12"/>
  <c r="M14" i="12"/>
  <c r="N36" i="12"/>
  <c r="M15" i="12"/>
  <c r="M50" i="13"/>
  <c r="O22" i="13"/>
  <c r="P22" i="13" s="1"/>
  <c r="N71" i="13"/>
  <c r="O71" i="13" s="1"/>
  <c r="P71" i="13" s="1"/>
  <c r="P53" i="13"/>
  <c r="O33" i="13"/>
  <c r="P33" i="13" s="1"/>
  <c r="N51" i="13"/>
  <c r="O51" i="13" s="1"/>
  <c r="P51" i="13" s="1"/>
  <c r="O24" i="13"/>
  <c r="P24" i="13" s="1"/>
  <c r="O26" i="13"/>
  <c r="P26" i="13" s="1"/>
  <c r="O35" i="13"/>
  <c r="P35" i="13" s="1"/>
  <c r="O42" i="13"/>
  <c r="N55" i="13"/>
  <c r="O55" i="13" s="1"/>
  <c r="P55" i="13" s="1"/>
  <c r="N31" i="13"/>
  <c r="O31" i="13" s="1"/>
  <c r="P31" i="13" s="1"/>
  <c r="P61" i="13"/>
  <c r="F42" i="13"/>
  <c r="N42" i="13" s="1"/>
  <c r="N41" i="13" s="1"/>
  <c r="M29" i="11" l="1"/>
  <c r="M30" i="11" s="1"/>
  <c r="M41" i="11" s="1"/>
  <c r="O53" i="11"/>
  <c r="O29" i="11" s="1"/>
  <c r="O30" i="11" s="1"/>
  <c r="N29" i="11"/>
  <c r="N30" i="11" s="1"/>
  <c r="N34" i="12"/>
  <c r="O36" i="12"/>
  <c r="O15" i="12" s="1"/>
  <c r="N15" i="12"/>
  <c r="O34" i="12"/>
  <c r="O11" i="12" s="1"/>
  <c r="O12" i="12" s="1"/>
  <c r="N11" i="12"/>
  <c r="N12" i="12" s="1"/>
  <c r="M16" i="12"/>
  <c r="M18" i="12" s="1"/>
  <c r="M21" i="12" s="1"/>
  <c r="N14" i="12"/>
  <c r="O35" i="12"/>
  <c r="O14" i="12" s="1"/>
  <c r="N60" i="13"/>
  <c r="N50" i="13"/>
  <c r="O60" i="13"/>
  <c r="P60" i="13"/>
  <c r="O41" i="13"/>
  <c r="P41" i="13" s="1"/>
  <c r="P50" i="13"/>
  <c r="O50" i="13"/>
  <c r="N16" i="12" l="1"/>
  <c r="N18" i="12" s="1"/>
  <c r="N21" i="12" s="1"/>
  <c r="O16" i="12"/>
  <c r="O18" i="12" s="1"/>
  <c r="O21" i="12" s="1"/>
  <c r="L44" i="11" l="1"/>
  <c r="M27" i="14"/>
  <c r="O27" i="14"/>
  <c r="N2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tc={4D04B72E-088A-4B76-8598-F9123DD3B285}</author>
  </authors>
  <commentList>
    <comment ref="M11" authorId="0" shapeId="0" xr:uid="{4D04B72E-088A-4B76-8598-F9123DD3B285}">
      <text>
        <t>[Threaded comment]
Your version of Excel allows you to read this threaded comment; however, any edits to it will get removed if the file is opened in a newer version of Excel. Learn more: https://go.microsoft.com/fwlink/?linkid=870924
Comment:
    The footwear industry has seasonal changed. I take the average of previous two quarter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tc={31B8190F-38CD-FB4E-9BEF-8227D8CFBEFC}</author>
    <author>tc={E0FFD62C-C74E-A248-AB29-A414BB1E5F17}</author>
  </authors>
  <commentList>
    <comment ref="O17" authorId="0" shapeId="0" xr:uid="{31B8190F-38CD-FB4E-9BEF-8227D8CFBEFC}">
      <text>
        <t xml:space="preserve">[Threaded comment]
Your version of Excel allows you to read this threaded comment; however, any edits to it will get removed if the file is opened in a newer version of Excel. Learn more: https://go.microsoft.com/fwlink/?linkid=870924
Comment:
    The $18.0 million increase was due to net investment activity of $66.3 million. This prove great potential increase in investing activity in investing </t>
      </text>
    </comment>
    <comment ref="L24" authorId="1" shapeId="0" xr:uid="{E0FFD62C-C74E-A248-AB29-A414BB1E5F17}">
      <text>
        <t xml:space="preserve">[Threaded comment]
Your version of Excel allows you to read this threaded comment; however, any edits to it will get removed if the file is opened in a newer version of Excel. Learn more: https://go.microsoft.com/fwlink/?linkid=870924
Comment:
    On July 23, 2024, the Company’s Board of Directors authorized a share repurchase program effective July 25, 2024, pursuant to which the Company may, from time to time, purchase shares of its Class A common stock, for an aggregate repurchase price not to exceed $1.0 billion. The new share repurchase program expires on July 25, 2027, and does not obligate the Company to acquire any particular amount of shares. The new share repurchase program replaces the previous share repurchase program authorized in 2022. 
</t>
      </text>
    </comment>
  </commentList>
</comments>
</file>

<file path=xl/sharedStrings.xml><?xml version="1.0" encoding="utf-8"?>
<sst xmlns="http://schemas.openxmlformats.org/spreadsheetml/2006/main" count="184" uniqueCount="106">
  <si>
    <t>Gross Profit</t>
  </si>
  <si>
    <t>In Millions of USD except Per Share</t>
  </si>
  <si>
    <t>Q3 2022</t>
  </si>
  <si>
    <t>Q4 2022</t>
  </si>
  <si>
    <t>Q1 2023</t>
  </si>
  <si>
    <t>Q2 2023</t>
  </si>
  <si>
    <t>Q3 2023</t>
  </si>
  <si>
    <t>Q4 2023</t>
  </si>
  <si>
    <t>Q1 2024</t>
  </si>
  <si>
    <t>Q2 2024</t>
  </si>
  <si>
    <t>Income Statement</t>
  </si>
  <si>
    <t>Revenues</t>
  </si>
  <si>
    <t>Cost of Goods Sold</t>
  </si>
  <si>
    <t>Sales/Marketing/Advertising Expenses</t>
  </si>
  <si>
    <t>General and Administrative Expenses</t>
  </si>
  <si>
    <t>Basic EPS</t>
  </si>
  <si>
    <t>Weighted Avg. Shares - Basic</t>
  </si>
  <si>
    <t>Diluted EPS</t>
  </si>
  <si>
    <t>Weighted Avg. Shares - Diluted</t>
  </si>
  <si>
    <t>Net Income</t>
  </si>
  <si>
    <t>Tax rate</t>
  </si>
  <si>
    <t>Balance Sheet</t>
  </si>
  <si>
    <t>Cash and Equivalents</t>
  </si>
  <si>
    <t>Inventories</t>
  </si>
  <si>
    <t>Total Current Assets</t>
  </si>
  <si>
    <t>Total Assets</t>
  </si>
  <si>
    <t>Property, Plant &amp; Equip</t>
  </si>
  <si>
    <t>Liabilities &amp; Shareholders' Equity</t>
  </si>
  <si>
    <t>Total Current Liabilities</t>
  </si>
  <si>
    <t>Total Liabilities</t>
  </si>
  <si>
    <t>Total Liabilities &amp; Equity</t>
  </si>
  <si>
    <t>Cash from Operating Activities</t>
  </si>
  <si>
    <t>Cash from Investing Activities</t>
  </si>
  <si>
    <t>Cash from Financing Activities</t>
  </si>
  <si>
    <t>Net Changes in Cash</t>
  </si>
  <si>
    <t>ASSETS:</t>
  </si>
  <si>
    <t>Accounts Receivable</t>
  </si>
  <si>
    <t>Accounts Payable</t>
  </si>
  <si>
    <t>Depreciation &amp; Amortization</t>
  </si>
  <si>
    <t>Non-Cash Items</t>
  </si>
  <si>
    <t>Other Investing Activities</t>
  </si>
  <si>
    <t>Other Financing Activities</t>
  </si>
  <si>
    <t>Effect of Foreign Exchange Rates</t>
  </si>
  <si>
    <t>Cash Flow Statement</t>
  </si>
  <si>
    <t>Change in Non-Cash Work Cap</t>
  </si>
  <si>
    <t>Skechers USA Inc (SKX US)</t>
  </si>
  <si>
    <t>Actual</t>
  </si>
  <si>
    <t>Income Tax Expense</t>
  </si>
  <si>
    <t>Other Assets</t>
  </si>
  <si>
    <t>Other Current Liabilities</t>
  </si>
  <si>
    <t>Change in CapEx</t>
  </si>
  <si>
    <t>Repurchase of Equity</t>
  </si>
  <si>
    <t>Repayment Debt</t>
  </si>
  <si>
    <t>Accounts Receivable % Revenue</t>
  </si>
  <si>
    <t>Inventories % COGS</t>
  </si>
  <si>
    <t>Accounts Payable % COGS</t>
  </si>
  <si>
    <t>Other Assets % COGS</t>
  </si>
  <si>
    <t>Effect of Foreign Exchange Rates % Revenue</t>
  </si>
  <si>
    <t>SG&amp;A</t>
  </si>
  <si>
    <t>Field Name</t>
  </si>
  <si>
    <t>Wholesale sales</t>
  </si>
  <si>
    <t>External Revenue</t>
  </si>
  <si>
    <t>Fixed Assets - Purchased - Cash Flow</t>
  </si>
  <si>
    <t>Direct to consumer</t>
  </si>
  <si>
    <t>Total</t>
  </si>
  <si>
    <t>International Assets</t>
  </si>
  <si>
    <t>International Sales</t>
  </si>
  <si>
    <t>Asia Pacific (Region)</t>
  </si>
  <si>
    <t>Europe &amp; Middle East &amp; Africa (EMEA) (Region)</t>
  </si>
  <si>
    <t>Other America</t>
  </si>
  <si>
    <t>Other International</t>
  </si>
  <si>
    <t>United States</t>
  </si>
  <si>
    <t>Property, Plant &amp; Equipment - Net - Total</t>
  </si>
  <si>
    <t>Revenue by Business Line</t>
  </si>
  <si>
    <t>Revenue by Geographic line</t>
  </si>
  <si>
    <t>Growth rate</t>
  </si>
  <si>
    <t>Q2 2022</t>
  </si>
  <si>
    <t>Q3 2024 E</t>
  </si>
  <si>
    <t xml:space="preserve">Q4 2024 </t>
  </si>
  <si>
    <t>Q1 2025 E</t>
  </si>
  <si>
    <t>Q2 2025 E</t>
  </si>
  <si>
    <t>Forecast</t>
  </si>
  <si>
    <t>Sales/Marketing Expense / Revenues</t>
  </si>
  <si>
    <t>General and Administrative Expenses / Revenues</t>
  </si>
  <si>
    <t>Non-Operating Expense/ Revenues</t>
  </si>
  <si>
    <t>cost of good sold/ Revenues</t>
  </si>
  <si>
    <t>EBIT</t>
  </si>
  <si>
    <t>Other Income (expense), net</t>
  </si>
  <si>
    <t>PreTax Income</t>
  </si>
  <si>
    <t>Net earnings attributable to non controlling interest</t>
  </si>
  <si>
    <t>Net income</t>
  </si>
  <si>
    <t>Other Current Liabilities % Revenues</t>
  </si>
  <si>
    <t>Other Receviable and prepaid expense</t>
  </si>
  <si>
    <t>Other Receviable and prepaid expense % Revenues</t>
  </si>
  <si>
    <t xml:space="preserve">Long-Term debt and other liabilities </t>
  </si>
  <si>
    <t>Long-Term debt and other liabilities  % net income</t>
  </si>
  <si>
    <t>Net earnings attributable to non controlling interest % Revenues</t>
  </si>
  <si>
    <t>Common Stock</t>
  </si>
  <si>
    <t>Additional Paid In Capital</t>
  </si>
  <si>
    <t>Retained Earnings</t>
  </si>
  <si>
    <t>Treasury Stock</t>
  </si>
  <si>
    <t>-</t>
  </si>
  <si>
    <t>Comprehensive Inc. and Other</t>
  </si>
  <si>
    <t xml:space="preserve">  Total Common Equity</t>
  </si>
  <si>
    <t>Minority Interest</t>
  </si>
  <si>
    <t>Revenues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</si>
</sst>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_);\(0.00\)"/>
    <numFmt numFmtId="168" formatCode="0.000%"/>
  </numFmts>
  <fonts count="30" x14ac:knownFonts="1">
    <font>
      <sz val="11"/>
      <color theme="1"/>
      <name val="Calibri"/>
      <family val="2"/>
      <scheme val="minor"/>
    </font>
    <font>
      <sz val="12"/>
      <color theme="1"/>
      <name val="Calibri"/>
      <family val="2"/>
      <scheme val="minor"/>
    </font>
    <font>
      <b/>
      <sz val="11"/>
      <color indexed="9"/>
      <name val="Calibri"/>
      <family val="2"/>
    </font>
    <font>
      <b/>
      <sz val="10"/>
      <color indexed="9"/>
      <name val="Arial"/>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Arial"/>
      <family val="2"/>
    </font>
    <font>
      <sz val="11"/>
      <color rgb="FF000000"/>
      <name val="Arial"/>
      <family val="2"/>
    </font>
    <font>
      <sz val="8"/>
      <name val="Arial"/>
      <family val="2"/>
    </font>
    <font>
      <sz val="10"/>
      <color rgb="FF000000"/>
      <name val="Tahoma"/>
      <family val="2"/>
    </font>
    <font>
      <sz val="20"/>
      <color theme="1"/>
      <name val="Times New Roman"/>
      <family val="2"/>
    </font>
    <font>
      <b/>
      <sz val="12"/>
      <color theme="0"/>
      <name val="Calibri"/>
      <family val="2"/>
      <scheme val="minor"/>
    </font>
    <font>
      <sz val="12"/>
      <color rgb="FF000000"/>
      <name val="Calibri"/>
      <family val="2"/>
      <scheme val="minor"/>
    </font>
    <font>
      <sz val="12"/>
      <color rgb="FFFFFFFF"/>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F81BD"/>
        <bgColor indexed="64"/>
      </patternFill>
    </fill>
    <fill>
      <patternFill patternType="solid">
        <fgColor rgb="FF334BFF"/>
        <bgColor rgb="FF334BFF"/>
      </patternFill>
    </fill>
    <fill>
      <patternFill patternType="solid">
        <fgColor rgb="FFD5D8DB"/>
        <bgColor rgb="FFD5D8DB"/>
      </patternFill>
    </fill>
    <fill>
      <patternFill patternType="solid">
        <fgColor rgb="FF334AFF"/>
        <bgColor rgb="FF334BFF"/>
      </patternFill>
    </fill>
    <fill>
      <patternFill patternType="solid">
        <fgColor rgb="FF334AFF"/>
        <bgColor indexed="64"/>
      </patternFill>
    </fill>
    <fill>
      <patternFill patternType="solid">
        <fgColor rgb="FFFFFFFF"/>
        <bgColor rgb="FF000000"/>
      </patternFill>
    </fill>
    <fill>
      <patternFill patternType="solid">
        <fgColor rgb="FF334AFF"/>
        <bgColor rgb="FF000000"/>
      </patternFill>
    </fill>
  </fills>
  <borders count="14">
    <border>
      <left/>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rgb="FF334BFF"/>
      </left>
      <right style="thin">
        <color rgb="FF334BFF"/>
      </right>
      <top style="thin">
        <color rgb="FF334BFF"/>
      </top>
      <bottom style="thin">
        <color rgb="FF334BFF"/>
      </bottom>
      <diagonal/>
    </border>
    <border>
      <left style="thin">
        <color rgb="FFD5D8DB"/>
      </left>
      <right style="thin">
        <color rgb="FFD5D8DB"/>
      </right>
      <top style="thin">
        <color rgb="FFD5D8DB"/>
      </top>
      <bottom style="thin">
        <color rgb="FFD5D8DB"/>
      </bottom>
      <diagonal/>
    </border>
  </borders>
  <cellStyleXfs count="46">
    <xf numFmtId="0" fontId="0" fillId="0" borderId="0"/>
    <xf numFmtId="0" fontId="4" fillId="10"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11"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20" fillId="12" borderId="0" applyNumberFormat="0" applyBorder="0" applyAlignment="0" applyProtection="0"/>
    <xf numFmtId="0" fontId="20" fillId="16" borderId="0" applyNumberFormat="0" applyBorder="0" applyAlignment="0" applyProtection="0"/>
    <xf numFmtId="0" fontId="20" fillId="20" borderId="0" applyNumberFormat="0" applyBorder="0" applyAlignment="0" applyProtection="0"/>
    <xf numFmtId="0" fontId="20" fillId="24" borderId="0" applyNumberFormat="0" applyBorder="0" applyAlignment="0" applyProtection="0"/>
    <xf numFmtId="0" fontId="20" fillId="28" borderId="0" applyNumberFormat="0" applyBorder="0" applyAlignment="0" applyProtection="0"/>
    <xf numFmtId="0" fontId="20" fillId="32" borderId="0" applyNumberFormat="0" applyBorder="0" applyAlignment="0" applyProtection="0"/>
    <xf numFmtId="0" fontId="20" fillId="9"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10" fillId="3" borderId="0" applyNumberFormat="0" applyBorder="0" applyAlignment="0" applyProtection="0"/>
    <xf numFmtId="0" fontId="2" fillId="33" borderId="0"/>
    <xf numFmtId="0" fontId="14" fillId="6" borderId="5" applyNumberFormat="0" applyAlignment="0" applyProtection="0"/>
    <xf numFmtId="0" fontId="16" fillId="7" borderId="8" applyNumberFormat="0" applyAlignment="0" applyProtection="0"/>
    <xf numFmtId="0" fontId="18" fillId="0" borderId="0" applyNumberFormat="0" applyFill="0" applyBorder="0" applyAlignment="0" applyProtection="0"/>
    <xf numFmtId="0" fontId="3" fillId="33" borderId="1">
      <alignment horizontal="right"/>
    </xf>
    <xf numFmtId="0" fontId="9" fillId="2"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12" fillId="5" borderId="5" applyNumberFormat="0" applyAlignment="0" applyProtection="0"/>
    <xf numFmtId="0" fontId="15" fillId="0" borderId="7" applyNumberFormat="0" applyFill="0" applyAlignment="0" applyProtection="0"/>
    <xf numFmtId="0" fontId="11" fillId="4" borderId="0" applyNumberFormat="0" applyBorder="0" applyAlignment="0" applyProtection="0"/>
    <xf numFmtId="0" fontId="4" fillId="8" borderId="9" applyNumberFormat="0" applyFont="0" applyAlignment="0" applyProtection="0"/>
    <xf numFmtId="0" fontId="13" fillId="6" borderId="6" applyNumberFormat="0" applyAlignment="0" applyProtection="0"/>
    <xf numFmtId="0" fontId="5" fillId="0" borderId="0" applyNumberFormat="0" applyFill="0" applyBorder="0" applyAlignment="0" applyProtection="0"/>
    <xf numFmtId="0" fontId="19" fillId="0" borderId="10" applyNumberFormat="0" applyFill="0" applyAlignment="0" applyProtection="0"/>
    <xf numFmtId="0" fontId="17" fillId="0" borderId="0" applyNumberFormat="0" applyFill="0" applyBorder="0" applyAlignment="0" applyProtection="0"/>
    <xf numFmtId="9" fontId="4" fillId="0" borderId="0" applyFont="0" applyFill="0" applyBorder="0" applyAlignment="0" applyProtection="0"/>
    <xf numFmtId="0" fontId="26" fillId="0" borderId="0"/>
  </cellStyleXfs>
  <cellXfs count="38">
    <xf numFmtId="0" fontId="0" fillId="0" borderId="0" xfId="0"/>
    <xf numFmtId="0" fontId="22" fillId="0" borderId="0" xfId="0" applyFont="1"/>
    <xf numFmtId="165" fontId="23" fillId="0" borderId="0" xfId="0" applyNumberFormat="1" applyFont="1"/>
    <xf numFmtId="165" fontId="23" fillId="38" borderId="0" xfId="0" applyNumberFormat="1" applyFont="1" applyFill="1" applyAlignment="1">
      <alignment horizontal="right"/>
    </xf>
    <xf numFmtId="0" fontId="24" fillId="0" borderId="0" xfId="0" applyFont="1"/>
    <xf numFmtId="0" fontId="1" fillId="0" borderId="0" xfId="0" applyFont="1"/>
    <xf numFmtId="165" fontId="27" fillId="39" borderId="0" xfId="0" applyNumberFormat="1" applyFont="1" applyFill="1"/>
    <xf numFmtId="165" fontId="28" fillId="39" borderId="0" xfId="0" applyNumberFormat="1" applyFont="1" applyFill="1"/>
    <xf numFmtId="165" fontId="28" fillId="0" borderId="0" xfId="0" applyNumberFormat="1" applyFont="1"/>
    <xf numFmtId="0" fontId="28" fillId="0" borderId="0" xfId="0" applyFont="1"/>
    <xf numFmtId="9" fontId="28" fillId="0" borderId="0" xfId="0" applyNumberFormat="1" applyFont="1"/>
    <xf numFmtId="0" fontId="28" fillId="0" borderId="0" xfId="0" applyFont="1" applyAlignment="1">
      <alignment horizontal="left" vertical="center" wrapText="1" indent="2"/>
    </xf>
    <xf numFmtId="0" fontId="29" fillId="34" borderId="12" xfId="0" applyFont="1" applyFill="1" applyBorder="1" applyAlignment="1">
      <alignment wrapText="1"/>
    </xf>
    <xf numFmtId="0" fontId="29" fillId="34" borderId="12" xfId="0" applyFont="1" applyFill="1" applyBorder="1" applyAlignment="1">
      <alignment horizontal="left" vertical="center" wrapText="1"/>
    </xf>
    <xf numFmtId="0" fontId="28" fillId="35" borderId="13" xfId="0" applyFont="1" applyFill="1" applyBorder="1" applyAlignment="1">
      <alignment vertical="center" wrapText="1"/>
    </xf>
    <xf numFmtId="3" fontId="28" fillId="35" borderId="13" xfId="0" applyNumberFormat="1" applyFont="1" applyFill="1" applyBorder="1" applyAlignment="1">
      <alignment horizontal="right" vertical="center" wrapText="1"/>
    </xf>
    <xf numFmtId="0" fontId="28" fillId="0" borderId="13" xfId="0" applyFont="1" applyBorder="1" applyAlignment="1">
      <alignment horizontal="left" vertical="center" wrapText="1" indent="2"/>
    </xf>
    <xf numFmtId="164" fontId="28" fillId="0" borderId="13" xfId="0" applyNumberFormat="1" applyFont="1" applyBorder="1" applyAlignment="1">
      <alignment horizontal="right" vertical="center" wrapText="1"/>
    </xf>
    <xf numFmtId="10" fontId="28" fillId="0" borderId="13" xfId="0" applyNumberFormat="1" applyFont="1" applyBorder="1" applyAlignment="1">
      <alignment horizontal="right" vertical="center" wrapText="1"/>
    </xf>
    <xf numFmtId="4" fontId="28" fillId="0" borderId="13" xfId="0" applyNumberFormat="1" applyFont="1" applyBorder="1" applyAlignment="1">
      <alignment horizontal="right" vertical="center" wrapText="1"/>
    </xf>
    <xf numFmtId="10" fontId="1" fillId="0" borderId="0" xfId="0" applyNumberFormat="1" applyFont="1"/>
    <xf numFmtId="3" fontId="28" fillId="0" borderId="13" xfId="0" applyNumberFormat="1" applyFont="1" applyBorder="1" applyAlignment="1">
      <alignment horizontal="right" vertical="center" wrapText="1"/>
    </xf>
    <xf numFmtId="0" fontId="29" fillId="36" borderId="12" xfId="0" applyFont="1" applyFill="1" applyBorder="1" applyAlignment="1">
      <alignment wrapText="1"/>
    </xf>
    <xf numFmtId="164" fontId="28" fillId="35" borderId="13" xfId="0" applyNumberFormat="1" applyFont="1" applyFill="1" applyBorder="1" applyAlignment="1">
      <alignment horizontal="right" vertical="center" wrapText="1"/>
    </xf>
    <xf numFmtId="164" fontId="1" fillId="0" borderId="0" xfId="0" applyNumberFormat="1" applyFont="1"/>
    <xf numFmtId="0" fontId="1" fillId="0" borderId="0" xfId="0" applyFont="1" applyAlignment="1">
      <alignment horizontal="center"/>
    </xf>
    <xf numFmtId="0" fontId="27" fillId="37" borderId="0" xfId="0" applyFont="1" applyFill="1"/>
    <xf numFmtId="3" fontId="1" fillId="37" borderId="0" xfId="0" applyNumberFormat="1" applyFont="1" applyFill="1"/>
    <xf numFmtId="0" fontId="1" fillId="37" borderId="0" xfId="0" applyFont="1" applyFill="1"/>
    <xf numFmtId="165" fontId="1" fillId="0" borderId="0" xfId="0" applyNumberFormat="1" applyFont="1"/>
    <xf numFmtId="0" fontId="1" fillId="0" borderId="11" xfId="0" applyFont="1" applyBorder="1"/>
    <xf numFmtId="165" fontId="1" fillId="0" borderId="11" xfId="0" applyNumberFormat="1" applyFont="1" applyBorder="1"/>
    <xf numFmtId="168" fontId="1" fillId="0" borderId="0" xfId="44" applyNumberFormat="1" applyFont="1"/>
    <xf numFmtId="10" fontId="1" fillId="0" borderId="0" xfId="44" applyNumberFormat="1" applyFont="1"/>
    <xf numFmtId="0" fontId="1" fillId="0" borderId="0" xfId="0" applyFont="1" applyFill="1"/>
    <xf numFmtId="165" fontId="28" fillId="0" borderId="0" xfId="0" applyNumberFormat="1" applyFont="1" applyFill="1"/>
    <xf numFmtId="0" fontId="0" fillId="0" borderId="0" xfId="0" applyFill="1"/>
    <xf numFmtId="165" fontId="1" fillId="0" borderId="0" xfId="0" applyNumberFormat="1" applyFont="1" applyFill="1"/>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lp_column_header" xfId="26" xr:uid="{00000000-0005-0000-0000-000019000000}"/>
    <cellStyle name="Calculation" xfId="27" builtinId="22" customBuiltin="1"/>
    <cellStyle name="Check Cell" xfId="28" builtinId="23" customBuiltin="1"/>
    <cellStyle name="Explanatory Text" xfId="29" builtinId="53" customBuiltin="1"/>
    <cellStyle name="fa_column_header_bottom" xfId="30" xr:uid="{00000000-0005-0000-0000-00001D000000}"/>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3" xfId="45" xr:uid="{5FC22D1D-C616-6D4C-A53E-8C74F4B84BAE}"/>
    <cellStyle name="Note" xfId="39" builtinId="10" customBuiltin="1"/>
    <cellStyle name="Output" xfId="40" builtinId="21" customBuiltin="1"/>
    <cellStyle name="Percent" xfId="44" builtinId="5"/>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334AFF"/>
      <color rgb="FF0B1C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Gordon Yao" id="{A32FBF36-649F-401B-9B3D-DCCF16EA0428}" userId="S::zy2833@nyu.edu::1cb3e608-860f-41ed-96e6-8bddcf9e4ad7"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11" dT="2024-10-06T21:43:32.30" personId="{A32FBF36-649F-401B-9B3D-DCCF16EA0428}" id="{4D04B72E-088A-4B76-8598-F9123DD3B285}">
    <text>The footwear industry has seasonal changed. I take the average of previous two quarter</text>
  </threadedComment>
</ThreadedComments>
</file>

<file path=xl/threadedComments/threadedComment2.xml><?xml version="1.0" encoding="utf-8"?>
<ThreadedComments xmlns="http://schemas.microsoft.com/office/spreadsheetml/2018/threadedcomments" xmlns:x="http://schemas.openxmlformats.org/spreadsheetml/2006/main">
  <threadedComment ref="O17" dT="2024-08-12T13:49:15.06" personId="{A32FBF36-649F-401B-9B3D-DCCF16EA0428}" id="{31B8190F-38CD-FB4E-9BEF-8227D8CFBEFC}">
    <text xml:space="preserve">The $18.0 million increase was due to net investment activity of $66.3 million. This prove great potential increase in investing activity in investing </text>
  </threadedComment>
  <threadedComment ref="L24" dT="2024-08-12T13:53:06.22" personId="{A32FBF36-649F-401B-9B3D-DCCF16EA0428}" id="{E0FFD62C-C74E-A248-AB29-A414BB1E5F17}">
    <text xml:space="preserve">On July 23, 2024, the Company’s Board of Directors authorized a share repurchase program effective July 25, 2024, pursuant to which the Company may, from time to time, purchase shares of its Class A common stock, for an aggregate repurchase price not to exceed $1.0 billion. The new share repurchase program expires on July 25, 2027, and does not obligate the Company to acquire any particular amount of shares. The new share repurchase program replaces the previous share repurchase program authorized in 2022.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72FD9-7A05-426A-A683-4A47EF001409}">
  <dimension ref="C7:Q72"/>
  <sheetViews>
    <sheetView topLeftCell="B1" zoomScale="75" zoomScaleNormal="85" workbookViewId="0">
      <selection activeCell="C19" sqref="A1:XFD1048576"/>
    </sheetView>
  </sheetViews>
  <sheetFormatPr baseColWidth="10" defaultColWidth="8.83203125" defaultRowHeight="16" x14ac:dyDescent="0.2"/>
  <cols>
    <col min="1" max="2" width="8.83203125" style="5"/>
    <col min="3" max="3" width="59" style="5" customWidth="1"/>
    <col min="4" max="16" width="15.83203125" style="5" customWidth="1"/>
    <col min="17" max="16384" width="8.83203125" style="5"/>
  </cols>
  <sheetData>
    <row r="7" spans="3:17" ht="14" customHeight="1" x14ac:dyDescent="0.2">
      <c r="C7" s="11" t="s">
        <v>73</v>
      </c>
    </row>
    <row r="8" spans="3:17" ht="14" customHeight="1" x14ac:dyDescent="0.2">
      <c r="C8" s="12" t="s">
        <v>59</v>
      </c>
      <c r="D8" s="13" t="s">
        <v>76</v>
      </c>
      <c r="E8" s="13" t="s">
        <v>2</v>
      </c>
      <c r="F8" s="13" t="s">
        <v>3</v>
      </c>
      <c r="G8" s="13" t="s">
        <v>4</v>
      </c>
      <c r="H8" s="13" t="s">
        <v>5</v>
      </c>
      <c r="I8" s="13" t="s">
        <v>6</v>
      </c>
      <c r="J8" s="13" t="s">
        <v>7</v>
      </c>
      <c r="K8" s="13" t="s">
        <v>8</v>
      </c>
      <c r="L8" s="13" t="s">
        <v>9</v>
      </c>
      <c r="M8" s="13" t="s">
        <v>77</v>
      </c>
      <c r="N8" s="13" t="s">
        <v>78</v>
      </c>
      <c r="O8" s="13" t="s">
        <v>79</v>
      </c>
      <c r="P8" s="13" t="s">
        <v>80</v>
      </c>
    </row>
    <row r="9" spans="3:17" ht="14" customHeight="1" x14ac:dyDescent="0.2">
      <c r="C9" s="14" t="s">
        <v>60</v>
      </c>
      <c r="D9" s="15"/>
      <c r="E9" s="15"/>
      <c r="F9" s="15"/>
      <c r="G9" s="15"/>
      <c r="H9" s="15"/>
      <c r="I9" s="15"/>
      <c r="J9" s="15"/>
      <c r="K9" s="15"/>
      <c r="L9" s="15"/>
      <c r="M9" s="15"/>
      <c r="N9" s="15"/>
      <c r="O9" s="15"/>
      <c r="P9" s="15"/>
    </row>
    <row r="10" spans="3:17" ht="14" customHeight="1" x14ac:dyDescent="0.2">
      <c r="C10" s="16" t="s">
        <v>61</v>
      </c>
      <c r="D10" s="17">
        <v>1140.33</v>
      </c>
      <c r="E10" s="17">
        <v>1191.5899999999999</v>
      </c>
      <c r="F10" s="17">
        <v>1049.21</v>
      </c>
      <c r="G10" s="17">
        <v>1294.56</v>
      </c>
      <c r="H10" s="17">
        <v>1073.02</v>
      </c>
      <c r="I10" s="17">
        <v>1174.5999999999999</v>
      </c>
      <c r="J10" s="17">
        <v>962.6</v>
      </c>
      <c r="K10" s="17">
        <v>1421.7</v>
      </c>
      <c r="L10" s="17">
        <v>1132.1099999999999</v>
      </c>
      <c r="M10" s="17">
        <f>L10*(M11+1)</f>
        <v>1058.8066381544361</v>
      </c>
      <c r="N10" s="17">
        <f t="shared" ref="N10:P10" si="0">M10*(N11+1)</f>
        <v>1247.2419040055095</v>
      </c>
      <c r="O10" s="17">
        <f t="shared" si="0"/>
        <v>927.66914657913446</v>
      </c>
      <c r="P10" s="17">
        <f t="shared" si="0"/>
        <v>1142.08163972429</v>
      </c>
    </row>
    <row r="11" spans="3:17" ht="14" customHeight="1" x14ac:dyDescent="0.2">
      <c r="C11" s="16" t="s">
        <v>75</v>
      </c>
      <c r="D11" s="18"/>
      <c r="E11" s="18">
        <f>D10/E10-1</f>
        <v>-4.3018152216785954E-2</v>
      </c>
      <c r="F11" s="18">
        <f>E10/F10-1</f>
        <v>0.13570209967499336</v>
      </c>
      <c r="G11" s="18">
        <f t="shared" ref="G11:L11" si="1">F10/G10-1</f>
        <v>-0.18952385366456548</v>
      </c>
      <c r="H11" s="18">
        <f t="shared" si="1"/>
        <v>0.20646399880710509</v>
      </c>
      <c r="I11" s="18">
        <f t="shared" si="1"/>
        <v>-8.6480504001362091E-2</v>
      </c>
      <c r="J11" s="18">
        <f t="shared" si="1"/>
        <v>0.22023685850820685</v>
      </c>
      <c r="K11" s="18">
        <f t="shared" si="1"/>
        <v>-0.32292326088485612</v>
      </c>
      <c r="L11" s="18">
        <f t="shared" si="1"/>
        <v>0.25579669820070494</v>
      </c>
      <c r="M11" s="18">
        <f>AVERAGE(I11,E11)</f>
        <v>-6.4749328109074022E-2</v>
      </c>
      <c r="N11" s="18">
        <f>AVERAGE(J11,F11)</f>
        <v>0.1779694790916001</v>
      </c>
      <c r="O11" s="18">
        <f t="shared" ref="O11:P11" si="2">AVERAGE(K11,G11)</f>
        <v>-0.2562235572747108</v>
      </c>
      <c r="P11" s="18">
        <f t="shared" si="2"/>
        <v>0.23113034850390501</v>
      </c>
    </row>
    <row r="12" spans="3:17" ht="13.75" customHeight="1" x14ac:dyDescent="0.2">
      <c r="C12" s="16" t="s">
        <v>62</v>
      </c>
      <c r="D12" s="19">
        <v>49.97</v>
      </c>
      <c r="E12" s="19">
        <v>69.34</v>
      </c>
      <c r="F12" s="19">
        <v>71.3</v>
      </c>
      <c r="G12" s="19">
        <v>51.52</v>
      </c>
      <c r="H12" s="19">
        <v>55.92</v>
      </c>
      <c r="I12" s="19">
        <v>65.67</v>
      </c>
      <c r="J12" s="19">
        <v>52.12</v>
      </c>
      <c r="K12" s="19">
        <v>32.76</v>
      </c>
      <c r="L12" s="19">
        <v>64.599999999999994</v>
      </c>
      <c r="M12" s="19">
        <f>L12*(M13+1)</f>
        <v>50.781486338001457</v>
      </c>
      <c r="N12" s="19">
        <f t="shared" ref="N12:P12" si="3">M12*(N13+1)</f>
        <v>56.684516617177373</v>
      </c>
      <c r="O12" s="19">
        <f t="shared" si="3"/>
        <v>84.315190449001292</v>
      </c>
      <c r="P12" s="19">
        <f t="shared" si="3"/>
        <v>60.219465012743996</v>
      </c>
    </row>
    <row r="13" spans="3:17" ht="13.75" customHeight="1" x14ac:dyDescent="0.2">
      <c r="C13" s="16" t="s">
        <v>75</v>
      </c>
      <c r="D13" s="18"/>
      <c r="E13" s="18">
        <f>D12/E12-1</f>
        <v>-0.27934813960196136</v>
      </c>
      <c r="F13" s="18">
        <f>E12/F12-1</f>
        <v>-2.7489481065918531E-2</v>
      </c>
      <c r="G13" s="18">
        <f t="shared" ref="G13:L13" si="4">F12/G12-1</f>
        <v>0.3839285714285714</v>
      </c>
      <c r="H13" s="18">
        <f t="shared" si="4"/>
        <v>-7.8683834048640877E-2</v>
      </c>
      <c r="I13" s="18">
        <f t="shared" si="4"/>
        <v>-0.14846962083142989</v>
      </c>
      <c r="J13" s="18">
        <f t="shared" si="4"/>
        <v>0.25997697620874916</v>
      </c>
      <c r="K13" s="18">
        <f t="shared" si="4"/>
        <v>0.59096459096459109</v>
      </c>
      <c r="L13" s="18">
        <f t="shared" si="4"/>
        <v>-0.49287925696594426</v>
      </c>
      <c r="M13" s="18">
        <f>AVERAGE(I13,E13)</f>
        <v>-0.21390888021669563</v>
      </c>
      <c r="N13" s="18">
        <f t="shared" ref="N13:P13" si="5">AVERAGE(J13,F13)</f>
        <v>0.11624374757141531</v>
      </c>
      <c r="O13" s="18">
        <f t="shared" si="5"/>
        <v>0.48744658119658124</v>
      </c>
      <c r="P13" s="18">
        <f t="shared" si="5"/>
        <v>-0.28578154550729257</v>
      </c>
      <c r="Q13" s="20"/>
    </row>
    <row r="14" spans="3:17" ht="14" customHeight="1" x14ac:dyDescent="0.2">
      <c r="C14" s="16" t="s">
        <v>0</v>
      </c>
      <c r="D14" s="17">
        <v>414.48</v>
      </c>
      <c r="E14" s="17">
        <v>424.6</v>
      </c>
      <c r="F14" s="17">
        <v>375.24</v>
      </c>
      <c r="G14" s="17">
        <v>512</v>
      </c>
      <c r="H14" s="17">
        <v>431.55</v>
      </c>
      <c r="I14" s="17">
        <v>510.04</v>
      </c>
      <c r="J14" s="17">
        <v>393.23</v>
      </c>
      <c r="K14" s="17">
        <v>636.04</v>
      </c>
      <c r="L14" s="17">
        <v>496.98</v>
      </c>
      <c r="M14" s="17">
        <f>L14*(M15+1)</f>
        <v>452.81734140266553</v>
      </c>
      <c r="N14" s="17">
        <f t="shared" ref="N14:P14" si="6">M14*(N15+1)</f>
        <v>549.85498713014636</v>
      </c>
      <c r="O14" s="17">
        <f t="shared" si="6"/>
        <v>371.46495769486273</v>
      </c>
      <c r="P14" s="17">
        <f t="shared" si="6"/>
        <v>458.05921434211365</v>
      </c>
    </row>
    <row r="15" spans="3:17" ht="14" customHeight="1" x14ac:dyDescent="0.2">
      <c r="C15" s="16" t="s">
        <v>75</v>
      </c>
      <c r="D15" s="18"/>
      <c r="E15" s="18">
        <f>D14/E14-1</f>
        <v>-2.3834196891191706E-2</v>
      </c>
      <c r="F15" s="18">
        <f>E14/F14-1</f>
        <v>0.13154247947979969</v>
      </c>
      <c r="G15" s="18">
        <f>F14/G14-1</f>
        <v>-0.26710937499999998</v>
      </c>
      <c r="H15" s="18">
        <f t="shared" ref="H15:L15" si="7">G14/H14-1</f>
        <v>0.18642104043563901</v>
      </c>
      <c r="I15" s="18">
        <f t="shared" si="7"/>
        <v>-0.15388989098894201</v>
      </c>
      <c r="J15" s="18">
        <f t="shared" si="7"/>
        <v>0.29705261551763606</v>
      </c>
      <c r="K15" s="18">
        <f t="shared" si="7"/>
        <v>-0.38175271995471971</v>
      </c>
      <c r="L15" s="18">
        <f t="shared" si="7"/>
        <v>0.27981005271841908</v>
      </c>
      <c r="M15" s="18">
        <f t="shared" ref="M15" si="8">AVERAGE(I15,E15)</f>
        <v>-8.8862043940066859E-2</v>
      </c>
      <c r="N15" s="18">
        <f t="shared" ref="N15" si="9">AVERAGE(J15,F15)</f>
        <v>0.21429754749871788</v>
      </c>
      <c r="O15" s="18">
        <f t="shared" ref="O15" si="10">AVERAGE(K15,G15)</f>
        <v>-0.32443104747735985</v>
      </c>
      <c r="P15" s="18">
        <f t="shared" ref="P15" si="11">AVERAGE(L15,H15)</f>
        <v>0.23311554657702904</v>
      </c>
      <c r="Q15" s="20"/>
    </row>
    <row r="16" spans="3:17" ht="14" customHeight="1" x14ac:dyDescent="0.2">
      <c r="C16" s="16" t="s">
        <v>25</v>
      </c>
      <c r="D16" s="17">
        <v>3813.65</v>
      </c>
      <c r="E16" s="17">
        <v>3700.44</v>
      </c>
      <c r="F16" s="17">
        <v>3682.86</v>
      </c>
      <c r="G16" s="17">
        <v>3759.82</v>
      </c>
      <c r="H16" s="17">
        <v>3575.56</v>
      </c>
      <c r="I16" s="17">
        <v>3547.61</v>
      </c>
      <c r="J16" s="17">
        <v>3607.54</v>
      </c>
      <c r="K16" s="17">
        <v>3750.12</v>
      </c>
      <c r="L16" s="17">
        <v>3902.62</v>
      </c>
      <c r="M16" s="17">
        <f>L16*(M17+1)</f>
        <v>3977.6911938803732</v>
      </c>
      <c r="N16" s="17">
        <f t="shared" ref="N16:P16" si="12">M16*(N17+1)</f>
        <v>3954.1453218350202</v>
      </c>
      <c r="O16" s="17">
        <f t="shared" si="12"/>
        <v>3838.5079597404069</v>
      </c>
      <c r="P16" s="17">
        <f t="shared" si="12"/>
        <v>3862.4158639239868</v>
      </c>
    </row>
    <row r="17" spans="3:17" ht="14" customHeight="1" x14ac:dyDescent="0.2">
      <c r="D17" s="20"/>
      <c r="E17" s="20">
        <f>D16/E16-1</f>
        <v>3.0593659132427398E-2</v>
      </c>
      <c r="F17" s="20">
        <f>E16/F16-1</f>
        <v>4.7734641012691092E-3</v>
      </c>
      <c r="G17" s="20">
        <f t="shared" ref="G17:L17" si="13">F16/G16-1</f>
        <v>-2.0469065008431264E-2</v>
      </c>
      <c r="H17" s="20">
        <f t="shared" si="13"/>
        <v>5.1533186409961074E-2</v>
      </c>
      <c r="I17" s="20">
        <f t="shared" si="13"/>
        <v>7.8785435828627737E-3</v>
      </c>
      <c r="J17" s="20">
        <f t="shared" si="13"/>
        <v>-1.6612428413822156E-2</v>
      </c>
      <c r="K17" s="20">
        <f t="shared" si="13"/>
        <v>-3.8020116689599259E-2</v>
      </c>
      <c r="L17" s="20">
        <f t="shared" si="13"/>
        <v>-3.9076312835992222E-2</v>
      </c>
      <c r="M17" s="20">
        <f t="shared" ref="M17" si="14">AVERAGE(I17,E17)</f>
        <v>1.9236101357645086E-2</v>
      </c>
      <c r="N17" s="20">
        <f t="shared" ref="N17" si="15">AVERAGE(J17,F17)</f>
        <v>-5.9194821562765232E-3</v>
      </c>
      <c r="O17" s="20">
        <f t="shared" ref="O17" si="16">AVERAGE(K17,G17)</f>
        <v>-2.9244590849015262E-2</v>
      </c>
      <c r="P17" s="20">
        <f t="shared" ref="P17" si="17">AVERAGE(L17,H17)</f>
        <v>6.2284367869844259E-3</v>
      </c>
      <c r="Q17" s="20"/>
    </row>
    <row r="18" spans="3:17" ht="14" customHeight="1" x14ac:dyDescent="0.2"/>
    <row r="19" spans="3:17" ht="14" customHeight="1" x14ac:dyDescent="0.2">
      <c r="Q19" s="20"/>
    </row>
    <row r="20" spans="3:17" ht="14" customHeight="1" x14ac:dyDescent="0.2"/>
    <row r="21" spans="3:17" ht="14" customHeight="1" x14ac:dyDescent="0.2">
      <c r="C21" s="14" t="s">
        <v>63</v>
      </c>
      <c r="D21" s="15"/>
      <c r="E21" s="15"/>
      <c r="F21" s="15"/>
      <c r="G21" s="15"/>
      <c r="H21" s="15"/>
      <c r="I21" s="15"/>
      <c r="J21" s="15"/>
      <c r="K21" s="15"/>
      <c r="L21" s="15"/>
      <c r="M21" s="15"/>
      <c r="N21" s="15"/>
      <c r="O21" s="15"/>
      <c r="P21" s="15"/>
      <c r="Q21" s="20"/>
    </row>
    <row r="22" spans="3:17" ht="14" customHeight="1" x14ac:dyDescent="0.2">
      <c r="C22" s="16" t="s">
        <v>61</v>
      </c>
      <c r="D22" s="17">
        <v>727.48</v>
      </c>
      <c r="E22" s="17">
        <v>686.78</v>
      </c>
      <c r="F22" s="17">
        <v>829.57</v>
      </c>
      <c r="G22" s="17">
        <v>707.37</v>
      </c>
      <c r="H22" s="17">
        <v>939.5</v>
      </c>
      <c r="I22" s="17">
        <v>850.36</v>
      </c>
      <c r="J22" s="17">
        <v>998.34</v>
      </c>
      <c r="K22" s="17">
        <v>829.89</v>
      </c>
      <c r="L22" s="17">
        <v>1025.53</v>
      </c>
      <c r="M22" s="17">
        <f>L22*(M23+1)</f>
        <v>1109.6687139741027</v>
      </c>
      <c r="N22" s="17">
        <f>M22*(N23+1)</f>
        <v>931.92676582168838</v>
      </c>
      <c r="O22" s="17">
        <f>N22*(O23+1)</f>
        <v>1107.0037927844878</v>
      </c>
      <c r="P22" s="17">
        <f>O22*(P23+1)</f>
        <v>864.65415870486754</v>
      </c>
    </row>
    <row r="23" spans="3:17" ht="14" customHeight="1" x14ac:dyDescent="0.2">
      <c r="C23" s="16" t="s">
        <v>75</v>
      </c>
      <c r="D23" s="18"/>
      <c r="E23" s="18">
        <f>D22/E22-1</f>
        <v>5.9262063542910415E-2</v>
      </c>
      <c r="F23" s="18">
        <f>E22/F22-1</f>
        <v>-0.17212531793579811</v>
      </c>
      <c r="G23" s="18">
        <f t="shared" ref="G23:L23" si="18">F22/G22-1</f>
        <v>0.17275259058201509</v>
      </c>
      <c r="H23" s="18">
        <f t="shared" si="18"/>
        <v>-0.24707823310271415</v>
      </c>
      <c r="I23" s="18">
        <f t="shared" si="18"/>
        <v>0.10482619126017223</v>
      </c>
      <c r="J23" s="18">
        <f t="shared" si="18"/>
        <v>-0.14822605525171784</v>
      </c>
      <c r="K23" s="18">
        <f t="shared" si="18"/>
        <v>0.20297870802154505</v>
      </c>
      <c r="L23" s="18">
        <f t="shared" si="18"/>
        <v>-0.19076965081470065</v>
      </c>
      <c r="M23" s="18">
        <f>AVERAGE(I23,E23)</f>
        <v>8.2044127401541322E-2</v>
      </c>
      <c r="N23" s="18">
        <f t="shared" ref="N23" si="19">AVERAGE(J23,F23)</f>
        <v>-0.16017568659375797</v>
      </c>
      <c r="O23" s="18">
        <f t="shared" ref="O23" si="20">AVERAGE(K23,G23)</f>
        <v>0.18786564930178007</v>
      </c>
      <c r="P23" s="18">
        <f t="shared" ref="P23" si="21">AVERAGE(L23,H23)</f>
        <v>-0.2189239419587074</v>
      </c>
      <c r="Q23" s="20"/>
    </row>
    <row r="24" spans="3:17" ht="14" customHeight="1" x14ac:dyDescent="0.2">
      <c r="C24" s="16" t="s">
        <v>62</v>
      </c>
      <c r="D24" s="19">
        <v>24.15</v>
      </c>
      <c r="E24" s="19">
        <v>30.78</v>
      </c>
      <c r="F24" s="19">
        <v>24.06</v>
      </c>
      <c r="G24" s="19">
        <v>19.7</v>
      </c>
      <c r="H24" s="19">
        <v>20.3</v>
      </c>
      <c r="I24" s="19">
        <v>25.62</v>
      </c>
      <c r="J24" s="19">
        <v>32.89</v>
      </c>
      <c r="K24" s="19">
        <v>24.32</v>
      </c>
      <c r="L24" s="19">
        <v>47.85</v>
      </c>
      <c r="M24" s="19">
        <f>L24*(M25+1)</f>
        <v>37.72853154060013</v>
      </c>
      <c r="N24" s="19">
        <f t="shared" ref="N24:P24" si="22">M24*(N25+1)</f>
        <v>38.82759980643268</v>
      </c>
      <c r="O24" s="19">
        <f t="shared" si="22"/>
        <v>49.965387383571752</v>
      </c>
      <c r="P24" s="19">
        <f t="shared" si="22"/>
        <v>36.941867020763176</v>
      </c>
    </row>
    <row r="25" spans="3:17" ht="14" customHeight="1" x14ac:dyDescent="0.2">
      <c r="C25" s="16" t="s">
        <v>75</v>
      </c>
      <c r="D25" s="18"/>
      <c r="E25" s="18">
        <f>D24/E24-1</f>
        <v>-0.21539961013645237</v>
      </c>
      <c r="F25" s="18">
        <f>E24/F24-1</f>
        <v>0.27930174563591037</v>
      </c>
      <c r="G25" s="18">
        <f t="shared" ref="G25:L25" si="23">F24/G24-1</f>
        <v>0.22131979695431481</v>
      </c>
      <c r="H25" s="18">
        <f t="shared" si="23"/>
        <v>-2.9556650246305494E-2</v>
      </c>
      <c r="I25" s="18">
        <f t="shared" si="23"/>
        <v>-0.20765027322404372</v>
      </c>
      <c r="J25" s="18">
        <f t="shared" si="23"/>
        <v>-0.22103982973548186</v>
      </c>
      <c r="K25" s="18">
        <f t="shared" si="23"/>
        <v>0.35238486842105265</v>
      </c>
      <c r="L25" s="18">
        <f t="shared" si="23"/>
        <v>-0.49174503657262281</v>
      </c>
      <c r="M25" s="18">
        <f t="shared" ref="M25" si="24">AVERAGE(I25,E25)</f>
        <v>-0.21152494168024805</v>
      </c>
      <c r="N25" s="18">
        <f t="shared" ref="N25" si="25">AVERAGE(J25,F25)</f>
        <v>2.9130957950214253E-2</v>
      </c>
      <c r="O25" s="18">
        <f t="shared" ref="O25" si="26">AVERAGE(K25,G25)</f>
        <v>0.28685233268768373</v>
      </c>
      <c r="P25" s="18">
        <f t="shared" ref="P25" si="27">AVERAGE(L25,H25)</f>
        <v>-0.26065084340946415</v>
      </c>
      <c r="Q25" s="20"/>
    </row>
    <row r="26" spans="3:17" ht="14" customHeight="1" x14ac:dyDescent="0.2">
      <c r="C26" s="16" t="s">
        <v>0</v>
      </c>
      <c r="D26" s="17">
        <v>483.1</v>
      </c>
      <c r="E26" s="17">
        <v>459.34</v>
      </c>
      <c r="F26" s="17">
        <v>534.44000000000005</v>
      </c>
      <c r="G26" s="17">
        <v>466.58</v>
      </c>
      <c r="H26" s="17">
        <v>628.97</v>
      </c>
      <c r="I26" s="17">
        <v>561.88</v>
      </c>
      <c r="J26" s="17">
        <v>648.16</v>
      </c>
      <c r="K26" s="17">
        <v>545.59</v>
      </c>
      <c r="L26" s="17">
        <v>687.46</v>
      </c>
      <c r="M26" s="17">
        <f>L26*(M27+1)</f>
        <v>746.28220880147614</v>
      </c>
      <c r="N26" s="17">
        <f t="shared" ref="N26:P26" si="28">M26*(N27+1)</f>
        <v>644.17729520161799</v>
      </c>
      <c r="O26" s="17">
        <f t="shared" si="28"/>
        <v>751.57440824074513</v>
      </c>
      <c r="P26" s="17">
        <f t="shared" si="28"/>
        <v>577.00156606641292</v>
      </c>
    </row>
    <row r="27" spans="3:17" ht="14" customHeight="1" x14ac:dyDescent="0.2">
      <c r="C27" s="16" t="s">
        <v>75</v>
      </c>
      <c r="D27" s="18"/>
      <c r="E27" s="18">
        <f>D26/E26-1</f>
        <v>5.1726390037880599E-2</v>
      </c>
      <c r="F27" s="18">
        <f>E26/F26-1</f>
        <v>-0.14052091909288245</v>
      </c>
      <c r="G27" s="18">
        <f>F26/G26-1</f>
        <v>0.14544129624073054</v>
      </c>
      <c r="H27" s="18">
        <f t="shared" ref="H27:L27" si="29">G26/H26-1</f>
        <v>-0.25818401513585709</v>
      </c>
      <c r="I27" s="18">
        <f t="shared" si="29"/>
        <v>0.11940271944187386</v>
      </c>
      <c r="J27" s="18">
        <f t="shared" si="29"/>
        <v>-0.13311528017773389</v>
      </c>
      <c r="K27" s="18">
        <f t="shared" si="29"/>
        <v>0.18799831375208487</v>
      </c>
      <c r="L27" s="18">
        <f t="shared" si="29"/>
        <v>-0.20636837052337587</v>
      </c>
      <c r="M27" s="18">
        <f t="shared" ref="M27" si="30">AVERAGE(I27,E27)</f>
        <v>8.556455473987723E-2</v>
      </c>
      <c r="N27" s="18">
        <f t="shared" ref="N27" si="31">AVERAGE(J27,F27)</f>
        <v>-0.13681809963530817</v>
      </c>
      <c r="O27" s="18">
        <f t="shared" ref="O27" si="32">AVERAGE(K27,G27)</f>
        <v>0.16671980499640771</v>
      </c>
      <c r="P27" s="18">
        <f t="shared" ref="P27" si="33">AVERAGE(L27,H27)</f>
        <v>-0.23227619282961648</v>
      </c>
      <c r="Q27" s="20"/>
    </row>
    <row r="28" spans="3:17" ht="14" customHeight="1" x14ac:dyDescent="0.2">
      <c r="C28" s="16" t="s">
        <v>25</v>
      </c>
      <c r="D28" s="17">
        <v>2862.94</v>
      </c>
      <c r="E28" s="17">
        <v>2978.2</v>
      </c>
      <c r="F28" s="17">
        <v>3210.63</v>
      </c>
      <c r="G28" s="17">
        <v>3284.66</v>
      </c>
      <c r="H28" s="17">
        <v>3532.1</v>
      </c>
      <c r="I28" s="17">
        <v>3691.66</v>
      </c>
      <c r="J28" s="17">
        <v>3939.81</v>
      </c>
      <c r="K28" s="17">
        <v>3817.32</v>
      </c>
      <c r="L28" s="17">
        <v>4072.33</v>
      </c>
      <c r="M28" s="17">
        <f>L28*(M29+1)</f>
        <v>3905.5213006980193</v>
      </c>
      <c r="N28" s="17">
        <f t="shared" ref="N28:P28" si="34">M28*(N29+1)</f>
        <v>3641.1581994766179</v>
      </c>
      <c r="O28" s="17">
        <f t="shared" si="34"/>
        <v>3658.5444670603338</v>
      </c>
      <c r="P28" s="17">
        <f t="shared" si="34"/>
        <v>3415.846116507787</v>
      </c>
    </row>
    <row r="29" spans="3:17" ht="14" customHeight="1" x14ac:dyDescent="0.2">
      <c r="C29" s="16" t="s">
        <v>75</v>
      </c>
      <c r="D29" s="18"/>
      <c r="E29" s="18">
        <f>D28/E28-1</f>
        <v>-3.8701228930226206E-2</v>
      </c>
      <c r="F29" s="18">
        <f>E28/F28-1</f>
        <v>-7.2393891541535527E-2</v>
      </c>
      <c r="G29" s="18">
        <f t="shared" ref="G29:L29" si="35">F28/G28-1</f>
        <v>-2.2538101356000206E-2</v>
      </c>
      <c r="H29" s="18">
        <f t="shared" si="35"/>
        <v>-7.0054641714560772E-2</v>
      </c>
      <c r="I29" s="18">
        <f t="shared" si="35"/>
        <v>-4.3221748481712785E-2</v>
      </c>
      <c r="J29" s="18">
        <f t="shared" si="35"/>
        <v>-6.2985270863315734E-2</v>
      </c>
      <c r="K29" s="18">
        <f t="shared" si="35"/>
        <v>3.2087956996007527E-2</v>
      </c>
      <c r="L29" s="18">
        <f t="shared" si="35"/>
        <v>-6.2620170762192617E-2</v>
      </c>
      <c r="M29" s="18">
        <f>AVERAGE(I29,E29)</f>
        <v>-4.0961488705969495E-2</v>
      </c>
      <c r="N29" s="18">
        <f t="shared" ref="N29:P29" si="36">AVERAGE(J29,F29)</f>
        <v>-6.768958120242563E-2</v>
      </c>
      <c r="O29" s="18">
        <f t="shared" si="36"/>
        <v>4.7749278200036605E-3</v>
      </c>
      <c r="P29" s="18">
        <f t="shared" si="36"/>
        <v>-6.6337406238376695E-2</v>
      </c>
      <c r="Q29" s="20"/>
    </row>
    <row r="30" spans="3:17" ht="14" customHeight="1" x14ac:dyDescent="0.2">
      <c r="C30" s="14" t="s">
        <v>64</v>
      </c>
      <c r="D30" s="15"/>
      <c r="E30" s="15"/>
      <c r="F30" s="15"/>
      <c r="G30" s="15"/>
      <c r="H30" s="15"/>
      <c r="I30" s="15"/>
      <c r="J30" s="15"/>
      <c r="K30" s="15"/>
      <c r="L30" s="15"/>
      <c r="M30" s="15"/>
      <c r="N30" s="15"/>
      <c r="O30" s="15"/>
      <c r="P30" s="15"/>
    </row>
    <row r="31" spans="3:17" ht="14" customHeight="1" x14ac:dyDescent="0.2">
      <c r="C31" s="16" t="s">
        <v>61</v>
      </c>
      <c r="D31" s="17">
        <v>1867.8</v>
      </c>
      <c r="E31" s="17">
        <v>1878.37</v>
      </c>
      <c r="F31" s="17">
        <v>1878.79</v>
      </c>
      <c r="G31" s="17">
        <v>2001.93</v>
      </c>
      <c r="H31" s="21">
        <f>H22+H10</f>
        <v>2012.52</v>
      </c>
      <c r="I31" s="17">
        <v>2024.96</v>
      </c>
      <c r="J31" s="17">
        <v>1960.94</v>
      </c>
      <c r="K31" s="17">
        <v>2251.59</v>
      </c>
      <c r="L31" s="17">
        <v>2157.64</v>
      </c>
      <c r="M31" s="17">
        <f>L31*(M32+1)</f>
        <v>2144.9416946332876</v>
      </c>
      <c r="N31" s="17">
        <f t="shared" ref="N31:P31" si="37">M31*(N32+1)</f>
        <v>2179.7155533544624</v>
      </c>
      <c r="O31" s="17">
        <f t="shared" si="37"/>
        <v>1971.9917139843164</v>
      </c>
      <c r="P31" s="17">
        <f t="shared" si="37"/>
        <v>2009.7365085505678</v>
      </c>
      <c r="Q31" s="20"/>
    </row>
    <row r="32" spans="3:17" ht="14" customHeight="1" x14ac:dyDescent="0.2">
      <c r="C32" s="16" t="s">
        <v>75</v>
      </c>
      <c r="D32" s="18"/>
      <c r="E32" s="18">
        <f>D31/E31-1</f>
        <v>-5.6272193444315555E-3</v>
      </c>
      <c r="F32" s="18">
        <f>E31/F31-1</f>
        <v>-2.2354813470371049E-4</v>
      </c>
      <c r="G32" s="18">
        <f t="shared" ref="G32:L32" si="38">F31/G31-1</f>
        <v>-6.1510642230247825E-2</v>
      </c>
      <c r="H32" s="18">
        <f t="shared" si="38"/>
        <v>-5.2620595074831522E-3</v>
      </c>
      <c r="I32" s="18">
        <f t="shared" si="38"/>
        <v>-6.143331226295845E-3</v>
      </c>
      <c r="J32" s="18">
        <f t="shared" si="38"/>
        <v>3.2647607779942245E-2</v>
      </c>
      <c r="K32" s="18">
        <f t="shared" si="38"/>
        <v>-0.12908655661110591</v>
      </c>
      <c r="L32" s="18">
        <f t="shared" si="38"/>
        <v>4.3542945069613204E-2</v>
      </c>
      <c r="M32" s="18">
        <f>AVERAGE(I32,E32)</f>
        <v>-5.8852752853637003E-3</v>
      </c>
      <c r="N32" s="18">
        <f t="shared" ref="N32:P32" si="39">AVERAGE(J32,F32)</f>
        <v>1.6212029822619267E-2</v>
      </c>
      <c r="O32" s="18">
        <f t="shared" si="39"/>
        <v>-9.5298599420676866E-2</v>
      </c>
      <c r="P32" s="18">
        <f t="shared" si="39"/>
        <v>1.9140442781065026E-2</v>
      </c>
      <c r="Q32" s="20"/>
    </row>
    <row r="33" spans="3:17" ht="14" customHeight="1" x14ac:dyDescent="0.2">
      <c r="C33" s="16" t="s">
        <v>62</v>
      </c>
      <c r="D33" s="17">
        <v>74.11</v>
      </c>
      <c r="E33" s="17">
        <v>100.12</v>
      </c>
      <c r="F33" s="19">
        <v>95.36</v>
      </c>
      <c r="G33" s="19">
        <v>71.209999999999994</v>
      </c>
      <c r="H33" s="19">
        <v>76.209999999999994</v>
      </c>
      <c r="I33" s="19">
        <v>91.29</v>
      </c>
      <c r="J33" s="19">
        <v>85.01</v>
      </c>
      <c r="K33" s="19">
        <v>57.09</v>
      </c>
      <c r="L33" s="17">
        <v>112.45</v>
      </c>
      <c r="M33" s="17">
        <f>L33*(M34+1)</f>
        <v>93.874624821995823</v>
      </c>
      <c r="N33" s="17">
        <f t="shared" ref="N33:P33" si="40">M33*(N34+1)</f>
        <v>99.684983897134813</v>
      </c>
      <c r="O33" s="17">
        <f t="shared" si="40"/>
        <v>140.96404403254499</v>
      </c>
      <c r="P33" s="17">
        <f t="shared" si="40"/>
        <v>101.64100468038797</v>
      </c>
      <c r="Q33" s="20"/>
    </row>
    <row r="34" spans="3:17" ht="14" customHeight="1" x14ac:dyDescent="0.2">
      <c r="C34" s="16" t="s">
        <v>75</v>
      </c>
      <c r="D34" s="17"/>
      <c r="E34" s="17"/>
      <c r="F34" s="18">
        <f>E33/F33-1</f>
        <v>4.9916107382550479E-2</v>
      </c>
      <c r="G34" s="18">
        <f t="shared" ref="G34:L34" si="41">F33/G33-1</f>
        <v>0.33913776155034414</v>
      </c>
      <c r="H34" s="18">
        <f t="shared" si="41"/>
        <v>-6.560818790185019E-2</v>
      </c>
      <c r="I34" s="18">
        <f t="shared" si="41"/>
        <v>-0.16518786285463916</v>
      </c>
      <c r="J34" s="18">
        <f t="shared" si="41"/>
        <v>7.3873661922126743E-2</v>
      </c>
      <c r="K34" s="18">
        <f t="shared" si="41"/>
        <v>0.48905237344543706</v>
      </c>
      <c r="L34" s="18">
        <f t="shared" si="41"/>
        <v>-0.49230769230769234</v>
      </c>
      <c r="M34" s="18">
        <f>AVERAGE(I34,E34)</f>
        <v>-0.16518786285463916</v>
      </c>
      <c r="N34" s="18">
        <f t="shared" ref="N34:P34" si="42">AVERAGE(J34,F34)</f>
        <v>6.1894884652338611E-2</v>
      </c>
      <c r="O34" s="18">
        <f t="shared" si="42"/>
        <v>0.4140950674978906</v>
      </c>
      <c r="P34" s="18">
        <f t="shared" si="42"/>
        <v>-0.27895794010477126</v>
      </c>
      <c r="Q34" s="20"/>
    </row>
    <row r="35" spans="3:17" ht="14" customHeight="1" x14ac:dyDescent="0.2">
      <c r="C35" s="16" t="s">
        <v>0</v>
      </c>
      <c r="D35" s="17">
        <v>897.58</v>
      </c>
      <c r="E35" s="17">
        <v>883.94</v>
      </c>
      <c r="F35" s="17">
        <v>909.68</v>
      </c>
      <c r="G35" s="17">
        <v>978.58</v>
      </c>
      <c r="H35" s="17">
        <v>1060.52</v>
      </c>
      <c r="I35" s="17">
        <v>1071.92</v>
      </c>
      <c r="J35" s="17">
        <v>1041.3800000000001</v>
      </c>
      <c r="K35" s="17">
        <v>1181.6300000000001</v>
      </c>
      <c r="L35" s="17">
        <v>1184.44</v>
      </c>
      <c r="M35" s="17">
        <f>L35*(M36+1)</f>
        <v>1187.2801625028783</v>
      </c>
      <c r="N35" s="17">
        <f t="shared" ref="N35:P35" si="43">M35*(N36+1)</f>
        <v>1187.892090400132</v>
      </c>
      <c r="O35" s="17">
        <f t="shared" si="43"/>
        <v>1075.5768227227745</v>
      </c>
      <c r="P35" s="17">
        <f t="shared" si="43"/>
        <v>1032.7492827583901</v>
      </c>
      <c r="Q35" s="20"/>
    </row>
    <row r="36" spans="3:17" ht="14" customHeight="1" x14ac:dyDescent="0.2">
      <c r="C36" s="16" t="s">
        <v>75</v>
      </c>
      <c r="D36" s="18"/>
      <c r="E36" s="18">
        <f>D35/E35-1</f>
        <v>1.5430911600334829E-2</v>
      </c>
      <c r="F36" s="18">
        <f>E35/F35-1</f>
        <v>-2.8295664409462518E-2</v>
      </c>
      <c r="G36" s="18">
        <f t="shared" ref="G36:L36" si="44">F35/G35-1</f>
        <v>-7.0408142410431585E-2</v>
      </c>
      <c r="H36" s="18">
        <f t="shared" si="44"/>
        <v>-7.7263983706106432E-2</v>
      </c>
      <c r="I36" s="18">
        <f t="shared" si="44"/>
        <v>-1.0635122024031718E-2</v>
      </c>
      <c r="J36" s="18">
        <f t="shared" si="44"/>
        <v>2.9326470644721381E-2</v>
      </c>
      <c r="K36" s="18">
        <f t="shared" si="44"/>
        <v>-0.11869197633777073</v>
      </c>
      <c r="L36" s="18">
        <f t="shared" si="44"/>
        <v>-2.3724291648373752E-3</v>
      </c>
      <c r="M36" s="18">
        <f>AVERAGE(I36,E36)</f>
        <v>2.3978947881515555E-3</v>
      </c>
      <c r="N36" s="18">
        <f t="shared" ref="N36:P36" si="45">AVERAGE(J36,F36)</f>
        <v>5.1540311762943158E-4</v>
      </c>
      <c r="O36" s="18">
        <f t="shared" si="45"/>
        <v>-9.4550059374101159E-2</v>
      </c>
      <c r="P36" s="18">
        <f t="shared" si="45"/>
        <v>-3.9818206435471903E-2</v>
      </c>
      <c r="Q36" s="20"/>
    </row>
    <row r="37" spans="3:17" ht="14" customHeight="1" x14ac:dyDescent="0.2">
      <c r="C37" s="16" t="s">
        <v>65</v>
      </c>
      <c r="D37" s="21"/>
      <c r="E37" s="21"/>
      <c r="F37" s="21"/>
      <c r="G37" s="21"/>
      <c r="H37" s="21"/>
      <c r="I37" s="21"/>
      <c r="J37" s="21"/>
      <c r="K37" s="21"/>
      <c r="L37" s="21"/>
      <c r="M37" s="21"/>
      <c r="N37" s="21"/>
      <c r="O37" s="21"/>
      <c r="P37" s="21"/>
      <c r="Q37" s="20"/>
    </row>
    <row r="38" spans="3:17" ht="14" customHeight="1" x14ac:dyDescent="0.2">
      <c r="C38" s="16" t="s">
        <v>75</v>
      </c>
      <c r="D38" s="21"/>
      <c r="E38" s="21"/>
      <c r="F38" s="21"/>
      <c r="G38" s="21"/>
      <c r="H38" s="21"/>
      <c r="I38" s="21"/>
      <c r="J38" s="21"/>
      <c r="K38" s="21"/>
      <c r="L38" s="21"/>
      <c r="M38" s="21"/>
      <c r="N38" s="21"/>
      <c r="O38" s="21"/>
      <c r="P38" s="21"/>
    </row>
    <row r="39" spans="3:17" ht="14" customHeight="1" x14ac:dyDescent="0.2">
      <c r="C39" s="16" t="s">
        <v>66</v>
      </c>
      <c r="D39" s="21"/>
      <c r="E39" s="21"/>
      <c r="F39" s="21"/>
      <c r="G39" s="17">
        <v>1261.06</v>
      </c>
      <c r="H39" s="17">
        <v>1210.67</v>
      </c>
      <c r="I39" s="17">
        <v>1230.4100000000001</v>
      </c>
      <c r="J39" s="17">
        <v>1248.01</v>
      </c>
      <c r="K39" s="17">
        <v>1452.78</v>
      </c>
      <c r="L39" s="17">
        <v>1293.8</v>
      </c>
      <c r="M39" s="17">
        <f>L39*(M40+1)</f>
        <v>1273.0430068026105</v>
      </c>
      <c r="N39" s="17">
        <f t="shared" ref="N39:P39" si="46">M39*(N40+1)</f>
        <v>1255.0899800482368</v>
      </c>
      <c r="O39" s="17">
        <f t="shared" si="46"/>
        <v>1078.1844780352153</v>
      </c>
      <c r="P39" s="17">
        <f t="shared" si="46"/>
        <v>1166.8651105466761</v>
      </c>
      <c r="Q39" s="20"/>
    </row>
    <row r="40" spans="3:17" ht="14" customHeight="1" x14ac:dyDescent="0.2">
      <c r="C40" s="16" t="s">
        <v>75</v>
      </c>
      <c r="D40" s="21"/>
      <c r="E40" s="21"/>
      <c r="F40" s="21"/>
      <c r="G40" s="17"/>
      <c r="H40" s="18">
        <f>G39/H39-1</f>
        <v>4.1621581438376909E-2</v>
      </c>
      <c r="I40" s="18">
        <f t="shared" ref="I40:L40" si="47">H39/I39-1</f>
        <v>-1.604343267691255E-2</v>
      </c>
      <c r="J40" s="18">
        <f t="shared" si="47"/>
        <v>-1.4102451102154578E-2</v>
      </c>
      <c r="K40" s="18">
        <f t="shared" si="47"/>
        <v>-0.1409504536130729</v>
      </c>
      <c r="L40" s="18">
        <f t="shared" si="47"/>
        <v>0.12287834286597632</v>
      </c>
      <c r="M40" s="18">
        <f>AVERAGE(I40,E40)</f>
        <v>-1.604343267691255E-2</v>
      </c>
      <c r="N40" s="18">
        <f t="shared" ref="N40:P40" si="48">AVERAGE(J40,F40)</f>
        <v>-1.4102451102154578E-2</v>
      </c>
      <c r="O40" s="18">
        <f t="shared" si="48"/>
        <v>-0.1409504536130729</v>
      </c>
      <c r="P40" s="18">
        <f t="shared" si="48"/>
        <v>8.2249962152176614E-2</v>
      </c>
      <c r="Q40" s="20"/>
    </row>
    <row r="41" spans="3:17" ht="14" customHeight="1" x14ac:dyDescent="0.2">
      <c r="C41" s="16" t="s">
        <v>25</v>
      </c>
      <c r="D41" s="17">
        <v>6676.6</v>
      </c>
      <c r="E41" s="17">
        <f t="shared" ref="E41:K41" si="49">SUM(E28+E16)</f>
        <v>6678.6399999999994</v>
      </c>
      <c r="F41" s="17">
        <f t="shared" si="49"/>
        <v>6893.49</v>
      </c>
      <c r="G41" s="17">
        <f t="shared" si="49"/>
        <v>7044.48</v>
      </c>
      <c r="H41" s="17">
        <f t="shared" si="49"/>
        <v>7107.66</v>
      </c>
      <c r="I41" s="17">
        <f t="shared" si="49"/>
        <v>7239.27</v>
      </c>
      <c r="J41" s="17">
        <f t="shared" si="49"/>
        <v>7547.35</v>
      </c>
      <c r="K41" s="17">
        <f t="shared" si="49"/>
        <v>7567.4400000000005</v>
      </c>
      <c r="L41" s="17">
        <f t="shared" ref="L41" si="50">SUM(L28+L16)</f>
        <v>7974.95</v>
      </c>
      <c r="M41" s="17">
        <f>L41*(M42+1)</f>
        <v>7901.2396853138662</v>
      </c>
      <c r="N41" s="17">
        <f t="shared" ref="N41:P41" si="51">M41*(N42+1)</f>
        <v>7616.8475522437711</v>
      </c>
      <c r="O41" s="17">
        <f t="shared" si="51"/>
        <v>7525.1079619695147</v>
      </c>
      <c r="P41" s="17">
        <f t="shared" si="51"/>
        <v>7299.4007977897199</v>
      </c>
      <c r="Q41" s="20"/>
    </row>
    <row r="42" spans="3:17" ht="14" customHeight="1" x14ac:dyDescent="0.2">
      <c r="C42" s="16" t="s">
        <v>75</v>
      </c>
      <c r="D42" s="20"/>
      <c r="E42" s="20">
        <f>D41/E41-1</f>
        <v>-3.0545140926885317E-4</v>
      </c>
      <c r="F42" s="20">
        <f>E41/F41-1</f>
        <v>-3.1167086628108631E-2</v>
      </c>
      <c r="G42" s="20">
        <f t="shared" ref="G42:K42" si="52">F41/G41-1</f>
        <v>-2.1433803488688952E-2</v>
      </c>
      <c r="H42" s="20">
        <f t="shared" si="52"/>
        <v>-8.8890014435131226E-3</v>
      </c>
      <c r="I42" s="20">
        <f t="shared" si="52"/>
        <v>-1.8180009862873048E-2</v>
      </c>
      <c r="J42" s="20">
        <f t="shared" si="52"/>
        <v>-4.0819625431442796E-2</v>
      </c>
      <c r="K42" s="20">
        <f t="shared" si="52"/>
        <v>-2.6547947522543858E-3</v>
      </c>
      <c r="L42" s="20">
        <f>K41/L41-1</f>
        <v>-5.1098752970238026E-2</v>
      </c>
      <c r="M42" s="20">
        <f>AVERAGE(I42,E42)</f>
        <v>-9.2427306360709505E-3</v>
      </c>
      <c r="N42" s="20">
        <f>AVERAGE(J42,F42)</f>
        <v>-3.5993356029775714E-2</v>
      </c>
      <c r="O42" s="20">
        <f t="shared" ref="O42" si="53">AVERAGE(K42,G42)</f>
        <v>-1.2044299120471669E-2</v>
      </c>
      <c r="P42" s="20">
        <f>AVERAGE(L42,H42)</f>
        <v>-2.9993877206875574E-2</v>
      </c>
      <c r="Q42" s="20"/>
    </row>
    <row r="43" spans="3:17" ht="14" customHeight="1" x14ac:dyDescent="0.2"/>
    <row r="44" spans="3:17" ht="14" customHeight="1" x14ac:dyDescent="0.2"/>
    <row r="45" spans="3:17" ht="14" customHeight="1" x14ac:dyDescent="0.2"/>
    <row r="46" spans="3:17" ht="14" customHeight="1" x14ac:dyDescent="0.2"/>
    <row r="47" spans="3:17" ht="14" customHeight="1" x14ac:dyDescent="0.2"/>
    <row r="48" spans="3:17" ht="14" customHeight="1" x14ac:dyDescent="0.2">
      <c r="C48" s="11" t="s">
        <v>74</v>
      </c>
    </row>
    <row r="49" spans="3:17" ht="14" customHeight="1" x14ac:dyDescent="0.2">
      <c r="C49" s="22" t="s">
        <v>59</v>
      </c>
      <c r="D49" s="13" t="s">
        <v>76</v>
      </c>
      <c r="E49" s="13" t="s">
        <v>2</v>
      </c>
      <c r="F49" s="13" t="s">
        <v>3</v>
      </c>
      <c r="G49" s="13" t="s">
        <v>4</v>
      </c>
      <c r="H49" s="13" t="s">
        <v>5</v>
      </c>
      <c r="I49" s="13" t="s">
        <v>6</v>
      </c>
      <c r="J49" s="13" t="s">
        <v>7</v>
      </c>
      <c r="K49" s="13" t="s">
        <v>8</v>
      </c>
      <c r="L49" s="13" t="s">
        <v>9</v>
      </c>
      <c r="M49" s="13" t="s">
        <v>77</v>
      </c>
      <c r="N49" s="13" t="s">
        <v>78</v>
      </c>
      <c r="O49" s="13" t="s">
        <v>79</v>
      </c>
      <c r="P49" s="13" t="s">
        <v>80</v>
      </c>
    </row>
    <row r="50" spans="3:17" ht="14" customHeight="1" x14ac:dyDescent="0.2">
      <c r="C50" s="14" t="s">
        <v>61</v>
      </c>
      <c r="D50" s="23">
        <v>1867.8</v>
      </c>
      <c r="E50" s="23">
        <v>1878.37</v>
      </c>
      <c r="F50" s="23">
        <v>1878.79</v>
      </c>
      <c r="G50" s="23">
        <v>2001.93</v>
      </c>
      <c r="H50" s="23">
        <v>2012.52</v>
      </c>
      <c r="I50" s="23">
        <v>2024.96</v>
      </c>
      <c r="J50" s="23">
        <v>1960.94</v>
      </c>
      <c r="K50" s="23">
        <v>2251.59</v>
      </c>
      <c r="L50" s="23">
        <v>2157.64</v>
      </c>
      <c r="M50" s="23">
        <f>SUM(M51,M53,M55,M57)</f>
        <v>2151.1147698595923</v>
      </c>
      <c r="N50" s="23">
        <f>SUM(N51,N53,N55,N57)</f>
        <v>2205.4108198087629</v>
      </c>
      <c r="O50" s="23">
        <f>SUM(O51,O53,O55,O57)</f>
        <v>2009.3063611758944</v>
      </c>
      <c r="P50" s="23">
        <f>SUM(P51,P53,P55,P57)</f>
        <v>2012.7918938211294</v>
      </c>
      <c r="Q50" s="24"/>
    </row>
    <row r="51" spans="3:17" ht="14" customHeight="1" x14ac:dyDescent="0.2">
      <c r="C51" s="16" t="s">
        <v>67</v>
      </c>
      <c r="D51" s="17">
        <v>459.36</v>
      </c>
      <c r="E51" s="17">
        <v>460.59</v>
      </c>
      <c r="F51" s="17">
        <v>539.48</v>
      </c>
      <c r="G51" s="17">
        <v>521.5</v>
      </c>
      <c r="H51" s="17">
        <v>552.16</v>
      </c>
      <c r="I51" s="17">
        <v>527.13</v>
      </c>
      <c r="J51" s="17">
        <v>621.96</v>
      </c>
      <c r="K51" s="17">
        <v>604.47</v>
      </c>
      <c r="L51" s="17">
        <v>564.17999999999995</v>
      </c>
      <c r="M51" s="17">
        <f>L51*(M52+1)</f>
        <v>576.82131471499406</v>
      </c>
      <c r="N51" s="17">
        <f t="shared" ref="N51:O51" si="54">M51*(N52+1)</f>
        <v>490.67217974376251</v>
      </c>
      <c r="O51" s="17">
        <f t="shared" si="54"/>
        <v>506.22940912557465</v>
      </c>
      <c r="P51" s="17">
        <f>O51*(P52+1)</f>
        <v>510.25038814319589</v>
      </c>
    </row>
    <row r="52" spans="3:17" ht="14" customHeight="1" x14ac:dyDescent="0.2">
      <c r="C52" s="16" t="s">
        <v>75</v>
      </c>
      <c r="D52" s="18"/>
      <c r="E52" s="18">
        <f>D51/E51-1</f>
        <v>-2.6704878525368736E-3</v>
      </c>
      <c r="F52" s="18">
        <f>E51/F51-1</f>
        <v>-0.14623340995032263</v>
      </c>
      <c r="G52" s="18">
        <f t="shared" ref="G52:L52" si="55">F51/G51-1</f>
        <v>3.4477468839885006E-2</v>
      </c>
      <c r="H52" s="18">
        <f t="shared" si="55"/>
        <v>-5.5527383367139915E-2</v>
      </c>
      <c r="I52" s="18">
        <f t="shared" si="55"/>
        <v>4.7483542959042335E-2</v>
      </c>
      <c r="J52" s="18">
        <f t="shared" si="55"/>
        <v>-0.15246961219371025</v>
      </c>
      <c r="K52" s="18">
        <f t="shared" si="55"/>
        <v>2.8934438433669163E-2</v>
      </c>
      <c r="L52" s="18">
        <f t="shared" si="55"/>
        <v>7.1413378708922837E-2</v>
      </c>
      <c r="M52" s="18">
        <f>AVERAGE(I52,E52)</f>
        <v>2.2406527553252731E-2</v>
      </c>
      <c r="N52" s="18">
        <f>AVERAGE(J52,F52)</f>
        <v>-0.14935151107201644</v>
      </c>
      <c r="O52" s="18">
        <f t="shared" ref="O52" si="56">AVERAGE(K52,G52)</f>
        <v>3.1705953636777084E-2</v>
      </c>
      <c r="P52" s="18">
        <f>AVERAGE(L52,H52)</f>
        <v>7.9429976708914607E-3</v>
      </c>
    </row>
    <row r="53" spans="3:17" ht="17" x14ac:dyDescent="0.2">
      <c r="C53" s="16" t="s">
        <v>68</v>
      </c>
      <c r="D53" s="17">
        <v>374.57</v>
      </c>
      <c r="E53" s="17">
        <v>469.79</v>
      </c>
      <c r="F53" s="17">
        <v>413.66</v>
      </c>
      <c r="G53" s="17">
        <v>534.49</v>
      </c>
      <c r="H53" s="17">
        <v>433.35</v>
      </c>
      <c r="I53" s="17">
        <v>480.38</v>
      </c>
      <c r="J53" s="17">
        <v>383.63</v>
      </c>
      <c r="K53" s="17">
        <v>627.65</v>
      </c>
      <c r="L53" s="17">
        <v>492.53</v>
      </c>
      <c r="M53" s="17">
        <f>L53*(M54+1)</f>
        <v>418.50570410171798</v>
      </c>
      <c r="N53" s="17">
        <f>M53*(N54+1)</f>
        <v>499.67222241757213</v>
      </c>
      <c r="O53" s="17">
        <f t="shared" ref="O53:P53" si="57">N53*(O54+1)</f>
        <v>346.06060757733212</v>
      </c>
      <c r="P53" s="17">
        <f t="shared" si="57"/>
        <v>433.91322184250657</v>
      </c>
    </row>
    <row r="54" spans="3:17" ht="17" x14ac:dyDescent="0.2">
      <c r="C54" s="16" t="s">
        <v>75</v>
      </c>
      <c r="D54" s="18"/>
      <c r="E54" s="18">
        <f>D53/E53-1</f>
        <v>-0.20268630664765108</v>
      </c>
      <c r="F54" s="18">
        <f>E53/F53-1</f>
        <v>0.13569114731905429</v>
      </c>
      <c r="G54" s="18">
        <f t="shared" ref="G54:L54" si="58">F53/G53-1</f>
        <v>-0.22606596942880131</v>
      </c>
      <c r="H54" s="18">
        <f t="shared" si="58"/>
        <v>0.2333910234221761</v>
      </c>
      <c r="I54" s="18">
        <f t="shared" si="58"/>
        <v>-9.7901661184895183E-2</v>
      </c>
      <c r="J54" s="18">
        <f t="shared" si="58"/>
        <v>0.25219612647603151</v>
      </c>
      <c r="K54" s="18">
        <f t="shared" si="58"/>
        <v>-0.38878355771528716</v>
      </c>
      <c r="L54" s="18">
        <f t="shared" si="58"/>
        <v>0.27433861896737266</v>
      </c>
      <c r="M54" s="18">
        <f>AVERAGE(I54,E54)</f>
        <v>-0.15029398391627313</v>
      </c>
      <c r="N54" s="18">
        <f>AVERAGE(J54,F54)</f>
        <v>0.1939436368975429</v>
      </c>
      <c r="O54" s="18">
        <f>AVERAGE(K54,G54)</f>
        <v>-0.30742476357204424</v>
      </c>
      <c r="P54" s="18">
        <f>AVERAGE(L54,H54)</f>
        <v>0.25386482119477438</v>
      </c>
    </row>
    <row r="55" spans="3:17" ht="17" x14ac:dyDescent="0.2">
      <c r="C55" s="16" t="s">
        <v>69</v>
      </c>
      <c r="D55" s="17">
        <v>193.33</v>
      </c>
      <c r="E55" s="17">
        <v>202.22</v>
      </c>
      <c r="F55" s="17">
        <v>214.82</v>
      </c>
      <c r="G55" s="17">
        <v>205.07</v>
      </c>
      <c r="H55" s="17">
        <v>225.16</v>
      </c>
      <c r="I55" s="17">
        <v>222.89</v>
      </c>
      <c r="J55" s="17">
        <v>242.42</v>
      </c>
      <c r="K55" s="17">
        <v>220.66</v>
      </c>
      <c r="L55" s="17">
        <v>237.08</v>
      </c>
      <c r="M55" s="17">
        <f>L55*(M56+1)</f>
        <v>233.07600025303947</v>
      </c>
      <c r="N55" s="17">
        <f t="shared" ref="N55:P55" si="59">M55*(N56+1)</f>
        <v>216.8519974916787</v>
      </c>
      <c r="O55" s="17">
        <f t="shared" si="59"/>
        <v>232.69932374634465</v>
      </c>
      <c r="P55" s="17">
        <f t="shared" si="59"/>
        <v>214.25967534130098</v>
      </c>
    </row>
    <row r="56" spans="3:17" ht="17" x14ac:dyDescent="0.2">
      <c r="C56" s="16" t="s">
        <v>75</v>
      </c>
      <c r="D56" s="18"/>
      <c r="E56" s="18">
        <f>D55/E55-1</f>
        <v>-4.3962021560676412E-2</v>
      </c>
      <c r="F56" s="18">
        <f>E55/F55-1</f>
        <v>-5.8653756633460508E-2</v>
      </c>
      <c r="G56" s="18">
        <f t="shared" ref="G56:L56" si="60">F55/G55-1</f>
        <v>4.7544740820207654E-2</v>
      </c>
      <c r="H56" s="18">
        <f t="shared" si="60"/>
        <v>-8.922543968733343E-2</v>
      </c>
      <c r="I56" s="18">
        <f t="shared" si="60"/>
        <v>1.0184395890349585E-2</v>
      </c>
      <c r="J56" s="18">
        <f t="shared" si="60"/>
        <v>-8.0562659846547313E-2</v>
      </c>
      <c r="K56" s="18">
        <f t="shared" si="60"/>
        <v>9.8613251155623916E-2</v>
      </c>
      <c r="L56" s="18">
        <f t="shared" si="60"/>
        <v>-6.9259321747933256E-2</v>
      </c>
      <c r="M56" s="18">
        <f>AVERAGE(I56,E56)</f>
        <v>-1.6888812835163414E-2</v>
      </c>
      <c r="N56" s="18">
        <f t="shared" ref="N56:P56" si="61">AVERAGE(J56,F56)</f>
        <v>-6.960820824000391E-2</v>
      </c>
      <c r="O56" s="18">
        <f t="shared" si="61"/>
        <v>7.3078995987915785E-2</v>
      </c>
      <c r="P56" s="18">
        <f t="shared" si="61"/>
        <v>-7.9242380717633343E-2</v>
      </c>
    </row>
    <row r="57" spans="3:17" ht="17" x14ac:dyDescent="0.2">
      <c r="C57" s="16" t="s">
        <v>71</v>
      </c>
      <c r="D57" s="17">
        <v>840.55</v>
      </c>
      <c r="E57" s="17">
        <v>745.77</v>
      </c>
      <c r="F57" s="17">
        <v>710.82</v>
      </c>
      <c r="G57" s="17">
        <v>740.87</v>
      </c>
      <c r="H57" s="17">
        <v>801.85</v>
      </c>
      <c r="I57" s="17">
        <v>794.55</v>
      </c>
      <c r="J57" s="17">
        <v>712.93</v>
      </c>
      <c r="K57" s="17">
        <v>798.8</v>
      </c>
      <c r="L57" s="17">
        <v>863.85</v>
      </c>
      <c r="M57" s="17">
        <f>L57*(M58+1)</f>
        <v>922.71175078984083</v>
      </c>
      <c r="N57" s="17">
        <f t="shared" ref="N57:P57" si="62">M57*(N58+1)</f>
        <v>998.21442015574951</v>
      </c>
      <c r="O57" s="17">
        <f t="shared" si="62"/>
        <v>924.31702072664291</v>
      </c>
      <c r="P57" s="17">
        <f t="shared" si="62"/>
        <v>854.36860849412597</v>
      </c>
    </row>
    <row r="58" spans="3:17" ht="17" x14ac:dyDescent="0.2">
      <c r="C58" s="16" t="s">
        <v>75</v>
      </c>
      <c r="D58" s="18"/>
      <c r="E58" s="18">
        <f>D57/E57-1</f>
        <v>0.12709012161926592</v>
      </c>
      <c r="F58" s="18">
        <f>E57/F57-1</f>
        <v>4.9168565881657633E-2</v>
      </c>
      <c r="G58" s="18">
        <f t="shared" ref="G58:L58" si="63">F57/G57-1</f>
        <v>-4.0560422206324942E-2</v>
      </c>
      <c r="H58" s="18">
        <f t="shared" si="63"/>
        <v>-7.6049136372139503E-2</v>
      </c>
      <c r="I58" s="18">
        <f t="shared" si="63"/>
        <v>9.1875904600089431E-3</v>
      </c>
      <c r="J58" s="18">
        <f t="shared" si="63"/>
        <v>0.11448529308627786</v>
      </c>
      <c r="K58" s="18">
        <f t="shared" si="63"/>
        <v>-0.1074987481221833</v>
      </c>
      <c r="L58" s="18">
        <f t="shared" si="63"/>
        <v>-7.5302425189558431E-2</v>
      </c>
      <c r="M58" s="18">
        <f>AVERAGE(I58,E58)</f>
        <v>6.813885603963743E-2</v>
      </c>
      <c r="N58" s="18">
        <f t="shared" ref="N58:P58" si="64">AVERAGE(J58,F58)</f>
        <v>8.1826929483967747E-2</v>
      </c>
      <c r="O58" s="18">
        <f t="shared" si="64"/>
        <v>-7.4029585164254119E-2</v>
      </c>
      <c r="P58" s="18">
        <f t="shared" si="64"/>
        <v>-7.5675780780848967E-2</v>
      </c>
    </row>
    <row r="59" spans="3:17" x14ac:dyDescent="0.2">
      <c r="C59" s="16"/>
      <c r="D59" s="17"/>
      <c r="E59" s="17"/>
      <c r="F59" s="17"/>
      <c r="G59" s="17"/>
      <c r="H59" s="17"/>
      <c r="I59" s="17"/>
      <c r="J59" s="17"/>
      <c r="K59" s="17"/>
      <c r="L59" s="17"/>
      <c r="M59" s="17"/>
      <c r="N59" s="17"/>
      <c r="O59" s="17"/>
      <c r="P59" s="17"/>
    </row>
    <row r="60" spans="3:17" ht="17" x14ac:dyDescent="0.2">
      <c r="C60" s="14" t="s">
        <v>72</v>
      </c>
      <c r="D60" s="23">
        <v>1225.53</v>
      </c>
      <c r="E60" s="23">
        <v>1289.52</v>
      </c>
      <c r="F60" s="23">
        <v>1345.37</v>
      </c>
      <c r="G60" s="23">
        <v>1377.59</v>
      </c>
      <c r="H60" s="23">
        <v>1417.23</v>
      </c>
      <c r="I60" s="23">
        <v>1466.15</v>
      </c>
      <c r="J60" s="23">
        <v>1506.69</v>
      </c>
      <c r="K60" s="23">
        <v>1519.46</v>
      </c>
      <c r="L60" s="23">
        <v>1587.43</v>
      </c>
      <c r="M60" s="23">
        <f>L61+L63</f>
        <v>1587.4299999999998</v>
      </c>
      <c r="N60" s="23">
        <f>N61+N63+N71</f>
        <v>2680.2624894887817</v>
      </c>
      <c r="O60" s="23">
        <f>O61+O63+O71</f>
        <v>2528.1312865666928</v>
      </c>
      <c r="P60" s="23">
        <f>P61+P63+P71</f>
        <v>2564.2617100609123</v>
      </c>
    </row>
    <row r="61" spans="3:17" ht="17" x14ac:dyDescent="0.2">
      <c r="C61" s="16" t="s">
        <v>70</v>
      </c>
      <c r="D61" s="17">
        <v>445.2</v>
      </c>
      <c r="E61" s="17">
        <v>453.88</v>
      </c>
      <c r="F61" s="17">
        <v>474.45</v>
      </c>
      <c r="G61" s="17">
        <v>494.69</v>
      </c>
      <c r="H61" s="17">
        <v>515.42999999999995</v>
      </c>
      <c r="I61" s="17">
        <v>529.75</v>
      </c>
      <c r="J61" s="17">
        <v>549.12</v>
      </c>
      <c r="K61" s="17">
        <v>549.65</v>
      </c>
      <c r="L61" s="17">
        <v>577.64</v>
      </c>
      <c r="M61" s="17">
        <f>L61*(M62+1)</f>
        <v>564.30933492321026</v>
      </c>
      <c r="N61" s="17">
        <f t="shared" ref="N61:P61" si="65">M61*(N62+1)</f>
        <v>542.1234893151443</v>
      </c>
      <c r="O61" s="17">
        <f>N61*(O62+1)</f>
        <v>530.77175899731424</v>
      </c>
      <c r="P61" s="17">
        <f t="shared" si="65"/>
        <v>507.23361496713085</v>
      </c>
    </row>
    <row r="62" spans="3:17" ht="17" x14ac:dyDescent="0.2">
      <c r="C62" s="16" t="s">
        <v>75</v>
      </c>
      <c r="D62" s="18">
        <v>780.33</v>
      </c>
      <c r="E62" s="18">
        <f>D61/E61-1</f>
        <v>-1.9123997532387471E-2</v>
      </c>
      <c r="F62" s="18">
        <f>E61/F61-1</f>
        <v>-4.3355464221730422E-2</v>
      </c>
      <c r="G62" s="18">
        <f t="shared" ref="G62:L62" si="66">F61/G61-1</f>
        <v>-4.0914512118700674E-2</v>
      </c>
      <c r="H62" s="18">
        <f t="shared" si="66"/>
        <v>-4.0238247676697037E-2</v>
      </c>
      <c r="I62" s="18">
        <f t="shared" si="66"/>
        <v>-2.7031618688060477E-2</v>
      </c>
      <c r="J62" s="18">
        <f t="shared" si="66"/>
        <v>-3.5274621212121215E-2</v>
      </c>
      <c r="K62" s="18">
        <f t="shared" si="66"/>
        <v>-9.6424997725819139E-4</v>
      </c>
      <c r="L62" s="18">
        <f t="shared" si="66"/>
        <v>-4.8455785610414859E-2</v>
      </c>
      <c r="M62" s="18">
        <f>AVERAGE(I62,E62)</f>
        <v>-2.3077808110223974E-2</v>
      </c>
      <c r="N62" s="18">
        <f t="shared" ref="N62:P62" si="67">AVERAGE(J62,F62)</f>
        <v>-3.9315042716925819E-2</v>
      </c>
      <c r="O62" s="18">
        <f t="shared" si="67"/>
        <v>-2.0939381047979433E-2</v>
      </c>
      <c r="P62" s="18">
        <f t="shared" si="67"/>
        <v>-4.4347016643555948E-2</v>
      </c>
    </row>
    <row r="63" spans="3:17" ht="17" x14ac:dyDescent="0.2">
      <c r="C63" s="16" t="s">
        <v>71</v>
      </c>
      <c r="D63" s="17"/>
      <c r="E63" s="17">
        <v>835.64</v>
      </c>
      <c r="F63" s="17">
        <v>870.92</v>
      </c>
      <c r="G63" s="17">
        <v>882.9</v>
      </c>
      <c r="H63" s="17">
        <v>901.8</v>
      </c>
      <c r="I63" s="17">
        <v>936.4</v>
      </c>
      <c r="J63" s="17">
        <v>957.57</v>
      </c>
      <c r="K63" s="17">
        <v>969.81</v>
      </c>
      <c r="L63" s="17">
        <v>1009.79</v>
      </c>
      <c r="M63" s="17">
        <f>L63*(M64+1)</f>
        <v>972.47823793250745</v>
      </c>
      <c r="N63" s="17">
        <f t="shared" ref="N63:P63" si="68">M63*(N64+1)</f>
        <v>942.0314363400571</v>
      </c>
      <c r="O63" s="17">
        <f t="shared" si="68"/>
        <v>929.69555848448942</v>
      </c>
      <c r="P63" s="17">
        <f t="shared" si="68"/>
        <v>901.54880496041756</v>
      </c>
    </row>
    <row r="64" spans="3:17" ht="17" x14ac:dyDescent="0.2">
      <c r="C64" s="16" t="s">
        <v>75</v>
      </c>
      <c r="D64" s="18"/>
      <c r="E64" s="18"/>
      <c r="F64" s="18">
        <f>E63/F63-1</f>
        <v>-4.0508887153814288E-2</v>
      </c>
      <c r="G64" s="18">
        <f t="shared" ref="G64:L64" si="69">F63/G63-1</f>
        <v>-1.3568920602559764E-2</v>
      </c>
      <c r="H64" s="18">
        <f t="shared" si="69"/>
        <v>-2.0958083832335328E-2</v>
      </c>
      <c r="I64" s="18">
        <f t="shared" si="69"/>
        <v>-3.695002135839387E-2</v>
      </c>
      <c r="J64" s="18">
        <f t="shared" si="69"/>
        <v>-2.2108044320519715E-2</v>
      </c>
      <c r="K64" s="18">
        <f t="shared" si="69"/>
        <v>-1.2621028861323214E-2</v>
      </c>
      <c r="L64" s="18">
        <f t="shared" si="69"/>
        <v>-3.9592390497034002E-2</v>
      </c>
      <c r="M64" s="18">
        <f>AVERAGE(I64,E64)</f>
        <v>-3.695002135839387E-2</v>
      </c>
      <c r="N64" s="18">
        <f t="shared" ref="N64:P64" si="70">AVERAGE(J64,F64)</f>
        <v>-3.1308465737167002E-2</v>
      </c>
      <c r="O64" s="18">
        <f t="shared" si="70"/>
        <v>-1.3094974731941489E-2</v>
      </c>
      <c r="P64" s="18">
        <f t="shared" si="70"/>
        <v>-3.0275237164684665E-2</v>
      </c>
    </row>
    <row r="71" spans="3:16" ht="17" x14ac:dyDescent="0.2">
      <c r="C71" s="11" t="s">
        <v>66</v>
      </c>
      <c r="D71" s="17">
        <v>1027.26</v>
      </c>
      <c r="E71" s="17">
        <v>1132.5999999999999</v>
      </c>
      <c r="F71" s="17">
        <v>1167.97</v>
      </c>
      <c r="G71" s="17">
        <v>1261.06</v>
      </c>
      <c r="H71" s="17">
        <v>1210.67</v>
      </c>
      <c r="I71" s="17">
        <v>1230.4100000000001</v>
      </c>
      <c r="J71" s="17">
        <v>1248.01</v>
      </c>
      <c r="K71" s="17">
        <v>1452.78</v>
      </c>
      <c r="L71" s="17">
        <v>1293.8</v>
      </c>
      <c r="M71" s="17">
        <f>L71*(M72+1)</f>
        <v>1223.2551198590131</v>
      </c>
      <c r="N71" s="17">
        <f t="shared" ref="N71:P71" si="71">M71*(N72+1)</f>
        <v>1196.1075638335803</v>
      </c>
      <c r="O71" s="17">
        <f t="shared" si="71"/>
        <v>1067.6639690848892</v>
      </c>
      <c r="P71" s="17">
        <f t="shared" si="71"/>
        <v>1155.479290133364</v>
      </c>
    </row>
    <row r="72" spans="3:16" ht="17" x14ac:dyDescent="0.2">
      <c r="C72" s="16" t="s">
        <v>75</v>
      </c>
      <c r="D72" s="20"/>
      <c r="E72" s="20">
        <f>D71/E71-1</f>
        <v>-9.3007239978809775E-2</v>
      </c>
      <c r="F72" s="20">
        <f>E71/F71-1</f>
        <v>-3.0283312071371804E-2</v>
      </c>
      <c r="G72" s="20">
        <f t="shared" ref="G72:L72" si="72">F71/G71-1</f>
        <v>-7.3818850808050285E-2</v>
      </c>
      <c r="H72" s="20">
        <f t="shared" si="72"/>
        <v>4.1621581438376909E-2</v>
      </c>
      <c r="I72" s="20">
        <f t="shared" si="72"/>
        <v>-1.604343267691255E-2</v>
      </c>
      <c r="J72" s="20">
        <f t="shared" si="72"/>
        <v>-1.4102451102154578E-2</v>
      </c>
      <c r="K72" s="20">
        <f t="shared" si="72"/>
        <v>-0.1409504536130729</v>
      </c>
      <c r="L72" s="20">
        <f t="shared" si="72"/>
        <v>0.12287834286597632</v>
      </c>
      <c r="M72" s="20">
        <f>AVERAGE(I72,E72)</f>
        <v>-5.4525336327861162E-2</v>
      </c>
      <c r="N72" s="20">
        <f t="shared" ref="N72:P72" si="73">AVERAGE(J72,F72)</f>
        <v>-2.2192881586763191E-2</v>
      </c>
      <c r="O72" s="20">
        <f t="shared" si="73"/>
        <v>-0.10738465221056159</v>
      </c>
      <c r="P72" s="20">
        <f t="shared" si="73"/>
        <v>8.2249962152176614E-2</v>
      </c>
    </row>
  </sheetData>
  <phoneticPr fontId="2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7CD9-F596-4082-BA13-179F70B80245}">
  <dimension ref="C6:Q39"/>
  <sheetViews>
    <sheetView topLeftCell="B1" workbookViewId="0">
      <selection activeCell="C45" sqref="A1:XFD1048576"/>
    </sheetView>
  </sheetViews>
  <sheetFormatPr baseColWidth="10" defaultColWidth="8.83203125" defaultRowHeight="16" x14ac:dyDescent="0.2"/>
  <cols>
    <col min="1" max="2" width="8.83203125" style="5"/>
    <col min="3" max="3" width="54.6640625" style="5" bestFit="1" customWidth="1"/>
    <col min="4" max="15" width="15.83203125" style="5" customWidth="1"/>
    <col min="16" max="16384" width="8.83203125" style="5"/>
  </cols>
  <sheetData>
    <row r="6" spans="3:17" x14ac:dyDescent="0.2">
      <c r="C6" s="5" t="s">
        <v>45</v>
      </c>
    </row>
    <row r="7" spans="3:17" x14ac:dyDescent="0.2">
      <c r="D7" s="25" t="s">
        <v>46</v>
      </c>
      <c r="E7" s="25" t="s">
        <v>46</v>
      </c>
      <c r="F7" s="25" t="s">
        <v>46</v>
      </c>
      <c r="G7" s="25" t="s">
        <v>46</v>
      </c>
      <c r="H7" s="25" t="s">
        <v>46</v>
      </c>
      <c r="I7" s="25" t="s">
        <v>46</v>
      </c>
      <c r="J7" s="25" t="s">
        <v>46</v>
      </c>
      <c r="K7" s="25" t="s">
        <v>46</v>
      </c>
      <c r="L7" s="25" t="s">
        <v>81</v>
      </c>
      <c r="M7" s="25" t="s">
        <v>81</v>
      </c>
      <c r="N7" s="25" t="s">
        <v>81</v>
      </c>
      <c r="O7" s="25" t="s">
        <v>81</v>
      </c>
      <c r="P7" s="25"/>
      <c r="Q7" s="25"/>
    </row>
    <row r="8" spans="3:17" x14ac:dyDescent="0.2">
      <c r="C8" s="25" t="s">
        <v>1</v>
      </c>
      <c r="D8" s="25" t="s">
        <v>2</v>
      </c>
      <c r="E8" s="25" t="s">
        <v>3</v>
      </c>
      <c r="F8" s="25" t="s">
        <v>4</v>
      </c>
      <c r="G8" s="25" t="s">
        <v>5</v>
      </c>
      <c r="H8" s="25" t="s">
        <v>6</v>
      </c>
      <c r="I8" s="25" t="s">
        <v>7</v>
      </c>
      <c r="J8" s="25" t="s">
        <v>8</v>
      </c>
      <c r="K8" s="25" t="s">
        <v>9</v>
      </c>
      <c r="L8" s="25" t="s">
        <v>6</v>
      </c>
      <c r="M8" s="25" t="s">
        <v>7</v>
      </c>
      <c r="N8" s="25" t="s">
        <v>8</v>
      </c>
      <c r="O8" s="25" t="s">
        <v>9</v>
      </c>
    </row>
    <row r="9" spans="3:17" x14ac:dyDescent="0.2">
      <c r="C9" s="26" t="s">
        <v>10</v>
      </c>
      <c r="D9" s="27"/>
      <c r="E9" s="27"/>
      <c r="F9" s="27"/>
      <c r="G9" s="27"/>
      <c r="H9" s="27"/>
      <c r="I9" s="27"/>
      <c r="J9" s="27"/>
      <c r="K9" s="27"/>
      <c r="L9" s="28"/>
      <c r="M9" s="28"/>
      <c r="N9" s="28"/>
      <c r="O9" s="28"/>
    </row>
    <row r="10" spans="3:17" x14ac:dyDescent="0.2">
      <c r="C10" s="5" t="s">
        <v>11</v>
      </c>
      <c r="D10" s="29">
        <v>1878.367</v>
      </c>
      <c r="E10" s="29">
        <v>1878.7850000000001</v>
      </c>
      <c r="F10" s="29">
        <v>2001.9280000000001</v>
      </c>
      <c r="G10" s="29">
        <v>2012.5160000000001</v>
      </c>
      <c r="H10" s="29">
        <v>2024.9580000000001</v>
      </c>
      <c r="I10" s="29">
        <v>1960.94</v>
      </c>
      <c r="J10" s="29">
        <v>2251.587</v>
      </c>
      <c r="K10" s="29">
        <v>2157.643</v>
      </c>
      <c r="L10" s="5">
        <f>MAX(Assumption!M31,Assumption!M50)</f>
        <v>2151.1147698595923</v>
      </c>
      <c r="M10" s="5">
        <f>MAX(Assumption!N31,Assumption!N50)</f>
        <v>2205.4108198087629</v>
      </c>
      <c r="N10" s="5">
        <f>MAX(Assumption!O31,Assumption!O50)</f>
        <v>2009.3063611758944</v>
      </c>
      <c r="O10" s="5">
        <f>MAX(Assumption!P31,Assumption!P50)</f>
        <v>2012.7918938211294</v>
      </c>
    </row>
    <row r="11" spans="3:17" x14ac:dyDescent="0.2">
      <c r="C11" s="30" t="s">
        <v>12</v>
      </c>
      <c r="D11" s="31">
        <v>-994.43200000000002</v>
      </c>
      <c r="E11" s="31">
        <v>-969.10500000000002</v>
      </c>
      <c r="F11" s="31">
        <v>-1023.349</v>
      </c>
      <c r="G11" s="31">
        <v>-951.99199999999996</v>
      </c>
      <c r="H11" s="31">
        <v>-953.04</v>
      </c>
      <c r="I11" s="31">
        <v>-919.55700000000002</v>
      </c>
      <c r="J11" s="31">
        <v>-1069.953</v>
      </c>
      <c r="K11" s="31">
        <v>-973.20600000000002</v>
      </c>
      <c r="L11" s="31">
        <f>L34*L10</f>
        <v>-1047.398997558164</v>
      </c>
      <c r="M11" s="31">
        <f>M34*M10</f>
        <v>-1073.8362797919897</v>
      </c>
      <c r="N11" s="31">
        <f>N34*N10</f>
        <v>-978.3510847355866</v>
      </c>
      <c r="O11" s="31">
        <f>O34*O10</f>
        <v>-980.04822495782298</v>
      </c>
    </row>
    <row r="12" spans="3:17" x14ac:dyDescent="0.2">
      <c r="C12" s="5" t="s">
        <v>0</v>
      </c>
      <c r="D12" s="29">
        <f>SUM(D10:D11)</f>
        <v>883.93499999999995</v>
      </c>
      <c r="E12" s="29">
        <f t="shared" ref="E12:J12" si="0">SUM(E10:E11)</f>
        <v>909.68000000000006</v>
      </c>
      <c r="F12" s="29">
        <f t="shared" si="0"/>
        <v>978.57900000000006</v>
      </c>
      <c r="G12" s="29">
        <f t="shared" si="0"/>
        <v>1060.5240000000001</v>
      </c>
      <c r="H12" s="29">
        <f t="shared" si="0"/>
        <v>1071.9180000000001</v>
      </c>
      <c r="I12" s="29">
        <f t="shared" si="0"/>
        <v>1041.383</v>
      </c>
      <c r="J12" s="29">
        <f t="shared" si="0"/>
        <v>1181.634</v>
      </c>
      <c r="K12" s="29">
        <f>SUM(K10:K11)</f>
        <v>1184.4369999999999</v>
      </c>
      <c r="L12" s="29">
        <f t="shared" ref="L12:O12" si="1">SUM(L10:L11)</f>
        <v>1103.7157723014284</v>
      </c>
      <c r="M12" s="29">
        <f t="shared" si="1"/>
        <v>1131.5745400167732</v>
      </c>
      <c r="N12" s="29">
        <f t="shared" si="1"/>
        <v>1030.9552764403079</v>
      </c>
      <c r="O12" s="29">
        <f t="shared" si="1"/>
        <v>1032.7436688633065</v>
      </c>
    </row>
    <row r="13" spans="3:17" x14ac:dyDescent="0.2">
      <c r="D13" s="29"/>
      <c r="E13" s="29"/>
      <c r="F13" s="29"/>
      <c r="G13" s="29"/>
      <c r="H13" s="29"/>
      <c r="I13" s="29"/>
      <c r="J13" s="29"/>
      <c r="K13" s="29"/>
    </row>
    <row r="14" spans="3:17" x14ac:dyDescent="0.2">
      <c r="C14" s="5" t="s">
        <v>13</v>
      </c>
      <c r="D14" s="29">
        <v>-150.857</v>
      </c>
      <c r="E14" s="29">
        <v>-157.95099999999999</v>
      </c>
      <c r="F14" s="29">
        <v>-128.56</v>
      </c>
      <c r="G14" s="29">
        <v>-187.11799999999999</v>
      </c>
      <c r="H14" s="29">
        <v>-178.286</v>
      </c>
      <c r="I14" s="29">
        <v>-182.92599999999999</v>
      </c>
      <c r="J14" s="29">
        <v>-156.501</v>
      </c>
      <c r="K14" s="29">
        <v>-235.87</v>
      </c>
      <c r="L14" s="5">
        <f>L35*L10</f>
        <v>-183.31084738384882</v>
      </c>
      <c r="M14" s="5">
        <f>M35*M10</f>
        <v>-187.93777620477263</v>
      </c>
      <c r="N14" s="5">
        <f>N35*N10</f>
        <v>-171.22640636461833</v>
      </c>
      <c r="O14" s="5">
        <f>O35*O10</f>
        <v>-171.52343186587683</v>
      </c>
    </row>
    <row r="15" spans="3:17" x14ac:dyDescent="0.2">
      <c r="C15" s="30" t="s">
        <v>14</v>
      </c>
      <c r="D15" s="31">
        <v>-603.10699999999997</v>
      </c>
      <c r="E15" s="31">
        <v>-665.09199999999998</v>
      </c>
      <c r="F15" s="31">
        <v>-626.44200000000001</v>
      </c>
      <c r="G15" s="31">
        <v>-655.673</v>
      </c>
      <c r="H15" s="31">
        <v>-680.44899999999996</v>
      </c>
      <c r="I15" s="31">
        <v>-728.16399999999999</v>
      </c>
      <c r="J15" s="31">
        <v>-726.33500000000004</v>
      </c>
      <c r="K15" s="31">
        <v>-742.03599999999994</v>
      </c>
      <c r="L15" s="30">
        <f>L36*L10</f>
        <v>-722.6837928774479</v>
      </c>
      <c r="M15" s="30">
        <f>M36*M10</f>
        <v>-740.92497455000512</v>
      </c>
      <c r="N15" s="30">
        <f>N36*N10</f>
        <v>-675.04215139676614</v>
      </c>
      <c r="O15" s="30">
        <f>O36*O10</f>
        <v>-676.21314328783149</v>
      </c>
    </row>
    <row r="16" spans="3:17" x14ac:dyDescent="0.2">
      <c r="C16" s="5" t="s">
        <v>58</v>
      </c>
      <c r="D16" s="29">
        <f t="shared" ref="D16:O16" si="2">SUM(D14:D15)</f>
        <v>-753.96399999999994</v>
      </c>
      <c r="E16" s="29">
        <f t="shared" si="2"/>
        <v>-823.04300000000001</v>
      </c>
      <c r="F16" s="29">
        <f t="shared" si="2"/>
        <v>-755.00199999999995</v>
      </c>
      <c r="G16" s="29">
        <f t="shared" si="2"/>
        <v>-842.79099999999994</v>
      </c>
      <c r="H16" s="29">
        <f t="shared" si="2"/>
        <v>-858.7349999999999</v>
      </c>
      <c r="I16" s="29">
        <f t="shared" si="2"/>
        <v>-911.08999999999992</v>
      </c>
      <c r="J16" s="29">
        <f t="shared" si="2"/>
        <v>-882.83600000000001</v>
      </c>
      <c r="K16" s="29">
        <f t="shared" si="2"/>
        <v>-977.90599999999995</v>
      </c>
      <c r="L16" s="29">
        <f t="shared" si="2"/>
        <v>-905.99464026129669</v>
      </c>
      <c r="M16" s="29">
        <f t="shared" si="2"/>
        <v>-928.86275075477772</v>
      </c>
      <c r="N16" s="29">
        <f t="shared" si="2"/>
        <v>-846.2685577613845</v>
      </c>
      <c r="O16" s="29">
        <f t="shared" si="2"/>
        <v>-847.73657515370837</v>
      </c>
    </row>
    <row r="17" spans="3:15" x14ac:dyDescent="0.2">
      <c r="D17" s="29"/>
      <c r="E17" s="29"/>
      <c r="F17" s="29"/>
      <c r="G17" s="29"/>
      <c r="H17" s="29"/>
      <c r="I17" s="29"/>
      <c r="J17" s="29"/>
      <c r="K17" s="29"/>
      <c r="L17" s="29"/>
      <c r="M17" s="29"/>
      <c r="N17" s="29"/>
      <c r="O17" s="29"/>
    </row>
    <row r="18" spans="3:15" x14ac:dyDescent="0.2">
      <c r="C18" s="5" t="s">
        <v>86</v>
      </c>
      <c r="D18" s="29">
        <f t="shared" ref="D18:O18" si="3">D12+D16</f>
        <v>129.971</v>
      </c>
      <c r="E18" s="29">
        <f t="shared" si="3"/>
        <v>86.637000000000057</v>
      </c>
      <c r="F18" s="29">
        <f t="shared" si="3"/>
        <v>223.57700000000011</v>
      </c>
      <c r="G18" s="29">
        <f t="shared" si="3"/>
        <v>217.73300000000017</v>
      </c>
      <c r="H18" s="29">
        <f t="shared" si="3"/>
        <v>213.18300000000022</v>
      </c>
      <c r="I18" s="29">
        <f t="shared" si="3"/>
        <v>130.29300000000012</v>
      </c>
      <c r="J18" s="29">
        <f t="shared" si="3"/>
        <v>298.798</v>
      </c>
      <c r="K18" s="29">
        <f t="shared" si="3"/>
        <v>206.53099999999995</v>
      </c>
      <c r="L18" s="29">
        <f t="shared" si="3"/>
        <v>197.72113204013169</v>
      </c>
      <c r="M18" s="29">
        <f t="shared" si="3"/>
        <v>202.71178926199548</v>
      </c>
      <c r="N18" s="29">
        <f t="shared" si="3"/>
        <v>184.6867186789234</v>
      </c>
      <c r="O18" s="29">
        <f t="shared" si="3"/>
        <v>185.00709370959817</v>
      </c>
    </row>
    <row r="19" spans="3:15" x14ac:dyDescent="0.2">
      <c r="D19" s="29"/>
      <c r="E19" s="29"/>
      <c r="F19" s="29"/>
      <c r="G19" s="29"/>
      <c r="H19" s="29"/>
      <c r="I19" s="29"/>
      <c r="J19" s="29"/>
      <c r="K19" s="29"/>
      <c r="L19" s="29"/>
      <c r="M19" s="29"/>
      <c r="N19" s="29"/>
      <c r="O19" s="29"/>
    </row>
    <row r="20" spans="3:15" x14ac:dyDescent="0.2">
      <c r="C20" s="5" t="s">
        <v>87</v>
      </c>
      <c r="D20" s="29">
        <v>-15.138999999999999</v>
      </c>
      <c r="E20" s="29">
        <v>15.731</v>
      </c>
      <c r="F20" s="29">
        <v>9.923</v>
      </c>
      <c r="G20" s="29">
        <v>2.7919999999999998</v>
      </c>
      <c r="H20" s="29">
        <v>-7.0549999999999997</v>
      </c>
      <c r="I20" s="29">
        <v>10.426</v>
      </c>
      <c r="J20" s="29">
        <v>-2.0499999999999998</v>
      </c>
      <c r="K20" s="29">
        <v>-1.6519999999999999</v>
      </c>
      <c r="L20" s="29">
        <f>L37*L10</f>
        <v>-1.8322226896321852</v>
      </c>
      <c r="M20" s="29">
        <f>M37*M10</f>
        <v>-1.8784696198602575</v>
      </c>
      <c r="N20" s="29">
        <f>N37*N10</f>
        <v>-1.7114366731855293</v>
      </c>
      <c r="O20" s="29">
        <f>O37*O10</f>
        <v>-1.7144054929284527</v>
      </c>
    </row>
    <row r="21" spans="3:15" x14ac:dyDescent="0.2">
      <c r="C21" s="5" t="s">
        <v>88</v>
      </c>
      <c r="D21" s="29">
        <f>SUM(D18:D20)</f>
        <v>114.83200000000001</v>
      </c>
      <c r="E21" s="29">
        <f t="shared" ref="E21:J21" si="4">SUM(E18:E20)</f>
        <v>102.36800000000005</v>
      </c>
      <c r="F21" s="29">
        <f>SUM(F18:F20)</f>
        <v>233.50000000000011</v>
      </c>
      <c r="G21" s="29">
        <f>SUM(G18:G20)</f>
        <v>220.52500000000018</v>
      </c>
      <c r="H21" s="29">
        <f t="shared" si="4"/>
        <v>206.12800000000021</v>
      </c>
      <c r="I21" s="29">
        <f t="shared" si="4"/>
        <v>140.71900000000011</v>
      </c>
      <c r="J21" s="29">
        <f t="shared" si="4"/>
        <v>296.74799999999999</v>
      </c>
      <c r="K21" s="29">
        <f>SUM(K18:K20)</f>
        <v>204.87899999999996</v>
      </c>
      <c r="L21" s="29">
        <f t="shared" ref="L21:O21" si="5">SUM(L18:L20)</f>
        <v>195.88890935049952</v>
      </c>
      <c r="M21" s="29">
        <f t="shared" si="5"/>
        <v>200.83331964213522</v>
      </c>
      <c r="N21" s="29">
        <f t="shared" si="5"/>
        <v>182.97528200573788</v>
      </c>
      <c r="O21" s="29">
        <f t="shared" si="5"/>
        <v>183.29268821666972</v>
      </c>
    </row>
    <row r="22" spans="3:15" x14ac:dyDescent="0.2">
      <c r="C22" s="5" t="s">
        <v>47</v>
      </c>
      <c r="D22" s="29">
        <v>-20.498000000000001</v>
      </c>
      <c r="E22" s="29">
        <v>-9.8659999999999997</v>
      </c>
      <c r="F22" s="29">
        <v>-43.216000000000001</v>
      </c>
      <c r="G22" s="29">
        <v>-38.942</v>
      </c>
      <c r="H22" s="29">
        <v>-40.201999999999998</v>
      </c>
      <c r="I22" s="29">
        <v>-28.588999999999999</v>
      </c>
      <c r="J22" s="29">
        <v>-56.37</v>
      </c>
      <c r="K22" s="29">
        <v>-40.354999999999997</v>
      </c>
      <c r="L22" s="5">
        <f>-L38*L21</f>
        <v>-34.811318252960753</v>
      </c>
      <c r="M22" s="5">
        <f t="shared" ref="M22:O22" si="6">-M38*M21</f>
        <v>-35.689986886146983</v>
      </c>
      <c r="N22" s="5">
        <f t="shared" si="6"/>
        <v>-32.516444118487513</v>
      </c>
      <c r="O22" s="5">
        <f t="shared" si="6"/>
        <v>-32.572850214477583</v>
      </c>
    </row>
    <row r="23" spans="3:15" x14ac:dyDescent="0.2">
      <c r="C23" s="30" t="s">
        <v>89</v>
      </c>
      <c r="D23" s="31">
        <v>-8.4480000000000004</v>
      </c>
      <c r="E23" s="31">
        <v>-16.986999999999998</v>
      </c>
      <c r="F23" s="31">
        <v>-29.841000000000001</v>
      </c>
      <c r="G23" s="31">
        <v>-28.824000000000002</v>
      </c>
      <c r="H23" s="31">
        <v>-20.510999999999999</v>
      </c>
      <c r="I23" s="31">
        <v>-24.948</v>
      </c>
      <c r="J23" s="31">
        <v>-33.756</v>
      </c>
      <c r="K23" s="31">
        <v>-24.222000000000001</v>
      </c>
      <c r="L23" s="5">
        <f>-L39*L10</f>
        <v>-24.694073246709081</v>
      </c>
      <c r="M23" s="5">
        <f t="shared" ref="M23:O23" si="7">-M39*M10</f>
        <v>-25.317373617864686</v>
      </c>
      <c r="N23" s="5">
        <f t="shared" si="7"/>
        <v>-23.066160463950833</v>
      </c>
      <c r="O23" s="5">
        <f t="shared" si="7"/>
        <v>-23.106173205089164</v>
      </c>
    </row>
    <row r="24" spans="3:15" x14ac:dyDescent="0.2">
      <c r="C24" s="5" t="s">
        <v>90</v>
      </c>
      <c r="D24" s="29">
        <f>SUM(D21:D23)</f>
        <v>85.885999999999996</v>
      </c>
      <c r="E24" s="29">
        <f t="shared" ref="E24:J24" si="8">SUM(E21:E23)</f>
        <v>75.515000000000057</v>
      </c>
      <c r="F24" s="29">
        <f t="shared" si="8"/>
        <v>160.4430000000001</v>
      </c>
      <c r="G24" s="29">
        <f t="shared" si="8"/>
        <v>152.75900000000016</v>
      </c>
      <c r="H24" s="29">
        <f t="shared" si="8"/>
        <v>145.41500000000022</v>
      </c>
      <c r="I24" s="29">
        <f t="shared" si="8"/>
        <v>87.182000000000102</v>
      </c>
      <c r="J24" s="29">
        <f t="shared" si="8"/>
        <v>206.62199999999999</v>
      </c>
      <c r="K24" s="29">
        <f>SUM(K21:K23)</f>
        <v>140.30199999999996</v>
      </c>
      <c r="L24" s="29">
        <f t="shared" ref="L24:O24" si="9">SUM(L21:L23)</f>
        <v>136.38351785082969</v>
      </c>
      <c r="M24" s="29">
        <f t="shared" si="9"/>
        <v>139.82595913812355</v>
      </c>
      <c r="N24" s="29">
        <f t="shared" si="9"/>
        <v>127.39267742329952</v>
      </c>
      <c r="O24" s="29">
        <f t="shared" si="9"/>
        <v>127.61366479710298</v>
      </c>
    </row>
    <row r="25" spans="3:15" x14ac:dyDescent="0.2">
      <c r="D25" s="29"/>
      <c r="E25" s="29"/>
      <c r="F25" s="29"/>
      <c r="G25" s="29"/>
      <c r="H25" s="29"/>
      <c r="I25" s="29"/>
      <c r="J25" s="29"/>
      <c r="K25" s="29"/>
      <c r="M25" s="29"/>
    </row>
    <row r="26" spans="3:15" x14ac:dyDescent="0.2">
      <c r="C26" s="5" t="s">
        <v>16</v>
      </c>
      <c r="D26" s="29">
        <v>155.41999999999999</v>
      </c>
      <c r="E26" s="29">
        <v>155.16200000000001</v>
      </c>
      <c r="F26" s="29">
        <v>155.13999999999999</v>
      </c>
      <c r="G26" s="29">
        <v>154.97</v>
      </c>
      <c r="H26" s="29">
        <v>154.52500000000001</v>
      </c>
      <c r="I26" s="29">
        <v>153.51599999999999</v>
      </c>
      <c r="J26" s="29">
        <v>152.91800000000001</v>
      </c>
      <c r="K26" s="29">
        <v>152.50299999999999</v>
      </c>
      <c r="L26" s="29">
        <f>AVERAGE(D26:K26)</f>
        <v>154.26924999999997</v>
      </c>
      <c r="M26" s="29">
        <f>L26</f>
        <v>154.26924999999997</v>
      </c>
      <c r="N26" s="29">
        <f t="shared" ref="N26:O26" si="10">M26</f>
        <v>154.26924999999997</v>
      </c>
      <c r="O26" s="29">
        <f t="shared" si="10"/>
        <v>154.26924999999997</v>
      </c>
    </row>
    <row r="27" spans="3:15" x14ac:dyDescent="0.2">
      <c r="C27" s="5" t="s">
        <v>15</v>
      </c>
      <c r="D27" s="29">
        <f>D24/D26</f>
        <v>0.55260584223394671</v>
      </c>
      <c r="E27" s="29">
        <f t="shared" ref="E27:O27" si="11">E24/E26</f>
        <v>0.48668488418556127</v>
      </c>
      <c r="F27" s="29">
        <f t="shared" si="11"/>
        <v>1.0341820291349755</v>
      </c>
      <c r="G27" s="29">
        <f t="shared" si="11"/>
        <v>0.98573272246241306</v>
      </c>
      <c r="H27" s="29">
        <f t="shared" si="11"/>
        <v>0.94104513832713288</v>
      </c>
      <c r="I27" s="29">
        <f t="shared" si="11"/>
        <v>0.56790171708486481</v>
      </c>
      <c r="J27" s="29">
        <f t="shared" si="11"/>
        <v>1.3511947579748622</v>
      </c>
      <c r="K27" s="29">
        <f t="shared" si="11"/>
        <v>0.91999501649147875</v>
      </c>
      <c r="L27" s="29">
        <f>L24/L26</f>
        <v>0.88406158616075281</v>
      </c>
      <c r="M27" s="29">
        <f t="shared" si="11"/>
        <v>0.90637608686192206</v>
      </c>
      <c r="N27" s="29">
        <f t="shared" si="11"/>
        <v>0.82578140117553911</v>
      </c>
      <c r="O27" s="29">
        <f t="shared" si="11"/>
        <v>0.82721387961050574</v>
      </c>
    </row>
    <row r="28" spans="3:15" x14ac:dyDescent="0.2">
      <c r="C28" s="5" t="s">
        <v>18</v>
      </c>
      <c r="D28" s="29">
        <v>156.233</v>
      </c>
      <c r="E28" s="29">
        <v>156.27799999999999</v>
      </c>
      <c r="F28" s="29">
        <v>156.755</v>
      </c>
      <c r="G28" s="29">
        <v>156.571</v>
      </c>
      <c r="H28" s="29">
        <v>156.19999999999999</v>
      </c>
      <c r="I28" s="29">
        <v>155.571</v>
      </c>
      <c r="J28" s="29">
        <v>155.119</v>
      </c>
      <c r="K28" s="29">
        <v>154.17599999999999</v>
      </c>
      <c r="L28" s="29">
        <f>AVERAGE(D28:K28)</f>
        <v>155.862875</v>
      </c>
      <c r="M28" s="29">
        <f>L28</f>
        <v>155.862875</v>
      </c>
      <c r="N28" s="29">
        <f t="shared" ref="N28:O28" si="12">M28</f>
        <v>155.862875</v>
      </c>
      <c r="O28" s="29">
        <f t="shared" si="12"/>
        <v>155.862875</v>
      </c>
    </row>
    <row r="29" spans="3:15" x14ac:dyDescent="0.2">
      <c r="C29" s="5" t="s">
        <v>17</v>
      </c>
      <c r="D29" s="29">
        <f>D24/D28</f>
        <v>0.54973021064691829</v>
      </c>
      <c r="E29" s="29">
        <f t="shared" ref="E29:J29" si="13">E24/E28</f>
        <v>0.48320940887393021</v>
      </c>
      <c r="F29" s="29">
        <f t="shared" si="13"/>
        <v>1.0235271602181755</v>
      </c>
      <c r="G29" s="29">
        <f t="shared" si="13"/>
        <v>0.9756532180288825</v>
      </c>
      <c r="H29" s="29">
        <f t="shared" si="13"/>
        <v>0.93095390524968136</v>
      </c>
      <c r="I29" s="29">
        <f t="shared" si="13"/>
        <v>0.56040007456402607</v>
      </c>
      <c r="J29" s="29">
        <f t="shared" si="13"/>
        <v>1.3320225117490443</v>
      </c>
      <c r="K29" s="29">
        <f>K24/K28</f>
        <v>0.91001193441261918</v>
      </c>
      <c r="L29" s="29">
        <f t="shared" ref="L29:O29" si="14">L24/L28</f>
        <v>0.87502246991677579</v>
      </c>
      <c r="M29" s="29">
        <f t="shared" si="14"/>
        <v>0.89710881528474018</v>
      </c>
      <c r="N29" s="29">
        <f t="shared" si="14"/>
        <v>0.81733817256546504</v>
      </c>
      <c r="O29" s="29">
        <f t="shared" si="14"/>
        <v>0.81875600457840259</v>
      </c>
    </row>
    <row r="33" spans="3:15" x14ac:dyDescent="0.2">
      <c r="C33" s="5" t="s">
        <v>105</v>
      </c>
      <c r="E33" s="32">
        <f>E10/D10-1</f>
        <v>2.2253372211089584E-4</v>
      </c>
      <c r="F33" s="32">
        <f t="shared" ref="F33:O33" si="15">F10/E10-1</f>
        <v>6.5543955268963838E-2</v>
      </c>
      <c r="G33" s="32">
        <f t="shared" si="15"/>
        <v>5.2889014989550009E-3</v>
      </c>
      <c r="H33" s="32">
        <f t="shared" si="15"/>
        <v>6.1823110971539474E-3</v>
      </c>
      <c r="I33" s="32">
        <f t="shared" si="15"/>
        <v>-3.1614482868286609E-2</v>
      </c>
      <c r="J33" s="32">
        <f t="shared" si="15"/>
        <v>0.1482182014748028</v>
      </c>
      <c r="K33" s="32">
        <f t="shared" si="15"/>
        <v>-4.1723459941809926E-2</v>
      </c>
      <c r="L33" s="32">
        <f t="shared" si="15"/>
        <v>-3.0256303477487201E-3</v>
      </c>
      <c r="M33" s="32">
        <f t="shared" si="15"/>
        <v>2.524088937974911E-2</v>
      </c>
      <c r="N33" s="32">
        <f t="shared" si="15"/>
        <v>-8.8919695537665544E-2</v>
      </c>
      <c r="O33" s="32">
        <f t="shared" si="15"/>
        <v>1.7346944759559779E-3</v>
      </c>
    </row>
    <row r="34" spans="3:15" x14ac:dyDescent="0.2">
      <c r="C34" s="5" t="s">
        <v>85</v>
      </c>
      <c r="D34" s="5">
        <f t="shared" ref="D34:K34" si="16">D11/D10</f>
        <v>-0.52941304867472649</v>
      </c>
      <c r="E34" s="5">
        <f t="shared" si="16"/>
        <v>-0.51581474197420141</v>
      </c>
      <c r="F34" s="5">
        <f t="shared" si="16"/>
        <v>-0.51118172082112845</v>
      </c>
      <c r="G34" s="5">
        <f t="shared" si="16"/>
        <v>-0.47303574232453305</v>
      </c>
      <c r="H34" s="5">
        <f t="shared" si="16"/>
        <v>-0.4706467986002672</v>
      </c>
      <c r="I34" s="5">
        <f t="shared" si="16"/>
        <v>-0.46893683641518863</v>
      </c>
      <c r="J34" s="5">
        <f t="shared" si="16"/>
        <v>-0.47519949262453548</v>
      </c>
      <c r="K34" s="5">
        <f t="shared" si="16"/>
        <v>-0.45105052133276913</v>
      </c>
      <c r="L34" s="5">
        <f t="shared" ref="L34:L39" si="17">AVERAGE(D34:K34)</f>
        <v>-0.48690986284591864</v>
      </c>
      <c r="M34" s="5">
        <f t="shared" ref="M34:M39" si="18">L34</f>
        <v>-0.48690986284591864</v>
      </c>
      <c r="N34" s="5">
        <f t="shared" ref="N34:O34" si="19">M34</f>
        <v>-0.48690986284591864</v>
      </c>
      <c r="O34" s="5">
        <f t="shared" si="19"/>
        <v>-0.48690986284591864</v>
      </c>
    </row>
    <row r="35" spans="3:15" x14ac:dyDescent="0.2">
      <c r="C35" s="5" t="s">
        <v>82</v>
      </c>
      <c r="D35" s="5">
        <f t="shared" ref="D35:K35" si="20">D14/D10</f>
        <v>-8.0312846211629568E-2</v>
      </c>
      <c r="E35" s="5">
        <f t="shared" si="20"/>
        <v>-8.4070822366582657E-2</v>
      </c>
      <c r="F35" s="5">
        <f t="shared" si="20"/>
        <v>-6.4218093757617653E-2</v>
      </c>
      <c r="G35" s="5">
        <f t="shared" si="20"/>
        <v>-9.2977149001548298E-2</v>
      </c>
      <c r="H35" s="5">
        <f t="shared" si="20"/>
        <v>-8.8044295239703738E-2</v>
      </c>
      <c r="I35" s="5">
        <f t="shared" si="20"/>
        <v>-9.3284853182657293E-2</v>
      </c>
      <c r="J35" s="5">
        <f t="shared" si="20"/>
        <v>-6.9506974414046629E-2</v>
      </c>
      <c r="K35" s="5">
        <f t="shared" si="20"/>
        <v>-0.10931836267630929</v>
      </c>
      <c r="L35" s="5">
        <f t="shared" si="17"/>
        <v>-8.5216674606261894E-2</v>
      </c>
      <c r="M35" s="5">
        <f t="shared" si="18"/>
        <v>-8.5216674606261894E-2</v>
      </c>
      <c r="N35" s="5">
        <f t="shared" ref="N35:O35" si="21">M35</f>
        <v>-8.5216674606261894E-2</v>
      </c>
      <c r="O35" s="5">
        <f t="shared" si="21"/>
        <v>-8.5216674606261894E-2</v>
      </c>
    </row>
    <row r="36" spans="3:15" x14ac:dyDescent="0.2">
      <c r="C36" s="5" t="s">
        <v>83</v>
      </c>
      <c r="D36" s="5">
        <f t="shared" ref="D36:K36" si="22">D15/D10</f>
        <v>-0.32108049172499303</v>
      </c>
      <c r="E36" s="5">
        <f t="shared" si="22"/>
        <v>-0.35400112306623693</v>
      </c>
      <c r="F36" s="5">
        <f t="shared" si="22"/>
        <v>-0.3129193457506963</v>
      </c>
      <c r="G36" s="5">
        <f t="shared" si="22"/>
        <v>-0.32579765825464246</v>
      </c>
      <c r="H36" s="5">
        <f t="shared" si="22"/>
        <v>-0.33603116706618108</v>
      </c>
      <c r="I36" s="5">
        <f t="shared" si="22"/>
        <v>-0.37133415606800818</v>
      </c>
      <c r="J36" s="5">
        <f t="shared" si="22"/>
        <v>-0.32258802346966831</v>
      </c>
      <c r="K36" s="5">
        <f t="shared" si="22"/>
        <v>-0.34391046155457594</v>
      </c>
      <c r="L36" s="5">
        <f t="shared" si="17"/>
        <v>-0.33595780336937531</v>
      </c>
      <c r="M36" s="5">
        <f t="shared" si="18"/>
        <v>-0.33595780336937531</v>
      </c>
      <c r="N36" s="5">
        <f t="shared" ref="N36:O36" si="23">M36</f>
        <v>-0.33595780336937531</v>
      </c>
      <c r="O36" s="5">
        <f t="shared" si="23"/>
        <v>-0.33595780336937531</v>
      </c>
    </row>
    <row r="37" spans="3:15" x14ac:dyDescent="0.2">
      <c r="C37" s="5" t="s">
        <v>84</v>
      </c>
      <c r="D37" s="5">
        <f t="shared" ref="D37:K37" si="24">-D20/D10</f>
        <v>8.0596603326187049E-3</v>
      </c>
      <c r="E37" s="5">
        <f t="shared" si="24"/>
        <v>-8.3729644424455161E-3</v>
      </c>
      <c r="F37" s="5">
        <f t="shared" si="24"/>
        <v>-4.9567217202616679E-3</v>
      </c>
      <c r="G37" s="5">
        <f t="shared" si="24"/>
        <v>-1.3873181629363441E-3</v>
      </c>
      <c r="H37" s="5">
        <f t="shared" si="24"/>
        <v>3.4840228784992081E-3</v>
      </c>
      <c r="I37" s="5">
        <f t="shared" si="24"/>
        <v>-5.3168378430752594E-3</v>
      </c>
      <c r="J37" s="5">
        <f t="shared" si="24"/>
        <v>9.1046892702791407E-4</v>
      </c>
      <c r="K37" s="5">
        <f t="shared" si="24"/>
        <v>7.6565029525273642E-4</v>
      </c>
      <c r="L37" s="5">
        <f t="shared" si="17"/>
        <v>-8.51754966915028E-4</v>
      </c>
      <c r="M37" s="5">
        <f t="shared" si="18"/>
        <v>-8.51754966915028E-4</v>
      </c>
      <c r="N37" s="5">
        <f>M37</f>
        <v>-8.51754966915028E-4</v>
      </c>
      <c r="O37" s="5">
        <f t="shared" ref="O37:O39" si="25">N37</f>
        <v>-8.51754966915028E-4</v>
      </c>
    </row>
    <row r="38" spans="3:15" x14ac:dyDescent="0.2">
      <c r="C38" s="5" t="s">
        <v>20</v>
      </c>
      <c r="D38" s="20">
        <f>-D22/D21</f>
        <v>0.17850424968649853</v>
      </c>
      <c r="E38" s="20">
        <f t="shared" ref="E38:K38" si="26">-E22/E21</f>
        <v>9.6377774304470101E-2</v>
      </c>
      <c r="F38" s="20">
        <f t="shared" si="26"/>
        <v>0.1850792291220556</v>
      </c>
      <c r="G38" s="20">
        <f t="shared" si="26"/>
        <v>0.17658768847069478</v>
      </c>
      <c r="H38" s="20">
        <f t="shared" si="26"/>
        <v>0.19503415353566694</v>
      </c>
      <c r="I38" s="20">
        <f t="shared" si="26"/>
        <v>0.20316375187430252</v>
      </c>
      <c r="J38" s="20">
        <f t="shared" si="26"/>
        <v>0.18995915726474988</v>
      </c>
      <c r="K38" s="20">
        <f t="shared" si="26"/>
        <v>0.19696991883013878</v>
      </c>
      <c r="L38" s="20">
        <f t="shared" si="17"/>
        <v>0.17770949038607214</v>
      </c>
      <c r="M38" s="20">
        <f t="shared" si="18"/>
        <v>0.17770949038607214</v>
      </c>
      <c r="N38" s="5">
        <f>M38</f>
        <v>0.17770949038607214</v>
      </c>
      <c r="O38" s="5">
        <f t="shared" si="25"/>
        <v>0.17770949038607214</v>
      </c>
    </row>
    <row r="39" spans="3:15" x14ac:dyDescent="0.2">
      <c r="C39" s="5" t="s">
        <v>96</v>
      </c>
      <c r="D39" s="33">
        <f>-D23/D10</f>
        <v>4.4975236468698613E-3</v>
      </c>
      <c r="E39" s="33">
        <f t="shared" ref="E39:K39" si="27">-E23/E10</f>
        <v>9.0414815958185738E-3</v>
      </c>
      <c r="F39" s="33">
        <f t="shared" si="27"/>
        <v>1.4906130490207439E-2</v>
      </c>
      <c r="G39" s="33">
        <f t="shared" si="27"/>
        <v>1.4322370604755441E-2</v>
      </c>
      <c r="H39" s="33">
        <f t="shared" si="27"/>
        <v>1.0129098973904644E-2</v>
      </c>
      <c r="I39" s="33">
        <f t="shared" si="27"/>
        <v>1.272246983589503E-2</v>
      </c>
      <c r="J39" s="33">
        <f t="shared" si="27"/>
        <v>1.4992092244270375E-2</v>
      </c>
      <c r="K39" s="33">
        <f t="shared" si="27"/>
        <v>1.1226138893227471E-2</v>
      </c>
      <c r="L39" s="20">
        <f t="shared" si="17"/>
        <v>1.1479663285618606E-2</v>
      </c>
      <c r="M39" s="5">
        <f t="shared" si="18"/>
        <v>1.1479663285618606E-2</v>
      </c>
      <c r="N39" s="5">
        <f>M39</f>
        <v>1.1479663285618606E-2</v>
      </c>
      <c r="O39" s="5">
        <f t="shared" si="25"/>
        <v>1.1479663285618606E-2</v>
      </c>
    </row>
  </sheetData>
  <phoneticPr fontId="2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BE35B-4944-40EC-BE9D-ED5E3E5D44AB}">
  <dimension ref="C8:T116"/>
  <sheetViews>
    <sheetView tabSelected="1" topLeftCell="A12" zoomScale="125" workbookViewId="0">
      <selection activeCell="B41" sqref="A41:XFD41"/>
    </sheetView>
  </sheetViews>
  <sheetFormatPr baseColWidth="10" defaultColWidth="8.83203125" defaultRowHeight="15" x14ac:dyDescent="0.2"/>
  <cols>
    <col min="3" max="3" width="44.83203125" bestFit="1" customWidth="1"/>
  </cols>
  <sheetData>
    <row r="8" spans="3:15" ht="16" x14ac:dyDescent="0.2">
      <c r="C8" s="5" t="str">
        <f>'Income Statement'!C6</f>
        <v>Skechers USA Inc (SKX US)</v>
      </c>
      <c r="D8" s="5"/>
      <c r="E8" s="5"/>
      <c r="F8" s="5"/>
      <c r="G8" s="5"/>
      <c r="H8" s="5"/>
      <c r="I8" s="5"/>
      <c r="J8" s="5"/>
      <c r="K8" s="5"/>
      <c r="L8" s="5"/>
      <c r="M8" s="5"/>
      <c r="N8" s="5"/>
      <c r="O8" s="5"/>
    </row>
    <row r="9" spans="3:15" ht="16" x14ac:dyDescent="0.2">
      <c r="C9" s="5"/>
      <c r="D9" s="5" t="str">
        <f>'Income Statement'!D7</f>
        <v>Actual</v>
      </c>
      <c r="E9" s="5" t="str">
        <f>'Income Statement'!E7</f>
        <v>Actual</v>
      </c>
      <c r="F9" s="5" t="str">
        <f>'Income Statement'!F7</f>
        <v>Actual</v>
      </c>
      <c r="G9" s="5" t="str">
        <f>'Income Statement'!G7</f>
        <v>Actual</v>
      </c>
      <c r="H9" s="5" t="str">
        <f>'Income Statement'!H7</f>
        <v>Actual</v>
      </c>
      <c r="I9" s="5" t="str">
        <f>'Income Statement'!I7</f>
        <v>Actual</v>
      </c>
      <c r="J9" s="5" t="str">
        <f>'Income Statement'!J7</f>
        <v>Actual</v>
      </c>
      <c r="K9" s="5" t="str">
        <f>'Income Statement'!K7</f>
        <v>Actual</v>
      </c>
      <c r="L9" s="5" t="str">
        <f>'Income Statement'!L7</f>
        <v>Forecast</v>
      </c>
      <c r="M9" s="5" t="str">
        <f>'Income Statement'!M7</f>
        <v>Forecast</v>
      </c>
      <c r="N9" s="5" t="str">
        <f>'Income Statement'!N7</f>
        <v>Forecast</v>
      </c>
      <c r="O9" s="5" t="str">
        <f>'Income Statement'!O7</f>
        <v>Forecast</v>
      </c>
    </row>
    <row r="10" spans="3:15" ht="16" x14ac:dyDescent="0.2">
      <c r="C10" s="5" t="str">
        <f>'Income Statement'!C8</f>
        <v>In Millions of USD except Per Share</v>
      </c>
      <c r="D10" s="5" t="str">
        <f>'Income Statement'!D8</f>
        <v>Q3 2022</v>
      </c>
      <c r="E10" s="5" t="str">
        <f>'Income Statement'!E8</f>
        <v>Q4 2022</v>
      </c>
      <c r="F10" s="5" t="str">
        <f>'Income Statement'!F8</f>
        <v>Q1 2023</v>
      </c>
      <c r="G10" s="5" t="str">
        <f>'Income Statement'!G8</f>
        <v>Q2 2023</v>
      </c>
      <c r="H10" s="5" t="str">
        <f>'Income Statement'!H8</f>
        <v>Q3 2023</v>
      </c>
      <c r="I10" s="5" t="str">
        <f>'Income Statement'!I8</f>
        <v>Q4 2023</v>
      </c>
      <c r="J10" s="5" t="str">
        <f>'Income Statement'!J8</f>
        <v>Q1 2024</v>
      </c>
      <c r="K10" s="5" t="str">
        <f>'Income Statement'!K8</f>
        <v>Q2 2024</v>
      </c>
      <c r="L10" s="5" t="str">
        <f>'Income Statement'!L8</f>
        <v>Q3 2023</v>
      </c>
      <c r="M10" s="5" t="str">
        <f>'Income Statement'!M8</f>
        <v>Q4 2023</v>
      </c>
      <c r="N10" s="5" t="str">
        <f>'Income Statement'!N8</f>
        <v>Q1 2024</v>
      </c>
      <c r="O10" s="5" t="str">
        <f>'Income Statement'!O8</f>
        <v>Q2 2024</v>
      </c>
    </row>
    <row r="11" spans="3:15" ht="16" x14ac:dyDescent="0.2">
      <c r="C11" s="6" t="s">
        <v>21</v>
      </c>
      <c r="D11" s="7"/>
      <c r="E11" s="7"/>
      <c r="F11" s="7"/>
      <c r="G11" s="7"/>
      <c r="H11" s="7"/>
      <c r="I11" s="7"/>
      <c r="J11" s="7"/>
      <c r="K11" s="7"/>
      <c r="L11" s="7"/>
      <c r="M11" s="7"/>
      <c r="N11" s="7"/>
      <c r="O11" s="7"/>
    </row>
    <row r="12" spans="3:15" ht="16" x14ac:dyDescent="0.2">
      <c r="C12" s="5" t="s">
        <v>35</v>
      </c>
      <c r="D12" s="8"/>
      <c r="E12" s="8"/>
      <c r="F12" s="8"/>
      <c r="G12" s="8"/>
      <c r="H12" s="8"/>
      <c r="I12" s="8"/>
      <c r="J12" s="8"/>
      <c r="K12" s="8"/>
      <c r="L12" s="8"/>
      <c r="M12" s="8"/>
      <c r="N12" s="8"/>
      <c r="O12" s="8"/>
    </row>
    <row r="13" spans="3:15" ht="16" x14ac:dyDescent="0.2">
      <c r="C13" s="5" t="s">
        <v>22</v>
      </c>
      <c r="D13" s="8">
        <v>508.28</v>
      </c>
      <c r="E13" s="8">
        <v>615.73</v>
      </c>
      <c r="F13" s="8">
        <v>760.04</v>
      </c>
      <c r="G13" s="8">
        <v>896.51</v>
      </c>
      <c r="H13" s="8">
        <v>1100.4000000000001</v>
      </c>
      <c r="I13" s="8">
        <v>1189.9100000000001</v>
      </c>
      <c r="J13" s="8">
        <v>1020.46</v>
      </c>
      <c r="K13" s="8">
        <v>1280.43</v>
      </c>
      <c r="L13" s="8">
        <f>K13+'Cash Flow Statement'!L29</f>
        <v>1504.8331785573366</v>
      </c>
      <c r="M13" s="8">
        <f>L13+'Cash Flow Statement'!M29</f>
        <v>1688.631791817978</v>
      </c>
      <c r="N13" s="8">
        <f>M13+'Cash Flow Statement'!N29</f>
        <v>1841.0284732434329</v>
      </c>
      <c r="O13" s="8">
        <f>N13+'Cash Flow Statement'!O29</f>
        <v>1994.0712099170082</v>
      </c>
    </row>
    <row r="14" spans="3:15" ht="16" x14ac:dyDescent="0.2">
      <c r="C14" s="5" t="s">
        <v>36</v>
      </c>
      <c r="D14" s="8">
        <v>933.91</v>
      </c>
      <c r="E14" s="8">
        <v>848.29</v>
      </c>
      <c r="F14" s="8">
        <v>1052.69</v>
      </c>
      <c r="G14" s="8">
        <v>940.2</v>
      </c>
      <c r="H14" s="8">
        <v>929.37</v>
      </c>
      <c r="I14" s="8">
        <v>860.3</v>
      </c>
      <c r="J14" s="8">
        <v>1158.3800000000001</v>
      </c>
      <c r="K14" s="8">
        <v>1027.23</v>
      </c>
      <c r="L14" s="8">
        <f>K14*(1+'Income Statement'!L33)</f>
        <v>1024.1219817378822</v>
      </c>
      <c r="M14" s="8">
        <f>L14*(1+'Income Statement'!M33)</f>
        <v>1049.9717313902975</v>
      </c>
      <c r="N14" s="8">
        <f>M14*(1+'Income Statement'!N33)</f>
        <v>956.60856471191664</v>
      </c>
      <c r="O14" s="8">
        <f>N14*(1+'Income Statement'!O33)</f>
        <v>958.26798830477458</v>
      </c>
    </row>
    <row r="15" spans="3:15" ht="16" x14ac:dyDescent="0.2">
      <c r="C15" s="5" t="s">
        <v>23</v>
      </c>
      <c r="D15" s="8">
        <v>1779.37</v>
      </c>
      <c r="E15" s="8">
        <v>1818.02</v>
      </c>
      <c r="F15" s="8">
        <v>1502.25</v>
      </c>
      <c r="G15" s="8">
        <v>1486.01</v>
      </c>
      <c r="H15" s="8">
        <v>1382.03</v>
      </c>
      <c r="I15" s="8">
        <v>1525.41</v>
      </c>
      <c r="J15" s="8">
        <v>1360.63</v>
      </c>
      <c r="K15" s="8">
        <v>1514.51</v>
      </c>
      <c r="L15" s="8">
        <f>L45*'Income Statement'!L11</f>
        <v>1696.5041112286151</v>
      </c>
      <c r="M15" s="8">
        <f>M45*'Income Statement'!M11</f>
        <v>1897.9151392351546</v>
      </c>
      <c r="N15" s="8">
        <f>N45*'Income Statement'!N11</f>
        <v>1340.1682825389435</v>
      </c>
      <c r="O15" s="8">
        <f>O45*'Income Statement'!O11</f>
        <v>1527.4811132175985</v>
      </c>
    </row>
    <row r="16" spans="3:15" ht="16" x14ac:dyDescent="0.2">
      <c r="C16" s="5" t="s">
        <v>92</v>
      </c>
      <c r="D16" s="8">
        <v>360.32</v>
      </c>
      <c r="E16" s="8">
        <v>364.24</v>
      </c>
      <c r="F16" s="8">
        <v>395.01</v>
      </c>
      <c r="G16" s="8">
        <v>346.96</v>
      </c>
      <c r="H16" s="8">
        <v>355.95</v>
      </c>
      <c r="I16" s="8">
        <v>376.99</v>
      </c>
      <c r="J16" s="8">
        <v>390.92</v>
      </c>
      <c r="K16" s="8">
        <v>431.85</v>
      </c>
      <c r="L16" s="8">
        <f>L46*'Income Statement'!L10</f>
        <v>402.58431688159789</v>
      </c>
      <c r="M16" s="8">
        <f>M46*'Income Statement'!M10</f>
        <v>412.74590309002815</v>
      </c>
      <c r="N16" s="8">
        <f>N46*'Income Statement'!N10</f>
        <v>376.04466305284404</v>
      </c>
      <c r="O16" s="8">
        <f>O46*'Income Statement'!O10</f>
        <v>376.69698565255459</v>
      </c>
    </row>
    <row r="17" spans="3:15" s="36" customFormat="1" ht="16" x14ac:dyDescent="0.2">
      <c r="C17" s="34" t="s">
        <v>24</v>
      </c>
      <c r="D17" s="35">
        <f>SUM(D13:D16)</f>
        <v>3581.88</v>
      </c>
      <c r="E17" s="35">
        <f t="shared" ref="E17:N17" si="0">SUM(E13:E16)</f>
        <v>3646.2799999999997</v>
      </c>
      <c r="F17" s="35">
        <f t="shared" si="0"/>
        <v>3709.99</v>
      </c>
      <c r="G17" s="35">
        <f t="shared" si="0"/>
        <v>3669.6800000000003</v>
      </c>
      <c r="H17" s="35">
        <f t="shared" si="0"/>
        <v>3767.75</v>
      </c>
      <c r="I17" s="35">
        <f t="shared" si="0"/>
        <v>3952.6099999999997</v>
      </c>
      <c r="J17" s="35">
        <f t="shared" si="0"/>
        <v>3930.3900000000003</v>
      </c>
      <c r="K17" s="35">
        <f t="shared" si="0"/>
        <v>4254.0200000000004</v>
      </c>
      <c r="L17" s="35">
        <f>SUM(L13:L16)</f>
        <v>4628.0435884054323</v>
      </c>
      <c r="M17" s="35">
        <f t="shared" si="0"/>
        <v>5049.2645655334582</v>
      </c>
      <c r="N17" s="35">
        <f t="shared" si="0"/>
        <v>4513.8499835471375</v>
      </c>
      <c r="O17" s="35">
        <f>SUM(O13:O16)</f>
        <v>4856.5172970919357</v>
      </c>
    </row>
    <row r="18" spans="3:15" ht="16" x14ac:dyDescent="0.2">
      <c r="C18" s="5"/>
      <c r="D18" s="5"/>
      <c r="E18" s="5"/>
      <c r="F18" s="5"/>
      <c r="G18" s="5"/>
      <c r="H18" s="5"/>
      <c r="I18" s="5"/>
      <c r="J18" s="5"/>
      <c r="K18" s="5"/>
      <c r="L18" s="5"/>
      <c r="M18" s="5"/>
      <c r="N18" s="5"/>
      <c r="O18" s="5"/>
    </row>
    <row r="19" spans="3:15" ht="16" x14ac:dyDescent="0.2">
      <c r="C19" s="5"/>
      <c r="D19" s="5"/>
      <c r="E19" s="5"/>
      <c r="F19" s="5"/>
      <c r="G19" s="5"/>
      <c r="H19" s="5"/>
      <c r="I19" s="5"/>
      <c r="J19" s="5"/>
      <c r="K19" s="5"/>
      <c r="L19" s="5"/>
      <c r="M19" s="5"/>
      <c r="N19" s="5"/>
      <c r="O19" s="5"/>
    </row>
    <row r="20" spans="3:15" ht="16" x14ac:dyDescent="0.2">
      <c r="C20" s="5" t="s">
        <v>26</v>
      </c>
      <c r="D20" s="5">
        <v>2407.4699999999998</v>
      </c>
      <c r="E20" s="5">
        <v>2545.94</v>
      </c>
      <c r="F20" s="5">
        <v>2616.81</v>
      </c>
      <c r="G20" s="5">
        <v>2647.86</v>
      </c>
      <c r="H20" s="5">
        <v>2678.26</v>
      </c>
      <c r="I20" s="5">
        <v>2782.86</v>
      </c>
      <c r="J20" s="5">
        <v>2817.81</v>
      </c>
      <c r="K20" s="5">
        <v>2915.23</v>
      </c>
      <c r="L20" s="5">
        <v>2736.78</v>
      </c>
      <c r="M20" s="5">
        <v>2300.16</v>
      </c>
      <c r="N20" s="5">
        <v>2967.48</v>
      </c>
      <c r="O20" s="5">
        <v>2519.6999999999998</v>
      </c>
    </row>
    <row r="21" spans="3:15" ht="16" x14ac:dyDescent="0.2">
      <c r="C21" s="5" t="s">
        <v>48</v>
      </c>
      <c r="D21" s="5">
        <v>689.29</v>
      </c>
      <c r="E21" s="5">
        <v>701.28</v>
      </c>
      <c r="F21" s="5">
        <v>717.68</v>
      </c>
      <c r="G21" s="5">
        <v>790.11</v>
      </c>
      <c r="H21" s="5">
        <v>793.26</v>
      </c>
      <c r="I21" s="5">
        <v>811.89</v>
      </c>
      <c r="J21" s="5">
        <v>819.23</v>
      </c>
      <c r="K21" s="5">
        <v>805.7</v>
      </c>
      <c r="L21" s="5">
        <v>864.37</v>
      </c>
      <c r="M21" s="5">
        <v>974.01</v>
      </c>
      <c r="N21" s="5">
        <v>785</v>
      </c>
      <c r="O21" s="5">
        <v>1020.94</v>
      </c>
    </row>
    <row r="22" spans="3:15" s="36" customFormat="1" ht="16" x14ac:dyDescent="0.2">
      <c r="C22" s="34" t="s">
        <v>25</v>
      </c>
      <c r="D22" s="37">
        <f>SUM(D17,D20:D21)</f>
        <v>6678.64</v>
      </c>
      <c r="E22" s="37">
        <f t="shared" ref="E22:O22" si="1">SUM(E17,E20:E21)</f>
        <v>6893.4999999999991</v>
      </c>
      <c r="F22" s="37">
        <f t="shared" si="1"/>
        <v>7044.48</v>
      </c>
      <c r="G22" s="37">
        <f t="shared" si="1"/>
        <v>7107.6500000000005</v>
      </c>
      <c r="H22" s="37">
        <f t="shared" si="1"/>
        <v>7239.27</v>
      </c>
      <c r="I22" s="37">
        <f t="shared" si="1"/>
        <v>7547.36</v>
      </c>
      <c r="J22" s="37">
        <f t="shared" si="1"/>
        <v>7567.43</v>
      </c>
      <c r="K22" s="37">
        <f t="shared" si="1"/>
        <v>7974.95</v>
      </c>
      <c r="L22" s="37">
        <f>SUM(L17,L20:L21)</f>
        <v>8229.1935884054328</v>
      </c>
      <c r="M22" s="37">
        <f t="shared" si="1"/>
        <v>8323.4345655334582</v>
      </c>
      <c r="N22" s="37">
        <f t="shared" si="1"/>
        <v>8266.3299835471371</v>
      </c>
      <c r="O22" s="37">
        <f t="shared" si="1"/>
        <v>8397.1572970919351</v>
      </c>
    </row>
    <row r="23" spans="3:15" ht="16" x14ac:dyDescent="0.2">
      <c r="C23" s="5"/>
      <c r="D23" s="5"/>
      <c r="E23" s="5"/>
      <c r="F23" s="5"/>
      <c r="G23" s="5"/>
      <c r="H23" s="5"/>
      <c r="I23" s="5"/>
      <c r="J23" s="5"/>
      <c r="K23" s="5"/>
      <c r="L23" s="5"/>
      <c r="M23" s="5"/>
      <c r="N23" s="5"/>
      <c r="O23" s="5"/>
    </row>
    <row r="24" spans="3:15" ht="16" x14ac:dyDescent="0.2">
      <c r="C24" s="5" t="s">
        <v>27</v>
      </c>
      <c r="D24" s="5"/>
      <c r="E24" s="5"/>
      <c r="F24" s="5"/>
      <c r="G24" s="5"/>
      <c r="H24" s="5"/>
      <c r="I24" s="5"/>
      <c r="J24" s="5"/>
      <c r="K24" s="5"/>
      <c r="L24" s="5"/>
      <c r="M24" s="5"/>
      <c r="N24" s="5"/>
      <c r="O24" s="5"/>
    </row>
    <row r="25" spans="3:15" ht="16" x14ac:dyDescent="0.2">
      <c r="C25" s="5" t="s">
        <v>37</v>
      </c>
      <c r="D25" s="5">
        <v>1187.48</v>
      </c>
      <c r="E25" s="5">
        <v>1251.53</v>
      </c>
      <c r="F25" s="5">
        <v>1161.28</v>
      </c>
      <c r="G25" s="5">
        <v>1102.31</v>
      </c>
      <c r="H25" s="5">
        <v>1117.0999999999999</v>
      </c>
      <c r="I25" s="5">
        <v>1328.11</v>
      </c>
      <c r="J25" s="5">
        <v>1131.04</v>
      </c>
      <c r="K25" s="5">
        <v>1481.81</v>
      </c>
      <c r="L25" s="5">
        <f>L51*'Income Statement'!L11</f>
        <v>1305.8940539867058</v>
      </c>
      <c r="M25" s="5">
        <v>1201.6199999999999</v>
      </c>
      <c r="N25" s="5">
        <v>1196.22</v>
      </c>
      <c r="O25" s="5">
        <v>1188.1199999999999</v>
      </c>
    </row>
    <row r="26" spans="3:15" ht="16" x14ac:dyDescent="0.2">
      <c r="C26" s="5" t="s">
        <v>49</v>
      </c>
      <c r="D26" s="5">
        <v>389.34</v>
      </c>
      <c r="E26" s="5">
        <v>361.51</v>
      </c>
      <c r="F26" s="5">
        <v>378.35</v>
      </c>
      <c r="G26" s="5">
        <v>375</v>
      </c>
      <c r="H26" s="5">
        <v>376.43</v>
      </c>
      <c r="I26" s="5">
        <v>332.76</v>
      </c>
      <c r="J26" s="5">
        <v>511.49</v>
      </c>
      <c r="K26" s="5">
        <v>579.42999999999995</v>
      </c>
      <c r="L26" s="5">
        <f>L52*'Income Statement'!L10</f>
        <v>437.30149235099418</v>
      </c>
      <c r="M26" s="5">
        <f>M52*'Income Statement'!M10</f>
        <v>447.24075913218087</v>
      </c>
      <c r="N26" s="5">
        <f>N52*'Income Statement'!N10</f>
        <v>410.078213284014</v>
      </c>
      <c r="O26" s="5">
        <f>O52*'Income Statement'!O10</f>
        <v>414.58787067835823</v>
      </c>
    </row>
    <row r="27" spans="3:15" ht="16" x14ac:dyDescent="0.2">
      <c r="C27" s="5" t="s">
        <v>28</v>
      </c>
      <c r="D27" s="5">
        <f>SUM(D25:D26)</f>
        <v>1576.82</v>
      </c>
      <c r="E27" s="5">
        <f t="shared" ref="E27:N27" si="2">SUM(E25:E26)</f>
        <v>1613.04</v>
      </c>
      <c r="F27" s="5">
        <f t="shared" si="2"/>
        <v>1539.63</v>
      </c>
      <c r="G27" s="5">
        <f t="shared" si="2"/>
        <v>1477.31</v>
      </c>
      <c r="H27" s="5">
        <f t="shared" si="2"/>
        <v>1493.53</v>
      </c>
      <c r="I27" s="5">
        <f>SUM(I25:I26)</f>
        <v>1660.87</v>
      </c>
      <c r="J27" s="5">
        <f t="shared" si="2"/>
        <v>1642.53</v>
      </c>
      <c r="K27" s="5">
        <f t="shared" si="2"/>
        <v>2061.2399999999998</v>
      </c>
      <c r="L27" s="5">
        <f t="shared" si="2"/>
        <v>1743.1955463376999</v>
      </c>
      <c r="M27" s="5">
        <f>SUM(M25:M26)</f>
        <v>1648.8607591321806</v>
      </c>
      <c r="N27" s="5">
        <f t="shared" si="2"/>
        <v>1606.2982132840141</v>
      </c>
      <c r="O27" s="5">
        <f>SUM(O25:O26)</f>
        <v>1602.7078706783582</v>
      </c>
    </row>
    <row r="28" spans="3:15" ht="16" x14ac:dyDescent="0.2">
      <c r="C28" s="5"/>
      <c r="D28" s="5"/>
      <c r="E28" s="5"/>
      <c r="F28" s="5"/>
      <c r="G28" s="5"/>
      <c r="H28" s="5"/>
      <c r="I28" s="5"/>
      <c r="J28" s="5"/>
      <c r="K28" s="5"/>
      <c r="L28" s="5"/>
      <c r="M28" s="5"/>
      <c r="N28" s="5"/>
      <c r="O28" s="5"/>
    </row>
    <row r="29" spans="3:15" ht="16" x14ac:dyDescent="0.2">
      <c r="C29" s="5" t="s">
        <v>94</v>
      </c>
      <c r="D29" s="5">
        <v>1352.9459999999999</v>
      </c>
      <c r="E29" s="5">
        <v>1408.8610000000001</v>
      </c>
      <c r="F29" s="5">
        <v>1458.5429999999999</v>
      </c>
      <c r="G29" s="5">
        <v>1438.894</v>
      </c>
      <c r="H29" s="5">
        <v>1441.47</v>
      </c>
      <c r="I29" s="5">
        <v>1486.442</v>
      </c>
      <c r="J29" s="5">
        <v>1371.223</v>
      </c>
      <c r="K29" s="5">
        <v>1306.5650000000001</v>
      </c>
      <c r="L29" s="5">
        <f>L53*'Income Statement'!L24</f>
        <v>1633.7243453444842</v>
      </c>
      <c r="M29" s="5">
        <f>M53*'Income Statement'!M24</f>
        <v>1674.9610008223276</v>
      </c>
      <c r="N29" s="5">
        <f>N53*'Income Statement'!N24</f>
        <v>1526.0239785917424</v>
      </c>
      <c r="O29" s="5">
        <f>O53*'Income Statement'!O24</f>
        <v>1528.6711639575822</v>
      </c>
    </row>
    <row r="30" spans="3:15" ht="16" x14ac:dyDescent="0.2">
      <c r="C30" s="5" t="s">
        <v>29</v>
      </c>
      <c r="D30" s="5">
        <f>SUM(D27,D29)</f>
        <v>2929.7659999999996</v>
      </c>
      <c r="E30" s="5">
        <f>SUM(E27,E29)</f>
        <v>3021.9009999999998</v>
      </c>
      <c r="F30" s="5">
        <f t="shared" ref="F30:N30" si="3">SUM(F27,F29)</f>
        <v>2998.1729999999998</v>
      </c>
      <c r="G30" s="5">
        <f t="shared" si="3"/>
        <v>2916.2039999999997</v>
      </c>
      <c r="H30" s="5">
        <f>SUM(H27,H29)</f>
        <v>2935</v>
      </c>
      <c r="I30" s="5">
        <f t="shared" si="3"/>
        <v>3147.3119999999999</v>
      </c>
      <c r="J30" s="5">
        <f t="shared" si="3"/>
        <v>3013.7529999999997</v>
      </c>
      <c r="K30" s="5">
        <f t="shared" si="3"/>
        <v>3367.8049999999998</v>
      </c>
      <c r="L30" s="5">
        <f>SUM(L27,L29)</f>
        <v>3376.9198916821842</v>
      </c>
      <c r="M30" s="5">
        <f t="shared" si="3"/>
        <v>3323.8217599545083</v>
      </c>
      <c r="N30" s="5">
        <f t="shared" si="3"/>
        <v>3132.3221918757563</v>
      </c>
      <c r="O30" s="5">
        <f>SUM(O27,O29)</f>
        <v>3131.3790346359401</v>
      </c>
    </row>
    <row r="31" spans="3:15" ht="16" x14ac:dyDescent="0.2">
      <c r="C31" s="5"/>
      <c r="D31" s="5"/>
      <c r="E31" s="5"/>
      <c r="F31" s="5"/>
      <c r="G31" s="5"/>
      <c r="H31" s="5"/>
      <c r="I31" s="5"/>
      <c r="J31" s="5"/>
      <c r="K31" s="5"/>
      <c r="L31" s="5"/>
      <c r="M31" s="5"/>
      <c r="N31" s="5"/>
      <c r="O31" s="5"/>
    </row>
    <row r="32" spans="3:15" ht="16" x14ac:dyDescent="0.2">
      <c r="C32" s="5"/>
      <c r="D32" s="5"/>
      <c r="E32" s="5"/>
      <c r="F32" s="5"/>
      <c r="G32" s="5"/>
      <c r="H32" s="5"/>
      <c r="I32" s="5"/>
      <c r="J32" s="5"/>
      <c r="K32" s="5"/>
      <c r="L32" s="5"/>
      <c r="M32" s="5"/>
      <c r="N32" s="5"/>
      <c r="O32" s="5"/>
    </row>
    <row r="33" spans="3:20" s="4" customFormat="1" ht="16" x14ac:dyDescent="0.2">
      <c r="C33" s="5" t="s">
        <v>97</v>
      </c>
      <c r="D33" s="5">
        <v>0.155</v>
      </c>
      <c r="E33" s="5">
        <v>0.155</v>
      </c>
      <c r="F33" s="5">
        <v>0.154</v>
      </c>
      <c r="G33" s="5">
        <v>0.154</v>
      </c>
      <c r="H33" s="5">
        <v>0.154</v>
      </c>
      <c r="I33" s="5">
        <v>0.153</v>
      </c>
      <c r="J33" s="5">
        <v>0.152</v>
      </c>
      <c r="K33" s="5">
        <v>0.152</v>
      </c>
      <c r="L33" s="5">
        <f>AVERAGE(D33:K33)</f>
        <v>0.15362499999999998</v>
      </c>
      <c r="M33" s="5">
        <f t="shared" ref="M33:O33" si="4">AVERAGE(E33:L33)</f>
        <v>0.153453125</v>
      </c>
      <c r="N33" s="5">
        <f t="shared" si="4"/>
        <v>0.15325976562499999</v>
      </c>
      <c r="O33" s="5">
        <f t="shared" si="4"/>
        <v>0.15316723632812501</v>
      </c>
      <c r="P33"/>
      <c r="Q33" s="2"/>
      <c r="R33" s="2"/>
      <c r="S33" s="2"/>
      <c r="T33" s="2"/>
    </row>
    <row r="34" spans="3:20" s="4" customFormat="1" ht="16" x14ac:dyDescent="0.2">
      <c r="C34" s="5" t="s">
        <v>98</v>
      </c>
      <c r="D34" s="5">
        <v>387.459</v>
      </c>
      <c r="E34" s="5">
        <v>403.79899999999998</v>
      </c>
      <c r="F34" s="5">
        <v>383.54</v>
      </c>
      <c r="G34" s="5">
        <v>362.76900000000001</v>
      </c>
      <c r="H34" s="5">
        <v>340.476</v>
      </c>
      <c r="I34" s="5">
        <v>295.84699999999998</v>
      </c>
      <c r="J34" s="5">
        <v>228.59399999999999</v>
      </c>
      <c r="K34" s="5">
        <v>178.148</v>
      </c>
      <c r="L34" s="5">
        <f>AVERAGE(D34:K34)</f>
        <v>322.57900000000006</v>
      </c>
      <c r="M34" s="5">
        <f>L34</f>
        <v>322.57900000000006</v>
      </c>
      <c r="N34" s="5">
        <f t="shared" ref="N34:O34" si="5">M34</f>
        <v>322.57900000000006</v>
      </c>
      <c r="O34" s="5">
        <f t="shared" si="5"/>
        <v>322.57900000000006</v>
      </c>
      <c r="P34"/>
      <c r="Q34" s="3"/>
      <c r="R34" s="3"/>
      <c r="S34" s="3"/>
      <c r="T34" s="3"/>
    </row>
    <row r="35" spans="3:20" s="4" customFormat="1" ht="16" x14ac:dyDescent="0.2">
      <c r="C35" s="5" t="s">
        <v>99</v>
      </c>
      <c r="D35" s="5">
        <v>3175.4160000000002</v>
      </c>
      <c r="E35" s="5">
        <v>3250.931</v>
      </c>
      <c r="F35" s="5">
        <v>3411.3739999999998</v>
      </c>
      <c r="G35" s="5">
        <v>3564.1329999999998</v>
      </c>
      <c r="H35" s="5">
        <v>3709.5479999999998</v>
      </c>
      <c r="I35" s="5">
        <v>3796.73</v>
      </c>
      <c r="J35" s="5">
        <v>4003.3519999999999</v>
      </c>
      <c r="K35" s="5">
        <v>4143.6540000000005</v>
      </c>
      <c r="L35" s="5">
        <f>K35+'Income Statement'!L24-0</f>
        <v>4280.0375178508302</v>
      </c>
      <c r="M35" s="5">
        <f>L35+'Income Statement'!M24-0</f>
        <v>4419.8634769889541</v>
      </c>
      <c r="N35" s="5">
        <f>M35+'Income Statement'!N24-0</f>
        <v>4547.2561544122536</v>
      </c>
      <c r="O35" s="5">
        <f>N35+'Income Statement'!O24-0</f>
        <v>4674.869819209357</v>
      </c>
      <c r="P35"/>
      <c r="Q35" s="3"/>
      <c r="R35" s="3"/>
      <c r="S35" s="3"/>
      <c r="T35" s="3"/>
    </row>
    <row r="36" spans="3:20" s="4" customFormat="1" ht="16" x14ac:dyDescent="0.2">
      <c r="C36" s="5" t="s">
        <v>100</v>
      </c>
      <c r="D36" s="5" t="s">
        <v>101</v>
      </c>
      <c r="E36" s="5" t="s">
        <v>101</v>
      </c>
      <c r="F36" s="5" t="s">
        <v>101</v>
      </c>
      <c r="G36" s="5" t="s">
        <v>101</v>
      </c>
      <c r="H36" s="5" t="s">
        <v>101</v>
      </c>
      <c r="I36" s="5" t="s">
        <v>101</v>
      </c>
      <c r="J36" s="5" t="s">
        <v>101</v>
      </c>
      <c r="K36" s="5" t="s">
        <v>101</v>
      </c>
      <c r="L36" s="5" t="str">
        <f>K36</f>
        <v>-</v>
      </c>
      <c r="M36" s="5" t="str">
        <f t="shared" ref="M36:O36" si="6">L36</f>
        <v>-</v>
      </c>
      <c r="N36" s="5" t="str">
        <f t="shared" si="6"/>
        <v>-</v>
      </c>
      <c r="O36" s="5" t="str">
        <f t="shared" si="6"/>
        <v>-</v>
      </c>
      <c r="P36"/>
    </row>
    <row r="37" spans="3:20" s="4" customFormat="1" ht="16" x14ac:dyDescent="0.2">
      <c r="C37" s="5" t="s">
        <v>102</v>
      </c>
      <c r="D37" s="5">
        <v>-104.3</v>
      </c>
      <c r="E37" s="5">
        <v>-84.9</v>
      </c>
      <c r="F37" s="5">
        <v>-80.2</v>
      </c>
      <c r="G37" s="5">
        <v>-87.7</v>
      </c>
      <c r="H37" s="5">
        <v>-98</v>
      </c>
      <c r="I37" s="5">
        <v>-73.400000000000006</v>
      </c>
      <c r="J37" s="5">
        <v>-86</v>
      </c>
      <c r="K37" s="5">
        <v>-100.7</v>
      </c>
      <c r="L37" s="5">
        <f>K37</f>
        <v>-100.7</v>
      </c>
      <c r="M37" s="5">
        <f t="shared" ref="M37:O37" si="7">L37</f>
        <v>-100.7</v>
      </c>
      <c r="N37" s="5">
        <f t="shared" si="7"/>
        <v>-100.7</v>
      </c>
      <c r="O37" s="5">
        <f t="shared" si="7"/>
        <v>-100.7</v>
      </c>
      <c r="P37"/>
    </row>
    <row r="38" spans="3:20" s="4" customFormat="1" ht="16" x14ac:dyDescent="0.2">
      <c r="C38" s="5" t="s">
        <v>103</v>
      </c>
      <c r="D38" s="5">
        <f>SUM(D33:D37)</f>
        <v>3458.73</v>
      </c>
      <c r="E38" s="5">
        <f t="shared" ref="E38:O38" si="8">SUM(E33:E37)</f>
        <v>3569.9850000000001</v>
      </c>
      <c r="F38" s="5">
        <f>SUM(F33:F37)</f>
        <v>3714.8679999999999</v>
      </c>
      <c r="G38" s="5">
        <f t="shared" si="8"/>
        <v>3839.3559999999998</v>
      </c>
      <c r="H38" s="5">
        <f t="shared" si="8"/>
        <v>3952.1779999999999</v>
      </c>
      <c r="I38" s="5">
        <f t="shared" si="8"/>
        <v>4019.33</v>
      </c>
      <c r="J38" s="5">
        <f t="shared" si="8"/>
        <v>4146.098</v>
      </c>
      <c r="K38" s="5">
        <f t="shared" si="8"/>
        <v>4221.2540000000008</v>
      </c>
      <c r="L38" s="5">
        <f t="shared" si="8"/>
        <v>4502.0701428508301</v>
      </c>
      <c r="M38" s="5">
        <f t="shared" si="8"/>
        <v>4641.8959301139539</v>
      </c>
      <c r="N38" s="5">
        <f>SUM(N33:N37)</f>
        <v>4769.2884141778786</v>
      </c>
      <c r="O38" s="5">
        <f t="shared" si="8"/>
        <v>4896.901986445685</v>
      </c>
      <c r="P38"/>
    </row>
    <row r="39" spans="3:20" ht="16" customHeight="1" x14ac:dyDescent="0.2">
      <c r="C39" s="5" t="s">
        <v>104</v>
      </c>
      <c r="D39" s="8">
        <v>290.166</v>
      </c>
      <c r="E39" s="8">
        <v>301.59800000000001</v>
      </c>
      <c r="F39" s="5">
        <v>331.44400000000002</v>
      </c>
      <c r="G39" s="8">
        <v>352.113</v>
      </c>
      <c r="H39" s="8">
        <v>352.12900000000002</v>
      </c>
      <c r="I39" s="5">
        <v>380.7</v>
      </c>
      <c r="J39" s="8">
        <v>407.613</v>
      </c>
      <c r="K39" s="8">
        <v>385.86399999999998</v>
      </c>
      <c r="L39" s="5">
        <f>AVERAGE(D39:K39)</f>
        <v>350.20337500000005</v>
      </c>
      <c r="M39" s="8">
        <f t="shared" ref="M39:O39" si="9">AVERAGE(E39:L39)</f>
        <v>357.70804687500004</v>
      </c>
      <c r="N39" s="8">
        <f t="shared" si="9"/>
        <v>364.72180273437505</v>
      </c>
      <c r="O39" s="5">
        <f t="shared" si="9"/>
        <v>368.88152807617189</v>
      </c>
      <c r="P39" s="1"/>
      <c r="Q39" s="2"/>
      <c r="R39" s="2"/>
    </row>
    <row r="40" spans="3:20" ht="16" x14ac:dyDescent="0.2">
      <c r="C40" s="5"/>
      <c r="D40" s="8"/>
      <c r="E40" s="8"/>
      <c r="F40" s="5"/>
      <c r="G40" s="8"/>
      <c r="H40" s="8"/>
      <c r="I40" s="5"/>
      <c r="J40" s="8"/>
      <c r="K40" s="8"/>
      <c r="L40" s="5"/>
      <c r="M40" s="8"/>
      <c r="N40" s="8"/>
      <c r="O40" s="5"/>
    </row>
    <row r="41" spans="3:20" s="36" customFormat="1" ht="16" x14ac:dyDescent="0.2">
      <c r="C41" s="34" t="s">
        <v>30</v>
      </c>
      <c r="D41" s="35">
        <f>SUM(D38,D30,D39)</f>
        <v>6678.6619999999994</v>
      </c>
      <c r="E41" s="35">
        <f t="shared" ref="E41:O41" si="10">SUM(E38,E30,E39)</f>
        <v>6893.4840000000004</v>
      </c>
      <c r="F41" s="35">
        <f t="shared" si="10"/>
        <v>7044.4849999999997</v>
      </c>
      <c r="G41" s="35">
        <f t="shared" si="10"/>
        <v>7107.6729999999998</v>
      </c>
      <c r="H41" s="35">
        <f t="shared" si="10"/>
        <v>7239.3069999999998</v>
      </c>
      <c r="I41" s="35">
        <f t="shared" si="10"/>
        <v>7547.3419999999996</v>
      </c>
      <c r="J41" s="35">
        <f t="shared" si="10"/>
        <v>7567.4639999999999</v>
      </c>
      <c r="K41" s="35">
        <f t="shared" si="10"/>
        <v>7974.9230000000007</v>
      </c>
      <c r="L41" s="35">
        <f t="shared" si="10"/>
        <v>8229.1934095330143</v>
      </c>
      <c r="M41" s="35">
        <f t="shared" si="10"/>
        <v>8323.4257369434636</v>
      </c>
      <c r="N41" s="35">
        <f>SUM(N38,N30,N39)</f>
        <v>8266.3324087880101</v>
      </c>
      <c r="O41" s="35">
        <f t="shared" si="10"/>
        <v>8397.1625491577979</v>
      </c>
    </row>
    <row r="42" spans="3:20" ht="16" x14ac:dyDescent="0.2">
      <c r="C42" s="9"/>
      <c r="D42" s="9"/>
      <c r="E42" s="9"/>
      <c r="F42" s="9"/>
      <c r="G42" s="9"/>
      <c r="H42" s="9"/>
      <c r="I42" s="9"/>
      <c r="J42" s="9"/>
      <c r="K42" s="9"/>
      <c r="L42" s="9"/>
      <c r="M42" s="9"/>
      <c r="N42" s="9"/>
      <c r="O42" s="9"/>
    </row>
    <row r="43" spans="3:20" ht="16" x14ac:dyDescent="0.2">
      <c r="C43" s="9"/>
      <c r="D43" s="9"/>
      <c r="E43" s="9"/>
      <c r="F43" s="9"/>
      <c r="G43" s="9"/>
      <c r="H43" s="9"/>
      <c r="I43" s="9"/>
      <c r="J43" s="9"/>
      <c r="K43" s="9"/>
      <c r="L43" s="9"/>
      <c r="M43" s="9"/>
      <c r="N43" s="9"/>
      <c r="O43" s="9"/>
    </row>
    <row r="44" spans="3:20" ht="16" x14ac:dyDescent="0.2">
      <c r="C44" s="5" t="s">
        <v>53</v>
      </c>
      <c r="D44" s="10">
        <f>D14/'Income Statement'!D10</f>
        <v>0.49719250817332289</v>
      </c>
      <c r="E44" s="10">
        <f>E14/'Income Statement'!E10</f>
        <v>0.45150988537805015</v>
      </c>
      <c r="F44" s="10">
        <f>F14/'Income Statement'!F10</f>
        <v>0.5258380920792356</v>
      </c>
      <c r="G44" s="10">
        <f>G14/'Income Statement'!G10</f>
        <v>0.46717641002605692</v>
      </c>
      <c r="H44" s="10">
        <f>H14/'Income Statement'!H10</f>
        <v>0.45895766727013598</v>
      </c>
      <c r="I44" s="10">
        <f>I14/'Income Statement'!I10</f>
        <v>0.43871816577763723</v>
      </c>
      <c r="J44" s="10">
        <f>J14/'Income Statement'!J10</f>
        <v>0.51447268082468056</v>
      </c>
      <c r="K44" s="10">
        <f>K14/'Income Statement'!K10</f>
        <v>0.47608895447485983</v>
      </c>
      <c r="L44" s="10">
        <f>L14/'Income Statement'!L10</f>
        <v>0.47608895447485988</v>
      </c>
      <c r="M44" s="10">
        <f>M14/'Income Statement'!M10</f>
        <v>0.47608895447485988</v>
      </c>
      <c r="N44" s="10">
        <f>N14/'Income Statement'!N10</f>
        <v>0.47608895447485983</v>
      </c>
      <c r="O44" s="10">
        <f>O14/'Income Statement'!O10</f>
        <v>0.47608895447485983</v>
      </c>
    </row>
    <row r="45" spans="3:20" ht="16" x14ac:dyDescent="0.2">
      <c r="C45" s="5" t="s">
        <v>54</v>
      </c>
      <c r="D45" s="10">
        <f>D15/'Income Statement'!D11</f>
        <v>-1.7893330061784012</v>
      </c>
      <c r="E45" s="10">
        <f>E15/'Income Statement'!E11</f>
        <v>-1.8759783511590591</v>
      </c>
      <c r="F45" s="10">
        <f>F15/'Income Statement'!F11</f>
        <v>-1.4679742687978392</v>
      </c>
      <c r="G45" s="10">
        <f>G15/'Income Statement'!G11</f>
        <v>-1.5609479911595896</v>
      </c>
      <c r="H45" s="10">
        <f>H15/'Income Statement'!H11</f>
        <v>-1.4501280114161001</v>
      </c>
      <c r="I45" s="10">
        <f>I15/'Income Statement'!I11</f>
        <v>-1.6588531216661937</v>
      </c>
      <c r="J45" s="10">
        <f>J15/'Income Statement'!J11</f>
        <v>-1.2716726809495371</v>
      </c>
      <c r="K45" s="10">
        <f>K15/'Income Statement'!K11</f>
        <v>-1.5562070106431731</v>
      </c>
      <c r="L45" s="10">
        <f>AVERAGE(D45,H45)</f>
        <v>-1.6197305087972507</v>
      </c>
      <c r="M45" s="10">
        <f>AVERAGE(E45,I45)</f>
        <v>-1.7674157364126264</v>
      </c>
      <c r="N45" s="10">
        <f>AVERAGE(F45,J45)</f>
        <v>-1.3698234748736882</v>
      </c>
      <c r="O45" s="10">
        <f>AVERAGE(G45,K45)</f>
        <v>-1.5585775009013814</v>
      </c>
    </row>
    <row r="46" spans="3:20" ht="16" x14ac:dyDescent="0.2">
      <c r="C46" s="5" t="s">
        <v>93</v>
      </c>
      <c r="D46" s="10">
        <f>D16/'Income Statement'!D10</f>
        <v>0.19182619796876754</v>
      </c>
      <c r="E46" s="10">
        <f>E16/'Income Statement'!E10</f>
        <v>0.19386997447818669</v>
      </c>
      <c r="F46" s="10">
        <f>F16/'Income Statement'!F10</f>
        <v>0.19731478854384371</v>
      </c>
      <c r="G46" s="10">
        <f>G16/'Income Statement'!G10</f>
        <v>0.17240111382965401</v>
      </c>
      <c r="H46" s="10">
        <f>H16/'Income Statement'!H10</f>
        <v>0.175781423614712</v>
      </c>
      <c r="I46" s="10">
        <f>I16/'Income Statement'!I10</f>
        <v>0.1922496353789509</v>
      </c>
      <c r="J46" s="10">
        <f>J16/'Income Statement'!J10</f>
        <v>0.17361976241646448</v>
      </c>
      <c r="K46" s="10">
        <f>K16/'Income Statement'!K10</f>
        <v>0.20014895884073503</v>
      </c>
      <c r="L46" s="10">
        <f>AVERAGE(D46:K46)</f>
        <v>0.18715148188391426</v>
      </c>
      <c r="M46" s="10">
        <f>L46</f>
        <v>0.18715148188391426</v>
      </c>
      <c r="N46" s="10">
        <f t="shared" ref="N46:O46" si="11">M46</f>
        <v>0.18715148188391426</v>
      </c>
      <c r="O46" s="10">
        <f t="shared" si="11"/>
        <v>0.18715148188391426</v>
      </c>
    </row>
    <row r="47" spans="3:20" ht="16" x14ac:dyDescent="0.2">
      <c r="C47" s="5" t="s">
        <v>56</v>
      </c>
      <c r="D47" s="5">
        <v>-0.69</v>
      </c>
      <c r="E47" s="5">
        <v>-0.72</v>
      </c>
      <c r="F47" s="5">
        <v>-0.7</v>
      </c>
      <c r="G47" s="5">
        <v>-0.83</v>
      </c>
      <c r="H47" s="5">
        <v>-0.83</v>
      </c>
      <c r="I47" s="5">
        <v>-0.88</v>
      </c>
      <c r="J47" s="5">
        <v>-0.77</v>
      </c>
      <c r="K47" s="5">
        <v>-0.83</v>
      </c>
      <c r="L47" s="5">
        <v>-0.78</v>
      </c>
      <c r="M47" s="5">
        <v>-0.78</v>
      </c>
      <c r="N47" s="5">
        <v>-0.78</v>
      </c>
      <c r="O47" s="5">
        <v>-0.78</v>
      </c>
    </row>
    <row r="48" spans="3:20" ht="16" x14ac:dyDescent="0.2">
      <c r="C48" s="5"/>
      <c r="D48" s="5"/>
      <c r="E48" s="5"/>
      <c r="F48" s="5"/>
      <c r="G48" s="5"/>
      <c r="H48" s="5"/>
      <c r="I48" s="5"/>
      <c r="J48" s="5"/>
      <c r="K48" s="5"/>
      <c r="L48" s="5"/>
      <c r="M48" s="5"/>
      <c r="N48" s="5"/>
      <c r="O48" s="5"/>
    </row>
    <row r="49" spans="3:15" ht="16" x14ac:dyDescent="0.2">
      <c r="C49" s="5"/>
      <c r="D49" s="5"/>
      <c r="E49" s="5"/>
      <c r="F49" s="5"/>
      <c r="G49" s="5"/>
      <c r="H49" s="5"/>
      <c r="I49" s="5"/>
      <c r="J49" s="5"/>
      <c r="K49" s="5"/>
      <c r="L49" s="5"/>
      <c r="M49" s="5"/>
      <c r="N49" s="5"/>
      <c r="O49" s="5"/>
    </row>
    <row r="50" spans="3:15" ht="16" x14ac:dyDescent="0.2">
      <c r="C50" s="5"/>
      <c r="D50" s="5"/>
      <c r="E50" s="5"/>
      <c r="F50" s="5"/>
      <c r="G50" s="5"/>
      <c r="H50" s="5"/>
      <c r="I50" s="5"/>
      <c r="J50" s="5"/>
      <c r="K50" s="5"/>
      <c r="L50" s="5"/>
      <c r="M50" s="5"/>
      <c r="N50" s="5"/>
      <c r="O50" s="5"/>
    </row>
    <row r="51" spans="3:15" ht="16" x14ac:dyDescent="0.2">
      <c r="C51" s="5" t="s">
        <v>55</v>
      </c>
      <c r="D51" s="10">
        <f>D25/'Income Statement'!D11</f>
        <v>-1.1941289097695971</v>
      </c>
      <c r="E51" s="10">
        <f>E25/'Income Statement'!E11</f>
        <v>-1.2914286893577063</v>
      </c>
      <c r="F51" s="10">
        <f>F25/'Income Statement'!F11</f>
        <v>-1.1347839300180094</v>
      </c>
      <c r="G51" s="10">
        <f>G25/'Income Statement'!G11</f>
        <v>-1.1578983857007201</v>
      </c>
      <c r="H51" s="10">
        <f>H25/'Income Statement'!H11</f>
        <v>-1.1721438764375052</v>
      </c>
      <c r="I51" s="10">
        <f>I25/'Income Statement'!I11</f>
        <v>-1.4442932847012202</v>
      </c>
      <c r="J51" s="10">
        <f>J25/'Income Statement'!J11</f>
        <v>-1.0570931620360895</v>
      </c>
      <c r="K51" s="10">
        <f>K25/'Income Statement'!K11</f>
        <v>-1.5226067245783523</v>
      </c>
      <c r="L51" s="10">
        <f>AVERAGE(D51:K51)</f>
        <v>-1.2467971203249</v>
      </c>
      <c r="M51" s="10">
        <f>L51</f>
        <v>-1.2467971203249</v>
      </c>
      <c r="N51" s="10">
        <f t="shared" ref="N51:O51" si="12">M51</f>
        <v>-1.2467971203249</v>
      </c>
      <c r="O51" s="10">
        <f t="shared" si="12"/>
        <v>-1.2467971203249</v>
      </c>
    </row>
    <row r="52" spans="3:15" ht="16" x14ac:dyDescent="0.2">
      <c r="C52" s="5" t="s">
        <v>91</v>
      </c>
      <c r="D52" s="10">
        <f>D26/'Income Statement'!D10</f>
        <v>0.20727578795837021</v>
      </c>
      <c r="E52" s="10">
        <f>E26/'Income Statement'!E10</f>
        <v>0.19241690773558442</v>
      </c>
      <c r="F52" s="10">
        <f>F26/'Income Statement'!F10</f>
        <v>0.18899281093026324</v>
      </c>
      <c r="G52" s="10">
        <f>G26/'Income Statement'!G10</f>
        <v>0.18633392231415799</v>
      </c>
      <c r="H52" s="10">
        <f>H26/'Income Statement'!H10</f>
        <v>0.18589521362912217</v>
      </c>
      <c r="I52" s="10">
        <f>I26/'Income Statement'!I10</f>
        <v>0.16969412628637284</v>
      </c>
      <c r="J52" s="10">
        <f>J26/'Income Statement'!J10</f>
        <v>0.22716865926122332</v>
      </c>
      <c r="K52" s="10">
        <f>K26/'Income Statement'!K10</f>
        <v>0.26854766984158174</v>
      </c>
      <c r="L52" s="10">
        <f>AVERAGE(D52:K52)</f>
        <v>0.20329063724458446</v>
      </c>
      <c r="M52" s="10">
        <f t="shared" ref="M52:O52" si="13">AVERAGE(E52:L52)</f>
        <v>0.20279249340536123</v>
      </c>
      <c r="N52" s="10">
        <f t="shared" si="13"/>
        <v>0.20408944161408338</v>
      </c>
      <c r="O52" s="10">
        <f t="shared" si="13"/>
        <v>0.20597652044956088</v>
      </c>
    </row>
    <row r="53" spans="3:15" ht="16" x14ac:dyDescent="0.2">
      <c r="C53" s="5" t="s">
        <v>95</v>
      </c>
      <c r="D53" s="10">
        <f>D29/'Income Statement'!D24</f>
        <v>15.752811866893323</v>
      </c>
      <c r="E53" s="10">
        <f>E29/'Income Statement'!E24</f>
        <v>18.656703966099439</v>
      </c>
      <c r="F53" s="10">
        <f>F29/'Income Statement'!F24</f>
        <v>9.0907238084553335</v>
      </c>
      <c r="G53" s="10">
        <f>G29/'Income Statement'!G24</f>
        <v>9.4193729992995401</v>
      </c>
      <c r="H53" s="10">
        <f>H29/'Income Statement'!H24</f>
        <v>9.9128012928514799</v>
      </c>
      <c r="I53" s="10">
        <f>I29/'Income Statement'!I24</f>
        <v>17.049872680140375</v>
      </c>
      <c r="J53" s="10">
        <f>J29/'Income Statement'!J24</f>
        <v>6.6363843153197628</v>
      </c>
      <c r="K53" s="10">
        <f>K29/'Income Statement'!K24</f>
        <v>9.312518709640635</v>
      </c>
      <c r="L53" s="10">
        <f>AVERAGE(D53:K53)</f>
        <v>11.978898704837487</v>
      </c>
      <c r="M53" s="10">
        <f>L53</f>
        <v>11.978898704837487</v>
      </c>
      <c r="N53" s="10">
        <f t="shared" ref="N53:O53" si="14">M53</f>
        <v>11.978898704837487</v>
      </c>
      <c r="O53" s="10">
        <f t="shared" si="14"/>
        <v>11.978898704837487</v>
      </c>
    </row>
    <row r="54" spans="3:15" ht="16" x14ac:dyDescent="0.2">
      <c r="C54" s="5"/>
      <c r="D54" s="5"/>
      <c r="E54" s="5"/>
      <c r="F54" s="5"/>
      <c r="G54" s="5"/>
      <c r="H54" s="5"/>
      <c r="I54" s="5"/>
      <c r="J54" s="5"/>
      <c r="K54" s="5"/>
      <c r="L54" s="5"/>
      <c r="M54" s="5"/>
      <c r="N54" s="5"/>
      <c r="O54" s="5"/>
    </row>
    <row r="55" spans="3:15" ht="16" x14ac:dyDescent="0.2">
      <c r="C55" s="5"/>
      <c r="D55" s="5"/>
      <c r="E55" s="5"/>
      <c r="F55" s="5"/>
      <c r="G55" s="5"/>
      <c r="H55" s="5"/>
      <c r="I55" s="5"/>
      <c r="J55" s="5"/>
      <c r="K55" s="5"/>
      <c r="L55" s="5"/>
      <c r="M55" s="5"/>
      <c r="N55" s="5"/>
      <c r="O55" s="5"/>
    </row>
    <row r="56" spans="3:15" ht="16" x14ac:dyDescent="0.2">
      <c r="C56" s="5"/>
      <c r="D56" s="5"/>
      <c r="E56" s="5"/>
      <c r="F56" s="5"/>
      <c r="G56" s="5"/>
      <c r="H56" s="5"/>
      <c r="I56" s="5"/>
      <c r="J56" s="5"/>
      <c r="K56" s="5"/>
      <c r="L56" s="5"/>
      <c r="M56" s="5"/>
      <c r="N56" s="5"/>
      <c r="O56" s="5"/>
    </row>
    <row r="57" spans="3:15" ht="16" x14ac:dyDescent="0.2">
      <c r="C57" s="5"/>
      <c r="D57" s="5"/>
      <c r="E57" s="5"/>
      <c r="F57" s="5"/>
      <c r="G57" s="5"/>
      <c r="H57" s="5"/>
      <c r="I57" s="5"/>
      <c r="J57" s="5"/>
      <c r="K57" s="5"/>
      <c r="L57" s="5"/>
      <c r="M57" s="5"/>
      <c r="N57" s="5"/>
      <c r="O57" s="5"/>
    </row>
    <row r="58" spans="3:15" ht="16" x14ac:dyDescent="0.2">
      <c r="C58" s="5"/>
      <c r="D58" s="5"/>
      <c r="E58" s="5"/>
      <c r="F58" s="5"/>
      <c r="G58" s="5"/>
      <c r="H58" s="5"/>
      <c r="I58" s="5"/>
      <c r="J58" s="5"/>
      <c r="K58" s="5"/>
      <c r="L58" s="5"/>
      <c r="M58" s="5"/>
      <c r="N58" s="5"/>
      <c r="O58" s="5"/>
    </row>
    <row r="59" spans="3:15" ht="16" x14ac:dyDescent="0.2">
      <c r="C59" s="5"/>
      <c r="D59" s="5"/>
      <c r="E59" s="5"/>
      <c r="F59" s="5"/>
      <c r="G59" s="5"/>
      <c r="H59" s="5"/>
      <c r="I59" s="5"/>
      <c r="J59" s="5"/>
      <c r="K59" s="5"/>
      <c r="L59" s="5"/>
      <c r="M59" s="5"/>
      <c r="N59" s="5"/>
      <c r="O59" s="5"/>
    </row>
    <row r="60" spans="3:15" ht="16" x14ac:dyDescent="0.2">
      <c r="C60" s="5"/>
      <c r="D60" s="5"/>
      <c r="E60" s="5"/>
      <c r="F60" s="5"/>
      <c r="G60" s="5"/>
      <c r="H60" s="5"/>
      <c r="I60" s="5"/>
      <c r="J60" s="5"/>
      <c r="K60" s="5"/>
      <c r="L60" s="5"/>
      <c r="M60" s="5"/>
      <c r="N60" s="5"/>
      <c r="O60" s="5"/>
    </row>
    <row r="61" spans="3:15" ht="16" x14ac:dyDescent="0.2">
      <c r="C61" s="5"/>
      <c r="D61" s="5"/>
      <c r="E61" s="5"/>
      <c r="F61" s="5"/>
      <c r="G61" s="5"/>
      <c r="H61" s="5"/>
      <c r="I61" s="5"/>
      <c r="J61" s="5"/>
      <c r="K61" s="5"/>
      <c r="L61" s="5"/>
      <c r="M61" s="5"/>
      <c r="N61" s="5"/>
      <c r="O61" s="5"/>
    </row>
    <row r="62" spans="3:15" ht="16" x14ac:dyDescent="0.2">
      <c r="C62" s="5"/>
      <c r="D62" s="5"/>
      <c r="E62" s="5"/>
      <c r="F62" s="5"/>
      <c r="G62" s="5"/>
      <c r="H62" s="5"/>
      <c r="I62" s="5"/>
      <c r="J62" s="5"/>
      <c r="K62" s="5"/>
      <c r="L62" s="5"/>
      <c r="M62" s="5"/>
      <c r="N62" s="5"/>
      <c r="O62" s="5"/>
    </row>
    <row r="63" spans="3:15" ht="16" x14ac:dyDescent="0.2">
      <c r="C63" s="5"/>
      <c r="D63" s="5"/>
      <c r="E63" s="5"/>
      <c r="F63" s="5"/>
      <c r="G63" s="5"/>
      <c r="H63" s="5"/>
      <c r="I63" s="5"/>
      <c r="J63" s="5"/>
      <c r="K63" s="5"/>
      <c r="L63" s="5"/>
      <c r="M63" s="5"/>
      <c r="N63" s="5"/>
      <c r="O63" s="5"/>
    </row>
    <row r="64" spans="3:15" ht="16" x14ac:dyDescent="0.2">
      <c r="C64" s="5"/>
      <c r="D64" s="5"/>
      <c r="E64" s="5"/>
      <c r="F64" s="5"/>
      <c r="G64" s="5"/>
      <c r="H64" s="5"/>
      <c r="I64" s="5"/>
      <c r="J64" s="5"/>
      <c r="K64" s="5"/>
      <c r="L64" s="5"/>
      <c r="M64" s="5"/>
      <c r="N64" s="5"/>
      <c r="O64" s="5"/>
    </row>
    <row r="65" spans="3:15" ht="16" x14ac:dyDescent="0.2">
      <c r="C65" s="5"/>
      <c r="D65" s="5"/>
      <c r="E65" s="5"/>
      <c r="F65" s="5"/>
      <c r="G65" s="5"/>
      <c r="H65" s="5"/>
      <c r="I65" s="5"/>
      <c r="J65" s="5"/>
      <c r="K65" s="5"/>
      <c r="L65" s="5"/>
      <c r="M65" s="5"/>
      <c r="N65" s="5"/>
      <c r="O65" s="5"/>
    </row>
    <row r="66" spans="3:15" ht="16" x14ac:dyDescent="0.2">
      <c r="C66" s="5"/>
      <c r="D66" s="5"/>
      <c r="E66" s="5"/>
      <c r="F66" s="5"/>
      <c r="G66" s="5"/>
      <c r="H66" s="5"/>
      <c r="I66" s="5"/>
      <c r="J66" s="5"/>
      <c r="K66" s="5"/>
      <c r="L66" s="5"/>
      <c r="M66" s="5"/>
      <c r="N66" s="5"/>
      <c r="O66" s="5"/>
    </row>
    <row r="67" spans="3:15" ht="16" x14ac:dyDescent="0.2">
      <c r="C67" s="5"/>
      <c r="D67" s="5"/>
      <c r="E67" s="5"/>
      <c r="F67" s="5"/>
      <c r="G67" s="5"/>
      <c r="H67" s="5"/>
      <c r="I67" s="5"/>
      <c r="J67" s="5"/>
      <c r="K67" s="5"/>
      <c r="L67" s="5"/>
      <c r="M67" s="5"/>
      <c r="N67" s="5"/>
      <c r="O67" s="5"/>
    </row>
    <row r="68" spans="3:15" ht="16" x14ac:dyDescent="0.2">
      <c r="C68" s="5"/>
      <c r="D68" s="5"/>
      <c r="E68" s="5"/>
      <c r="F68" s="5"/>
      <c r="G68" s="5"/>
      <c r="H68" s="5"/>
      <c r="I68" s="5"/>
      <c r="J68" s="5"/>
      <c r="K68" s="5"/>
      <c r="L68" s="5"/>
      <c r="M68" s="5"/>
      <c r="N68" s="5"/>
      <c r="O68" s="5"/>
    </row>
    <row r="69" spans="3:15" ht="16" x14ac:dyDescent="0.2">
      <c r="C69" s="5"/>
      <c r="D69" s="5"/>
      <c r="E69" s="5"/>
      <c r="F69" s="5"/>
      <c r="G69" s="5"/>
      <c r="H69" s="5"/>
      <c r="I69" s="5"/>
      <c r="J69" s="5"/>
      <c r="K69" s="5"/>
      <c r="L69" s="5"/>
      <c r="M69" s="5"/>
      <c r="N69" s="5"/>
      <c r="O69" s="5"/>
    </row>
    <row r="70" spans="3:15" ht="16" x14ac:dyDescent="0.2">
      <c r="C70" s="5"/>
      <c r="D70" s="5"/>
      <c r="E70" s="5"/>
      <c r="F70" s="5"/>
      <c r="G70" s="5"/>
      <c r="H70" s="5"/>
      <c r="I70" s="5"/>
      <c r="J70" s="5"/>
      <c r="K70" s="5"/>
      <c r="L70" s="5"/>
      <c r="M70" s="5"/>
      <c r="N70" s="5"/>
      <c r="O70" s="5"/>
    </row>
    <row r="71" spans="3:15" ht="16" x14ac:dyDescent="0.2">
      <c r="C71" s="5"/>
      <c r="D71" s="5"/>
      <c r="E71" s="5"/>
      <c r="F71" s="5"/>
      <c r="G71" s="5"/>
      <c r="H71" s="5"/>
      <c r="I71" s="5"/>
      <c r="J71" s="5"/>
      <c r="K71" s="5"/>
      <c r="L71" s="5"/>
      <c r="M71" s="5"/>
      <c r="N71" s="5"/>
      <c r="O71" s="5"/>
    </row>
    <row r="72" spans="3:15" ht="16" x14ac:dyDescent="0.2">
      <c r="C72" s="5"/>
      <c r="D72" s="5"/>
      <c r="E72" s="5"/>
      <c r="F72" s="5"/>
      <c r="G72" s="5"/>
      <c r="H72" s="5"/>
      <c r="I72" s="5"/>
      <c r="J72" s="5"/>
      <c r="K72" s="5"/>
      <c r="L72" s="5"/>
      <c r="M72" s="5"/>
      <c r="N72" s="5"/>
      <c r="O72" s="5"/>
    </row>
    <row r="73" spans="3:15" ht="16" x14ac:dyDescent="0.2">
      <c r="C73" s="5"/>
      <c r="D73" s="5"/>
      <c r="E73" s="5"/>
      <c r="F73" s="5"/>
      <c r="G73" s="5"/>
      <c r="H73" s="5"/>
      <c r="I73" s="5"/>
      <c r="J73" s="5"/>
      <c r="K73" s="5"/>
      <c r="L73" s="5"/>
      <c r="M73" s="5"/>
      <c r="N73" s="5"/>
      <c r="O73" s="5"/>
    </row>
    <row r="74" spans="3:15" ht="16" x14ac:dyDescent="0.2">
      <c r="C74" s="5"/>
      <c r="D74" s="5"/>
      <c r="E74" s="5"/>
      <c r="F74" s="5"/>
      <c r="G74" s="5"/>
      <c r="H74" s="5"/>
      <c r="I74" s="5"/>
      <c r="J74" s="5"/>
      <c r="K74" s="5"/>
      <c r="L74" s="5"/>
      <c r="M74" s="5"/>
      <c r="N74" s="5"/>
      <c r="O74" s="5"/>
    </row>
    <row r="75" spans="3:15" ht="16" x14ac:dyDescent="0.2">
      <c r="C75" s="5"/>
      <c r="D75" s="5"/>
      <c r="E75" s="5"/>
      <c r="F75" s="5"/>
      <c r="G75" s="5"/>
      <c r="H75" s="5"/>
      <c r="I75" s="5"/>
      <c r="J75" s="5"/>
      <c r="K75" s="5"/>
      <c r="L75" s="5"/>
      <c r="M75" s="5"/>
      <c r="N75" s="5"/>
      <c r="O75" s="5"/>
    </row>
    <row r="76" spans="3:15" ht="16" x14ac:dyDescent="0.2">
      <c r="C76" s="5"/>
      <c r="D76" s="5"/>
      <c r="E76" s="5"/>
      <c r="F76" s="5"/>
      <c r="G76" s="5"/>
      <c r="H76" s="5"/>
      <c r="I76" s="5"/>
      <c r="J76" s="5"/>
      <c r="K76" s="5"/>
      <c r="L76" s="5"/>
      <c r="M76" s="5"/>
      <c r="N76" s="5"/>
      <c r="O76" s="5"/>
    </row>
    <row r="77" spans="3:15" ht="16" x14ac:dyDescent="0.2">
      <c r="C77" s="5"/>
      <c r="D77" s="5"/>
      <c r="E77" s="5"/>
      <c r="F77" s="5"/>
      <c r="G77" s="5"/>
      <c r="H77" s="5"/>
      <c r="I77" s="5"/>
      <c r="J77" s="5"/>
      <c r="K77" s="5"/>
      <c r="L77" s="5"/>
      <c r="M77" s="5"/>
      <c r="N77" s="5"/>
      <c r="O77" s="5"/>
    </row>
    <row r="78" spans="3:15" ht="16" x14ac:dyDescent="0.2">
      <c r="C78" s="5"/>
      <c r="D78" s="5"/>
      <c r="E78" s="5"/>
      <c r="F78" s="5"/>
      <c r="G78" s="5"/>
      <c r="H78" s="5"/>
      <c r="I78" s="5"/>
      <c r="J78" s="5"/>
      <c r="K78" s="5"/>
      <c r="L78" s="5"/>
      <c r="M78" s="5"/>
      <c r="N78" s="5"/>
      <c r="O78" s="5"/>
    </row>
    <row r="79" spans="3:15" ht="16" x14ac:dyDescent="0.2">
      <c r="C79" s="5"/>
      <c r="D79" s="5"/>
      <c r="E79" s="5"/>
      <c r="F79" s="5"/>
      <c r="G79" s="5"/>
      <c r="H79" s="5"/>
      <c r="I79" s="5"/>
      <c r="J79" s="5"/>
      <c r="K79" s="5"/>
      <c r="L79" s="5"/>
      <c r="M79" s="5"/>
      <c r="N79" s="5"/>
      <c r="O79" s="5"/>
    </row>
    <row r="80" spans="3:15" ht="16" x14ac:dyDescent="0.2">
      <c r="C80" s="5"/>
      <c r="D80" s="5"/>
      <c r="E80" s="5"/>
      <c r="F80" s="5"/>
      <c r="G80" s="5"/>
      <c r="H80" s="5"/>
      <c r="I80" s="5"/>
      <c r="J80" s="5"/>
      <c r="K80" s="5"/>
      <c r="L80" s="5"/>
      <c r="M80" s="5"/>
      <c r="N80" s="5"/>
      <c r="O80" s="5"/>
    </row>
    <row r="81" spans="3:15" ht="16" x14ac:dyDescent="0.2">
      <c r="C81" s="5"/>
      <c r="D81" s="5"/>
      <c r="E81" s="5"/>
      <c r="F81" s="5"/>
      <c r="G81" s="5"/>
      <c r="H81" s="5"/>
      <c r="I81" s="5"/>
      <c r="J81" s="5"/>
      <c r="K81" s="5"/>
      <c r="L81" s="5"/>
      <c r="M81" s="5"/>
      <c r="N81" s="5"/>
      <c r="O81" s="5"/>
    </row>
    <row r="82" spans="3:15" ht="16" x14ac:dyDescent="0.2">
      <c r="C82" s="5"/>
      <c r="D82" s="5"/>
      <c r="E82" s="5"/>
      <c r="F82" s="5"/>
      <c r="G82" s="5"/>
      <c r="H82" s="5"/>
      <c r="I82" s="5"/>
      <c r="J82" s="5"/>
      <c r="K82" s="5"/>
      <c r="L82" s="5"/>
      <c r="M82" s="5"/>
      <c r="N82" s="5"/>
      <c r="O82" s="5"/>
    </row>
    <row r="83" spans="3:15" ht="16" x14ac:dyDescent="0.2">
      <c r="C83" s="5"/>
      <c r="D83" s="5"/>
      <c r="E83" s="5"/>
      <c r="F83" s="5"/>
      <c r="G83" s="5"/>
      <c r="H83" s="5"/>
      <c r="I83" s="5"/>
      <c r="J83" s="5"/>
      <c r="K83" s="5"/>
      <c r="L83" s="5"/>
      <c r="M83" s="5"/>
      <c r="N83" s="5"/>
      <c r="O83" s="5"/>
    </row>
    <row r="84" spans="3:15" ht="16" x14ac:dyDescent="0.2">
      <c r="C84" s="5"/>
      <c r="D84" s="5"/>
      <c r="E84" s="5"/>
      <c r="F84" s="5"/>
      <c r="G84" s="5"/>
      <c r="H84" s="5"/>
      <c r="I84" s="5"/>
      <c r="J84" s="5"/>
      <c r="K84" s="5"/>
      <c r="L84" s="5"/>
      <c r="M84" s="5"/>
      <c r="N84" s="5"/>
      <c r="O84" s="5"/>
    </row>
    <row r="85" spans="3:15" ht="16" x14ac:dyDescent="0.2">
      <c r="C85" s="5"/>
      <c r="D85" s="5"/>
      <c r="E85" s="5"/>
      <c r="F85" s="5"/>
      <c r="G85" s="5"/>
      <c r="H85" s="5"/>
      <c r="I85" s="5"/>
      <c r="J85" s="5"/>
      <c r="K85" s="5"/>
      <c r="L85" s="5"/>
      <c r="M85" s="5"/>
      <c r="N85" s="5"/>
      <c r="O85" s="5"/>
    </row>
    <row r="86" spans="3:15" ht="16" x14ac:dyDescent="0.2">
      <c r="C86" s="5"/>
      <c r="D86" s="5"/>
      <c r="E86" s="5"/>
      <c r="F86" s="5"/>
      <c r="G86" s="5"/>
      <c r="H86" s="5"/>
      <c r="I86" s="5"/>
      <c r="J86" s="5"/>
      <c r="K86" s="5"/>
      <c r="L86" s="5"/>
      <c r="M86" s="5"/>
      <c r="N86" s="5"/>
      <c r="O86" s="5"/>
    </row>
    <row r="87" spans="3:15" ht="16" x14ac:dyDescent="0.2">
      <c r="C87" s="5"/>
      <c r="D87" s="5"/>
      <c r="E87" s="5"/>
      <c r="F87" s="5"/>
      <c r="G87" s="5"/>
      <c r="H87" s="5"/>
      <c r="I87" s="5"/>
      <c r="J87" s="5"/>
      <c r="K87" s="5"/>
      <c r="L87" s="5"/>
      <c r="M87" s="5"/>
      <c r="N87" s="5"/>
      <c r="O87" s="5"/>
    </row>
    <row r="88" spans="3:15" ht="16" x14ac:dyDescent="0.2">
      <c r="C88" s="5"/>
      <c r="D88" s="5"/>
      <c r="E88" s="5"/>
      <c r="F88" s="5"/>
      <c r="G88" s="5"/>
      <c r="H88" s="5"/>
      <c r="I88" s="5"/>
      <c r="J88" s="5"/>
      <c r="K88" s="5"/>
      <c r="L88" s="5"/>
      <c r="M88" s="5"/>
      <c r="N88" s="5"/>
      <c r="O88" s="5"/>
    </row>
    <row r="89" spans="3:15" ht="16" x14ac:dyDescent="0.2">
      <c r="C89" s="5"/>
      <c r="D89" s="5"/>
      <c r="E89" s="5"/>
      <c r="F89" s="5"/>
      <c r="G89" s="5"/>
      <c r="H89" s="5"/>
      <c r="I89" s="5"/>
      <c r="J89" s="5"/>
      <c r="K89" s="5"/>
      <c r="L89" s="5"/>
      <c r="M89" s="5"/>
      <c r="N89" s="5"/>
      <c r="O89" s="5"/>
    </row>
    <row r="90" spans="3:15" ht="16" x14ac:dyDescent="0.2">
      <c r="C90" s="5"/>
      <c r="D90" s="5"/>
      <c r="E90" s="5"/>
      <c r="F90" s="5"/>
      <c r="G90" s="5"/>
      <c r="H90" s="5"/>
      <c r="I90" s="5"/>
      <c r="J90" s="5"/>
      <c r="K90" s="5"/>
      <c r="L90" s="5"/>
      <c r="M90" s="5"/>
      <c r="N90" s="5"/>
      <c r="O90" s="5"/>
    </row>
    <row r="91" spans="3:15" ht="16" x14ac:dyDescent="0.2">
      <c r="C91" s="5"/>
      <c r="D91" s="5"/>
      <c r="E91" s="5"/>
      <c r="F91" s="5"/>
      <c r="G91" s="5"/>
      <c r="H91" s="5"/>
      <c r="I91" s="5"/>
      <c r="J91" s="5"/>
      <c r="K91" s="5"/>
      <c r="L91" s="5"/>
      <c r="M91" s="5"/>
      <c r="N91" s="5"/>
      <c r="O91" s="5"/>
    </row>
    <row r="92" spans="3:15" ht="16" x14ac:dyDescent="0.2">
      <c r="C92" s="5"/>
      <c r="D92" s="5"/>
      <c r="E92" s="5"/>
      <c r="F92" s="5"/>
      <c r="G92" s="5"/>
      <c r="H92" s="5"/>
      <c r="I92" s="5"/>
      <c r="J92" s="5"/>
      <c r="K92" s="5"/>
      <c r="L92" s="5"/>
      <c r="M92" s="5"/>
      <c r="N92" s="5"/>
      <c r="O92" s="5"/>
    </row>
    <row r="93" spans="3:15" ht="16" x14ac:dyDescent="0.2">
      <c r="C93" s="5"/>
      <c r="D93" s="5"/>
      <c r="E93" s="5"/>
      <c r="F93" s="5"/>
      <c r="G93" s="5"/>
      <c r="H93" s="5"/>
      <c r="I93" s="5"/>
      <c r="J93" s="5"/>
      <c r="K93" s="5"/>
      <c r="L93" s="5"/>
      <c r="M93" s="5"/>
      <c r="N93" s="5"/>
      <c r="O93" s="5"/>
    </row>
    <row r="94" spans="3:15" ht="16" x14ac:dyDescent="0.2">
      <c r="C94" s="5"/>
      <c r="D94" s="5"/>
      <c r="E94" s="5"/>
      <c r="F94" s="5"/>
      <c r="G94" s="5"/>
      <c r="H94" s="5"/>
      <c r="I94" s="5"/>
      <c r="J94" s="5"/>
      <c r="K94" s="5"/>
      <c r="L94" s="5"/>
      <c r="M94" s="5"/>
      <c r="N94" s="5"/>
      <c r="O94" s="5"/>
    </row>
    <row r="95" spans="3:15" ht="16" x14ac:dyDescent="0.2">
      <c r="C95" s="5"/>
      <c r="D95" s="5"/>
      <c r="E95" s="5"/>
      <c r="F95" s="5"/>
      <c r="G95" s="5"/>
      <c r="H95" s="5"/>
      <c r="I95" s="5"/>
      <c r="J95" s="5"/>
      <c r="K95" s="5"/>
      <c r="L95" s="5"/>
      <c r="M95" s="5"/>
      <c r="N95" s="5"/>
      <c r="O95" s="5"/>
    </row>
    <row r="96" spans="3:15" ht="16" x14ac:dyDescent="0.2">
      <c r="C96" s="5"/>
      <c r="D96" s="5"/>
      <c r="E96" s="5"/>
      <c r="F96" s="5"/>
      <c r="G96" s="5"/>
      <c r="H96" s="5"/>
      <c r="I96" s="5"/>
      <c r="J96" s="5"/>
      <c r="K96" s="5"/>
      <c r="L96" s="5"/>
      <c r="M96" s="5"/>
      <c r="N96" s="5"/>
      <c r="O96" s="5"/>
    </row>
    <row r="97" spans="3:15" ht="16" x14ac:dyDescent="0.2">
      <c r="C97" s="5"/>
      <c r="D97" s="5"/>
      <c r="E97" s="5"/>
      <c r="F97" s="5"/>
      <c r="G97" s="5"/>
      <c r="H97" s="5"/>
      <c r="I97" s="5"/>
      <c r="J97" s="5"/>
      <c r="K97" s="5"/>
      <c r="L97" s="5"/>
      <c r="M97" s="5"/>
      <c r="N97" s="5"/>
      <c r="O97" s="5"/>
    </row>
    <row r="98" spans="3:15" ht="16" x14ac:dyDescent="0.2">
      <c r="C98" s="5"/>
      <c r="D98" s="5"/>
      <c r="E98" s="5"/>
      <c r="F98" s="5"/>
      <c r="G98" s="5"/>
      <c r="H98" s="5"/>
      <c r="I98" s="5"/>
      <c r="J98" s="5"/>
      <c r="K98" s="5"/>
      <c r="L98" s="5"/>
      <c r="M98" s="5"/>
      <c r="N98" s="5"/>
      <c r="O98" s="5"/>
    </row>
    <row r="99" spans="3:15" ht="16" x14ac:dyDescent="0.2">
      <c r="C99" s="5"/>
      <c r="D99" s="5"/>
      <c r="E99" s="5"/>
      <c r="F99" s="5"/>
      <c r="G99" s="5"/>
      <c r="H99" s="5"/>
      <c r="I99" s="5"/>
      <c r="J99" s="5"/>
      <c r="K99" s="5"/>
      <c r="L99" s="5"/>
      <c r="M99" s="5"/>
      <c r="N99" s="5"/>
      <c r="O99" s="5"/>
    </row>
    <row r="100" spans="3:15" ht="16" x14ac:dyDescent="0.2">
      <c r="C100" s="5"/>
      <c r="D100" s="5"/>
      <c r="E100" s="5"/>
      <c r="F100" s="5"/>
      <c r="G100" s="5"/>
      <c r="H100" s="5"/>
      <c r="I100" s="5"/>
      <c r="J100" s="5"/>
      <c r="K100" s="5"/>
      <c r="L100" s="5"/>
      <c r="M100" s="5"/>
      <c r="N100" s="5"/>
      <c r="O100" s="5"/>
    </row>
    <row r="101" spans="3:15" ht="16" x14ac:dyDescent="0.2">
      <c r="C101" s="5"/>
      <c r="D101" s="5"/>
      <c r="E101" s="5"/>
      <c r="F101" s="5"/>
      <c r="G101" s="5"/>
      <c r="H101" s="5"/>
      <c r="I101" s="5"/>
      <c r="J101" s="5"/>
      <c r="K101" s="5"/>
      <c r="L101" s="5"/>
      <c r="M101" s="5"/>
      <c r="N101" s="5"/>
      <c r="O101" s="5"/>
    </row>
    <row r="102" spans="3:15" ht="16" x14ac:dyDescent="0.2">
      <c r="C102" s="5"/>
      <c r="D102" s="5"/>
      <c r="E102" s="5"/>
      <c r="F102" s="5"/>
      <c r="G102" s="5"/>
      <c r="H102" s="5"/>
      <c r="I102" s="5"/>
      <c r="J102" s="5"/>
      <c r="K102" s="5"/>
      <c r="L102" s="5"/>
      <c r="M102" s="5"/>
      <c r="N102" s="5"/>
      <c r="O102" s="5"/>
    </row>
    <row r="103" spans="3:15" ht="16" x14ac:dyDescent="0.2">
      <c r="C103" s="5"/>
      <c r="D103" s="5"/>
      <c r="E103" s="5"/>
      <c r="F103" s="5"/>
      <c r="G103" s="5"/>
      <c r="H103" s="5"/>
      <c r="I103" s="5"/>
      <c r="J103" s="5"/>
      <c r="K103" s="5"/>
      <c r="L103" s="5"/>
      <c r="M103" s="5"/>
      <c r="N103" s="5"/>
      <c r="O103" s="5"/>
    </row>
    <row r="104" spans="3:15" ht="16" x14ac:dyDescent="0.2">
      <c r="C104" s="5"/>
      <c r="D104" s="5"/>
      <c r="E104" s="5"/>
      <c r="F104" s="5"/>
      <c r="G104" s="5"/>
      <c r="H104" s="5"/>
      <c r="I104" s="5"/>
      <c r="J104" s="5"/>
      <c r="K104" s="5"/>
      <c r="L104" s="5"/>
      <c r="M104" s="5"/>
      <c r="N104" s="5"/>
      <c r="O104" s="5"/>
    </row>
    <row r="105" spans="3:15" ht="16" x14ac:dyDescent="0.2">
      <c r="C105" s="5"/>
      <c r="D105" s="5"/>
      <c r="E105" s="5"/>
      <c r="F105" s="5"/>
      <c r="G105" s="5"/>
      <c r="H105" s="5"/>
      <c r="I105" s="5"/>
      <c r="J105" s="5"/>
      <c r="K105" s="5"/>
      <c r="L105" s="5"/>
      <c r="M105" s="5"/>
      <c r="N105" s="5"/>
      <c r="O105" s="5"/>
    </row>
    <row r="106" spans="3:15" ht="16" x14ac:dyDescent="0.2">
      <c r="C106" s="5"/>
      <c r="D106" s="5"/>
      <c r="E106" s="5"/>
      <c r="F106" s="5"/>
      <c r="G106" s="5"/>
      <c r="H106" s="5"/>
      <c r="I106" s="5"/>
      <c r="J106" s="5"/>
      <c r="K106" s="5"/>
      <c r="L106" s="5"/>
      <c r="M106" s="5"/>
      <c r="N106" s="5"/>
      <c r="O106" s="5"/>
    </row>
    <row r="107" spans="3:15" ht="16" x14ac:dyDescent="0.2">
      <c r="C107" s="5"/>
      <c r="D107" s="5"/>
      <c r="E107" s="5"/>
      <c r="F107" s="5"/>
      <c r="G107" s="5"/>
      <c r="H107" s="5"/>
      <c r="I107" s="5"/>
      <c r="J107" s="5"/>
      <c r="K107" s="5"/>
      <c r="L107" s="5"/>
      <c r="M107" s="5"/>
      <c r="N107" s="5"/>
      <c r="O107" s="5"/>
    </row>
    <row r="108" spans="3:15" ht="16" x14ac:dyDescent="0.2">
      <c r="C108" s="5"/>
      <c r="D108" s="5"/>
      <c r="E108" s="5"/>
      <c r="F108" s="5"/>
      <c r="G108" s="5"/>
      <c r="H108" s="5"/>
      <c r="I108" s="5"/>
      <c r="J108" s="5"/>
      <c r="K108" s="5"/>
      <c r="L108" s="5"/>
      <c r="M108" s="5"/>
      <c r="N108" s="5"/>
      <c r="O108" s="5"/>
    </row>
    <row r="109" spans="3:15" ht="16" x14ac:dyDescent="0.2">
      <c r="C109" s="5"/>
      <c r="D109" s="5"/>
      <c r="E109" s="5"/>
      <c r="F109" s="5"/>
      <c r="G109" s="5"/>
      <c r="H109" s="5"/>
      <c r="I109" s="5"/>
      <c r="J109" s="5"/>
      <c r="K109" s="5"/>
      <c r="L109" s="5"/>
      <c r="M109" s="5"/>
      <c r="N109" s="5"/>
      <c r="O109" s="5"/>
    </row>
    <row r="110" spans="3:15" ht="16" x14ac:dyDescent="0.2">
      <c r="C110" s="5"/>
      <c r="D110" s="5"/>
      <c r="E110" s="5"/>
      <c r="F110" s="5"/>
      <c r="G110" s="5"/>
      <c r="H110" s="5"/>
      <c r="I110" s="5"/>
      <c r="J110" s="5"/>
      <c r="K110" s="5"/>
      <c r="L110" s="5"/>
      <c r="M110" s="5"/>
      <c r="N110" s="5"/>
      <c r="O110" s="5"/>
    </row>
    <row r="111" spans="3:15" ht="16" x14ac:dyDescent="0.2">
      <c r="C111" s="5"/>
      <c r="D111" s="5"/>
      <c r="E111" s="5"/>
      <c r="F111" s="5"/>
      <c r="G111" s="5"/>
      <c r="H111" s="5"/>
      <c r="I111" s="5"/>
      <c r="J111" s="5"/>
      <c r="K111" s="5"/>
      <c r="L111" s="5"/>
      <c r="M111" s="5"/>
      <c r="N111" s="5"/>
      <c r="O111" s="5"/>
    </row>
    <row r="112" spans="3:15" ht="16" x14ac:dyDescent="0.2">
      <c r="C112" s="5"/>
      <c r="D112" s="5"/>
      <c r="E112" s="5"/>
      <c r="F112" s="5"/>
      <c r="G112" s="5"/>
      <c r="H112" s="5"/>
      <c r="I112" s="5"/>
      <c r="J112" s="5"/>
      <c r="K112" s="5"/>
      <c r="L112" s="5"/>
      <c r="M112" s="5"/>
      <c r="N112" s="5"/>
      <c r="O112" s="5"/>
    </row>
    <row r="113" spans="3:15" ht="16" x14ac:dyDescent="0.2">
      <c r="C113" s="5"/>
      <c r="D113" s="5"/>
      <c r="E113" s="5"/>
      <c r="F113" s="5"/>
      <c r="G113" s="5"/>
      <c r="H113" s="5"/>
      <c r="I113" s="5"/>
      <c r="J113" s="5"/>
      <c r="K113" s="5"/>
      <c r="L113" s="5"/>
      <c r="M113" s="5"/>
      <c r="N113" s="5"/>
      <c r="O113" s="5"/>
    </row>
    <row r="114" spans="3:15" ht="16" x14ac:dyDescent="0.2">
      <c r="C114" s="5"/>
      <c r="D114" s="5"/>
      <c r="E114" s="5"/>
      <c r="F114" s="5"/>
      <c r="G114" s="5"/>
      <c r="H114" s="5"/>
      <c r="I114" s="5"/>
      <c r="J114" s="5"/>
      <c r="K114" s="5"/>
      <c r="L114" s="5"/>
      <c r="M114" s="5"/>
      <c r="N114" s="5"/>
      <c r="O114" s="5"/>
    </row>
    <row r="115" spans="3:15" ht="16" x14ac:dyDescent="0.2">
      <c r="C115" s="5"/>
      <c r="D115" s="5"/>
      <c r="E115" s="5"/>
      <c r="F115" s="5"/>
      <c r="G115" s="5"/>
      <c r="H115" s="5"/>
      <c r="I115" s="5"/>
      <c r="J115" s="5"/>
      <c r="K115" s="5"/>
      <c r="L115" s="5"/>
      <c r="M115" s="5"/>
      <c r="N115" s="5"/>
      <c r="O115" s="5"/>
    </row>
    <row r="116" spans="3:15" ht="16" x14ac:dyDescent="0.2">
      <c r="C116" s="5"/>
      <c r="D116" s="5"/>
      <c r="E116" s="5"/>
      <c r="F116" s="5"/>
      <c r="G116" s="5"/>
      <c r="H116" s="5"/>
      <c r="I116" s="5"/>
      <c r="J116" s="5"/>
      <c r="K116" s="5"/>
      <c r="L116" s="5"/>
      <c r="M116" s="5"/>
      <c r="N116" s="5"/>
      <c r="O116"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84EE1-13A4-4F3D-B5FA-30FC03ACCAAB}">
  <dimension ref="C5:P40"/>
  <sheetViews>
    <sheetView topLeftCell="B3" workbookViewId="0">
      <selection activeCell="C34" sqref="C34"/>
    </sheetView>
  </sheetViews>
  <sheetFormatPr baseColWidth="10" defaultColWidth="8.83203125" defaultRowHeight="16" x14ac:dyDescent="0.2"/>
  <cols>
    <col min="1" max="2" width="8.83203125" style="5"/>
    <col min="3" max="3" width="47.5" style="5" bestFit="1" customWidth="1"/>
    <col min="4" max="18" width="15.83203125" style="5" customWidth="1"/>
    <col min="19" max="16384" width="8.83203125" style="5"/>
  </cols>
  <sheetData>
    <row r="5" spans="3:16" s="5" customFormat="1" x14ac:dyDescent="0.2">
      <c r="C5" s="26" t="s">
        <v>43</v>
      </c>
      <c r="D5" s="5" t="str">
        <f>'Balance Sheet'!D9</f>
        <v>Actual</v>
      </c>
      <c r="E5" s="5" t="str">
        <f>'Balance Sheet'!E9</f>
        <v>Actual</v>
      </c>
      <c r="F5" s="5" t="str">
        <f>'Balance Sheet'!F9</f>
        <v>Actual</v>
      </c>
      <c r="G5" s="5" t="str">
        <f>'Balance Sheet'!G9</f>
        <v>Actual</v>
      </c>
      <c r="H5" s="5" t="str">
        <f>'Balance Sheet'!H9</f>
        <v>Actual</v>
      </c>
      <c r="I5" s="5" t="str">
        <f>'Balance Sheet'!I9</f>
        <v>Actual</v>
      </c>
      <c r="J5" s="5" t="str">
        <f>'Balance Sheet'!J9</f>
        <v>Actual</v>
      </c>
      <c r="K5" s="5" t="str">
        <f>'Balance Sheet'!K9</f>
        <v>Actual</v>
      </c>
      <c r="L5" s="5" t="str">
        <f>'Balance Sheet'!L9</f>
        <v>Forecast</v>
      </c>
      <c r="M5" s="5" t="str">
        <f>'Balance Sheet'!M9</f>
        <v>Forecast</v>
      </c>
      <c r="N5" s="5" t="str">
        <f>'Balance Sheet'!N9</f>
        <v>Forecast</v>
      </c>
      <c r="O5" s="5" t="str">
        <f>'Balance Sheet'!O9</f>
        <v>Forecast</v>
      </c>
    </row>
    <row r="6" spans="3:16" s="5" customFormat="1" x14ac:dyDescent="0.2">
      <c r="C6" s="5" t="str">
        <f>'Balance Sheet'!C10</f>
        <v>In Millions of USD except Per Share</v>
      </c>
      <c r="D6" s="5" t="str">
        <f>'Balance Sheet'!D10</f>
        <v>Q3 2022</v>
      </c>
      <c r="E6" s="5" t="str">
        <f>'Balance Sheet'!E10</f>
        <v>Q4 2022</v>
      </c>
      <c r="F6" s="5" t="str">
        <f>'Balance Sheet'!F10</f>
        <v>Q1 2023</v>
      </c>
      <c r="G6" s="5" t="str">
        <f>'Balance Sheet'!G10</f>
        <v>Q2 2023</v>
      </c>
      <c r="H6" s="5" t="str">
        <f>'Balance Sheet'!H10</f>
        <v>Q3 2023</v>
      </c>
      <c r="I6" s="5" t="str">
        <f>'Balance Sheet'!I10</f>
        <v>Q4 2023</v>
      </c>
      <c r="J6" s="5" t="str">
        <f>'Balance Sheet'!J10</f>
        <v>Q1 2024</v>
      </c>
      <c r="K6" s="5" t="str">
        <f>'Balance Sheet'!K10</f>
        <v>Q2 2024</v>
      </c>
      <c r="L6" s="5" t="str">
        <f>'Balance Sheet'!L10</f>
        <v>Q3 2023</v>
      </c>
      <c r="M6" s="5" t="str">
        <f>'Balance Sheet'!M10</f>
        <v>Q4 2023</v>
      </c>
      <c r="N6" s="5" t="str">
        <f>'Balance Sheet'!N10</f>
        <v>Q1 2024</v>
      </c>
      <c r="O6" s="5" t="str">
        <f>'Balance Sheet'!O10</f>
        <v>Q2 2024</v>
      </c>
      <c r="P6" s="29"/>
    </row>
    <row r="7" spans="3:16" s="5" customFormat="1" x14ac:dyDescent="0.2">
      <c r="C7" s="26" t="s">
        <v>31</v>
      </c>
      <c r="D7" s="27"/>
      <c r="E7" s="27"/>
      <c r="F7" s="27"/>
      <c r="G7" s="27"/>
      <c r="H7" s="27"/>
      <c r="I7" s="27"/>
      <c r="J7" s="27"/>
      <c r="K7" s="27"/>
      <c r="L7" s="28"/>
      <c r="M7" s="28"/>
      <c r="N7" s="28"/>
      <c r="O7" s="28"/>
      <c r="P7" s="29"/>
    </row>
    <row r="8" spans="3:16" s="5" customFormat="1" x14ac:dyDescent="0.2">
      <c r="C8" s="5" t="s">
        <v>19</v>
      </c>
      <c r="D8" s="5">
        <f>'Income Statement'!D24</f>
        <v>85.885999999999996</v>
      </c>
      <c r="E8" s="5">
        <f>'Income Statement'!E24</f>
        <v>75.515000000000057</v>
      </c>
      <c r="F8" s="5">
        <f>'Income Statement'!F24</f>
        <v>160.4430000000001</v>
      </c>
      <c r="G8" s="5">
        <f>'Income Statement'!G24</f>
        <v>152.75900000000016</v>
      </c>
      <c r="H8" s="5">
        <f>'Income Statement'!H24</f>
        <v>145.41500000000022</v>
      </c>
      <c r="I8" s="5">
        <f>'Income Statement'!I24</f>
        <v>87.182000000000102</v>
      </c>
      <c r="J8" s="5">
        <f>'Income Statement'!J24</f>
        <v>206.62199999999999</v>
      </c>
      <c r="K8" s="5">
        <f>'Income Statement'!K24</f>
        <v>140.30199999999996</v>
      </c>
      <c r="L8" s="5">
        <f>'Income Statement'!L24</f>
        <v>136.38351785082969</v>
      </c>
      <c r="M8" s="5">
        <f>'Income Statement'!M24</f>
        <v>139.82595913812355</v>
      </c>
      <c r="N8" s="5">
        <f>'Income Statement'!N24</f>
        <v>127.39267742329952</v>
      </c>
      <c r="O8" s="5">
        <f>'Income Statement'!O24</f>
        <v>127.61366479710298</v>
      </c>
      <c r="P8" s="29"/>
    </row>
    <row r="9" spans="3:16" s="5" customFormat="1" x14ac:dyDescent="0.2">
      <c r="C9" s="5" t="s">
        <v>38</v>
      </c>
      <c r="D9" s="5">
        <v>38.655999999999999</v>
      </c>
      <c r="E9" s="5">
        <v>43.027999999999999</v>
      </c>
      <c r="F9" s="5">
        <v>41.423999999999999</v>
      </c>
      <c r="G9" s="5">
        <v>43.970999999999997</v>
      </c>
      <c r="H9" s="5">
        <v>46.14</v>
      </c>
      <c r="I9" s="5">
        <v>50.39</v>
      </c>
      <c r="J9" s="5">
        <v>49.325000000000003</v>
      </c>
      <c r="K9" s="5">
        <v>50.335999999999999</v>
      </c>
      <c r="L9" s="5">
        <f>K9*(1+'Income Statement'!L33)</f>
        <v>50.183701870815717</v>
      </c>
      <c r="M9" s="5">
        <f>L9*'Income Statement'!M33</f>
        <v>1.266681267587568</v>
      </c>
      <c r="N9" s="5">
        <f>M9*'Income Statement'!N33</f>
        <v>-0.11263291265715081</v>
      </c>
      <c r="O9" s="5">
        <f>N9*'Income Statement'!O33</f>
        <v>-1.9538369139719165E-4</v>
      </c>
      <c r="P9" s="29"/>
    </row>
    <row r="10" spans="3:16" s="5" customFormat="1" x14ac:dyDescent="0.2">
      <c r="C10" s="5" t="s">
        <v>39</v>
      </c>
      <c r="D10" s="5">
        <v>37.307000000000002</v>
      </c>
      <c r="E10" s="5">
        <v>-13.452</v>
      </c>
      <c r="F10" s="5">
        <v>-38.399000000000001</v>
      </c>
      <c r="G10" s="5">
        <v>115.169</v>
      </c>
      <c r="H10" s="5">
        <v>8.6679999999999993</v>
      </c>
      <c r="I10" s="5">
        <v>55.66</v>
      </c>
      <c r="J10" s="5">
        <v>44.546999999999997</v>
      </c>
      <c r="K10" s="5">
        <v>45.975000000000001</v>
      </c>
      <c r="L10" s="5">
        <f>K10*('Income Statement'!L33+1)</f>
        <v>45.835896644762251</v>
      </c>
      <c r="M10" s="5">
        <f>L10*('Income Statement'!M33+1)</f>
        <v>46.992835441594309</v>
      </c>
      <c r="N10" s="5">
        <f>M10*('Income Statement'!N33+1)</f>
        <v>42.814246821676122</v>
      </c>
      <c r="O10" s="5">
        <f>N10*('Income Statement'!O33+1)</f>
        <v>42.888516459129896</v>
      </c>
      <c r="P10" s="29"/>
    </row>
    <row r="11" spans="3:16" s="5" customFormat="1" x14ac:dyDescent="0.2">
      <c r="C11" s="5" t="s">
        <v>44</v>
      </c>
      <c r="D11" s="5">
        <v>-359.399</v>
      </c>
      <c r="E11" s="5">
        <v>176.07499999999999</v>
      </c>
      <c r="F11" s="5">
        <v>71.652000000000001</v>
      </c>
      <c r="G11" s="5">
        <v>28.24</v>
      </c>
      <c r="H11" s="5">
        <v>143.20500000000001</v>
      </c>
      <c r="I11" s="5">
        <v>119.245</v>
      </c>
      <c r="J11" s="5">
        <v>-338.1</v>
      </c>
      <c r="K11" s="5">
        <v>295.42500000000001</v>
      </c>
      <c r="L11" s="5">
        <f>K11*(1+'Income Statement'!L33)</f>
        <v>294.53115315451635</v>
      </c>
      <c r="M11" s="5">
        <f>L11*(1+'Income Statement'!M33)</f>
        <v>301.96538141017942</v>
      </c>
      <c r="N11" s="5">
        <f>M11*(1+'Income Statement'!N33)</f>
        <v>275.11471163227122</v>
      </c>
      <c r="O11" s="5">
        <f>N11*(1+'Income Statement'!O33)</f>
        <v>275.59195160279393</v>
      </c>
      <c r="P11" s="29"/>
    </row>
    <row r="12" spans="3:16" s="5" customFormat="1" x14ac:dyDescent="0.2">
      <c r="C12" s="5" t="s">
        <v>31</v>
      </c>
      <c r="D12" s="5">
        <f>SUM(D8:D11)</f>
        <v>-197.55</v>
      </c>
      <c r="E12" s="5">
        <f>SUM(E8:E11)</f>
        <v>281.16600000000005</v>
      </c>
      <c r="F12" s="5">
        <f>SUM(F8:F11)</f>
        <v>235.12000000000012</v>
      </c>
      <c r="G12" s="5">
        <f>SUM(G8:G11)</f>
        <v>340.13900000000018</v>
      </c>
      <c r="H12" s="5">
        <f>SUM(H8:H11)</f>
        <v>343.42800000000022</v>
      </c>
      <c r="I12" s="5">
        <f>SUM(I8:I11)</f>
        <v>312.47700000000009</v>
      </c>
      <c r="J12" s="5">
        <f>SUM(J8:J11)</f>
        <v>-37.605999999999995</v>
      </c>
      <c r="K12" s="5">
        <f>SUM(K8:K11)</f>
        <v>532.03800000000001</v>
      </c>
      <c r="L12" s="5">
        <f>SUM(L8:L11)</f>
        <v>526.93426952092398</v>
      </c>
      <c r="M12" s="5">
        <f>SUM(M8:M11)</f>
        <v>490.05085725748484</v>
      </c>
      <c r="N12" s="5">
        <f>SUM(N8:N11)</f>
        <v>445.20900296458973</v>
      </c>
      <c r="O12" s="5">
        <f>SUM(O8:O11)</f>
        <v>446.09393747533545</v>
      </c>
      <c r="P12" s="29"/>
    </row>
    <row r="13" spans="3:16" s="5" customFormat="1" x14ac:dyDescent="0.2">
      <c r="P13" s="29"/>
    </row>
    <row r="14" spans="3:16" s="5" customFormat="1" x14ac:dyDescent="0.2">
      <c r="P14" s="29"/>
    </row>
    <row r="15" spans="3:16" s="5" customFormat="1" x14ac:dyDescent="0.2">
      <c r="C15" s="5" t="s">
        <v>32</v>
      </c>
      <c r="P15" s="29"/>
    </row>
    <row r="16" spans="3:16" s="5" customFormat="1" x14ac:dyDescent="0.2">
      <c r="C16" s="5" t="s">
        <v>50</v>
      </c>
      <c r="D16" s="5">
        <v>-100.12</v>
      </c>
      <c r="E16" s="5">
        <v>-95.361000000000004</v>
      </c>
      <c r="F16" s="5">
        <v>-71.212999999999994</v>
      </c>
      <c r="G16" s="5">
        <v>-76.212000000000003</v>
      </c>
      <c r="H16" s="5">
        <v>-91.287000000000006</v>
      </c>
      <c r="I16" s="5">
        <v>-155.38</v>
      </c>
      <c r="J16" s="5">
        <v>-57.087000000000003</v>
      </c>
      <c r="K16" s="5">
        <v>-112.45</v>
      </c>
      <c r="L16" s="5">
        <f>K16*(1+'Income Statement'!L33)</f>
        <v>-112.10976786739566</v>
      </c>
      <c r="M16" s="5">
        <f>L16*(1+'Income Statement'!M33)</f>
        <v>-114.93951811652595</v>
      </c>
      <c r="N16" s="5">
        <f>M16*(1+'Income Statement'!N33)</f>
        <v>-104.71913116035847</v>
      </c>
      <c r="O16" s="5">
        <f>N16*(1+'Income Statement'!O33)</f>
        <v>-104.90078685870925</v>
      </c>
      <c r="P16" s="29"/>
    </row>
    <row r="17" spans="3:16" s="5" customFormat="1" x14ac:dyDescent="0.2">
      <c r="C17" s="5" t="s">
        <v>40</v>
      </c>
      <c r="D17" s="5">
        <v>21.294</v>
      </c>
      <c r="E17" s="5">
        <v>0.56399999999999995</v>
      </c>
      <c r="F17" s="5">
        <v>2.4140000000000001</v>
      </c>
      <c r="G17" s="5">
        <v>-77.358999999999995</v>
      </c>
      <c r="H17" s="5">
        <v>4.657</v>
      </c>
      <c r="I17" s="5">
        <v>46.360999999999997</v>
      </c>
      <c r="J17" s="5">
        <v>-35.475999999999999</v>
      </c>
      <c r="K17" s="5">
        <v>-35.423000000000002</v>
      </c>
      <c r="L17" s="5">
        <f>K17*(1+'Income Statement'!L33)</f>
        <v>-35.3158230961917</v>
      </c>
      <c r="M17" s="5">
        <f>L17*(1+'Income Statement'!M33)</f>
        <v>-36.207225880317466</v>
      </c>
      <c r="N17" s="5">
        <f>M17*(1+'Income Statement'!N33)</f>
        <v>-32.987690378776151</v>
      </c>
      <c r="O17" s="5">
        <f>N17*(1+'Income Statement'!O33)</f>
        <v>-33.044913943050759</v>
      </c>
      <c r="P17" s="29"/>
    </row>
    <row r="18" spans="3:16" s="5" customFormat="1" x14ac:dyDescent="0.2">
      <c r="C18" s="5" t="s">
        <v>32</v>
      </c>
      <c r="D18" s="5">
        <f t="shared" ref="D18:O18" si="0">SUM(D16:D17)</f>
        <v>-78.826000000000008</v>
      </c>
      <c r="E18" s="5">
        <f t="shared" si="0"/>
        <v>-94.797000000000011</v>
      </c>
      <c r="F18" s="5">
        <f t="shared" si="0"/>
        <v>-68.798999999999992</v>
      </c>
      <c r="G18" s="5">
        <f t="shared" si="0"/>
        <v>-153.571</v>
      </c>
      <c r="H18" s="5">
        <f t="shared" si="0"/>
        <v>-86.63000000000001</v>
      </c>
      <c r="I18" s="5">
        <f t="shared" si="0"/>
        <v>-109.01900000000001</v>
      </c>
      <c r="J18" s="5">
        <f t="shared" si="0"/>
        <v>-92.563000000000002</v>
      </c>
      <c r="K18" s="5">
        <f t="shared" si="0"/>
        <v>-147.87299999999999</v>
      </c>
      <c r="L18" s="5">
        <f>SUM(L16:L17)</f>
        <v>-147.42559096358735</v>
      </c>
      <c r="M18" s="5">
        <f t="shared" si="0"/>
        <v>-151.14674399684341</v>
      </c>
      <c r="N18" s="5">
        <f t="shared" si="0"/>
        <v>-137.70682153913464</v>
      </c>
      <c r="O18" s="5">
        <f t="shared" si="0"/>
        <v>-137.94570080176001</v>
      </c>
      <c r="P18" s="29"/>
    </row>
    <row r="19" spans="3:16" s="5" customFormat="1" x14ac:dyDescent="0.2">
      <c r="P19" s="29"/>
    </row>
    <row r="20" spans="3:16" s="5" customFormat="1" x14ac:dyDescent="0.2">
      <c r="P20" s="29"/>
    </row>
    <row r="21" spans="3:16" s="5" customFormat="1" x14ac:dyDescent="0.2">
      <c r="C21" s="5" t="s">
        <v>33</v>
      </c>
      <c r="P21" s="29"/>
    </row>
    <row r="22" spans="3:16" s="5" customFormat="1" x14ac:dyDescent="0.2">
      <c r="C22" s="5" t="s">
        <v>52</v>
      </c>
      <c r="D22" s="5">
        <v>84.174000000000007</v>
      </c>
      <c r="E22" s="5">
        <v>-58.978000000000002</v>
      </c>
      <c r="F22" s="5">
        <v>21.908000000000001</v>
      </c>
      <c r="G22" s="5">
        <v>-6.008</v>
      </c>
      <c r="H22" s="5">
        <v>1.6579999999999999</v>
      </c>
      <c r="I22" s="5">
        <v>-55.454999999999998</v>
      </c>
      <c r="J22" s="5">
        <v>44.881</v>
      </c>
      <c r="K22" s="5">
        <v>-0.875</v>
      </c>
      <c r="L22" s="5">
        <f>AVERAGE(H22:K22)</f>
        <v>-2.4477499999999992</v>
      </c>
      <c r="M22" s="5">
        <f>L22</f>
        <v>-2.4477499999999992</v>
      </c>
      <c r="N22" s="5">
        <f t="shared" ref="N22:O22" si="1">M22</f>
        <v>-2.4477499999999992</v>
      </c>
      <c r="O22" s="5">
        <f t="shared" si="1"/>
        <v>-2.4477499999999992</v>
      </c>
      <c r="P22" s="29"/>
    </row>
    <row r="23" spans="3:16" s="5" customFormat="1" x14ac:dyDescent="0.2">
      <c r="C23" s="5" t="s">
        <v>51</v>
      </c>
      <c r="D23" s="5">
        <v>-25.013000000000002</v>
      </c>
      <c r="E23" s="5">
        <v>8.1310000000000002</v>
      </c>
      <c r="F23" s="5">
        <v>-30.013999999999999</v>
      </c>
      <c r="G23" s="5">
        <v>-30.012</v>
      </c>
      <c r="H23" s="5">
        <v>-40.015000000000001</v>
      </c>
      <c r="I23" s="5">
        <v>-50.578000000000003</v>
      </c>
      <c r="J23" s="5">
        <v>-60.02</v>
      </c>
      <c r="K23" s="5">
        <v>-60.018000000000001</v>
      </c>
      <c r="L23" s="5">
        <f>AVERAGE(H23:K23)</f>
        <v>-52.65775</v>
      </c>
      <c r="M23" s="5">
        <f t="shared" ref="M23:O24" si="2">L23</f>
        <v>-52.65775</v>
      </c>
      <c r="N23" s="5">
        <f t="shared" si="2"/>
        <v>-52.65775</v>
      </c>
      <c r="O23" s="5">
        <f t="shared" si="2"/>
        <v>-52.65775</v>
      </c>
      <c r="P23" s="29"/>
    </row>
    <row r="24" spans="3:16" s="5" customFormat="1" x14ac:dyDescent="0.2">
      <c r="C24" s="5" t="s">
        <v>41</v>
      </c>
      <c r="D24" s="5">
        <v>-26.402999999999999</v>
      </c>
      <c r="E24" s="5">
        <v>-18.591000000000001</v>
      </c>
      <c r="F24" s="5">
        <v>-5.2480000000000002</v>
      </c>
      <c r="G24" s="5">
        <v>-13.877000000000001</v>
      </c>
      <c r="H24" s="5">
        <v>-17.012</v>
      </c>
      <c r="I24" s="5">
        <v>-10.023999999999999</v>
      </c>
      <c r="J24" s="5">
        <v>-28.327000000000002</v>
      </c>
      <c r="K24" s="5">
        <v>-59.359000000000002</v>
      </c>
      <c r="L24" s="5">
        <v>-100</v>
      </c>
      <c r="M24" s="5">
        <f t="shared" si="2"/>
        <v>-100</v>
      </c>
      <c r="N24" s="5">
        <f t="shared" si="2"/>
        <v>-100</v>
      </c>
      <c r="O24" s="5">
        <f t="shared" si="2"/>
        <v>-100</v>
      </c>
      <c r="P24" s="29"/>
    </row>
    <row r="25" spans="3:16" s="5" customFormat="1" x14ac:dyDescent="0.2">
      <c r="C25" s="5" t="s">
        <v>33</v>
      </c>
      <c r="D25" s="5">
        <f t="shared" ref="D25:J25" si="3">SUM(D22:D24)</f>
        <v>32.758000000000003</v>
      </c>
      <c r="E25" s="5">
        <f t="shared" si="3"/>
        <v>-69.438000000000002</v>
      </c>
      <c r="F25" s="5">
        <f t="shared" si="3"/>
        <v>-13.353999999999999</v>
      </c>
      <c r="G25" s="5">
        <f t="shared" si="3"/>
        <v>-49.897000000000006</v>
      </c>
      <c r="H25" s="5">
        <f t="shared" si="3"/>
        <v>-55.369</v>
      </c>
      <c r="I25" s="5">
        <f t="shared" si="3"/>
        <v>-116.057</v>
      </c>
      <c r="J25" s="5">
        <f t="shared" si="3"/>
        <v>-43.466000000000008</v>
      </c>
      <c r="K25" s="5">
        <f>SUM(K22:K24)</f>
        <v>-120.25200000000001</v>
      </c>
      <c r="L25" s="5">
        <f>SUM(L22:L24)</f>
        <v>-155.10550000000001</v>
      </c>
      <c r="M25" s="5">
        <f t="shared" ref="M25:O25" si="4">SUM(M22:M24)</f>
        <v>-155.10550000000001</v>
      </c>
      <c r="N25" s="5">
        <f t="shared" si="4"/>
        <v>-155.10550000000001</v>
      </c>
      <c r="O25" s="5">
        <f t="shared" si="4"/>
        <v>-155.10550000000001</v>
      </c>
      <c r="P25" s="29"/>
    </row>
    <row r="26" spans="3:16" s="5" customFormat="1" x14ac:dyDescent="0.2">
      <c r="P26" s="29"/>
    </row>
    <row r="27" spans="3:16" s="5" customFormat="1" x14ac:dyDescent="0.2">
      <c r="C27" s="5" t="s">
        <v>42</v>
      </c>
      <c r="D27" s="5">
        <v>-5.0000000000000001E-3</v>
      </c>
      <c r="E27" s="5">
        <v>-9.4789999999999992</v>
      </c>
      <c r="F27" s="5">
        <v>-8.66</v>
      </c>
      <c r="G27" s="5">
        <v>-0.19700000000000001</v>
      </c>
      <c r="H27" s="5">
        <v>2.4580000000000002</v>
      </c>
      <c r="I27" s="5">
        <v>2.1080000000000001</v>
      </c>
      <c r="J27" s="5">
        <v>4.1829999999999998</v>
      </c>
      <c r="K27" s="5">
        <v>-3.9409999999999998</v>
      </c>
      <c r="L27" s="5">
        <f>L40*'Income Statement'!L10</f>
        <v>-1.9229738725137386</v>
      </c>
      <c r="M27" s="5">
        <f>M40*'Income Statement'!M10</f>
        <v>-1.9715114433100056</v>
      </c>
      <c r="N27" s="5">
        <f>N40*'Income Statement'!N10</f>
        <v>-1.7962052460218565</v>
      </c>
      <c r="O27" s="5">
        <f>O40*'Income Statement'!O10</f>
        <v>-1.7993211133398137</v>
      </c>
      <c r="P27" s="29"/>
    </row>
    <row r="28" spans="3:16" s="5" customFormat="1" x14ac:dyDescent="0.2">
      <c r="P28" s="29"/>
    </row>
    <row r="29" spans="3:16" s="5" customFormat="1" x14ac:dyDescent="0.2">
      <c r="C29" s="5" t="s">
        <v>34</v>
      </c>
      <c r="D29" s="5">
        <f t="shared" ref="D29:J29" si="5">SUM(D25,D18,D12,D27)</f>
        <v>-243.62300000000002</v>
      </c>
      <c r="E29" s="5">
        <f t="shared" si="5"/>
        <v>107.45200000000004</v>
      </c>
      <c r="F29" s="5">
        <f t="shared" si="5"/>
        <v>144.30700000000013</v>
      </c>
      <c r="G29" s="5">
        <f t="shared" si="5"/>
        <v>136.47400000000016</v>
      </c>
      <c r="H29" s="5">
        <f t="shared" si="5"/>
        <v>203.8870000000002</v>
      </c>
      <c r="I29" s="5">
        <f t="shared" si="5"/>
        <v>89.509000000000071</v>
      </c>
      <c r="J29" s="5">
        <f t="shared" si="5"/>
        <v>-169.452</v>
      </c>
      <c r="K29" s="5">
        <f>SUM(K25,K18,K12,K27)</f>
        <v>259.97200000000004</v>
      </c>
      <c r="L29" s="5">
        <f>L12+L18+L25</f>
        <v>224.40317855733662</v>
      </c>
      <c r="M29" s="5">
        <f t="shared" ref="M29:O29" si="6">M12+M18+M25</f>
        <v>183.79861326064145</v>
      </c>
      <c r="N29" s="5">
        <f t="shared" si="6"/>
        <v>152.39668142545509</v>
      </c>
      <c r="O29" s="5">
        <f t="shared" si="6"/>
        <v>153.0427366735754</v>
      </c>
      <c r="P29" s="29"/>
    </row>
    <row r="30" spans="3:16" s="5" customFormat="1" x14ac:dyDescent="0.2">
      <c r="P30" s="29"/>
    </row>
    <row r="31" spans="3:16" s="5" customFormat="1" x14ac:dyDescent="0.2">
      <c r="P31" s="29"/>
    </row>
    <row r="32" spans="3:16" s="5" customFormat="1" x14ac:dyDescent="0.2">
      <c r="P32" s="29"/>
    </row>
    <row r="33" spans="3:15" s="5" customFormat="1" x14ac:dyDescent="0.2"/>
    <row r="34" spans="3:15" s="5" customFormat="1" x14ac:dyDescent="0.2"/>
    <row r="35" spans="3:15" s="5" customFormat="1" x14ac:dyDescent="0.2"/>
    <row r="36" spans="3:15" s="5" customFormat="1" x14ac:dyDescent="0.2"/>
    <row r="37" spans="3:15" s="5" customFormat="1" x14ac:dyDescent="0.2"/>
    <row r="38" spans="3:15" s="5" customFormat="1" x14ac:dyDescent="0.2"/>
    <row r="39" spans="3:15" s="5" customFormat="1" x14ac:dyDescent="0.2"/>
    <row r="40" spans="3:15" s="5" customFormat="1" x14ac:dyDescent="0.2">
      <c r="C40" s="5" t="s">
        <v>57</v>
      </c>
      <c r="D40" s="5">
        <f>D27/'Income Statement'!D10</f>
        <v>-2.6618866281189993E-6</v>
      </c>
      <c r="E40" s="5">
        <f>E27/'Income Statement'!E10</f>
        <v>-5.0452819242223024E-3</v>
      </c>
      <c r="F40" s="5">
        <f>F27/'Income Statement'!F10</f>
        <v>-4.3258298999764222E-3</v>
      </c>
      <c r="G40" s="5">
        <f>G27/'Income Statement'!G10</f>
        <v>-9.7887420522371001E-5</v>
      </c>
      <c r="H40" s="5">
        <f>H27/'Income Statement'!H10</f>
        <v>1.2138523366904401E-3</v>
      </c>
      <c r="I40" s="5">
        <f>I27/'Income Statement'!I10</f>
        <v>1.0749946454251533E-3</v>
      </c>
      <c r="J40" s="5">
        <f>J27/'Income Statement'!J10</f>
        <v>1.8578007423208608E-3</v>
      </c>
      <c r="K40" s="5">
        <f>K27/'Income Statement'!K10</f>
        <v>-1.8265301535054686E-3</v>
      </c>
      <c r="L40" s="5">
        <f>AVERAGE(D40:K40)</f>
        <v>-8.9394294505227862E-4</v>
      </c>
      <c r="M40" s="5">
        <f>L40</f>
        <v>-8.9394294505227862E-4</v>
      </c>
      <c r="N40" s="5">
        <f t="shared" ref="N40:O40" si="7">M40</f>
        <v>-8.9394294505227862E-4</v>
      </c>
      <c r="O40" s="5">
        <f t="shared" si="7"/>
        <v>-8.9394294505227862E-4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Assumption</vt:lpstr>
      <vt:lpstr>Income Statement</vt:lpstr>
      <vt:lpstr>Balance Sheet</vt:lpstr>
      <vt:lpstr>Cash Flow 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lzweig</dc:creator>
  <cp:lastModifiedBy>Gordon Yao</cp:lastModifiedBy>
  <cp:lastPrinted>2024-08-12T01:31:15Z</cp:lastPrinted>
  <dcterms:created xsi:type="dcterms:W3CDTF">2013-04-03T15:49:21Z</dcterms:created>
  <dcterms:modified xsi:type="dcterms:W3CDTF">2024-10-08T23:26:15Z</dcterms:modified>
</cp:coreProperties>
</file>