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OneDrive\Desktop\"/>
    </mc:Choice>
  </mc:AlternateContent>
  <xr:revisionPtr revIDLastSave="0" documentId="13_ncr:11_{2F3B9BD6-7C31-476C-A496-781FE324198B}" xr6:coauthVersionLast="47" xr6:coauthVersionMax="47" xr10:uidLastSave="{00000000-0000-0000-0000-000000000000}"/>
  <bookViews>
    <workbookView xWindow="-120" yWindow="-120" windowWidth="29040" windowHeight="15720" tabRatio="579" activeTab="10" xr2:uid="{00000000-000D-0000-FFFF-FFFF00000000}"/>
  </bookViews>
  <sheets>
    <sheet name="Start" sheetId="1" r:id="rId1"/>
    <sheet name="Raum1" sheetId="2" r:id="rId2"/>
    <sheet name="Raum2" sheetId="3" r:id="rId3"/>
    <sheet name="Raum3" sheetId="4" r:id="rId4"/>
    <sheet name="Raum4" sheetId="5" r:id="rId5"/>
    <sheet name="Raum5" sheetId="6" r:id="rId6"/>
    <sheet name="Raum6" sheetId="8" r:id="rId7"/>
    <sheet name="Raum6 (2)" sheetId="11" state="hidden" r:id="rId8"/>
    <sheet name="Raum7" sheetId="9" r:id="rId9"/>
    <sheet name="Raum7 (2)" sheetId="12" state="hidden" r:id="rId10"/>
    <sheet name="Exit" sheetId="7" r:id="rId11"/>
  </sheets>
  <definedNames>
    <definedName name="Liste">Raum3!$AA$5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8" l="1"/>
  <c r="I5" i="8"/>
  <c r="B5" i="6"/>
  <c r="I10" i="6"/>
  <c r="I5" i="5"/>
  <c r="I5" i="4"/>
  <c r="I5" i="3"/>
  <c r="I9" i="4"/>
  <c r="I8" i="9"/>
  <c r="I9" i="5"/>
  <c r="K30" i="1"/>
  <c r="M30" i="1"/>
  <c r="N30" i="1"/>
  <c r="O30" i="1"/>
  <c r="P30" i="1"/>
  <c r="Q30" i="1"/>
  <c r="R30" i="1"/>
  <c r="K30" i="2"/>
  <c r="L30" i="2"/>
  <c r="N30" i="2"/>
  <c r="O30" i="2"/>
  <c r="P30" i="2"/>
  <c r="Q30" i="2"/>
  <c r="R30" i="2"/>
  <c r="K30" i="3"/>
  <c r="L30" i="3"/>
  <c r="M30" i="3"/>
  <c r="O30" i="3"/>
  <c r="P30" i="3"/>
  <c r="Q30" i="3"/>
  <c r="R30" i="3"/>
  <c r="K30" i="4"/>
  <c r="L30" i="4"/>
  <c r="M30" i="4"/>
  <c r="N30" i="4"/>
  <c r="P30" i="4"/>
  <c r="Q30" i="4"/>
  <c r="R30" i="4"/>
  <c r="K30" i="5"/>
  <c r="L30" i="5"/>
  <c r="M30" i="5"/>
  <c r="N30" i="5"/>
  <c r="O30" i="5"/>
  <c r="Q30" i="5"/>
  <c r="R30" i="5"/>
  <c r="R30" i="6"/>
  <c r="P30" i="6"/>
  <c r="O30" i="6"/>
  <c r="N30" i="6"/>
  <c r="M30" i="6"/>
  <c r="L30" i="6"/>
  <c r="K30" i="6"/>
  <c r="K30" i="8"/>
  <c r="L30" i="8"/>
  <c r="M30" i="8"/>
  <c r="N30" i="8"/>
  <c r="O30" i="8"/>
  <c r="P30" i="8"/>
  <c r="Q30" i="8"/>
  <c r="K30" i="9"/>
  <c r="K30" i="7"/>
  <c r="L30" i="7"/>
  <c r="M30" i="7"/>
  <c r="N30" i="7"/>
  <c r="O30" i="7"/>
  <c r="P30" i="7"/>
  <c r="Q30" i="7"/>
  <c r="R30" i="7"/>
  <c r="R30" i="9"/>
  <c r="Q30" i="9"/>
  <c r="P30" i="9"/>
  <c r="O30" i="9"/>
  <c r="N30" i="9"/>
  <c r="M30" i="9"/>
  <c r="L30" i="9"/>
  <c r="R30" i="8"/>
  <c r="Q30" i="6"/>
  <c r="P30" i="5"/>
  <c r="O30" i="4"/>
  <c r="N30" i="3"/>
  <c r="M30" i="2"/>
  <c r="L30" i="1"/>
  <c r="B8" i="11"/>
  <c r="B9" i="11" s="1"/>
  <c r="B10" i="11" s="1"/>
  <c r="B11" i="11" s="1"/>
  <c r="B12" i="11" s="1"/>
  <c r="B13" i="11" s="1"/>
  <c r="C13" i="7"/>
  <c r="C12" i="7"/>
  <c r="C10" i="7"/>
  <c r="C9" i="7"/>
  <c r="C8" i="7"/>
  <c r="C7" i="7"/>
  <c r="I5" i="9"/>
  <c r="I4" i="11"/>
  <c r="B5" i="5"/>
  <c r="B6" i="5" s="1"/>
  <c r="B7" i="5" s="1"/>
  <c r="B8" i="5" s="1"/>
  <c r="B9" i="5" s="1"/>
  <c r="B10" i="5" s="1"/>
  <c r="D4" i="2"/>
  <c r="C4" i="2"/>
  <c r="I5" i="6" l="1"/>
  <c r="I5" i="2"/>
  <c r="W30" i="6"/>
  <c r="W30" i="1"/>
  <c r="W30" i="2"/>
  <c r="W30" i="3"/>
  <c r="W30" i="4"/>
  <c r="W30" i="5"/>
  <c r="W30" i="8"/>
  <c r="W30" i="7"/>
  <c r="W30" i="9"/>
  <c r="C11" i="7"/>
  <c r="G7" i="7" s="1"/>
  <c r="F9" i="12"/>
  <c r="F11" i="12" s="1"/>
  <c r="I4" i="12" s="1"/>
</calcChain>
</file>

<file path=xl/sharedStrings.xml><?xml version="1.0" encoding="utf-8"?>
<sst xmlns="http://schemas.openxmlformats.org/spreadsheetml/2006/main" count="236" uniqueCount="121">
  <si>
    <t>ESCAPE ROOM: Excel Mission</t>
  </si>
  <si>
    <t>Löse die Aufgaben in den Räumen 1 bis 7, um Codes zu erhalten.</t>
  </si>
  <si>
    <t xml:space="preserve">Hast Du alle korrekten Codes ermittelt und eingetragen, </t>
  </si>
  <si>
    <t>Startcode: 0000</t>
  </si>
  <si>
    <t>Raum 1</t>
  </si>
  <si>
    <t>Ergebnis</t>
  </si>
  <si>
    <t>Aktion 1</t>
  </si>
  <si>
    <t>Aktion 2</t>
  </si>
  <si>
    <t>Aktion 3</t>
  </si>
  <si>
    <t>Aktion 4</t>
  </si>
  <si>
    <t>Aktion 5</t>
  </si>
  <si>
    <t>Aktion 6</t>
  </si>
  <si>
    <t>Aktion 7</t>
  </si>
  <si>
    <t>Aktion 8</t>
  </si>
  <si>
    <t>Aktion 9</t>
  </si>
  <si>
    <t>Aktion 10</t>
  </si>
  <si>
    <t>Summe</t>
  </si>
  <si>
    <t>Raum 2</t>
  </si>
  <si>
    <t>Durchschnittswert</t>
  </si>
  <si>
    <t>akt. Wert</t>
  </si>
  <si>
    <t>Vergleich</t>
  </si>
  <si>
    <t>dem Durchschnittswert liegt oder mit diesem identisch ist. Verwende dabei die folgenden</t>
  </si>
  <si>
    <t>Vorgaben: drüber, drunter bzw. identisch.</t>
  </si>
  <si>
    <t>Raum 3</t>
  </si>
  <si>
    <t>Filiale</t>
  </si>
  <si>
    <t>Region</t>
  </si>
  <si>
    <t>Anzahl</t>
  </si>
  <si>
    <t>Aachen</t>
  </si>
  <si>
    <t>West</t>
  </si>
  <si>
    <t>Nord</t>
  </si>
  <si>
    <t>Bremen</t>
  </si>
  <si>
    <t>Ost</t>
  </si>
  <si>
    <t>Dresden</t>
  </si>
  <si>
    <t>Süd</t>
  </si>
  <si>
    <t>Hamburg</t>
  </si>
  <si>
    <t>Hannover</t>
  </si>
  <si>
    <t>Köln</t>
  </si>
  <si>
    <t>Leipzig</t>
  </si>
  <si>
    <t>München</t>
  </si>
  <si>
    <t>Rostock</t>
  </si>
  <si>
    <t>Ermittle in F4 die Anzahl der Filialen je Region. Variiere die Region</t>
  </si>
  <si>
    <t>anschließend über die in E4 hinterlegte Dropdownliste und überprüfe</t>
  </si>
  <si>
    <t>das jeweilige Ergebnis.</t>
  </si>
  <si>
    <t>Raum 4</t>
  </si>
  <si>
    <t>Datum</t>
  </si>
  <si>
    <t>Absatz in Stck.</t>
  </si>
  <si>
    <t>A</t>
  </si>
  <si>
    <t>B</t>
  </si>
  <si>
    <t>C</t>
  </si>
  <si>
    <t>Jahr</t>
  </si>
  <si>
    <t>Geburtstag</t>
  </si>
  <si>
    <t>Alter</t>
  </si>
  <si>
    <t>Escape geschafft?!</t>
  </si>
  <si>
    <t>Wenn Du alle Codes korrekt ermittelt hast, bist Du frei 🎉</t>
  </si>
  <si>
    <t>Start</t>
  </si>
  <si>
    <t>0000</t>
  </si>
  <si>
    <t>Raum 6</t>
  </si>
  <si>
    <t>Raum 7</t>
  </si>
  <si>
    <t>1.</t>
  </si>
  <si>
    <t>2.</t>
  </si>
  <si>
    <t>3.</t>
  </si>
  <si>
    <t>Gesamter Absatz der Filiale B aus Raum 4:</t>
  </si>
  <si>
    <t>Faktor</t>
  </si>
  <si>
    <t xml:space="preserve">Style das Diagramm: Füge einen Titel hinzu (z. B. "Verkaufsentwicklung pro Filiale"), beschrifte die Achsen und </t>
  </si>
  <si>
    <t>wähle individuelle Farben für die Filialen.</t>
  </si>
  <si>
    <t xml:space="preserve">Ermittle funktionsgesteuert in Zelle E3 den Absatzgesamtwert der Filiale B aus "Raum4". Berechne in E5 </t>
  </si>
  <si>
    <t>das Produkt aus den Werten in E3 und E4.  Das Ergebnis dient als Code zur Freischaltung im Exit-Blatt.</t>
  </si>
  <si>
    <t>Style das Diagramm: Titel "Marktanteile je Region", Legende unten, Datenbeschriftungen außerhalb der Segmente,</t>
  </si>
  <si>
    <t xml:space="preserve"> wähle individuelle Farben.</t>
  </si>
  <si>
    <t xml:space="preserve">Ermittle funktionsgesteuert in Zelle F9 die Anzahl aller Filialen in den verschiedenen Regionen. </t>
  </si>
  <si>
    <t>4.</t>
  </si>
  <si>
    <t>Bilde in F13 das Produkt der Werte aus F9 und F11. Dieser Wert dient als Code zur Freischaltung im Exit-Blatt.</t>
  </si>
  <si>
    <t>Produkt</t>
  </si>
  <si>
    <t>Berechne funktionsgesteuert den fehlenden Wert in D14.</t>
  </si>
  <si>
    <t>Erstelle unter Anklicken und Verwendung des unten angebotenen Diagramm-Rohlings ein Liniendiagramm, das</t>
  </si>
  <si>
    <t xml:space="preserve"> den Absatz in Stück aus dem Blatt "Raum4"  über die Zeit (Spalte B) für jede Filiale (Spalte D) darstellt.</t>
  </si>
  <si>
    <t>Erstelle unter Anklicken und Verwendung des unten angebotenen Diagramm-Rohlings ein Liniendiagramm mit</t>
  </si>
  <si>
    <t>Datenpunkten, das den Absatz in Stück aus dem Blatt "Raum4"  über die Zeit (Spalte B) für die Filialen (Spalte D) darstellt.</t>
  </si>
  <si>
    <t>Für eine Idee sehen Sie sich gerne das nachfolgende Beispiel an.</t>
  </si>
  <si>
    <t>und blende die vertikalen Hauptgitternetzlinien ein.</t>
  </si>
  <si>
    <t xml:space="preserve">Ermittle in F4 bis F7 die Anzahl der Filialen pro Region aus Raum3 undpasse unterhalb der Aufgabenbeschreibungen </t>
  </si>
  <si>
    <t>den Rohling für ein Kreisdiagramm an, das diese Verteilung zeigt.</t>
  </si>
  <si>
    <t>Gib den erhaltenen Ergebnis-Code ein:</t>
  </si>
  <si>
    <t>Ist dieser richtig, kann es weitergehen,</t>
  </si>
  <si>
    <t>anderenfalls musst Du Deine Lösung</t>
  </si>
  <si>
    <t>noch einmal überprüfen.</t>
  </si>
  <si>
    <t>Ermittle funktionsgesteuert in C4 das Jahr des Datums aus B4.</t>
  </si>
  <si>
    <t>Ermittle funktionsgesteuert in C10 Dein Alter in Jahren; gib dafür Deinen Geburtstag in B10 ein.</t>
  </si>
  <si>
    <t xml:space="preserve">Gib die Summe der erhaltenen </t>
  </si>
  <si>
    <t>Ergebnis-Codes ein:</t>
  </si>
  <si>
    <t>Ist diese richtig, kann es weitergehen,</t>
  </si>
  <si>
    <t>Raum 5</t>
  </si>
  <si>
    <t>Die Code-Nummern der einzelnen Räume werden automatisch in oben stehende Tabelle übernommen.</t>
  </si>
  <si>
    <r>
      <t xml:space="preserve">siehst Du das Ergebnis in </t>
    </r>
    <r>
      <rPr>
        <b/>
        <sz val="11"/>
        <color theme="1"/>
        <rFont val="Calibri"/>
        <family val="2"/>
        <scheme val="minor"/>
      </rPr>
      <t>Exit</t>
    </r>
    <r>
      <rPr>
        <sz val="11"/>
        <color theme="1"/>
        <rFont val="Calibri"/>
        <family val="2"/>
        <scheme val="minor"/>
      </rPr>
      <t xml:space="preserve"> deutlich vor Dir.</t>
    </r>
  </si>
  <si>
    <t>Wenn Du loslegen möchtest, gib bitte den</t>
  </si>
  <si>
    <t>Start-Code ein.</t>
  </si>
  <si>
    <t xml:space="preserve">Ermittle funktionsgesteuert in Zelle F10 die Anzahl aller Filialen in den verschiedenen Regionen. </t>
  </si>
  <si>
    <t>Bilde in F12 das Produkt der Werte aus F10 und F11.</t>
  </si>
  <si>
    <t xml:space="preserve">Ermittle funktionsgesteuert in Zelle E4 den Absatzgesamtwert der Filiale B aus "Raum 4". Berechne in E6 </t>
  </si>
  <si>
    <t xml:space="preserve">das Produkt aus den Werten in E4 und E5.  </t>
  </si>
  <si>
    <t>Berlin</t>
  </si>
  <si>
    <t xml:space="preserve">Ermittle in C5 bis C8 die Anzahl der Filialen pro Region aus "Raum 3" und passe unterhalb der Aufgabenbeschreibungen </t>
  </si>
  <si>
    <t>Blick in Raum 3</t>
  </si>
  <si>
    <t>Blick in Raum 4</t>
  </si>
  <si>
    <t>Tabellenblatt an, um weitere Informationen zu erhalten.</t>
  </si>
  <si>
    <t>Sieh Dir beim Lösen der Aufgaben immer wieder das jeweilige</t>
  </si>
  <si>
    <t>Aufpassen!</t>
  </si>
  <si>
    <t>ç</t>
  </si>
  <si>
    <t>Aufpassen</t>
  </si>
  <si>
    <t>Ermittle mit einer geeigneten, kopierfähigen Funktion in Spalte E, ob der aktuelle Wert über bzw. unter</t>
  </si>
  <si>
    <t>í</t>
  </si>
  <si>
    <t>é</t>
  </si>
  <si>
    <t>ë</t>
  </si>
  <si>
    <t>Irgendetwas stimmt nicht?!</t>
  </si>
  <si>
    <t>a</t>
  </si>
  <si>
    <t>b</t>
  </si>
  <si>
    <t>Irgendetwas stimmt nicht</t>
  </si>
  <si>
    <t>Formatiere das Diagramm: Titel "Marktanteile je Region", Legende unten, Datenbeschriftungen außerhalb der Segmente,</t>
  </si>
  <si>
    <t>Formatiere das Diagramm: Füge einen Titel hinzu (z. B. "Verkaufsentwicklung pro Filiale"), beschrifte die Achsen</t>
  </si>
  <si>
    <t>Ermittle funktionsgesteuert in Zelle G5 den gesamten Absatz</t>
  </si>
  <si>
    <t>der über die Dropdownliste in F5 vorzugebenden Filiale.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</si>
</sst>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Wingdings"/>
      <charset val="2"/>
    </font>
    <font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thin">
        <color indexed="64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 style="medium">
        <color theme="4" tint="-0.499984740745262"/>
      </right>
      <top style="medium">
        <color theme="4" tint="-0.499984740745262"/>
      </top>
      <bottom style="thin">
        <color indexed="64"/>
      </bottom>
      <diagonal/>
    </border>
    <border>
      <left style="medium">
        <color theme="4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4" tint="-0.499984740745262"/>
      </right>
      <top style="thin">
        <color indexed="64"/>
      </top>
      <bottom style="thin">
        <color indexed="64"/>
      </bottom>
      <diagonal/>
    </border>
    <border>
      <left style="medium">
        <color theme="4" tint="-0.499984740745262"/>
      </left>
      <right style="thin">
        <color indexed="64"/>
      </right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 style="medium">
        <color theme="4" tint="-0.499984740745262"/>
      </right>
      <top style="thin">
        <color indexed="64"/>
      </top>
      <bottom style="medium">
        <color theme="4" tint="-0.499984740745262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1" xfId="0" applyBorder="1"/>
    <xf numFmtId="0" fontId="1" fillId="0" borderId="3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/>
    <xf numFmtId="0" fontId="1" fillId="0" borderId="2" xfId="0" applyFont="1" applyBorder="1"/>
    <xf numFmtId="0" fontId="0" fillId="0" borderId="2" xfId="0" applyBorder="1"/>
    <xf numFmtId="0" fontId="0" fillId="2" borderId="2" xfId="0" applyFill="1" applyBorder="1"/>
    <xf numFmtId="0" fontId="1" fillId="0" borderId="10" xfId="0" applyFont="1" applyBorder="1"/>
    <xf numFmtId="0" fontId="0" fillId="0" borderId="10" xfId="0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Border="1"/>
    <xf numFmtId="14" fontId="0" fillId="2" borderId="1" xfId="0" applyNumberFormat="1" applyFill="1" applyBorder="1"/>
    <xf numFmtId="0" fontId="4" fillId="0" borderId="0" xfId="0" applyFont="1"/>
    <xf numFmtId="0" fontId="0" fillId="0" borderId="4" xfId="0" applyBorder="1" applyProtection="1">
      <protection hidden="1"/>
    </xf>
    <xf numFmtId="0" fontId="0" fillId="0" borderId="0" xfId="0" applyAlignment="1">
      <alignment horizontal="right"/>
    </xf>
    <xf numFmtId="0" fontId="5" fillId="2" borderId="1" xfId="0" applyFont="1" applyFill="1" applyBorder="1"/>
    <xf numFmtId="0" fontId="0" fillId="0" borderId="0" xfId="0" applyProtection="1">
      <protection hidden="1"/>
    </xf>
    <xf numFmtId="0" fontId="6" fillId="0" borderId="0" xfId="1"/>
    <xf numFmtId="0" fontId="1" fillId="0" borderId="0" xfId="0" applyFont="1" applyAlignment="1">
      <alignment horizontal="center"/>
    </xf>
    <xf numFmtId="0" fontId="1" fillId="0" borderId="0" xfId="1" applyFont="1" applyFill="1" applyBorder="1" applyAlignment="1">
      <alignment horizontal="center"/>
    </xf>
    <xf numFmtId="0" fontId="1" fillId="0" borderId="0" xfId="1" applyFont="1" applyAlignment="1">
      <alignment horizontal="center"/>
    </xf>
    <xf numFmtId="49" fontId="0" fillId="2" borderId="1" xfId="0" applyNumberFormat="1" applyFill="1" applyBorder="1" applyAlignment="1">
      <alignment horizontal="right"/>
    </xf>
    <xf numFmtId="0" fontId="1" fillId="2" borderId="12" xfId="0" applyFont="1" applyFill="1" applyBorder="1" applyAlignment="1">
      <alignment horizontal="center"/>
    </xf>
    <xf numFmtId="0" fontId="0" fillId="2" borderId="13" xfId="0" applyFill="1" applyBorder="1" applyAlignment="1" applyProtection="1">
      <alignment horizontal="center"/>
      <protection hidden="1"/>
    </xf>
    <xf numFmtId="0" fontId="1" fillId="2" borderId="14" xfId="0" applyFont="1" applyFill="1" applyBorder="1"/>
    <xf numFmtId="0" fontId="0" fillId="2" borderId="15" xfId="0" applyFill="1" applyBorder="1" applyAlignment="1">
      <alignment horizontal="right"/>
    </xf>
    <xf numFmtId="0" fontId="1" fillId="2" borderId="16" xfId="0" applyFont="1" applyFill="1" applyBorder="1"/>
    <xf numFmtId="164" fontId="0" fillId="2" borderId="17" xfId="0" applyNumberFormat="1" applyFill="1" applyBorder="1"/>
    <xf numFmtId="0" fontId="1" fillId="2" borderId="18" xfId="0" applyFont="1" applyFill="1" applyBorder="1"/>
    <xf numFmtId="164" fontId="0" fillId="2" borderId="19" xfId="0" applyNumberFormat="1" applyFill="1" applyBorder="1"/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2" fillId="0" borderId="0" xfId="1" applyFont="1" applyFill="1" applyAlignment="1">
      <alignment horizontal="center" vertical="center"/>
    </xf>
    <xf numFmtId="0" fontId="10" fillId="0" borderId="0" xfId="0" applyFont="1"/>
    <xf numFmtId="0" fontId="9" fillId="0" borderId="0" xfId="0" applyFont="1" applyAlignment="1" applyProtection="1">
      <alignment horizontal="center"/>
      <protection hidden="1"/>
    </xf>
    <xf numFmtId="0" fontId="2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4" fillId="0" borderId="0" xfId="0" applyFont="1"/>
    <xf numFmtId="0" fontId="1" fillId="0" borderId="1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" xfId="0" applyFont="1" applyBorder="1"/>
    <xf numFmtId="0" fontId="0" fillId="0" borderId="11" xfId="0" applyBorder="1"/>
    <xf numFmtId="0" fontId="0" fillId="0" borderId="1" xfId="0" applyBorder="1"/>
    <xf numFmtId="0" fontId="3" fillId="0" borderId="0" xfId="0" applyFont="1" applyAlignment="1" applyProtection="1">
      <alignment horizontal="center" vertical="center"/>
      <protection hidden="1"/>
    </xf>
  </cellXfs>
  <cellStyles count="2">
    <cellStyle name="Link" xfId="1" builtinId="8"/>
    <cellStyle name="Standard" xfId="0" builtinId="0"/>
  </cellStyles>
  <dxfs count="107"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rgb="FFC00000"/>
      </font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b/>
        <i val="0"/>
        <color rgb="FF9C0006"/>
      </font>
      <fill>
        <patternFill patternType="none">
          <fgColor indexed="64"/>
          <bgColor auto="1"/>
        </patternFill>
      </fill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rgb="FFC00000"/>
      </font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b/>
        <i val="0"/>
        <color rgb="FFC00000"/>
      </font>
      <border>
        <left/>
        <right/>
        <top/>
        <bottom/>
        <vertical/>
        <horizontal/>
      </border>
    </dxf>
    <dxf>
      <font>
        <b/>
        <i val="0"/>
        <color rgb="FFC00000"/>
      </font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Raum6!$B$2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0-445F-975D-2E167807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785152"/>
        <c:axId val="458785872"/>
      </c:lineChart>
      <c:catAx>
        <c:axId val="4587851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8785872"/>
        <c:crosses val="autoZero"/>
        <c:auto val="1"/>
        <c:lblAlgn val="ctr"/>
        <c:lblOffset val="100"/>
        <c:noMultiLvlLbl val="0"/>
      </c:catAx>
      <c:valAx>
        <c:axId val="4587858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87851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81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Verkaufsentwicklung unserer Filialen Hamburg und Berlin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'Raum6 (2)'!$B$8:$B$13</c:f>
              <c:numCache>
                <c:formatCode>m/d/yyyy</c:formatCode>
                <c:ptCount val="6"/>
                <c:pt idx="0">
                  <c:v>46059</c:v>
                </c:pt>
                <c:pt idx="1">
                  <c:v>46066</c:v>
                </c:pt>
                <c:pt idx="2">
                  <c:v>46073</c:v>
                </c:pt>
                <c:pt idx="3">
                  <c:v>46080</c:v>
                </c:pt>
                <c:pt idx="4">
                  <c:v>46087</c:v>
                </c:pt>
                <c:pt idx="5">
                  <c:v>46094</c:v>
                </c:pt>
              </c:numCache>
            </c:numRef>
          </c:cat>
          <c:val>
            <c:numRef>
              <c:f>'Raum6 (2)'!$D$8:$D$13</c:f>
              <c:numCache>
                <c:formatCode>General</c:formatCode>
                <c:ptCount val="6"/>
                <c:pt idx="0">
                  <c:v>5000</c:v>
                </c:pt>
                <c:pt idx="1">
                  <c:v>3500</c:v>
                </c:pt>
                <c:pt idx="2">
                  <c:v>2000</c:v>
                </c:pt>
                <c:pt idx="3">
                  <c:v>5000</c:v>
                </c:pt>
                <c:pt idx="4">
                  <c:v>4500</c:v>
                </c:pt>
                <c:pt idx="5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DE-4C58-87F0-416457B2E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785152"/>
        <c:axId val="458785872"/>
      </c:lineChart>
      <c:dateAx>
        <c:axId val="45878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Erhebungstag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8785872"/>
        <c:crosses val="autoZero"/>
        <c:auto val="1"/>
        <c:lblOffset val="100"/>
        <c:baseTimeUnit val="days"/>
      </c:dateAx>
      <c:valAx>
        <c:axId val="4587858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Stck.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87851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81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81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Marktanteile unserer Filialen pro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81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Marktanteile unserer Filialen pro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10-479C-90C1-100454D6579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10-479C-90C1-100454D6579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10-479C-90C1-100454D6579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10-479C-90C1-100454D657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'Raum7 (2)'!$E$4:$E$7</c:f>
              <c:strCache>
                <c:ptCount val="4"/>
                <c:pt idx="0">
                  <c:v>Nord</c:v>
                </c:pt>
                <c:pt idx="1">
                  <c:v>Süd</c:v>
                </c:pt>
                <c:pt idx="2">
                  <c:v>Ost</c:v>
                </c:pt>
                <c:pt idx="3">
                  <c:v>West</c:v>
                </c:pt>
              </c:strCache>
            </c:strRef>
          </c:cat>
          <c:val>
            <c:numRef>
              <c:f>'Raum7 (2)'!$F$4:$F$7</c:f>
              <c:numCache>
                <c:formatCode>General</c:formatCode>
                <c:ptCount val="4"/>
                <c:pt idx="0">
                  <c:v>44</c:v>
                </c:pt>
                <c:pt idx="1">
                  <c:v>12</c:v>
                </c:pt>
                <c:pt idx="2">
                  <c:v>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10-479C-90C1-100454D65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png"/><Relationship Id="rId1" Type="http://schemas.openxmlformats.org/officeDocument/2006/relationships/chart" Target="../charts/chart1.xml"/><Relationship Id="rId4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2.png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1</xdr:row>
      <xdr:rowOff>0</xdr:rowOff>
    </xdr:from>
    <xdr:to>
      <xdr:col>23</xdr:col>
      <xdr:colOff>4725</xdr:colOff>
      <xdr:row>28</xdr:row>
      <xdr:rowOff>88875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0"/>
          <a:ext cx="7920000" cy="52800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19050</xdr:rowOff>
    </xdr:from>
    <xdr:to>
      <xdr:col>22</xdr:col>
      <xdr:colOff>604800</xdr:colOff>
      <xdr:row>28</xdr:row>
      <xdr:rowOff>79350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9050"/>
          <a:ext cx="7920000" cy="52800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19050</xdr:rowOff>
    </xdr:from>
    <xdr:to>
      <xdr:col>22</xdr:col>
      <xdr:colOff>604800</xdr:colOff>
      <xdr:row>28</xdr:row>
      <xdr:rowOff>88875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9050"/>
          <a:ext cx="7920000" cy="52800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1</xdr:row>
      <xdr:rowOff>9525</xdr:rowOff>
    </xdr:from>
    <xdr:to>
      <xdr:col>23</xdr:col>
      <xdr:colOff>4725</xdr:colOff>
      <xdr:row>28</xdr:row>
      <xdr:rowOff>79350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9525"/>
          <a:ext cx="7920000" cy="52800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1</xdr:row>
      <xdr:rowOff>0</xdr:rowOff>
    </xdr:from>
    <xdr:to>
      <xdr:col>23</xdr:col>
      <xdr:colOff>4725</xdr:colOff>
      <xdr:row>28</xdr:row>
      <xdr:rowOff>69825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0"/>
          <a:ext cx="7920000" cy="52800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180975</xdr:rowOff>
    </xdr:from>
    <xdr:to>
      <xdr:col>22</xdr:col>
      <xdr:colOff>604800</xdr:colOff>
      <xdr:row>27</xdr:row>
      <xdr:rowOff>184125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80975"/>
          <a:ext cx="7920000" cy="52800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25</xdr:row>
      <xdr:rowOff>4762</xdr:rowOff>
    </xdr:from>
    <xdr:to>
      <xdr:col>8</xdr:col>
      <xdr:colOff>885824</xdr:colOff>
      <xdr:row>39</xdr:row>
      <xdr:rowOff>80962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0CE302E-E312-A1A0-6330-1FD93CC48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10</xdr:col>
      <xdr:colOff>9525</xdr:colOff>
      <xdr:row>1</xdr:row>
      <xdr:rowOff>19050</xdr:rowOff>
    </xdr:from>
    <xdr:to>
      <xdr:col>23</xdr:col>
      <xdr:colOff>4725</xdr:colOff>
      <xdr:row>28</xdr:row>
      <xdr:rowOff>88875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49925825-B811-6411-EA96-7DC87C395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9050"/>
          <a:ext cx="7920000" cy="52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142875</xdr:rowOff>
        </xdr:from>
        <xdr:to>
          <xdr:col>10</xdr:col>
          <xdr:colOff>9525</xdr:colOff>
          <xdr:row>59</xdr:row>
          <xdr:rowOff>152400</xdr:rowOff>
        </xdr:to>
        <xdr:pic>
          <xdr:nvPicPr>
            <xdr:cNvPr id="5" name="Grafik 4">
              <a:extLst>
                <a:ext uri="{FF2B5EF4-FFF2-40B4-BE49-F238E27FC236}">
                  <a16:creationId xmlns:a16="http://schemas.microsoft.com/office/drawing/2014/main" id="{2D75039A-B144-882E-6541-FA772F0E01F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Raum6 (2)'!$A$23:$J$39" spid="_x0000_s831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6686550"/>
              <a:ext cx="8315325" cy="3248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76201</xdr:colOff>
          <xdr:row>8</xdr:row>
          <xdr:rowOff>9526</xdr:rowOff>
        </xdr:from>
        <xdr:to>
          <xdr:col>7</xdr:col>
          <xdr:colOff>723901</xdr:colOff>
          <xdr:row>14</xdr:row>
          <xdr:rowOff>93482</xdr:rowOff>
        </xdr:to>
        <xdr:pic>
          <xdr:nvPicPr>
            <xdr:cNvPr id="7" name="Grafik 6">
              <a:extLst>
                <a:ext uri="{FF2B5EF4-FFF2-40B4-BE49-F238E27FC236}">
                  <a16:creationId xmlns:a16="http://schemas.microsoft.com/office/drawing/2014/main" id="{86AA7AF0-37FA-9919-7BD3-9B9214D254F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aum4!$B$4:$D$10" spid="_x0000_s832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4229101" y="1600201"/>
              <a:ext cx="2419350" cy="122695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23</xdr:row>
      <xdr:rowOff>14287</xdr:rowOff>
    </xdr:from>
    <xdr:to>
      <xdr:col>9</xdr:col>
      <xdr:colOff>9524</xdr:colOff>
      <xdr:row>37</xdr:row>
      <xdr:rowOff>90487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83CBD85-7A2A-4ECF-B0EF-00CCC887D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10</xdr:col>
      <xdr:colOff>9525</xdr:colOff>
      <xdr:row>0</xdr:row>
      <xdr:rowOff>19050</xdr:rowOff>
    </xdr:from>
    <xdr:to>
      <xdr:col>23</xdr:col>
      <xdr:colOff>4725</xdr:colOff>
      <xdr:row>27</xdr:row>
      <xdr:rowOff>88875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FDF8CF12-F2F7-4D6F-9762-24A137BF3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9050"/>
          <a:ext cx="7920000" cy="5280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1</xdr:row>
      <xdr:rowOff>0</xdr:rowOff>
    </xdr:from>
    <xdr:to>
      <xdr:col>23</xdr:col>
      <xdr:colOff>4725</xdr:colOff>
      <xdr:row>28</xdr:row>
      <xdr:rowOff>69825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855102A6-E45D-8C8B-B95B-EC11CC7F1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0"/>
          <a:ext cx="7920000" cy="5280000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30</xdr:row>
      <xdr:rowOff>66675</xdr:rowOff>
    </xdr:from>
    <xdr:to>
      <xdr:col>9</xdr:col>
      <xdr:colOff>57150</xdr:colOff>
      <xdr:row>44</xdr:row>
      <xdr:rowOff>142875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B2476C9-78BB-41C6-A406-42C4054E6D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</xdr:col>
      <xdr:colOff>71436</xdr:colOff>
      <xdr:row>30</xdr:row>
      <xdr:rowOff>90487</xdr:rowOff>
    </xdr:from>
    <xdr:to>
      <xdr:col>9</xdr:col>
      <xdr:colOff>38099</xdr:colOff>
      <xdr:row>44</xdr:row>
      <xdr:rowOff>104775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1E697A1-24D1-87B1-A963-C301402C9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161925</xdr:rowOff>
        </xdr:from>
        <xdr:to>
          <xdr:col>10</xdr:col>
          <xdr:colOff>9525</xdr:colOff>
          <xdr:row>65</xdr:row>
          <xdr:rowOff>171450</xdr:rowOff>
        </xdr:to>
        <xdr:pic>
          <xdr:nvPicPr>
            <xdr:cNvPr id="6" name="Grafik 5">
              <a:extLst>
                <a:ext uri="{FF2B5EF4-FFF2-40B4-BE49-F238E27FC236}">
                  <a16:creationId xmlns:a16="http://schemas.microsoft.com/office/drawing/2014/main" id="{80BEA413-F572-CE03-77DA-CED2D5BDF51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Raum7 (2)'!$A$22:$J$38" spid="_x0000_s931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0" y="7848600"/>
              <a:ext cx="8315325" cy="3248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876301</xdr:colOff>
          <xdr:row>7</xdr:row>
          <xdr:rowOff>19050</xdr:rowOff>
        </xdr:from>
        <xdr:to>
          <xdr:col>7</xdr:col>
          <xdr:colOff>594841</xdr:colOff>
          <xdr:row>15</xdr:row>
          <xdr:rowOff>104775</xdr:rowOff>
        </xdr:to>
        <xdr:pic>
          <xdr:nvPicPr>
            <xdr:cNvPr id="7" name="Grafik 6">
              <a:extLst>
                <a:ext uri="{FF2B5EF4-FFF2-40B4-BE49-F238E27FC236}">
                  <a16:creationId xmlns:a16="http://schemas.microsoft.com/office/drawing/2014/main" id="{7C215482-99A3-EF61-2430-E0B58FEC555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aum3!$B$4:$C$13" spid="_x0000_s931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029201" y="1419225"/>
              <a:ext cx="1490190" cy="16097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0</xdr:row>
      <xdr:rowOff>0</xdr:rowOff>
    </xdr:from>
    <xdr:to>
      <xdr:col>23</xdr:col>
      <xdr:colOff>4725</xdr:colOff>
      <xdr:row>27</xdr:row>
      <xdr:rowOff>69825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0946E0B-7F26-4505-8404-D9FE56CF6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0"/>
          <a:ext cx="7920000" cy="5280000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22</xdr:row>
      <xdr:rowOff>66675</xdr:rowOff>
    </xdr:from>
    <xdr:to>
      <xdr:col>9</xdr:col>
      <xdr:colOff>57150</xdr:colOff>
      <xdr:row>36</xdr:row>
      <xdr:rowOff>142875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D8A48C4A-3BDF-4DC3-9AB0-9DA1E33795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</xdr:col>
      <xdr:colOff>71436</xdr:colOff>
      <xdr:row>22</xdr:row>
      <xdr:rowOff>90487</xdr:rowOff>
    </xdr:from>
    <xdr:to>
      <xdr:col>9</xdr:col>
      <xdr:colOff>38099</xdr:colOff>
      <xdr:row>36</xdr:row>
      <xdr:rowOff>104775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43B75235-C0BF-499E-AD9C-D3CEEB5A2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9525</xdr:rowOff>
    </xdr:from>
    <xdr:to>
      <xdr:col>22</xdr:col>
      <xdr:colOff>604800</xdr:colOff>
      <xdr:row>28</xdr:row>
      <xdr:rowOff>79350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9525"/>
          <a:ext cx="7920000" cy="52800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0"/>
  </sheetPr>
  <dimension ref="B2:W30"/>
  <sheetViews>
    <sheetView showGridLines="0" showRowColHeaders="0" zoomScaleNormal="100" workbookViewId="0">
      <selection activeCell="F25" sqref="F25"/>
    </sheetView>
  </sheetViews>
  <sheetFormatPr baseColWidth="10" defaultColWidth="9.140625" defaultRowHeight="15" x14ac:dyDescent="0.25"/>
  <cols>
    <col min="2" max="9" width="13.28515625" customWidth="1"/>
    <col min="10" max="10" width="9.140625" customWidth="1"/>
  </cols>
  <sheetData>
    <row r="2" spans="2:6" ht="18.75" customHeight="1" x14ac:dyDescent="0.3">
      <c r="B2" s="43" t="s">
        <v>0</v>
      </c>
      <c r="C2" s="43"/>
      <c r="D2" s="43"/>
      <c r="E2" s="43"/>
      <c r="F2" s="43"/>
    </row>
    <row r="4" spans="2:6" x14ac:dyDescent="0.25">
      <c r="B4" t="s">
        <v>1</v>
      </c>
    </row>
    <row r="6" spans="2:6" x14ac:dyDescent="0.25">
      <c r="B6" t="s">
        <v>105</v>
      </c>
    </row>
    <row r="7" spans="2:6" x14ac:dyDescent="0.25">
      <c r="B7" t="s">
        <v>104</v>
      </c>
    </row>
    <row r="9" spans="2:6" x14ac:dyDescent="0.25">
      <c r="B9" t="s">
        <v>2</v>
      </c>
    </row>
    <row r="10" spans="2:6" x14ac:dyDescent="0.25">
      <c r="B10" t="s">
        <v>93</v>
      </c>
    </row>
    <row r="12" spans="2:6" x14ac:dyDescent="0.25">
      <c r="B12" t="s">
        <v>3</v>
      </c>
    </row>
    <row r="25" spans="2:23" x14ac:dyDescent="0.25">
      <c r="B25" t="s">
        <v>94</v>
      </c>
      <c r="F25" s="25"/>
    </row>
    <row r="26" spans="2:23" x14ac:dyDescent="0.25">
      <c r="B26" t="s">
        <v>95</v>
      </c>
    </row>
    <row r="28" spans="2:23" x14ac:dyDescent="0.25">
      <c r="E28" s="21"/>
    </row>
    <row r="30" spans="2:23" x14ac:dyDescent="0.25">
      <c r="K30" s="23" t="str">
        <f>HYPERLINK("#'Start'!B2","Start")</f>
        <v>Start</v>
      </c>
      <c r="L30" s="22" t="str">
        <f>IF(Start!F25="0000",HYPERLINK("#'Raum1'!b2","Raum 1"),"")</f>
        <v/>
      </c>
      <c r="M30" s="22" t="str">
        <f>IF(Raum1!O32=1234,HYPERLINK("#'Raum2'!B2","Raum 2"),"")</f>
        <v/>
      </c>
      <c r="N30" s="22" t="str">
        <f>IF(Raum2!O32=5678,HYPERLINK("#'Raum3'!B2","Raum 3"),"")</f>
        <v/>
      </c>
      <c r="O30" s="22" t="str">
        <f>IF(Raum3!O32=2468,HYPERLINK("#'Raum4'!B2","Raum 4"),"")</f>
        <v/>
      </c>
      <c r="P30" s="22" t="str">
        <f>IF(Raum4!O32=1357,HYPERLINK("#'Raum5'!B2","Raum 5"),"")</f>
        <v/>
      </c>
      <c r="Q30" s="22" t="str">
        <f>IF(Raum5!O33=19991,HYPERLINK("#'Raum6'!B2","Raum 6"),"")</f>
        <v/>
      </c>
      <c r="R30" s="22" t="str">
        <f>IF(Raum6!O32=2895,HYPERLINK("#'Raum7'!B2","Raum 7"),"")</f>
        <v/>
      </c>
      <c r="W30" s="24" t="str">
        <f>IF(AND(K30="Start",L30="Raum 1",M30="Raum 2",N30="Raum 3",O30="Raum 4",P30="Raum 5",Q30="Raum 6",R30="Raum 7",Raum7!O32=2255),HYPERLINK("#'Exit'!B2","Exit"),"")</f>
        <v/>
      </c>
    </row>
  </sheetData>
  <sheetProtection sheet="1" objects="1" scenarios="1"/>
  <protectedRanges>
    <protectedRange sqref="F25" name="Bereich1_1"/>
  </protectedRanges>
  <mergeCells count="1">
    <mergeCell ref="B2:F2"/>
  </mergeCells>
  <conditionalFormatting sqref="K30">
    <cfRule type="expression" dxfId="106" priority="9">
      <formula>1=1</formula>
    </cfRule>
  </conditionalFormatting>
  <conditionalFormatting sqref="L30">
    <cfRule type="expression" dxfId="105" priority="1">
      <formula>$L$30="Raum 1"</formula>
    </cfRule>
  </conditionalFormatting>
  <conditionalFormatting sqref="M30">
    <cfRule type="expression" dxfId="104" priority="7">
      <formula>$M$30="Raum 2"</formula>
    </cfRule>
  </conditionalFormatting>
  <conditionalFormatting sqref="N30">
    <cfRule type="expression" dxfId="103" priority="10">
      <formula>$N$30="Raum 3"</formula>
    </cfRule>
  </conditionalFormatting>
  <conditionalFormatting sqref="O30">
    <cfRule type="expression" dxfId="102" priority="6">
      <formula>$O$30="Raum 4"</formula>
    </cfRule>
  </conditionalFormatting>
  <conditionalFormatting sqref="P30">
    <cfRule type="expression" dxfId="101" priority="11">
      <formula>$P$30="Raum 5"</formula>
    </cfRule>
    <cfRule type="expression" dxfId="100" priority="12">
      <formula>$P$30="Raum 4"</formula>
    </cfRule>
  </conditionalFormatting>
  <conditionalFormatting sqref="Q30">
    <cfRule type="expression" dxfId="99" priority="5">
      <formula>$Q$30="Raum 6"</formula>
    </cfRule>
  </conditionalFormatting>
  <conditionalFormatting sqref="R30">
    <cfRule type="expression" dxfId="98" priority="4">
      <formula>$R$30="Raum 7"</formula>
    </cfRule>
  </conditionalFormatting>
  <conditionalFormatting sqref="W30">
    <cfRule type="expression" dxfId="97" priority="2">
      <formula>$W$30="Exit"</formula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theme="4" tint="0.79998168889431442"/>
  </sheetPr>
  <dimension ref="B2:W35"/>
  <sheetViews>
    <sheetView showGridLines="0" workbookViewId="0">
      <selection activeCell="O32" sqref="O32"/>
    </sheetView>
  </sheetViews>
  <sheetFormatPr baseColWidth="10" defaultColWidth="9.140625" defaultRowHeight="15" x14ac:dyDescent="0.25"/>
  <cols>
    <col min="2" max="9" width="13.28515625" customWidth="1"/>
  </cols>
  <sheetData>
    <row r="2" spans="2:9" ht="18.75" customHeight="1" x14ac:dyDescent="0.3">
      <c r="B2" s="16" t="s">
        <v>4</v>
      </c>
    </row>
    <row r="3" spans="2:9" ht="15.75" thickBot="1" x14ac:dyDescent="0.3"/>
    <row r="4" spans="2:9" x14ac:dyDescent="0.25">
      <c r="B4" s="1"/>
      <c r="C4" s="5">
        <f ca="1">YEAR(TODAY())-1</f>
        <v>2025</v>
      </c>
      <c r="D4" s="5">
        <f ca="1">YEAR(TODAY())</f>
        <v>2026</v>
      </c>
      <c r="I4" s="26" t="s">
        <v>5</v>
      </c>
    </row>
    <row r="5" spans="2:9" ht="15.75" thickBot="1" x14ac:dyDescent="0.3">
      <c r="B5" s="3" t="s">
        <v>6</v>
      </c>
      <c r="C5" s="1">
        <v>15</v>
      </c>
      <c r="D5" s="1">
        <v>20</v>
      </c>
      <c r="I5" s="27" t="str">
        <f>IF(D15="","",IF(AND(_xlfn.ISFORMULA(D15),D15=SUM(D5:D14)),"CODE: 1234","CODE: 1233"))</f>
        <v/>
      </c>
    </row>
    <row r="6" spans="2:9" x14ac:dyDescent="0.25">
      <c r="B6" s="3" t="s">
        <v>7</v>
      </c>
      <c r="C6" s="1">
        <v>25</v>
      </c>
      <c r="D6" s="1">
        <v>30</v>
      </c>
    </row>
    <row r="7" spans="2:9" x14ac:dyDescent="0.25">
      <c r="B7" s="3" t="s">
        <v>8</v>
      </c>
      <c r="C7" s="1">
        <v>35</v>
      </c>
      <c r="D7" s="1">
        <v>40</v>
      </c>
    </row>
    <row r="8" spans="2:9" x14ac:dyDescent="0.25">
      <c r="B8" s="3" t="s">
        <v>9</v>
      </c>
      <c r="C8" s="1">
        <v>45</v>
      </c>
      <c r="D8" s="1">
        <v>50</v>
      </c>
    </row>
    <row r="9" spans="2:9" x14ac:dyDescent="0.25">
      <c r="B9" s="3" t="s">
        <v>10</v>
      </c>
      <c r="C9" s="1">
        <v>55</v>
      </c>
      <c r="D9" s="1">
        <v>60</v>
      </c>
    </row>
    <row r="10" spans="2:9" x14ac:dyDescent="0.25">
      <c r="B10" s="3" t="s">
        <v>11</v>
      </c>
      <c r="C10" s="1">
        <v>65</v>
      </c>
      <c r="D10" s="1">
        <v>70</v>
      </c>
    </row>
    <row r="11" spans="2:9" x14ac:dyDescent="0.25">
      <c r="B11" s="3" t="s">
        <v>12</v>
      </c>
      <c r="C11" s="1">
        <v>75</v>
      </c>
      <c r="D11" s="1">
        <v>80</v>
      </c>
    </row>
    <row r="12" spans="2:9" x14ac:dyDescent="0.25">
      <c r="B12" s="3" t="s">
        <v>13</v>
      </c>
      <c r="C12" s="1">
        <v>85</v>
      </c>
      <c r="D12" s="1">
        <v>90</v>
      </c>
    </row>
    <row r="13" spans="2:9" x14ac:dyDescent="0.25">
      <c r="B13" s="3" t="s">
        <v>14</v>
      </c>
      <c r="C13" s="1">
        <v>95</v>
      </c>
      <c r="D13" s="1">
        <v>100</v>
      </c>
    </row>
    <row r="14" spans="2:9" ht="15.75" customHeight="1" thickBot="1" x14ac:dyDescent="0.3">
      <c r="B14" s="11" t="s">
        <v>15</v>
      </c>
      <c r="C14" s="12">
        <v>105</v>
      </c>
      <c r="D14" s="12">
        <v>110</v>
      </c>
    </row>
    <row r="15" spans="2:9" x14ac:dyDescent="0.25">
      <c r="B15" s="8" t="s">
        <v>16</v>
      </c>
      <c r="C15" s="9">
        <v>600</v>
      </c>
      <c r="D15" s="10"/>
      <c r="E15" s="39" t="s">
        <v>107</v>
      </c>
      <c r="F15" s="42" t="s">
        <v>106</v>
      </c>
    </row>
    <row r="18" spans="2:23" x14ac:dyDescent="0.25">
      <c r="B18" t="s">
        <v>73</v>
      </c>
    </row>
    <row r="30" spans="2:23" x14ac:dyDescent="0.25">
      <c r="K30" s="23" t="str">
        <f>HYPERLINK("#'Start'!B2","Start")</f>
        <v>Start</v>
      </c>
      <c r="L30" s="22" t="str">
        <f>IF(Start!F25="0000",HYPERLINK("#'Raum1'!b2","Raum 1"),"")</f>
        <v/>
      </c>
      <c r="M30" s="22" t="str">
        <f>IF(Raum1!O32=1234,HYPERLINK("#'Raum2'!b2","Raum 2"),"")</f>
        <v/>
      </c>
      <c r="N30" s="22" t="str">
        <f>IF(Raum2!O32=5678,HYPERLINK("#'Raum3'!B2","Raum 3"),"")</f>
        <v/>
      </c>
      <c r="O30" s="22" t="str">
        <f>IF(Raum3!O32=2468,HYPERLINK("#'Raum4'!B2","Raum 4"),"")</f>
        <v/>
      </c>
      <c r="P30" s="22" t="str">
        <f>IF(Raum4!O32=1357,HYPERLINK("#'Raum5'!B2","Raum 5"),"")</f>
        <v/>
      </c>
      <c r="Q30" s="22" t="str">
        <f>IF(Raum5!O33=19991,HYPERLINK("#'Raum6'!B2","Raum 6"),"")</f>
        <v/>
      </c>
      <c r="R30" s="22" t="str">
        <f>IF(Raum6!O32=2895,HYPERLINK("#'Raum7'!B2","Raum 7"),"")</f>
        <v/>
      </c>
      <c r="W30" s="24" t="str">
        <f>IF(AND(K30="Start",L30="Raum 1",M30="Raum 2",N30="Raum 3",O30="Raum 4",P30="Raum 5",Q30="Raum 6",R30="Raum 7",Raum7!O32=2255),HYPERLINK("#'Exit'!B2","Exit"),"")</f>
        <v/>
      </c>
    </row>
    <row r="32" spans="2:23" x14ac:dyDescent="0.25">
      <c r="K32" t="s">
        <v>82</v>
      </c>
      <c r="O32" s="7"/>
    </row>
    <row r="33" spans="11:14" x14ac:dyDescent="0.25">
      <c r="K33" t="s">
        <v>83</v>
      </c>
    </row>
    <row r="34" spans="11:14" x14ac:dyDescent="0.25">
      <c r="K34" t="s">
        <v>84</v>
      </c>
    </row>
    <row r="35" spans="11:14" x14ac:dyDescent="0.25">
      <c r="K35" t="s">
        <v>85</v>
      </c>
      <c r="N35" s="21"/>
    </row>
  </sheetData>
  <sheetProtection sheet="1" objects="1" scenarios="1"/>
  <protectedRanges>
    <protectedRange sqref="D15 O32" name="Bereich1"/>
  </protectedRanges>
  <conditionalFormatting sqref="E15">
    <cfRule type="expression" dxfId="96" priority="1">
      <formula>$O$32=1233</formula>
    </cfRule>
  </conditionalFormatting>
  <conditionalFormatting sqref="F15">
    <cfRule type="expression" dxfId="95" priority="2">
      <formula>$O$32=1233</formula>
    </cfRule>
  </conditionalFormatting>
  <conditionalFormatting sqref="K30">
    <cfRule type="expression" dxfId="94" priority="11">
      <formula>1=1</formula>
    </cfRule>
  </conditionalFormatting>
  <conditionalFormatting sqref="L30">
    <cfRule type="expression" dxfId="93" priority="3">
      <formula>$L$30="Raum 1"</formula>
    </cfRule>
  </conditionalFormatting>
  <conditionalFormatting sqref="M30">
    <cfRule type="expression" dxfId="92" priority="9">
      <formula>$M$30="Raum 2"</formula>
    </cfRule>
  </conditionalFormatting>
  <conditionalFormatting sqref="N30">
    <cfRule type="expression" dxfId="91" priority="12">
      <formula>$N$30="Raum 3"</formula>
    </cfRule>
  </conditionalFormatting>
  <conditionalFormatting sqref="O30">
    <cfRule type="expression" dxfId="90" priority="8">
      <formula>$O$30="Raum 4"</formula>
    </cfRule>
  </conditionalFormatting>
  <conditionalFormatting sqref="P30">
    <cfRule type="expression" dxfId="89" priority="13">
      <formula>$P$30="Raum 5"</formula>
    </cfRule>
    <cfRule type="expression" dxfId="88" priority="14">
      <formula>$P$30="Raum 4"</formula>
    </cfRule>
  </conditionalFormatting>
  <conditionalFormatting sqref="Q30">
    <cfRule type="expression" dxfId="87" priority="7">
      <formula>$Q$30="Raum 6"</formula>
    </cfRule>
  </conditionalFormatting>
  <conditionalFormatting sqref="R30">
    <cfRule type="expression" dxfId="86" priority="6">
      <formula>$R$30="Raum 7"</formula>
    </cfRule>
  </conditionalFormatting>
  <conditionalFormatting sqref="W30">
    <cfRule type="expression" dxfId="85" priority="4">
      <formula>$W$30="Exit"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79998168889431442"/>
  </sheetPr>
  <dimension ref="B2:W35"/>
  <sheetViews>
    <sheetView showGridLines="0" workbookViewId="0">
      <selection activeCell="O32" sqref="O32"/>
    </sheetView>
  </sheetViews>
  <sheetFormatPr baseColWidth="10" defaultColWidth="9.140625" defaultRowHeight="15" x14ac:dyDescent="0.25"/>
  <cols>
    <col min="2" max="9" width="13.28515625" customWidth="1"/>
  </cols>
  <sheetData>
    <row r="2" spans="2:9" ht="18.75" customHeight="1" x14ac:dyDescent="0.3">
      <c r="B2" s="16" t="s">
        <v>17</v>
      </c>
    </row>
    <row r="3" spans="2:9" ht="15.75" customHeight="1" thickBot="1" x14ac:dyDescent="0.3"/>
    <row r="4" spans="2:9" x14ac:dyDescent="0.25">
      <c r="B4" s="50" t="s">
        <v>18</v>
      </c>
      <c r="C4" s="51"/>
      <c r="D4" s="4" t="s">
        <v>19</v>
      </c>
      <c r="E4" s="4" t="s">
        <v>20</v>
      </c>
      <c r="I4" s="26" t="s">
        <v>5</v>
      </c>
    </row>
    <row r="5" spans="2:9" ht="15.75" customHeight="1" thickBot="1" x14ac:dyDescent="0.3">
      <c r="B5" s="44">
        <v>1000</v>
      </c>
      <c r="C5" s="45"/>
      <c r="D5" s="1">
        <v>1500</v>
      </c>
      <c r="E5" s="7"/>
      <c r="F5" s="39" t="s">
        <v>107</v>
      </c>
      <c r="G5" s="42" t="s">
        <v>108</v>
      </c>
      <c r="I5" s="27" t="str">
        <f>IF(E5="","",IF(E5=IF(AND(_xlfn.ISFORMULA(E5),D5&gt;B5),"drüber",IF(AND(_xlfn.ISFORMULA(E5),D5=B5),"identisch","drunter")),"CODE: 5678","CODE: 8765"))</f>
        <v/>
      </c>
    </row>
    <row r="6" spans="2:9" x14ac:dyDescent="0.25">
      <c r="B6" s="46"/>
      <c r="C6" s="47"/>
      <c r="D6" s="1">
        <v>1000</v>
      </c>
      <c r="E6" s="7"/>
      <c r="F6" s="39" t="s">
        <v>110</v>
      </c>
      <c r="G6" s="20"/>
    </row>
    <row r="7" spans="2:9" x14ac:dyDescent="0.25">
      <c r="B7" s="48"/>
      <c r="C7" s="49"/>
      <c r="D7" s="1">
        <v>750</v>
      </c>
      <c r="E7" s="7"/>
      <c r="F7" s="39" t="s">
        <v>110</v>
      </c>
      <c r="G7" s="20"/>
    </row>
    <row r="18" spans="2:23" x14ac:dyDescent="0.25">
      <c r="B18" t="s">
        <v>109</v>
      </c>
    </row>
    <row r="19" spans="2:23" x14ac:dyDescent="0.25">
      <c r="B19" t="s">
        <v>21</v>
      </c>
    </row>
    <row r="20" spans="2:23" x14ac:dyDescent="0.25">
      <c r="B20" t="s">
        <v>22</v>
      </c>
    </row>
    <row r="30" spans="2:23" x14ac:dyDescent="0.25">
      <c r="K30" s="23" t="str">
        <f>HYPERLINK("#'Start'!B2","Start")</f>
        <v>Start</v>
      </c>
      <c r="L30" s="22" t="str">
        <f>IF(Start!F25="0000",HYPERLINK("#'Raum1'!b2","Raum 1"),"")</f>
        <v/>
      </c>
      <c r="M30" s="22" t="str">
        <f>IF(Raum1!O32=1234,HYPERLINK("#'Raum2'!B2","Raum 2"),"")</f>
        <v/>
      </c>
      <c r="N30" s="22" t="str">
        <f>IF(Raum2!O32=5678,HYPERLINK("#'Raum3'!B2","Raum 3"),"")</f>
        <v/>
      </c>
      <c r="O30" s="22" t="str">
        <f>IF(Raum3!O32=2468,HYPERLINK("#'Raum4'!B2","Raum 4"),"")</f>
        <v/>
      </c>
      <c r="P30" s="22" t="str">
        <f>IF(Raum4!O32=1357,HYPERLINK("#'Raum5'!B2","Raum 5"),"")</f>
        <v/>
      </c>
      <c r="Q30" s="22" t="str">
        <f>IF(Raum5!O33=19991,HYPERLINK("#'Raum6'!B2","Raum 6"),"")</f>
        <v/>
      </c>
      <c r="R30" s="22" t="str">
        <f>IF(Raum6!O32=2895,HYPERLINK("#'Raum7'!B2","Raum 7"),"")</f>
        <v/>
      </c>
      <c r="W30" s="24" t="str">
        <f>IF(AND(K30="Start",L30="Raum 1",M30="Raum 2",N30="Raum 3",O30="Raum 4",P30="Raum 5",Q30="Raum 6",R30="Raum 7",Raum7!O32=2255),HYPERLINK("#'Exit'!B2","Exit"),"")</f>
        <v/>
      </c>
    </row>
    <row r="32" spans="2:23" x14ac:dyDescent="0.25">
      <c r="K32" t="s">
        <v>82</v>
      </c>
      <c r="O32" s="7"/>
    </row>
    <row r="33" spans="11:14" x14ac:dyDescent="0.25">
      <c r="K33" t="s">
        <v>83</v>
      </c>
    </row>
    <row r="34" spans="11:14" x14ac:dyDescent="0.25">
      <c r="K34" t="s">
        <v>84</v>
      </c>
    </row>
    <row r="35" spans="11:14" x14ac:dyDescent="0.25">
      <c r="K35" t="s">
        <v>85</v>
      </c>
      <c r="N35" s="21"/>
    </row>
  </sheetData>
  <sheetProtection sheet="1" objects="1" scenarios="1"/>
  <protectedRanges>
    <protectedRange sqref="E5:E7 O32" name="Bereich1"/>
  </protectedRanges>
  <mergeCells count="2">
    <mergeCell ref="B5:C7"/>
    <mergeCell ref="B4:C4"/>
  </mergeCells>
  <conditionalFormatting sqref="F5:F7">
    <cfRule type="expression" dxfId="84" priority="2">
      <formula>$O$32=8765</formula>
    </cfRule>
  </conditionalFormatting>
  <conditionalFormatting sqref="G5">
    <cfRule type="expression" dxfId="83" priority="1">
      <formula>$O$32=8765</formula>
    </cfRule>
  </conditionalFormatting>
  <conditionalFormatting sqref="K30">
    <cfRule type="expression" dxfId="82" priority="11">
      <formula>1=1</formula>
    </cfRule>
  </conditionalFormatting>
  <conditionalFormatting sqref="L30">
    <cfRule type="expression" dxfId="81" priority="3">
      <formula>$L$30="Raum 1"</formula>
    </cfRule>
  </conditionalFormatting>
  <conditionalFormatting sqref="M30">
    <cfRule type="expression" dxfId="80" priority="9">
      <formula>$M$30="Raum 2"</formula>
    </cfRule>
  </conditionalFormatting>
  <conditionalFormatting sqref="N30">
    <cfRule type="expression" dxfId="79" priority="12">
      <formula>$N$30="Raum 3"</formula>
    </cfRule>
  </conditionalFormatting>
  <conditionalFormatting sqref="O30">
    <cfRule type="expression" dxfId="78" priority="8">
      <formula>$O$30="Raum 4"</formula>
    </cfRule>
  </conditionalFormatting>
  <conditionalFormatting sqref="P30">
    <cfRule type="expression" dxfId="77" priority="13">
      <formula>$P$30="Raum 5"</formula>
    </cfRule>
    <cfRule type="expression" dxfId="76" priority="14">
      <formula>$P$30="Raum 4"</formula>
    </cfRule>
  </conditionalFormatting>
  <conditionalFormatting sqref="Q30">
    <cfRule type="expression" dxfId="75" priority="7">
      <formula>$Q$30="Raum 6"</formula>
    </cfRule>
  </conditionalFormatting>
  <conditionalFormatting sqref="R30">
    <cfRule type="expression" dxfId="74" priority="6">
      <formula>$R$30="Raum 7"</formula>
    </cfRule>
  </conditionalFormatting>
  <conditionalFormatting sqref="W30">
    <cfRule type="expression" dxfId="73" priority="4">
      <formula>$W$30="Exit"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4" tint="0.59999389629810485"/>
  </sheetPr>
  <dimension ref="B2:AA35"/>
  <sheetViews>
    <sheetView showGridLines="0" workbookViewId="0">
      <selection activeCell="I18" sqref="I18"/>
    </sheetView>
  </sheetViews>
  <sheetFormatPr baseColWidth="10" defaultColWidth="9.140625" defaultRowHeight="15" x14ac:dyDescent="0.25"/>
  <cols>
    <col min="2" max="9" width="13.28515625" customWidth="1"/>
    <col min="27" max="27" width="13" hidden="1" customWidth="1"/>
  </cols>
  <sheetData>
    <row r="2" spans="2:27" ht="18.75" customHeight="1" x14ac:dyDescent="0.3">
      <c r="B2" s="16" t="s">
        <v>23</v>
      </c>
    </row>
    <row r="3" spans="2:27" ht="15.75" customHeight="1" thickBot="1" x14ac:dyDescent="0.3"/>
    <row r="4" spans="2:27" x14ac:dyDescent="0.25">
      <c r="B4" s="3" t="s">
        <v>24</v>
      </c>
      <c r="C4" s="4" t="s">
        <v>25</v>
      </c>
      <c r="E4" s="3" t="s">
        <v>25</v>
      </c>
      <c r="F4" s="4" t="s">
        <v>26</v>
      </c>
      <c r="I4" s="26" t="s">
        <v>5</v>
      </c>
    </row>
    <row r="5" spans="2:27" ht="15.75" customHeight="1" thickBot="1" x14ac:dyDescent="0.3">
      <c r="B5" s="1" t="s">
        <v>27</v>
      </c>
      <c r="C5" s="1" t="s">
        <v>28</v>
      </c>
      <c r="E5" s="7"/>
      <c r="F5" s="7"/>
      <c r="I5" s="27" t="str">
        <f>IF(F5="","",IF(AND(_xlfn.ISFORMULA(F5),F5=COUNTIF($C$5:$C$13,E5)),"CODE: 2468","CODE: 4711"))</f>
        <v/>
      </c>
      <c r="AA5" s="6" t="s">
        <v>29</v>
      </c>
    </row>
    <row r="6" spans="2:27" x14ac:dyDescent="0.25">
      <c r="B6" s="1" t="s">
        <v>30</v>
      </c>
      <c r="C6" s="1" t="s">
        <v>29</v>
      </c>
      <c r="AA6" s="6" t="s">
        <v>31</v>
      </c>
    </row>
    <row r="7" spans="2:27" x14ac:dyDescent="0.25">
      <c r="B7" s="1" t="s">
        <v>32</v>
      </c>
      <c r="C7" s="1" t="s">
        <v>31</v>
      </c>
      <c r="F7" s="39" t="s">
        <v>111</v>
      </c>
      <c r="AA7" s="6" t="s">
        <v>33</v>
      </c>
    </row>
    <row r="8" spans="2:27" x14ac:dyDescent="0.25">
      <c r="B8" s="1" t="s">
        <v>34</v>
      </c>
      <c r="C8" s="1" t="s">
        <v>29</v>
      </c>
      <c r="F8" s="42" t="s">
        <v>108</v>
      </c>
      <c r="AA8" s="6" t="s">
        <v>28</v>
      </c>
    </row>
    <row r="9" spans="2:27" x14ac:dyDescent="0.25">
      <c r="B9" s="1" t="s">
        <v>35</v>
      </c>
      <c r="C9" s="1" t="s">
        <v>29</v>
      </c>
      <c r="I9" s="35" t="str">
        <f>IF(Raum6!O32=2895,HYPERLINK("#'Raum7'!B2","Zum Raum 7"),"")</f>
        <v/>
      </c>
    </row>
    <row r="10" spans="2:27" x14ac:dyDescent="0.25">
      <c r="B10" s="1" t="s">
        <v>36</v>
      </c>
      <c r="C10" s="1" t="s">
        <v>28</v>
      </c>
    </row>
    <row r="11" spans="2:27" x14ac:dyDescent="0.25">
      <c r="B11" s="1" t="s">
        <v>37</v>
      </c>
      <c r="C11" s="1" t="s">
        <v>31</v>
      </c>
    </row>
    <row r="12" spans="2:27" x14ac:dyDescent="0.25">
      <c r="B12" s="1" t="s">
        <v>38</v>
      </c>
      <c r="C12" s="1" t="s">
        <v>33</v>
      </c>
    </row>
    <row r="13" spans="2:27" x14ac:dyDescent="0.25">
      <c r="B13" s="1" t="s">
        <v>39</v>
      </c>
      <c r="C13" s="1" t="s">
        <v>31</v>
      </c>
    </row>
    <row r="18" spans="2:23" x14ac:dyDescent="0.25">
      <c r="B18" t="s">
        <v>40</v>
      </c>
    </row>
    <row r="19" spans="2:23" x14ac:dyDescent="0.25">
      <c r="B19" t="s">
        <v>41</v>
      </c>
    </row>
    <row r="20" spans="2:23" x14ac:dyDescent="0.25">
      <c r="B20" t="s">
        <v>42</v>
      </c>
    </row>
    <row r="30" spans="2:23" x14ac:dyDescent="0.25">
      <c r="K30" s="23" t="str">
        <f>HYPERLINK("#'Start'!B2","Start")</f>
        <v>Start</v>
      </c>
      <c r="L30" s="22" t="str">
        <f>IF(Start!F25="0000",HYPERLINK("#'Raum1'!b2","Raum 1"),"")</f>
        <v/>
      </c>
      <c r="M30" s="22" t="str">
        <f>IF(Raum1!O32=1234,HYPERLINK("#'Raum2'!b2","Raum 2"),"")</f>
        <v/>
      </c>
      <c r="N30" s="22" t="str">
        <f>IF(Raum2!O32=5678,HYPERLINK("#'Raum3'!B2","Raum 3"),"")</f>
        <v/>
      </c>
      <c r="O30" s="22" t="str">
        <f>IF(Raum3!O32=2468,HYPERLINK("#'Raum4'!B2","Raum 4"),"")</f>
        <v/>
      </c>
      <c r="P30" s="22" t="str">
        <f>IF(Raum4!O32=1357,HYPERLINK("#'Raum5'!B2","Raum 5"),"")</f>
        <v/>
      </c>
      <c r="Q30" s="22" t="str">
        <f>IF(Raum5!O33=19991,HYPERLINK("#'Raum6'!B2","Raum 6"),"")</f>
        <v/>
      </c>
      <c r="R30" s="22" t="str">
        <f>IF(Raum6!O32=2895,HYPERLINK("#'Raum7'!B2","Raum 7"),"")</f>
        <v/>
      </c>
      <c r="W30" s="24" t="str">
        <f>IF(AND(K30="Start",L30="Raum 1",M30="Raum 2",N30="Raum 3",O30="Raum 4",P30="Raum 5",Q30="Raum 6",R30="Raum 7",Raum7!O32=2255),HYPERLINK("#'Exit'!B2","Exit"),"")</f>
        <v/>
      </c>
    </row>
    <row r="32" spans="2:23" x14ac:dyDescent="0.25">
      <c r="K32" t="s">
        <v>82</v>
      </c>
      <c r="O32" s="7"/>
    </row>
    <row r="33" spans="11:14" x14ac:dyDescent="0.25">
      <c r="K33" t="s">
        <v>83</v>
      </c>
    </row>
    <row r="34" spans="11:14" x14ac:dyDescent="0.25">
      <c r="K34" t="s">
        <v>84</v>
      </c>
    </row>
    <row r="35" spans="11:14" x14ac:dyDescent="0.25">
      <c r="K35" t="s">
        <v>85</v>
      </c>
      <c r="N35" s="21"/>
    </row>
  </sheetData>
  <sheetProtection sheet="1" objects="1" scenarios="1"/>
  <protectedRanges>
    <protectedRange sqref="E5:F5 O32" name="Bereich1"/>
  </protectedRanges>
  <conditionalFormatting sqref="F7:F8">
    <cfRule type="expression" dxfId="72" priority="1">
      <formula>$O$32=4711</formula>
    </cfRule>
  </conditionalFormatting>
  <conditionalFormatting sqref="I9">
    <cfRule type="expression" dxfId="71" priority="2">
      <formula>$I$9&lt;&gt;""</formula>
    </cfRule>
  </conditionalFormatting>
  <conditionalFormatting sqref="K30">
    <cfRule type="expression" dxfId="70" priority="14">
      <formula>1=1</formula>
    </cfRule>
  </conditionalFormatting>
  <conditionalFormatting sqref="L30">
    <cfRule type="expression" dxfId="69" priority="3">
      <formula>$L$30="Raum 1"</formula>
    </cfRule>
  </conditionalFormatting>
  <conditionalFormatting sqref="M30">
    <cfRule type="expression" dxfId="68" priority="6">
      <formula>$M$30="Raum 2"</formula>
    </cfRule>
  </conditionalFormatting>
  <conditionalFormatting sqref="N30">
    <cfRule type="expression" dxfId="67" priority="15">
      <formula>$N$30="Raum 3"</formula>
    </cfRule>
  </conditionalFormatting>
  <conditionalFormatting sqref="O30">
    <cfRule type="expression" dxfId="66" priority="11">
      <formula>$O$30="Raum 4"</formula>
    </cfRule>
  </conditionalFormatting>
  <conditionalFormatting sqref="P30">
    <cfRule type="expression" dxfId="65" priority="16">
      <formula>$P$30="Raum 5"</formula>
    </cfRule>
    <cfRule type="expression" dxfId="64" priority="17">
      <formula>$P$30="Raum 4"</formula>
    </cfRule>
  </conditionalFormatting>
  <conditionalFormatting sqref="Q30">
    <cfRule type="expression" dxfId="63" priority="10">
      <formula>$Q$30="Raum 6"</formula>
    </cfRule>
  </conditionalFormatting>
  <conditionalFormatting sqref="R30">
    <cfRule type="expression" dxfId="62" priority="9">
      <formula>$R$30="Raum 7"</formula>
    </cfRule>
  </conditionalFormatting>
  <conditionalFormatting sqref="W30">
    <cfRule type="expression" dxfId="61" priority="5">
      <formula>$W$30="Exit"</formula>
    </cfRule>
  </conditionalFormatting>
  <dataValidations count="1">
    <dataValidation type="list" allowBlank="1" showInputMessage="1" showErrorMessage="1" sqref="E5" xr:uid="{00000000-0002-0000-0300-000000000000}">
      <formula1>$AA$5:$AA$8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>
    <tabColor theme="4" tint="0.59999389629810485"/>
  </sheetPr>
  <dimension ref="B2:AB35"/>
  <sheetViews>
    <sheetView showGridLines="0" workbookViewId="0">
      <selection activeCell="D14" sqref="D14"/>
    </sheetView>
  </sheetViews>
  <sheetFormatPr baseColWidth="10" defaultColWidth="9.140625" defaultRowHeight="15" x14ac:dyDescent="0.25"/>
  <cols>
    <col min="2" max="9" width="13.28515625" customWidth="1"/>
    <col min="10" max="10" width="9.140625" customWidth="1"/>
  </cols>
  <sheetData>
    <row r="2" spans="2:28" ht="18.75" customHeight="1" x14ac:dyDescent="0.3">
      <c r="B2" s="16" t="s">
        <v>43</v>
      </c>
    </row>
    <row r="3" spans="2:28" ht="15.75" customHeight="1" thickBot="1" x14ac:dyDescent="0.3"/>
    <row r="4" spans="2:28" x14ac:dyDescent="0.25">
      <c r="B4" s="3" t="s">
        <v>44</v>
      </c>
      <c r="C4" s="4" t="s">
        <v>24</v>
      </c>
      <c r="D4" s="3" t="s">
        <v>45</v>
      </c>
      <c r="F4" s="3" t="s">
        <v>24</v>
      </c>
      <c r="G4" s="4" t="s">
        <v>45</v>
      </c>
      <c r="I4" s="26" t="s">
        <v>5</v>
      </c>
      <c r="AB4" t="s">
        <v>46</v>
      </c>
    </row>
    <row r="5" spans="2:28" ht="15.75" customHeight="1" thickBot="1" x14ac:dyDescent="0.3">
      <c r="B5" s="13">
        <f ca="1">DATE(YEAR(TODAY()),5,6)</f>
        <v>46148</v>
      </c>
      <c r="C5" s="1" t="s">
        <v>47</v>
      </c>
      <c r="D5" s="1">
        <v>150</v>
      </c>
      <c r="F5" s="7"/>
      <c r="G5" s="7"/>
      <c r="I5" s="27" t="str">
        <f>IF(G5="","",IF(AND(_xlfn.ISFORMULA(G5),G5=SUMIF($C$5:$C$10,$F$5,$D$5:$D$10)),"CODE: 1357","CODE: 1700"))</f>
        <v/>
      </c>
      <c r="AB5" t="s">
        <v>47</v>
      </c>
    </row>
    <row r="6" spans="2:28" x14ac:dyDescent="0.25">
      <c r="B6" s="13">
        <f ca="1">B5+7</f>
        <v>46155</v>
      </c>
      <c r="C6" s="1" t="s">
        <v>46</v>
      </c>
      <c r="D6" s="1">
        <v>200</v>
      </c>
      <c r="AB6" t="s">
        <v>48</v>
      </c>
    </row>
    <row r="7" spans="2:28" x14ac:dyDescent="0.25">
      <c r="B7" s="13">
        <f ca="1">B6+7</f>
        <v>46162</v>
      </c>
      <c r="C7" s="1" t="s">
        <v>47</v>
      </c>
      <c r="D7" s="1">
        <v>250</v>
      </c>
      <c r="G7" s="39" t="s">
        <v>111</v>
      </c>
    </row>
    <row r="8" spans="2:28" x14ac:dyDescent="0.25">
      <c r="B8" s="13">
        <f ca="1">B7+7</f>
        <v>46169</v>
      </c>
      <c r="C8" s="1" t="s">
        <v>46</v>
      </c>
      <c r="D8" s="1">
        <v>300</v>
      </c>
      <c r="G8" s="42" t="s">
        <v>108</v>
      </c>
    </row>
    <row r="9" spans="2:28" x14ac:dyDescent="0.25">
      <c r="B9" s="13">
        <f ca="1">B8+7</f>
        <v>46176</v>
      </c>
      <c r="C9" s="1" t="s">
        <v>47</v>
      </c>
      <c r="D9" s="1">
        <v>350</v>
      </c>
      <c r="I9" s="34" t="str">
        <f>IF(Raum5!O33=19991,HYPERLINK("#'Raum6'!B2","Zum Raum 6"),"")</f>
        <v/>
      </c>
    </row>
    <row r="10" spans="2:28" x14ac:dyDescent="0.25">
      <c r="B10" s="13">
        <f ca="1">B9+7</f>
        <v>46183</v>
      </c>
      <c r="C10" s="1" t="s">
        <v>46</v>
      </c>
      <c r="D10" s="1">
        <v>465</v>
      </c>
    </row>
    <row r="18" spans="2:23" x14ac:dyDescent="0.25">
      <c r="B18" t="s">
        <v>119</v>
      </c>
    </row>
    <row r="19" spans="2:23" x14ac:dyDescent="0.25">
      <c r="B19" t="s">
        <v>120</v>
      </c>
    </row>
    <row r="30" spans="2:23" x14ac:dyDescent="0.25">
      <c r="K30" s="23" t="str">
        <f>HYPERLINK("#'Start'!B2","Start")</f>
        <v>Start</v>
      </c>
      <c r="L30" s="22" t="str">
        <f>IF(Start!F25="0000",HYPERLINK("#'Raum1'!b2","Raum 1"),"")</f>
        <v/>
      </c>
      <c r="M30" s="22" t="str">
        <f>IF(Raum1!O32=1234,HYPERLINK("#'Raum2'!b2","Raum 2"),"")</f>
        <v/>
      </c>
      <c r="N30" s="22" t="str">
        <f>IF(Raum2!O32=5678,HYPERLINK("#'Raum3'!B2","Raum 3"),"")</f>
        <v/>
      </c>
      <c r="O30" s="22" t="str">
        <f>IF(Raum3!O32=2468,HYPERLINK("#'Raum4'!B2","Raum 4"),"")</f>
        <v/>
      </c>
      <c r="P30" s="22" t="str">
        <f>IF(Raum4!O32=1357,HYPERLINK("#'Raum5'!B2","Raum 5"),"")</f>
        <v/>
      </c>
      <c r="Q30" s="22" t="str">
        <f>IF(Raum5!O33=19991,HYPERLINK("#'Raum6'!B2","Raum 6"),"")</f>
        <v/>
      </c>
      <c r="R30" s="22" t="str">
        <f>IF(Raum6!O32=2895,HYPERLINK("#'Raum7'!B2","Raum 7"),"")</f>
        <v/>
      </c>
      <c r="W30" s="24" t="str">
        <f>IF(AND(K30="Start",L30="Raum 1",M30="Raum 2",N30="Raum 3",O30="Raum 4",P30="Raum 5",Q30="Raum 6",R30="Raum 7",Raum7!O32=2255),HYPERLINK("#'Exit'!B2","Exit"),"")</f>
        <v/>
      </c>
    </row>
    <row r="32" spans="2:23" x14ac:dyDescent="0.25">
      <c r="K32" t="s">
        <v>82</v>
      </c>
      <c r="O32" s="7"/>
    </row>
    <row r="33" spans="11:14" x14ac:dyDescent="0.25">
      <c r="K33" t="s">
        <v>83</v>
      </c>
    </row>
    <row r="34" spans="11:14" x14ac:dyDescent="0.25">
      <c r="K34" t="s">
        <v>84</v>
      </c>
    </row>
    <row r="35" spans="11:14" x14ac:dyDescent="0.25">
      <c r="K35" t="s">
        <v>85</v>
      </c>
      <c r="N35" s="21"/>
    </row>
  </sheetData>
  <sheetProtection sheet="1" objects="1" scenarios="1"/>
  <protectedRanges>
    <protectedRange sqref="F5:G5 O32" name="Bereich1"/>
  </protectedRanges>
  <conditionalFormatting sqref="G7:G8">
    <cfRule type="expression" dxfId="60" priority="1">
      <formula>$O$32=1700</formula>
    </cfRule>
    <cfRule type="expression" dxfId="59" priority="2">
      <formula>$O$32=4711</formula>
    </cfRule>
  </conditionalFormatting>
  <conditionalFormatting sqref="I9">
    <cfRule type="expression" dxfId="58" priority="3">
      <formula>$I$9&lt;&gt;""</formula>
    </cfRule>
  </conditionalFormatting>
  <conditionalFormatting sqref="K30">
    <cfRule type="expression" dxfId="57" priority="13">
      <formula>1=1</formula>
    </cfRule>
  </conditionalFormatting>
  <conditionalFormatting sqref="L30">
    <cfRule type="expression" dxfId="56" priority="4">
      <formula>$L$30="Raum 1"</formula>
    </cfRule>
  </conditionalFormatting>
  <conditionalFormatting sqref="M30">
    <cfRule type="expression" dxfId="55" priority="6">
      <formula>$M$30="Raum 2"</formula>
    </cfRule>
  </conditionalFormatting>
  <conditionalFormatting sqref="N30">
    <cfRule type="expression" dxfId="54" priority="14">
      <formula>$N$30="Raum 3"</formula>
    </cfRule>
  </conditionalFormatting>
  <conditionalFormatting sqref="O30">
    <cfRule type="expression" dxfId="53" priority="10">
      <formula>$O$30="Raum 4"</formula>
    </cfRule>
  </conditionalFormatting>
  <conditionalFormatting sqref="P30">
    <cfRule type="expression" dxfId="52" priority="15">
      <formula>$P$30="Raum 5"</formula>
    </cfRule>
    <cfRule type="expression" dxfId="51" priority="16">
      <formula>$P$30="Raum 4"</formula>
    </cfRule>
  </conditionalFormatting>
  <conditionalFormatting sqref="Q30">
    <cfRule type="expression" dxfId="50" priority="9">
      <formula>$Q$30="Raum 6"</formula>
    </cfRule>
  </conditionalFormatting>
  <conditionalFormatting sqref="R30">
    <cfRule type="expression" dxfId="49" priority="8">
      <formula>$R$30="Raum 7"</formula>
    </cfRule>
  </conditionalFormatting>
  <conditionalFormatting sqref="W30">
    <cfRule type="expression" dxfId="48" priority="5">
      <formula>$W$30="Exit"</formula>
    </cfRule>
  </conditionalFormatting>
  <dataValidations count="1">
    <dataValidation type="list" allowBlank="1" showInputMessage="1" showErrorMessage="1" sqref="F5" xr:uid="{00000000-0002-0000-0400-000000000000}">
      <formula1>$AB$4:$AB$6</formula1>
    </dataValidation>
  </dataValidations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>
    <tabColor theme="4" tint="0.39997558519241921"/>
  </sheetPr>
  <dimension ref="A2:W37"/>
  <sheetViews>
    <sheetView showGridLines="0" workbookViewId="0">
      <selection activeCell="O33" sqref="O33"/>
    </sheetView>
  </sheetViews>
  <sheetFormatPr baseColWidth="10" defaultColWidth="9.140625" defaultRowHeight="15" x14ac:dyDescent="0.25"/>
  <cols>
    <col min="2" max="9" width="13.28515625" customWidth="1"/>
  </cols>
  <sheetData>
    <row r="2" spans="2:9" ht="18.75" customHeight="1" x14ac:dyDescent="0.3">
      <c r="B2" s="16" t="s">
        <v>91</v>
      </c>
    </row>
    <row r="3" spans="2:9" ht="15.75" customHeight="1" thickBot="1" x14ac:dyDescent="0.35">
      <c r="B3" s="16" t="s">
        <v>114</v>
      </c>
    </row>
    <row r="4" spans="2:9" x14ac:dyDescent="0.25">
      <c r="B4" s="3" t="s">
        <v>44</v>
      </c>
      <c r="C4" s="4" t="s">
        <v>49</v>
      </c>
      <c r="E4" s="38"/>
      <c r="F4" s="38"/>
      <c r="G4" s="38"/>
      <c r="I4" s="26" t="s">
        <v>5</v>
      </c>
    </row>
    <row r="5" spans="2:9" ht="15.75" customHeight="1" thickBot="1" x14ac:dyDescent="0.3">
      <c r="B5" s="14">
        <f ca="1">TODAY()-730</f>
        <v>45576</v>
      </c>
      <c r="C5" s="7"/>
      <c r="E5" s="38"/>
      <c r="F5" s="38"/>
      <c r="G5" s="38"/>
      <c r="I5" s="27" t="str">
        <f>IF(C5="","",IF(AND(_xlfn.ISFORMULA(C5),C5=YEAR(B5)),"CODE: 9995","CODE: 3301"))</f>
        <v/>
      </c>
    </row>
    <row r="6" spans="2:9" x14ac:dyDescent="0.25">
      <c r="E6" s="39" t="s">
        <v>112</v>
      </c>
      <c r="F6" s="40"/>
      <c r="G6" s="38"/>
    </row>
    <row r="7" spans="2:9" ht="18.75" x14ac:dyDescent="0.3">
      <c r="B7" s="16"/>
      <c r="E7" s="40"/>
      <c r="F7" s="40" t="s">
        <v>113</v>
      </c>
      <c r="G7" s="38"/>
    </row>
    <row r="8" spans="2:9" ht="15.75" customHeight="1" thickBot="1" x14ac:dyDescent="0.35">
      <c r="B8" s="16" t="s">
        <v>115</v>
      </c>
      <c r="E8" s="39" t="s">
        <v>110</v>
      </c>
      <c r="F8" s="40"/>
      <c r="G8" s="38"/>
    </row>
    <row r="9" spans="2:9" x14ac:dyDescent="0.25">
      <c r="B9" s="3" t="s">
        <v>50</v>
      </c>
      <c r="C9" s="4" t="s">
        <v>51</v>
      </c>
      <c r="E9" s="38"/>
      <c r="F9" s="38"/>
      <c r="G9" s="38"/>
      <c r="I9" s="26" t="s">
        <v>5</v>
      </c>
    </row>
    <row r="10" spans="2:9" ht="15.75" customHeight="1" thickBot="1" x14ac:dyDescent="0.3">
      <c r="B10" s="15"/>
      <c r="C10" s="7"/>
      <c r="E10" s="38"/>
      <c r="F10" s="38"/>
      <c r="G10" s="38"/>
      <c r="I10" s="27" t="str">
        <f ca="1">IF(C10="","",IF(AND(_xlfn.ISFORMULA(C10),C10=DATEDIF(B10,TODAY(),"y")),"CODE: 9996","CODE: 3302"))</f>
        <v/>
      </c>
    </row>
    <row r="11" spans="2:9" x14ac:dyDescent="0.25">
      <c r="E11" s="38"/>
      <c r="F11" s="38"/>
      <c r="G11" s="38"/>
    </row>
    <row r="17" spans="1:23" x14ac:dyDescent="0.25">
      <c r="A17" s="18" t="s">
        <v>58</v>
      </c>
      <c r="B17" t="s">
        <v>86</v>
      </c>
    </row>
    <row r="18" spans="1:23" x14ac:dyDescent="0.25">
      <c r="A18" s="18" t="s">
        <v>59</v>
      </c>
      <c r="B18" t="s">
        <v>87</v>
      </c>
    </row>
    <row r="30" spans="1:23" x14ac:dyDescent="0.25">
      <c r="K30" s="23" t="str">
        <f>HYPERLINK("#'Start'!B2","Start")</f>
        <v>Start</v>
      </c>
      <c r="L30" s="22" t="str">
        <f>IF(Start!F25="0000",HYPERLINK("#'Raum1'!b2","Raum 1"),"")</f>
        <v/>
      </c>
      <c r="M30" s="22" t="str">
        <f>IF(Raum1!O32=1234,HYPERLINK("#'Raum2'!b2","Raum 2"),"")</f>
        <v/>
      </c>
      <c r="N30" s="22" t="str">
        <f>IF(Raum2!O32=5678,HYPERLINK("#'Raum3'!B2","Raum 3"),"")</f>
        <v/>
      </c>
      <c r="O30" s="22" t="str">
        <f>IF(Raum3!O32=2468,HYPERLINK("#'Raum4'!B2","Raum 4"),"")</f>
        <v/>
      </c>
      <c r="P30" s="22" t="str">
        <f>IF(Raum4!O32=1357,HYPERLINK("#'Raum5'!B2","Raum 5"),"")</f>
        <v/>
      </c>
      <c r="Q30" s="22" t="str">
        <f>IF(Raum5!O33=19991,HYPERLINK("#'Raum6'!B2","Raum 6"),"")</f>
        <v/>
      </c>
      <c r="R30" s="22" t="str">
        <f>IF(Raum6!O32=2895,HYPERLINK("#'Raum7'!B2","Raum 7"),"")</f>
        <v/>
      </c>
      <c r="W30" s="24" t="str">
        <f>IF(AND(K30="Start",L30="Raum 1",M30="Raum 2",N30="Raum 3",O30="Raum 4",P30="Raum 5",Q30="Raum 6",R30="Raum 7",Raum7!O32=2255),HYPERLINK("#'Exit'!B2","Exit"),"")</f>
        <v/>
      </c>
    </row>
    <row r="32" spans="1:23" x14ac:dyDescent="0.25">
      <c r="K32" t="s">
        <v>88</v>
      </c>
    </row>
    <row r="33" spans="11:15" x14ac:dyDescent="0.25">
      <c r="K33" t="s">
        <v>89</v>
      </c>
      <c r="O33" s="7"/>
    </row>
    <row r="35" spans="11:15" x14ac:dyDescent="0.25">
      <c r="K35" t="s">
        <v>90</v>
      </c>
      <c r="N35" s="21"/>
    </row>
    <row r="36" spans="11:15" x14ac:dyDescent="0.25">
      <c r="K36" t="s">
        <v>84</v>
      </c>
    </row>
    <row r="37" spans="11:15" x14ac:dyDescent="0.25">
      <c r="K37" t="s">
        <v>85</v>
      </c>
    </row>
  </sheetData>
  <sheetProtection sheet="1" objects="1" scenarios="1"/>
  <protectedRanges>
    <protectedRange sqref="C5 B10:C10 O33" name="Bereich1"/>
  </protectedRanges>
  <conditionalFormatting sqref="E6:F8">
    <cfRule type="expression" dxfId="47" priority="15">
      <formula>AND(OR($C$5&lt;&gt;"",$B$10&lt;&gt;"",$C$10&lt;&gt;""),OR(AND($C$5&lt;&gt;"",$C$5&lt;&gt;YEAR($B$5)),AND($B$10&lt;&gt;"",NOT(ISNUMBER($B$10))),AND($B$10&lt;&gt;"",$C$10&lt;&gt;"",$C$10&lt;&gt;DATEDIF($B$10,TODAY(),"Y"))))</formula>
    </cfRule>
  </conditionalFormatting>
  <conditionalFormatting sqref="K30">
    <cfRule type="expression" dxfId="46" priority="11">
      <formula>1=1</formula>
    </cfRule>
  </conditionalFormatting>
  <conditionalFormatting sqref="L30">
    <cfRule type="expression" dxfId="45" priority="2">
      <formula>$L$30="Raum 1"</formula>
    </cfRule>
  </conditionalFormatting>
  <conditionalFormatting sqref="M30">
    <cfRule type="expression" dxfId="44" priority="4">
      <formula>$M$30="Raum 2"</formula>
    </cfRule>
  </conditionalFormatting>
  <conditionalFormatting sqref="N30">
    <cfRule type="expression" dxfId="43" priority="12">
      <formula>$N$30="Raum 3"</formula>
    </cfRule>
  </conditionalFormatting>
  <conditionalFormatting sqref="O30">
    <cfRule type="expression" dxfId="42" priority="8">
      <formula>$O$30="Raum 4"</formula>
    </cfRule>
  </conditionalFormatting>
  <conditionalFormatting sqref="P30">
    <cfRule type="expression" dxfId="41" priority="13">
      <formula>$P$30="Raum 5"</formula>
    </cfRule>
    <cfRule type="expression" dxfId="40" priority="14">
      <formula>$P$30="Raum 4"</formula>
    </cfRule>
  </conditionalFormatting>
  <conditionalFormatting sqref="Q30">
    <cfRule type="expression" dxfId="39" priority="7">
      <formula>$Q$30="Raum 6"</formula>
    </cfRule>
  </conditionalFormatting>
  <conditionalFormatting sqref="R30">
    <cfRule type="expression" dxfId="38" priority="6">
      <formula>$R$30="Raum 7"</formula>
    </cfRule>
  </conditionalFormatting>
  <conditionalFormatting sqref="W30">
    <cfRule type="expression" dxfId="37" priority="3">
      <formula>$W$30="Exit"</formula>
    </cfRule>
  </conditionalFormatting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7">
    <tabColor theme="4" tint="0.39997558519241921"/>
  </sheetPr>
  <dimension ref="A2:W42"/>
  <sheetViews>
    <sheetView showGridLines="0" workbookViewId="0">
      <selection activeCell="E6" sqref="E6"/>
    </sheetView>
  </sheetViews>
  <sheetFormatPr baseColWidth="10" defaultColWidth="9.140625" defaultRowHeight="15" x14ac:dyDescent="0.25"/>
  <cols>
    <col min="2" max="9" width="13.28515625" customWidth="1"/>
  </cols>
  <sheetData>
    <row r="2" spans="2:9" ht="18.75" x14ac:dyDescent="0.3">
      <c r="B2" s="16" t="s">
        <v>56</v>
      </c>
    </row>
    <row r="3" spans="2:9" ht="15.75" thickBot="1" x14ac:dyDescent="0.3"/>
    <row r="4" spans="2:9" x14ac:dyDescent="0.25">
      <c r="B4" s="52" t="s">
        <v>61</v>
      </c>
      <c r="C4" s="52"/>
      <c r="D4" s="52"/>
      <c r="E4" s="19"/>
      <c r="F4" s="39" t="s">
        <v>107</v>
      </c>
      <c r="G4" s="40" t="s">
        <v>108</v>
      </c>
      <c r="I4" s="26" t="s">
        <v>5</v>
      </c>
    </row>
    <row r="5" spans="2:9" ht="15.75" thickBot="1" x14ac:dyDescent="0.3">
      <c r="B5" s="52" t="s">
        <v>62</v>
      </c>
      <c r="C5" s="52"/>
      <c r="D5" s="52"/>
      <c r="E5" s="1">
        <v>3</v>
      </c>
      <c r="F5" s="41"/>
      <c r="G5" s="20"/>
      <c r="I5" s="27" t="str">
        <f>IF(E6="","",IF(AND(_xlfn.ISFORMULA(E4),_xlfn.ISFORMULA(E6),E6=SUMIF(Raum4!$C$5:$C$10,"B",Raum4!$D$5:$D$10)*E5),"CODE: 2895","CODE: 0815"))</f>
        <v/>
      </c>
    </row>
    <row r="6" spans="2:9" x14ac:dyDescent="0.25">
      <c r="B6" s="52" t="s">
        <v>72</v>
      </c>
      <c r="C6" s="52"/>
      <c r="D6" s="52"/>
      <c r="E6" s="7"/>
      <c r="F6" s="39" t="s">
        <v>107</v>
      </c>
      <c r="G6" s="40" t="s">
        <v>108</v>
      </c>
    </row>
    <row r="9" spans="2:9" x14ac:dyDescent="0.25">
      <c r="E9" s="36" t="s">
        <v>103</v>
      </c>
      <c r="I9" s="37" t="str">
        <f>IF(Raum5!O33=19991,HYPERLINK("#'Raum4'!B2","Zum Raum 4"),"")</f>
        <v/>
      </c>
    </row>
    <row r="18" spans="1:23" x14ac:dyDescent="0.25">
      <c r="A18" s="18" t="s">
        <v>58</v>
      </c>
      <c r="B18" t="s">
        <v>98</v>
      </c>
    </row>
    <row r="19" spans="1:23" x14ac:dyDescent="0.25">
      <c r="B19" t="s">
        <v>99</v>
      </c>
    </row>
    <row r="20" spans="1:23" x14ac:dyDescent="0.25">
      <c r="A20" s="18" t="s">
        <v>59</v>
      </c>
      <c r="B20" t="s">
        <v>74</v>
      </c>
    </row>
    <row r="21" spans="1:23" x14ac:dyDescent="0.25">
      <c r="A21" s="18"/>
      <c r="B21" t="s">
        <v>75</v>
      </c>
    </row>
    <row r="22" spans="1:23" x14ac:dyDescent="0.25">
      <c r="A22" s="18" t="s">
        <v>60</v>
      </c>
      <c r="B22" t="s">
        <v>118</v>
      </c>
    </row>
    <row r="23" spans="1:23" x14ac:dyDescent="0.25">
      <c r="A23" s="18"/>
      <c r="B23" t="s">
        <v>79</v>
      </c>
    </row>
    <row r="30" spans="1:23" x14ac:dyDescent="0.25">
      <c r="K30" s="23" t="str">
        <f>HYPERLINK("#'Start'!B2","Start")</f>
        <v>Start</v>
      </c>
      <c r="L30" s="22" t="str">
        <f>IF(Start!F25="0000",HYPERLINK("#'Raum1'!b2","Raum 1"),"")</f>
        <v/>
      </c>
      <c r="M30" s="22" t="str">
        <f>IF(Raum1!O32=1234,HYPERLINK("#'Raum2'!b2","Raum 2"),"")</f>
        <v/>
      </c>
      <c r="N30" s="22" t="str">
        <f>IF(Raum2!O32=5678,HYPERLINK("#'Raum3'!B2","Raum 3"),"")</f>
        <v/>
      </c>
      <c r="O30" s="22" t="str">
        <f>IF(Raum3!O32=2468,HYPERLINK("#'Raum4'!B2","Raum 4"),"")</f>
        <v/>
      </c>
      <c r="P30" s="22" t="str">
        <f>IF(Raum4!O32=1357,HYPERLINK("#'Raum5'!B2","Raum 5"),"")</f>
        <v/>
      </c>
      <c r="Q30" s="22" t="str">
        <f>IF(Raum5!O33=19991,HYPERLINK("#'Raum6'!B2","Raum 6"),"")</f>
        <v/>
      </c>
      <c r="R30" s="22" t="str">
        <f>IF(Raum6!O32=2895,HYPERLINK("#'Raum7'!B2","Raum 7"),"")</f>
        <v/>
      </c>
      <c r="W30" s="24" t="str">
        <f>IF(AND(K30="Start",L30="Raum 1",M30="Raum 2",N30="Raum 3",O30="Raum 4",P30="Raum 5",Q30="Raum 6",R30="Raum 7",Raum7!O32=2255),HYPERLINK("#'Exit'!B2","Exit"),"")</f>
        <v/>
      </c>
    </row>
    <row r="32" spans="1:23" x14ac:dyDescent="0.25">
      <c r="K32" t="s">
        <v>82</v>
      </c>
      <c r="O32" s="7"/>
    </row>
    <row r="33" spans="2:14" x14ac:dyDescent="0.25">
      <c r="K33" t="s">
        <v>83</v>
      </c>
    </row>
    <row r="34" spans="2:14" x14ac:dyDescent="0.25">
      <c r="K34" t="s">
        <v>84</v>
      </c>
    </row>
    <row r="35" spans="2:14" x14ac:dyDescent="0.25">
      <c r="K35" t="s">
        <v>85</v>
      </c>
      <c r="N35" s="21"/>
    </row>
    <row r="42" spans="2:14" x14ac:dyDescent="0.25">
      <c r="B42" t="s">
        <v>78</v>
      </c>
    </row>
  </sheetData>
  <sheetProtection sheet="1" objects="1" scenarios="1"/>
  <protectedRanges>
    <protectedRange sqref="E4 O32 E9 E6:E7" name="Bereich1"/>
  </protectedRanges>
  <mergeCells count="3">
    <mergeCell ref="B4:D4"/>
    <mergeCell ref="B5:D5"/>
    <mergeCell ref="B6:D6"/>
  </mergeCells>
  <conditionalFormatting sqref="F4:G4">
    <cfRule type="expression" dxfId="36" priority="2">
      <formula>OR(AND($E$4&lt;&gt;"",$E$4&lt;&gt;750,$O$32&lt;&gt;2895),AND($E$4&lt;&gt;"",$E$4&lt;&gt;750,$O$32=2895),AND($E$4&lt;&gt;"",$E$4&lt;&gt;750,$O$32&lt;&gt;2895))</formula>
    </cfRule>
  </conditionalFormatting>
  <conditionalFormatting sqref="F6:G6">
    <cfRule type="expression" dxfId="35" priority="1">
      <formula>OR(AND($E$6&lt;&gt;"",$E$6&lt;&gt;2250,$O$32&lt;&gt;2895),AND($E$6&lt;&gt;"",$E$6&lt;&gt;2250,$O$32=2895),AND($E$6&lt;&gt;"",$E$6&lt;&gt;2250,$O$32&lt;&gt;2895))</formula>
    </cfRule>
  </conditionalFormatting>
  <conditionalFormatting sqref="I9">
    <cfRule type="expression" dxfId="34" priority="3">
      <formula>$I$9&lt;&gt;""</formula>
    </cfRule>
  </conditionalFormatting>
  <conditionalFormatting sqref="K30">
    <cfRule type="expression" dxfId="33" priority="14">
      <formula>1=1</formula>
    </cfRule>
  </conditionalFormatting>
  <conditionalFormatting sqref="L30">
    <cfRule type="expression" dxfId="32" priority="4">
      <formula>$L$30="Raum 1"</formula>
    </cfRule>
  </conditionalFormatting>
  <conditionalFormatting sqref="M30">
    <cfRule type="expression" dxfId="31" priority="7">
      <formula>$M$30="Raum 2"</formula>
    </cfRule>
  </conditionalFormatting>
  <conditionalFormatting sqref="N30">
    <cfRule type="expression" dxfId="30" priority="15">
      <formula>$N$30="Raum 3"</formula>
    </cfRule>
  </conditionalFormatting>
  <conditionalFormatting sqref="O30">
    <cfRule type="expression" dxfId="29" priority="11">
      <formula>$O$30="Raum 4"</formula>
    </cfRule>
  </conditionalFormatting>
  <conditionalFormatting sqref="P30">
    <cfRule type="expression" dxfId="28" priority="16">
      <formula>$P$30="Raum 5"</formula>
    </cfRule>
    <cfRule type="expression" dxfId="27" priority="17">
      <formula>$P$30="Raum 4"</formula>
    </cfRule>
  </conditionalFormatting>
  <conditionalFormatting sqref="Q30">
    <cfRule type="expression" dxfId="26" priority="10">
      <formula>$Q$30="Raum 6"</formula>
    </cfRule>
  </conditionalFormatting>
  <conditionalFormatting sqref="R30">
    <cfRule type="expression" dxfId="25" priority="9">
      <formula>$R$30="Raum 7"</formula>
    </cfRule>
  </conditionalFormatting>
  <conditionalFormatting sqref="W30">
    <cfRule type="expression" dxfId="24" priority="5">
      <formula>$W$30="Exit"</formula>
    </cfRule>
  </conditionalFormatting>
  <hyperlinks>
    <hyperlink ref="I9" location="Raum4!A1" display="Zum Raum 4" xr:uid="{CD74C7FB-BE65-4F7E-80BA-950DCBD67977}"/>
  </hyperlinks>
  <pageMargins left="0.75" right="0.75" top="1" bottom="1" header="0.5" footer="0.5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C2E8E-FE49-44E1-A3ED-61CFE2874C82}">
  <sheetPr codeName="Tabelle8">
    <tabColor theme="4" tint="0.39997558519241921"/>
  </sheetPr>
  <dimension ref="A1:I22"/>
  <sheetViews>
    <sheetView showGridLines="0" workbookViewId="0">
      <selection activeCell="H20" sqref="H20"/>
    </sheetView>
  </sheetViews>
  <sheetFormatPr baseColWidth="10" defaultColWidth="9.140625" defaultRowHeight="15" x14ac:dyDescent="0.25"/>
  <cols>
    <col min="2" max="9" width="13.28515625" customWidth="1"/>
  </cols>
  <sheetData>
    <row r="1" spans="2:9" ht="18.75" x14ac:dyDescent="0.3">
      <c r="B1" s="16" t="s">
        <v>56</v>
      </c>
    </row>
    <row r="2" spans="2:9" ht="15.75" thickBot="1" x14ac:dyDescent="0.3"/>
    <row r="3" spans="2:9" x14ac:dyDescent="0.25">
      <c r="B3" s="52" t="s">
        <v>61</v>
      </c>
      <c r="C3" s="52"/>
      <c r="D3" s="52"/>
      <c r="E3" s="19"/>
      <c r="I3" s="2" t="s">
        <v>5</v>
      </c>
    </row>
    <row r="4" spans="2:9" ht="15.75" thickBot="1" x14ac:dyDescent="0.3">
      <c r="B4" s="52" t="s">
        <v>62</v>
      </c>
      <c r="C4" s="52"/>
      <c r="D4" s="52"/>
      <c r="E4" s="1">
        <v>3</v>
      </c>
      <c r="I4" s="17" t="str">
        <f>IF(E5="","",IF(AND(_xlfn.ISFORMULA(E3),_xlfn.ISFORMULA(E5),E5=SUMIF(Raum4!$C$5:$C$10,"B",Raum4!$D$5:$D$10)*E4),"CODE: 2895","CODE: 0815"))</f>
        <v/>
      </c>
    </row>
    <row r="5" spans="2:9" x14ac:dyDescent="0.25">
      <c r="B5" s="52" t="s">
        <v>72</v>
      </c>
      <c r="C5" s="52"/>
      <c r="D5" s="52"/>
      <c r="E5" s="7"/>
    </row>
    <row r="7" spans="2:9" x14ac:dyDescent="0.25">
      <c r="B7" s="3" t="s">
        <v>44</v>
      </c>
      <c r="C7" s="4" t="s">
        <v>24</v>
      </c>
      <c r="D7" s="3" t="s">
        <v>45</v>
      </c>
    </row>
    <row r="8" spans="2:9" x14ac:dyDescent="0.25">
      <c r="B8" s="13">
        <f ca="1">DATE(YEAR(TODAY()),2,6)</f>
        <v>46059</v>
      </c>
      <c r="C8" s="1" t="s">
        <v>100</v>
      </c>
      <c r="D8" s="1">
        <v>5000</v>
      </c>
    </row>
    <row r="9" spans="2:9" x14ac:dyDescent="0.25">
      <c r="B9" s="13">
        <f ca="1">B8+7</f>
        <v>46066</v>
      </c>
      <c r="C9" s="1" t="s">
        <v>34</v>
      </c>
      <c r="D9" s="1">
        <v>3500</v>
      </c>
    </row>
    <row r="10" spans="2:9" x14ac:dyDescent="0.25">
      <c r="B10" s="13">
        <f ca="1">B9+7</f>
        <v>46073</v>
      </c>
      <c r="C10" s="1" t="s">
        <v>100</v>
      </c>
      <c r="D10" s="1">
        <v>2000</v>
      </c>
    </row>
    <row r="11" spans="2:9" x14ac:dyDescent="0.25">
      <c r="B11" s="13">
        <f ca="1">B10+7</f>
        <v>46080</v>
      </c>
      <c r="C11" s="1" t="s">
        <v>34</v>
      </c>
      <c r="D11" s="1">
        <v>5000</v>
      </c>
    </row>
    <row r="12" spans="2:9" x14ac:dyDescent="0.25">
      <c r="B12" s="13">
        <f ca="1">B11+7</f>
        <v>46087</v>
      </c>
      <c r="C12" s="1" t="s">
        <v>100</v>
      </c>
      <c r="D12" s="1">
        <v>4500</v>
      </c>
    </row>
    <row r="13" spans="2:9" x14ac:dyDescent="0.25">
      <c r="B13" s="13">
        <f ca="1">B12+7</f>
        <v>46094</v>
      </c>
      <c r="C13" s="1" t="s">
        <v>34</v>
      </c>
      <c r="D13" s="1">
        <v>10000</v>
      </c>
    </row>
    <row r="17" spans="1:2" x14ac:dyDescent="0.25">
      <c r="A17" s="18" t="s">
        <v>58</v>
      </c>
      <c r="B17" t="s">
        <v>76</v>
      </c>
    </row>
    <row r="18" spans="1:2" x14ac:dyDescent="0.25">
      <c r="A18" s="18"/>
      <c r="B18" t="s">
        <v>77</v>
      </c>
    </row>
    <row r="19" spans="1:2" x14ac:dyDescent="0.25">
      <c r="A19" s="18" t="s">
        <v>59</v>
      </c>
      <c r="B19" t="s">
        <v>63</v>
      </c>
    </row>
    <row r="20" spans="1:2" x14ac:dyDescent="0.25">
      <c r="A20" s="18"/>
      <c r="B20" t="s">
        <v>64</v>
      </c>
    </row>
    <row r="21" spans="1:2" x14ac:dyDescent="0.25">
      <c r="A21" s="18" t="s">
        <v>60</v>
      </c>
      <c r="B21" t="s">
        <v>65</v>
      </c>
    </row>
    <row r="22" spans="1:2" x14ac:dyDescent="0.25">
      <c r="B22" t="s">
        <v>66</v>
      </c>
    </row>
  </sheetData>
  <protectedRanges>
    <protectedRange sqref="E3 E5" name="Bereich1"/>
  </protectedRanges>
  <mergeCells count="3">
    <mergeCell ref="B3:D3"/>
    <mergeCell ref="B4:D4"/>
    <mergeCell ref="B5:D5"/>
  </mergeCells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tabColor theme="4"/>
  </sheetPr>
  <dimension ref="A2:W48"/>
  <sheetViews>
    <sheetView showGridLines="0" workbookViewId="0">
      <selection activeCell="I15" sqref="I15"/>
    </sheetView>
  </sheetViews>
  <sheetFormatPr baseColWidth="10" defaultColWidth="9.140625" defaultRowHeight="15" x14ac:dyDescent="0.25"/>
  <cols>
    <col min="2" max="9" width="13.28515625" customWidth="1"/>
  </cols>
  <sheetData>
    <row r="2" spans="2:9" ht="18.75" x14ac:dyDescent="0.3">
      <c r="B2" s="16" t="s">
        <v>57</v>
      </c>
    </row>
    <row r="3" spans="2:9" ht="15.75" thickBot="1" x14ac:dyDescent="0.3"/>
    <row r="4" spans="2:9" x14ac:dyDescent="0.25">
      <c r="B4" s="3" t="s">
        <v>25</v>
      </c>
      <c r="C4" s="4" t="s">
        <v>26</v>
      </c>
      <c r="I4" s="26" t="s">
        <v>5</v>
      </c>
    </row>
    <row r="5" spans="2:9" ht="15.75" thickBot="1" x14ac:dyDescent="0.3">
      <c r="B5" s="1" t="s">
        <v>29</v>
      </c>
      <c r="C5" s="7"/>
      <c r="D5" s="40"/>
      <c r="E5" s="40" t="s">
        <v>116</v>
      </c>
      <c r="I5" s="27" t="str">
        <f>IF(OR(C12="",C10="",C8="",C7="",C6="",C5=""),"",IF(AND(_xlfn.ISFORMULA(C12),_xlfn.ISFORMULA(C10),_xlfn.ISFORMULA(C8),_xlfn.ISFORMULA(C7),_xlfn.ISFORMULA(C6),_xlfn.ISFORMULA(C5),C12=(COUNTIF(Raum3!$C$5:$C$13,Raum7!B5)+COUNTIF(Raum3!$C$5:$C$13,Raum7!B6)+COUNTIF(Raum3!$C$5:$C$13,Raum7!B7)+COUNTIF(Raum3!$C$5:$C$13,Raum7!B8))*Raum7!C11),"CODE: 2255","CODE: 5522"))</f>
        <v/>
      </c>
    </row>
    <row r="6" spans="2:9" x14ac:dyDescent="0.25">
      <c r="B6" s="1" t="s">
        <v>33</v>
      </c>
      <c r="C6" s="7"/>
      <c r="D6" s="39" t="s">
        <v>110</v>
      </c>
      <c r="E6" s="40"/>
    </row>
    <row r="7" spans="2:9" x14ac:dyDescent="0.25">
      <c r="B7" s="1" t="s">
        <v>31</v>
      </c>
      <c r="C7" s="7"/>
    </row>
    <row r="8" spans="2:9" x14ac:dyDescent="0.25">
      <c r="B8" s="1" t="s">
        <v>28</v>
      </c>
      <c r="C8" s="7"/>
      <c r="F8" s="36" t="s">
        <v>102</v>
      </c>
      <c r="I8" s="22" t="str">
        <f>IF(Raum6!O32=2895,HYPERLINK("#'Raum3'!B2","Zum Raum 3"),"")</f>
        <v/>
      </c>
    </row>
    <row r="10" spans="2:9" x14ac:dyDescent="0.25">
      <c r="B10" s="1" t="s">
        <v>16</v>
      </c>
      <c r="C10" s="7"/>
    </row>
    <row r="11" spans="2:9" x14ac:dyDescent="0.25">
      <c r="B11" s="1" t="s">
        <v>62</v>
      </c>
      <c r="C11" s="1">
        <v>1000</v>
      </c>
    </row>
    <row r="12" spans="2:9" x14ac:dyDescent="0.25">
      <c r="B12" s="1" t="s">
        <v>72</v>
      </c>
      <c r="C12" s="7"/>
    </row>
    <row r="23" spans="1:23" x14ac:dyDescent="0.25">
      <c r="A23" s="18" t="s">
        <v>58</v>
      </c>
      <c r="B23" t="s">
        <v>101</v>
      </c>
    </row>
    <row r="24" spans="1:23" x14ac:dyDescent="0.25">
      <c r="A24" s="18"/>
      <c r="B24" t="s">
        <v>81</v>
      </c>
    </row>
    <row r="25" spans="1:23" x14ac:dyDescent="0.25">
      <c r="A25" s="18" t="s">
        <v>59</v>
      </c>
      <c r="B25" t="s">
        <v>117</v>
      </c>
    </row>
    <row r="26" spans="1:23" x14ac:dyDescent="0.25">
      <c r="A26" s="18"/>
      <c r="B26" t="s">
        <v>68</v>
      </c>
    </row>
    <row r="27" spans="1:23" x14ac:dyDescent="0.25">
      <c r="A27" s="18" t="s">
        <v>60</v>
      </c>
      <c r="B27" t="s">
        <v>96</v>
      </c>
    </row>
    <row r="28" spans="1:23" x14ac:dyDescent="0.25">
      <c r="A28" s="18" t="s">
        <v>70</v>
      </c>
      <c r="B28" t="s">
        <v>97</v>
      </c>
    </row>
    <row r="30" spans="1:23" x14ac:dyDescent="0.25">
      <c r="K30" s="23" t="str">
        <f>HYPERLINK("#'Start'!B2","Start")</f>
        <v>Start</v>
      </c>
      <c r="L30" s="22" t="str">
        <f>IF(Start!F25="0000",HYPERLINK("#'Raum1'!b2","Raum 1"),"")</f>
        <v/>
      </c>
      <c r="M30" s="22" t="str">
        <f>IF(Raum1!O32=1234,HYPERLINK("#'Raum2'!b2","Raum 2"),"")</f>
        <v/>
      </c>
      <c r="N30" s="22" t="str">
        <f>IF(Raum2!O32=5678,HYPERLINK("#'Raum3'!B2","Raum 3"),"")</f>
        <v/>
      </c>
      <c r="O30" s="22" t="str">
        <f>IF(Raum3!O32=2468,HYPERLINK("#'Raum4'!B2","Raum 4"),"")</f>
        <v/>
      </c>
      <c r="P30" s="22" t="str">
        <f>IF(Raum4!O32=1357,HYPERLINK("#'Raum5'!B2","Raum 5"),"")</f>
        <v/>
      </c>
      <c r="Q30" s="22" t="str">
        <f>IF(Raum5!O33=19991,HYPERLINK("#'Raum6'!B2","Raum 6"),"")</f>
        <v/>
      </c>
      <c r="R30" s="22" t="str">
        <f>IF(Raum6!O32=2895,HYPERLINK("#'Raum7'!B2","Raum 7"),"")</f>
        <v/>
      </c>
      <c r="W30" s="24" t="str">
        <f>IF(AND(K30="Start",L30="Raum 1",M30="Raum 2",N30="Raum 3",O30="Raum 4",P30="Raum 5",Q30="Raum 6",R30="Raum 7",Raum7!O32=2255),HYPERLINK("#'Exit'!B2","Exit"),"")</f>
        <v/>
      </c>
    </row>
    <row r="32" spans="1:23" x14ac:dyDescent="0.25">
      <c r="K32" t="s">
        <v>82</v>
      </c>
      <c r="O32" s="7"/>
    </row>
    <row r="33" spans="2:14" x14ac:dyDescent="0.25">
      <c r="K33" t="s">
        <v>83</v>
      </c>
    </row>
    <row r="34" spans="2:14" x14ac:dyDescent="0.25">
      <c r="K34" t="s">
        <v>84</v>
      </c>
    </row>
    <row r="35" spans="2:14" x14ac:dyDescent="0.25">
      <c r="K35" t="s">
        <v>85</v>
      </c>
      <c r="N35" s="21"/>
    </row>
    <row r="48" spans="2:14" x14ac:dyDescent="0.25">
      <c r="B48" t="s">
        <v>78</v>
      </c>
    </row>
  </sheetData>
  <sheetProtection sheet="1" objects="1" scenarios="1"/>
  <protectedRanges>
    <protectedRange sqref="C10 C12 C5:C8 O32" name="Bereich1"/>
  </protectedRanges>
  <conditionalFormatting sqref="E5 D6">
    <cfRule type="expression" dxfId="23" priority="1">
      <formula>AND(OR(AND($C$12&lt;&gt;"",$C$12&lt;&gt;9000),$O$32&lt;&gt;2255),$O$32&lt;&gt;"")</formula>
    </cfRule>
  </conditionalFormatting>
  <conditionalFormatting sqref="I8">
    <cfRule type="expression" dxfId="22" priority="2">
      <formula>$I$8&lt;&gt;""</formula>
    </cfRule>
  </conditionalFormatting>
  <conditionalFormatting sqref="K30">
    <cfRule type="expression" dxfId="21" priority="13">
      <formula>1=1</formula>
    </cfRule>
  </conditionalFormatting>
  <conditionalFormatting sqref="L30">
    <cfRule type="expression" dxfId="20" priority="4">
      <formula>$L$30="Raum 1"</formula>
    </cfRule>
  </conditionalFormatting>
  <conditionalFormatting sqref="M30">
    <cfRule type="expression" dxfId="19" priority="5">
      <formula>$M$30="Raum 2"</formula>
    </cfRule>
  </conditionalFormatting>
  <conditionalFormatting sqref="N30">
    <cfRule type="expression" dxfId="18" priority="14">
      <formula>$N$30="Raum 3"</formula>
    </cfRule>
  </conditionalFormatting>
  <conditionalFormatting sqref="O30">
    <cfRule type="expression" dxfId="17" priority="10">
      <formula>$O$30="Raum 4"</formula>
    </cfRule>
  </conditionalFormatting>
  <conditionalFormatting sqref="P30">
    <cfRule type="expression" dxfId="16" priority="15">
      <formula>$P$30="Raum 5"</formula>
    </cfRule>
    <cfRule type="expression" dxfId="15" priority="16">
      <formula>$P$30="Raum 4"</formula>
    </cfRule>
  </conditionalFormatting>
  <conditionalFormatting sqref="Q30">
    <cfRule type="expression" dxfId="14" priority="9">
      <formula>$Q$30="Raum 6"</formula>
    </cfRule>
  </conditionalFormatting>
  <conditionalFormatting sqref="R30">
    <cfRule type="expression" dxfId="13" priority="8">
      <formula>$R$30="Raum 7"</formula>
    </cfRule>
  </conditionalFormatting>
  <conditionalFormatting sqref="W30">
    <cfRule type="expression" dxfId="12" priority="7">
      <formula>$W$30="Exit"</formula>
    </cfRule>
  </conditionalFormatting>
  <pageMargins left="0.75" right="0.75" top="1" bottom="1" header="0.5" footer="0.5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8F959-585C-47CC-873A-67A2F9D56855}">
  <sheetPr codeName="Tabelle10">
    <tabColor theme="4"/>
  </sheetPr>
  <dimension ref="A1:I20"/>
  <sheetViews>
    <sheetView showGridLines="0" workbookViewId="0">
      <selection activeCell="F8" sqref="F8"/>
    </sheetView>
  </sheetViews>
  <sheetFormatPr baseColWidth="10" defaultColWidth="9.140625" defaultRowHeight="15" x14ac:dyDescent="0.25"/>
  <cols>
    <col min="2" max="9" width="13.28515625" customWidth="1"/>
  </cols>
  <sheetData>
    <row r="1" spans="1:9" ht="18.75" x14ac:dyDescent="0.3">
      <c r="B1" s="16" t="s">
        <v>57</v>
      </c>
    </row>
    <row r="2" spans="1:9" ht="15.75" thickBot="1" x14ac:dyDescent="0.3"/>
    <row r="3" spans="1:9" x14ac:dyDescent="0.25">
      <c r="E3" s="3" t="s">
        <v>25</v>
      </c>
      <c r="F3" s="4" t="s">
        <v>26</v>
      </c>
      <c r="I3" s="2" t="s">
        <v>5</v>
      </c>
    </row>
    <row r="4" spans="1:9" ht="15.75" thickBot="1" x14ac:dyDescent="0.3">
      <c r="E4" s="1" t="s">
        <v>29</v>
      </c>
      <c r="F4" s="7">
        <v>44</v>
      </c>
      <c r="I4" s="17" t="str">
        <f>IF(OR(F11="",F9="",F7="",F6="",F5="",F4=""),"",IF(AND(_xlfn.ISFORMULA(F11),_xlfn.ISFORMULA(F9),_xlfn.ISFORMULA(F7),_xlfn.ISFORMULA(F6),_xlfn.ISFORMULA(F5),_xlfn.ISFORMULA(F4),F11=(COUNTIF(Raum3!$C$5:$C$13,'Raum7 (2)'!E4)+COUNTIF(Raum3!$C$5:$C$13,'Raum7 (2)'!E5)+COUNTIF(Raum3!$C$5:$C$13,'Raum7 (2)'!E6)+COUNTIF(Raum3!$C$5:$C$13,'Raum7 (2)'!E7))*'Raum7 (2)'!F10),"CODE: 2895","CODE: 0815"))</f>
        <v>CODE: 0815</v>
      </c>
    </row>
    <row r="5" spans="1:9" x14ac:dyDescent="0.25">
      <c r="E5" s="1" t="s">
        <v>33</v>
      </c>
      <c r="F5" s="7">
        <v>12</v>
      </c>
    </row>
    <row r="6" spans="1:9" x14ac:dyDescent="0.25">
      <c r="E6" s="1" t="s">
        <v>31</v>
      </c>
      <c r="F6" s="7">
        <v>5</v>
      </c>
    </row>
    <row r="7" spans="1:9" x14ac:dyDescent="0.25">
      <c r="E7" s="1" t="s">
        <v>28</v>
      </c>
      <c r="F7" s="7">
        <v>35</v>
      </c>
    </row>
    <row r="9" spans="1:9" x14ac:dyDescent="0.25">
      <c r="E9" s="1" t="s">
        <v>16</v>
      </c>
      <c r="F9" s="7">
        <f>SUM(F4:F7)</f>
        <v>96</v>
      </c>
    </row>
    <row r="10" spans="1:9" x14ac:dyDescent="0.25">
      <c r="E10" s="1" t="s">
        <v>62</v>
      </c>
      <c r="F10" s="1">
        <v>1000</v>
      </c>
    </row>
    <row r="11" spans="1:9" x14ac:dyDescent="0.25">
      <c r="E11" s="1" t="s">
        <v>72</v>
      </c>
      <c r="F11" s="7">
        <f>F9*F10</f>
        <v>96000</v>
      </c>
    </row>
    <row r="15" spans="1:9" x14ac:dyDescent="0.25">
      <c r="A15" s="18" t="s">
        <v>58</v>
      </c>
      <c r="B15" t="s">
        <v>80</v>
      </c>
    </row>
    <row r="16" spans="1:9" x14ac:dyDescent="0.25">
      <c r="A16" s="18"/>
      <c r="B16" t="s">
        <v>81</v>
      </c>
    </row>
    <row r="17" spans="1:2" x14ac:dyDescent="0.25">
      <c r="A17" s="18" t="s">
        <v>59</v>
      </c>
      <c r="B17" t="s">
        <v>67</v>
      </c>
    </row>
    <row r="18" spans="1:2" x14ac:dyDescent="0.25">
      <c r="A18" s="18"/>
      <c r="B18" t="s">
        <v>68</v>
      </c>
    </row>
    <row r="19" spans="1:2" x14ac:dyDescent="0.25">
      <c r="A19" s="18" t="s">
        <v>60</v>
      </c>
      <c r="B19" t="s">
        <v>69</v>
      </c>
    </row>
    <row r="20" spans="1:2" x14ac:dyDescent="0.25">
      <c r="A20" s="18" t="s">
        <v>70</v>
      </c>
      <c r="B20" t="s">
        <v>71</v>
      </c>
    </row>
  </sheetData>
  <protectedRanges>
    <protectedRange sqref="F9 F11 F4:F7" name="Bereich1"/>
  </protectedRanges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1"/>
  </sheetPr>
  <dimension ref="B2:W30"/>
  <sheetViews>
    <sheetView showGridLines="0" showRowColHeaders="0" tabSelected="1" workbookViewId="0">
      <selection activeCell="H21" sqref="H21"/>
    </sheetView>
  </sheetViews>
  <sheetFormatPr baseColWidth="10" defaultColWidth="9.140625" defaultRowHeight="15" x14ac:dyDescent="0.25"/>
  <cols>
    <col min="2" max="6" width="13.28515625" customWidth="1"/>
    <col min="7" max="7" width="9.140625" customWidth="1"/>
    <col min="8" max="9" width="13.28515625" customWidth="1"/>
    <col min="10" max="10" width="9.140625" customWidth="1"/>
  </cols>
  <sheetData>
    <row r="2" spans="2:10" ht="18.75" customHeight="1" x14ac:dyDescent="0.3">
      <c r="B2" s="16" t="s">
        <v>52</v>
      </c>
    </row>
    <row r="4" spans="2:10" x14ac:dyDescent="0.25">
      <c r="B4" t="s">
        <v>53</v>
      </c>
    </row>
    <row r="5" spans="2:10" ht="15.75" thickBot="1" x14ac:dyDescent="0.3"/>
    <row r="6" spans="2:10" x14ac:dyDescent="0.25">
      <c r="B6" s="28" t="s">
        <v>54</v>
      </c>
      <c r="C6" s="29" t="s">
        <v>55</v>
      </c>
      <c r="D6" s="6">
        <v>0</v>
      </c>
    </row>
    <row r="7" spans="2:10" ht="15" customHeight="1" x14ac:dyDescent="0.25">
      <c r="B7" s="30" t="s">
        <v>4</v>
      </c>
      <c r="C7" s="31">
        <f>Raum1!O32</f>
        <v>0</v>
      </c>
      <c r="D7" s="6">
        <v>1233</v>
      </c>
      <c r="G7" s="53" t="str">
        <f>IF(OR(C7="",C7=0,C8="",C8=0,C9="",C9=0,C10="",C10=0,C11="",C11=0,C12="",C12=0,C13="",C13=0),"",IF(SUM($C$7:$C$13)=35878,"Du hast es geschafft!","Bitte noch einmal versuchen."))</f>
        <v/>
      </c>
      <c r="H7" s="53"/>
      <c r="I7" s="53"/>
      <c r="J7" s="20"/>
    </row>
    <row r="8" spans="2:10" ht="15" customHeight="1" x14ac:dyDescent="0.25">
      <c r="B8" s="30" t="s">
        <v>17</v>
      </c>
      <c r="C8" s="31">
        <f>Raum2!O32</f>
        <v>0</v>
      </c>
      <c r="D8" s="6">
        <v>8765</v>
      </c>
      <c r="G8" s="53"/>
      <c r="H8" s="53"/>
      <c r="I8" s="53"/>
      <c r="J8" s="20"/>
    </row>
    <row r="9" spans="2:10" ht="15" customHeight="1" x14ac:dyDescent="0.25">
      <c r="B9" s="30" t="s">
        <v>23</v>
      </c>
      <c r="C9" s="31">
        <f>Raum3!O32</f>
        <v>0</v>
      </c>
      <c r="D9" s="6">
        <v>4711</v>
      </c>
      <c r="G9" s="53"/>
      <c r="H9" s="53"/>
      <c r="I9" s="53"/>
      <c r="J9" s="20"/>
    </row>
    <row r="10" spans="2:10" ht="15" customHeight="1" x14ac:dyDescent="0.25">
      <c r="B10" s="30" t="s">
        <v>43</v>
      </c>
      <c r="C10" s="31">
        <f>Raum4!O32</f>
        <v>0</v>
      </c>
      <c r="D10" s="6">
        <v>1700</v>
      </c>
      <c r="G10" s="53"/>
      <c r="H10" s="53"/>
      <c r="I10" s="53"/>
      <c r="J10" s="20"/>
    </row>
    <row r="11" spans="2:10" ht="15" customHeight="1" x14ac:dyDescent="0.25">
      <c r="B11" s="30" t="s">
        <v>91</v>
      </c>
      <c r="C11" s="31">
        <f>Raum5!O33</f>
        <v>0</v>
      </c>
      <c r="D11" s="6">
        <v>3301</v>
      </c>
      <c r="G11" s="53"/>
      <c r="H11" s="53"/>
      <c r="I11" s="53"/>
      <c r="J11" s="20"/>
    </row>
    <row r="12" spans="2:10" x14ac:dyDescent="0.25">
      <c r="B12" s="30" t="s">
        <v>56</v>
      </c>
      <c r="C12" s="31">
        <f>Raum6!O32</f>
        <v>0</v>
      </c>
      <c r="D12" s="6">
        <v>815</v>
      </c>
    </row>
    <row r="13" spans="2:10" ht="15.75" thickBot="1" x14ac:dyDescent="0.3">
      <c r="B13" s="32" t="s">
        <v>57</v>
      </c>
      <c r="C13" s="33">
        <f>Raum7!O32</f>
        <v>0</v>
      </c>
      <c r="D13" s="6">
        <v>5522</v>
      </c>
    </row>
    <row r="15" spans="2:10" x14ac:dyDescent="0.25">
      <c r="B15" t="s">
        <v>92</v>
      </c>
    </row>
    <row r="30" spans="11:23" x14ac:dyDescent="0.25">
      <c r="K30" s="23" t="str">
        <f>HYPERLINK("#'Start'!B2","Start")</f>
        <v>Start</v>
      </c>
      <c r="L30" s="22" t="str">
        <f>IF(Start!F25="0000",HYPERLINK("#'Raum2'!b1","Raum 1"),"")</f>
        <v/>
      </c>
      <c r="M30" s="22" t="str">
        <f>IF(Raum1!O32=1234,HYPERLINK("#'Raum2'!b2","Raum 2"),"")</f>
        <v/>
      </c>
      <c r="N30" s="22" t="str">
        <f>IF(Raum2!O32=5678,HYPERLINK("#'Raum3'!B2","Raum 3"),"")</f>
        <v/>
      </c>
      <c r="O30" s="22" t="str">
        <f>IF(Raum3!O32=2468,HYPERLINK("#'Raum4'!B2","Raum 4"),"")</f>
        <v/>
      </c>
      <c r="P30" s="22" t="str">
        <f>IF(Raum4!O32=1357,HYPERLINK("#'Raum5'!B2","Raum 5"),"")</f>
        <v/>
      </c>
      <c r="Q30" s="22" t="str">
        <f>IF(Raum5!O33=19991,HYPERLINK("#'Raum6'!B2","Raum 6"),"")</f>
        <v/>
      </c>
      <c r="R30" s="22" t="str">
        <f>IF(Raum6!O32=2895,HYPERLINK("#'Raum7'!B2","Raum 7"),"")</f>
        <v/>
      </c>
      <c r="W30" s="24" t="str">
        <f>IF(AND(K30="Start",L30="Raum 1",M30="Raum 2",N30="Raum 3",O30="Raum 4",P30="Raum 5",Q30="Raum 6",R30="Raum 7",Raum7!O32=2255),HYPERLINK("#'Exit'!B2","Exit"),"")</f>
        <v/>
      </c>
    </row>
  </sheetData>
  <sheetProtection sheet="1" objects="1" scenarios="1"/>
  <mergeCells count="1">
    <mergeCell ref="G7:I11"/>
  </mergeCells>
  <conditionalFormatting sqref="G7">
    <cfRule type="expression" dxfId="11" priority="14">
      <formula>AND($G$7&lt;&gt;"",LEFT($G$7,2)&lt;&gt;"Du")</formula>
    </cfRule>
    <cfRule type="expression" dxfId="10" priority="15">
      <formula>AND($G$7&lt;&gt;"",LEFT($G$7,2)="Du")</formula>
    </cfRule>
  </conditionalFormatting>
  <conditionalFormatting sqref="K30">
    <cfRule type="expression" dxfId="9" priority="10">
      <formula>1=1</formula>
    </cfRule>
  </conditionalFormatting>
  <conditionalFormatting sqref="L30">
    <cfRule type="expression" dxfId="8" priority="1">
      <formula>$L$30="Raum 1"</formula>
    </cfRule>
  </conditionalFormatting>
  <conditionalFormatting sqref="M30">
    <cfRule type="expression" dxfId="7" priority="8">
      <formula>$M$30="Raum 2"</formula>
    </cfRule>
  </conditionalFormatting>
  <conditionalFormatting sqref="N30">
    <cfRule type="expression" dxfId="6" priority="11">
      <formula>$N$30="Raum 3"</formula>
    </cfRule>
  </conditionalFormatting>
  <conditionalFormatting sqref="O30">
    <cfRule type="expression" dxfId="5" priority="7">
      <formula>$O$30="Raum 4"</formula>
    </cfRule>
  </conditionalFormatting>
  <conditionalFormatting sqref="P30">
    <cfRule type="expression" dxfId="4" priority="12">
      <formula>$P$30="Raum 5"</formula>
    </cfRule>
    <cfRule type="expression" dxfId="3" priority="13">
      <formula>$P$30="Raum 4"</formula>
    </cfRule>
  </conditionalFormatting>
  <conditionalFormatting sqref="Q30">
    <cfRule type="expression" dxfId="2" priority="6">
      <formula>$Q$30="Raum 6"</formula>
    </cfRule>
  </conditionalFormatting>
  <conditionalFormatting sqref="R30">
    <cfRule type="expression" dxfId="1" priority="4">
      <formula>$R$30="Raum 7"</formula>
    </cfRule>
  </conditionalFormatting>
  <conditionalFormatting sqref="W30">
    <cfRule type="expression" dxfId="0" priority="2">
      <formula>$W$30="Exit"</formula>
    </cfRule>
  </conditionalFormatting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</vt:i4>
      </vt:variant>
    </vt:vector>
  </HeadingPairs>
  <TitlesOfParts>
    <vt:vector size="12" baseType="lpstr">
      <vt:lpstr>Start</vt:lpstr>
      <vt:lpstr>Raum1</vt:lpstr>
      <vt:lpstr>Raum2</vt:lpstr>
      <vt:lpstr>Raum3</vt:lpstr>
      <vt:lpstr>Raum4</vt:lpstr>
      <vt:lpstr>Raum5</vt:lpstr>
      <vt:lpstr>Raum6</vt:lpstr>
      <vt:lpstr>Raum6 (2)</vt:lpstr>
      <vt:lpstr>Raum7</vt:lpstr>
      <vt:lpstr>Raum7 (2)</vt:lpstr>
      <vt:lpstr>Exit</vt:lpstr>
      <vt:lpstr>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Gorontzy, Thomas</dc:creator>
  <cp:lastModifiedBy>Gorontzy, Thomas</cp:lastModifiedBy>
  <dcterms:created xsi:type="dcterms:W3CDTF">2026-05-27T11:27:19Z</dcterms:created>
  <dcterms:modified xsi:type="dcterms:W3CDTF">2026-10-11T12:59:51Z</dcterms:modified>
</cp:coreProperties>
</file>