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\src\pusher\defi_aggregator\"/>
    </mc:Choice>
  </mc:AlternateContent>
  <xr:revisionPtr revIDLastSave="0" documentId="8_{F6796A4E-B7A5-445A-ABE8-35454378B6BB}" xr6:coauthVersionLast="46" xr6:coauthVersionMax="46" xr10:uidLastSave="{00000000-0000-0000-0000-000000000000}"/>
  <bookViews>
    <workbookView xWindow="-90" yWindow="-90" windowWidth="19380" windowHeight="10380" xr2:uid="{C4A1E074-6D0A-432D-9438-FC70F5EA2A1C}"/>
  </bookViews>
  <sheets>
    <sheet name="Sheet1" sheetId="1" r:id="rId1"/>
  </sheets>
  <definedNames>
    <definedName name="solver_adj" localSheetId="0" hidden="1">Sheet1!$N$28:$N$31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Sheet1!$N$32</definedName>
    <definedName name="solver_lhs2" localSheetId="0" hidden="1">Sheet1!$N$32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Sheet1!$O$38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2" i="1" l="1"/>
  <c r="T7" i="1"/>
  <c r="I8" i="1"/>
  <c r="J8" i="1"/>
  <c r="K8" i="1"/>
  <c r="L8" i="1"/>
  <c r="I9" i="1"/>
  <c r="I14" i="1" s="1"/>
  <c r="J9" i="1"/>
  <c r="K9" i="1"/>
  <c r="L9" i="1"/>
  <c r="J7" i="1"/>
  <c r="R6" i="1" s="1"/>
  <c r="K7" i="1"/>
  <c r="K14" i="1" s="1"/>
  <c r="K17" i="1" s="1"/>
  <c r="O7" i="1" s="1"/>
  <c r="O18" i="1" s="1"/>
  <c r="O30" i="1" s="1"/>
  <c r="L7" i="1"/>
  <c r="R8" i="1" s="1"/>
  <c r="I7" i="1"/>
  <c r="S5" i="1" l="1"/>
  <c r="Q5" i="1"/>
  <c r="O24" i="1" s="1" a="1"/>
  <c r="O24" i="1" s="1"/>
  <c r="S7" i="1"/>
  <c r="R7" i="1"/>
  <c r="Q7" i="1"/>
  <c r="T6" i="1"/>
  <c r="R5" i="1"/>
  <c r="Q8" i="1"/>
  <c r="S6" i="1"/>
  <c r="J14" i="1"/>
  <c r="J17" i="1" s="1"/>
  <c r="O6" i="1" s="1"/>
  <c r="O17" i="1" s="1"/>
  <c r="Q6" i="1"/>
  <c r="T8" i="1"/>
  <c r="S8" i="1"/>
  <c r="T5" i="1"/>
  <c r="L15" i="1"/>
  <c r="L18" i="1" s="1"/>
  <c r="L14" i="1"/>
  <c r="L17" i="1" s="1"/>
  <c r="O8" i="1" s="1"/>
  <c r="O19" i="1" s="1"/>
  <c r="O31" i="1" s="1"/>
  <c r="I15" i="1"/>
  <c r="I18" i="1" s="1"/>
  <c r="I17" i="1"/>
  <c r="O5" i="1" s="1"/>
  <c r="O16" i="1" s="1"/>
  <c r="O12" i="1"/>
  <c r="K15" i="1"/>
  <c r="K18" i="1" s="1"/>
  <c r="J15" i="1"/>
  <c r="J18" i="1" s="1"/>
  <c r="I11" i="1"/>
  <c r="I12" i="1" s="1"/>
  <c r="L11" i="1"/>
  <c r="L12" i="1" s="1"/>
  <c r="K11" i="1"/>
  <c r="K12" i="1" s="1"/>
  <c r="J11" i="1"/>
  <c r="J12" i="1" s="1"/>
  <c r="O21" i="1" l="1"/>
  <c r="O29" i="1"/>
  <c r="O22" i="1" a="1"/>
  <c r="O22" i="1" s="1"/>
  <c r="O28" i="1"/>
  <c r="O36" i="1" a="1"/>
  <c r="O36" i="1" s="1"/>
  <c r="O34" i="1" l="1" a="1"/>
  <c r="O34" i="1" s="1"/>
  <c r="O38" i="1" s="1"/>
  <c r="O33" i="1"/>
  <c r="O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<sst xmlns="http://schemas.openxmlformats.org/spreadsheetml/2006/main" count="24" uniqueCount="18">
  <si>
    <t>avg daily ret</t>
  </si>
  <si>
    <t>annual ret</t>
  </si>
  <si>
    <t>A</t>
  </si>
  <si>
    <t>B</t>
  </si>
  <si>
    <t>C</t>
  </si>
  <si>
    <t>D</t>
  </si>
  <si>
    <t>rfr</t>
  </si>
  <si>
    <t>a</t>
  </si>
  <si>
    <t>b</t>
  </si>
  <si>
    <t>c</t>
  </si>
  <si>
    <t>d</t>
  </si>
  <si>
    <t>mtrx</t>
  </si>
  <si>
    <t>sumproduct</t>
  </si>
  <si>
    <t>stdev</t>
  </si>
  <si>
    <t>sharpe</t>
  </si>
  <si>
    <t>ret</t>
  </si>
  <si>
    <t>ret2</t>
  </si>
  <si>
    <t>SOLVED WEIGHTS: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</si>
</sst>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/>
    <xf numFmtId="2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4708-22F9-4BF3-8C71-EE2061120A13}">
  <dimension ref="D4:T38"/>
  <sheetViews>
    <sheetView tabSelected="1" topLeftCell="C1" workbookViewId="0">
      <selection activeCell="N5" sqref="N5"/>
    </sheetView>
  </sheetViews>
  <sheetFormatPr defaultRowHeight="14.75" x14ac:dyDescent="0.75"/>
  <cols>
    <col min="8" max="8" width="10.58984375" bestFit="1" customWidth="1"/>
    <col min="9" max="9" width="8.76953125" bestFit="1" customWidth="1"/>
    <col min="10" max="11" width="10.58984375" bestFit="1" customWidth="1"/>
    <col min="12" max="12" width="8.76953125" bestFit="1" customWidth="1"/>
    <col min="14" max="14" width="15.7265625" bestFit="1" customWidth="1"/>
    <col min="15" max="15" width="9.58984375" bestFit="1" customWidth="1"/>
    <col min="17" max="17" width="11.6328125" bestFit="1" customWidth="1"/>
    <col min="18" max="18" width="9.58984375" bestFit="1" customWidth="1"/>
  </cols>
  <sheetData>
    <row r="4" spans="4:20" x14ac:dyDescent="0.75">
      <c r="D4" s="4" t="s">
        <v>2</v>
      </c>
      <c r="E4" s="4" t="s">
        <v>3</v>
      </c>
      <c r="F4" s="4" t="s">
        <v>4</v>
      </c>
      <c r="G4" s="4" t="s">
        <v>5</v>
      </c>
      <c r="Q4" s="4" t="s">
        <v>7</v>
      </c>
      <c r="R4" s="4" t="s">
        <v>8</v>
      </c>
      <c r="S4" s="4" t="s">
        <v>9</v>
      </c>
      <c r="T4" s="4" t="s">
        <v>10</v>
      </c>
    </row>
    <row r="5" spans="4:20" x14ac:dyDescent="0.75">
      <c r="N5" t="s">
        <v>2</v>
      </c>
      <c r="O5" s="2">
        <f>I17</f>
        <v>0.29145275964966716</v>
      </c>
      <c r="Q5" s="5">
        <f>COVAR($I$6:$I$9,I$6:I$9)*250</f>
        <v>2.0728323332983741E-2</v>
      </c>
      <c r="R5" s="6">
        <f t="shared" ref="R5:T5" si="0">COVAR($I$6:$I$9,J$6:J$9)*250</f>
        <v>-0.92635057610783578</v>
      </c>
      <c r="S5" s="6">
        <f t="shared" si="0"/>
        <v>0.19611760555083257</v>
      </c>
      <c r="T5" s="5">
        <f t="shared" si="0"/>
        <v>-6.4341010889389636E-5</v>
      </c>
    </row>
    <row r="6" spans="4:20" x14ac:dyDescent="0.75">
      <c r="D6">
        <v>11.1</v>
      </c>
      <c r="E6">
        <v>14.2</v>
      </c>
      <c r="F6">
        <v>31</v>
      </c>
      <c r="G6">
        <v>111.4</v>
      </c>
      <c r="I6">
        <v>0</v>
      </c>
      <c r="J6">
        <v>0</v>
      </c>
      <c r="K6">
        <v>0</v>
      </c>
      <c r="L6">
        <v>0</v>
      </c>
      <c r="N6" t="s">
        <v>3</v>
      </c>
      <c r="O6" s="2">
        <f>J17</f>
        <v>46.345830665813061</v>
      </c>
      <c r="Q6" s="6">
        <f>COVAR($J$6:$J$9,I$6:I$9)*250</f>
        <v>-0.92635057610783578</v>
      </c>
      <c r="R6" s="5">
        <f t="shared" ref="R6:T6" si="1">COVAR($J$6:$J$9,J$6:J$9)*250</f>
        <v>52.255705992851134</v>
      </c>
      <c r="S6" s="5">
        <f t="shared" si="1"/>
        <v>-4.8302450730582747</v>
      </c>
      <c r="T6" s="5">
        <f t="shared" si="1"/>
        <v>-1.0450534201256923E-2</v>
      </c>
    </row>
    <row r="7" spans="4:20" x14ac:dyDescent="0.75">
      <c r="D7">
        <v>11.2</v>
      </c>
      <c r="E7">
        <v>16</v>
      </c>
      <c r="F7">
        <v>38.299999999999997</v>
      </c>
      <c r="G7">
        <v>111.3</v>
      </c>
      <c r="I7" s="1">
        <f>D7/D6-1</f>
        <v>9.009009009008917E-3</v>
      </c>
      <c r="J7" s="1">
        <f t="shared" ref="J7:L7" si="2">E7/E6-1</f>
        <v>0.12676056338028174</v>
      </c>
      <c r="K7" s="1">
        <f t="shared" si="2"/>
        <v>0.23548387096774182</v>
      </c>
      <c r="L7" s="1">
        <f t="shared" si="2"/>
        <v>-8.9766606822272443E-4</v>
      </c>
      <c r="N7" t="s">
        <v>4</v>
      </c>
      <c r="O7" s="2">
        <f>K17</f>
        <v>6.3702834161542956</v>
      </c>
      <c r="Q7" s="6">
        <f>COVAR($K$6:$K$9,I$6:I$9)*250</f>
        <v>0.19611760555083257</v>
      </c>
      <c r="R7" s="7">
        <f t="shared" ref="R7:T7" si="3">COVAR($K$6:$K$9,J$6:J$9)*250</f>
        <v>-4.8302450730582747</v>
      </c>
      <c r="S7" s="5">
        <f t="shared" si="3"/>
        <v>4.0419706397230204</v>
      </c>
      <c r="T7" s="5">
        <f t="shared" si="3"/>
        <v>-1.413714467059526E-3</v>
      </c>
    </row>
    <row r="8" spans="4:20" x14ac:dyDescent="0.75">
      <c r="D8">
        <v>11.3</v>
      </c>
      <c r="E8">
        <v>11</v>
      </c>
      <c r="F8">
        <v>37.200000000000003</v>
      </c>
      <c r="G8">
        <v>111.2</v>
      </c>
      <c r="I8" s="1">
        <f t="shared" ref="I8:I9" si="4">D8/D7-1</f>
        <v>8.9285714285716189E-3</v>
      </c>
      <c r="J8" s="1">
        <f t="shared" ref="J8:J9" si="5">E8/E7-1</f>
        <v>-0.3125</v>
      </c>
      <c r="K8" s="1">
        <f t="shared" ref="K8:K9" si="6">F8/F7-1</f>
        <v>-2.8720626631853596E-2</v>
      </c>
      <c r="L8" s="1">
        <f t="shared" ref="L8:L9" si="7">G8/G7-1</f>
        <v>-8.9847259658570877E-4</v>
      </c>
      <c r="N8" t="s">
        <v>5</v>
      </c>
      <c r="O8" s="2">
        <f>L17</f>
        <v>-0.16846370252175669</v>
      </c>
      <c r="Q8" s="5">
        <f>COVAR($L$6:$L$9,I$6:I$9)*250</f>
        <v>-6.4341010889389636E-5</v>
      </c>
      <c r="R8" s="5">
        <f t="shared" ref="R8:T8" si="8">COVAR($L$6:$L$9,J$6:J$9)*250</f>
        <v>-1.0450534201256923E-2</v>
      </c>
      <c r="S8" s="5">
        <f t="shared" si="8"/>
        <v>-1.413714467059526E-3</v>
      </c>
      <c r="T8" s="5">
        <f t="shared" si="8"/>
        <v>3.7840106880449129E-5</v>
      </c>
    </row>
    <row r="9" spans="4:20" x14ac:dyDescent="0.75">
      <c r="D9">
        <v>11.15</v>
      </c>
      <c r="E9">
        <v>21.2</v>
      </c>
      <c r="F9">
        <v>33.299999999999997</v>
      </c>
      <c r="G9">
        <v>111.1</v>
      </c>
      <c r="I9" s="1">
        <f t="shared" si="4"/>
        <v>-1.3274336283185861E-2</v>
      </c>
      <c r="J9" s="1">
        <f t="shared" si="5"/>
        <v>0.92727272727272725</v>
      </c>
      <c r="K9" s="1">
        <f t="shared" si="6"/>
        <v>-0.10483870967741948</v>
      </c>
      <c r="L9" s="1">
        <f t="shared" si="7"/>
        <v>-8.9928057553967378E-4</v>
      </c>
    </row>
    <row r="10" spans="4:20" x14ac:dyDescent="0.75">
      <c r="N10" t="s">
        <v>6</v>
      </c>
      <c r="O10" s="3">
        <v>0</v>
      </c>
    </row>
    <row r="11" spans="4:20" x14ac:dyDescent="0.75">
      <c r="I11">
        <f>_xlfn.VAR.S(I6:I9)</f>
        <v>1.1055105777591329E-4</v>
      </c>
      <c r="J11">
        <f t="shared" ref="J11:L11" si="9">_xlfn.VAR.S(J6:J9)</f>
        <v>0.27869709862853936</v>
      </c>
      <c r="K11">
        <f t="shared" si="9"/>
        <v>2.1557176745189435E-2</v>
      </c>
      <c r="L11">
        <f t="shared" si="9"/>
        <v>2.0181390336239537E-7</v>
      </c>
    </row>
    <row r="12" spans="4:20" x14ac:dyDescent="0.75">
      <c r="I12">
        <f>I11*250</f>
        <v>2.7637764443978322E-2</v>
      </c>
      <c r="J12">
        <f t="shared" ref="J12:L12" si="10">J11*250</f>
        <v>69.674274657134845</v>
      </c>
      <c r="K12">
        <f t="shared" si="10"/>
        <v>5.3892941862973585</v>
      </c>
      <c r="L12">
        <f t="shared" si="10"/>
        <v>5.0453475840598843E-5</v>
      </c>
      <c r="O12" s="2">
        <f>_xlfn.COVARIANCE.P(I6:I9,J6:J9)</f>
        <v>-3.705402304431343E-3</v>
      </c>
    </row>
    <row r="14" spans="4:20" x14ac:dyDescent="0.75">
      <c r="H14" t="s">
        <v>0</v>
      </c>
      <c r="I14" s="2">
        <f>AVERAGE(I6:I9)</f>
        <v>1.1658110385986686E-3</v>
      </c>
      <c r="J14" s="2">
        <f>AVERAGE(J6:J9)</f>
        <v>0.18538332266325225</v>
      </c>
      <c r="K14" s="2">
        <f t="shared" ref="J14:L14" si="11">AVERAGE(K6:K9)</f>
        <v>2.5481133664617184E-2</v>
      </c>
      <c r="L14" s="2">
        <f t="shared" si="11"/>
        <v>-6.7385481008702675E-4</v>
      </c>
    </row>
    <row r="15" spans="4:20" x14ac:dyDescent="0.75">
      <c r="I15" s="2">
        <f>_xlfn.VAR.S(I6:I9)</f>
        <v>1.1055105777591329E-4</v>
      </c>
      <c r="J15" s="2">
        <f t="shared" ref="J15:L15" si="12">_xlfn.VAR.S(J6:J9)</f>
        <v>0.27869709862853936</v>
      </c>
      <c r="K15" s="2">
        <f t="shared" si="12"/>
        <v>2.1557176745189435E-2</v>
      </c>
      <c r="L15" s="2">
        <f t="shared" si="12"/>
        <v>2.0181390336239537E-7</v>
      </c>
    </row>
    <row r="16" spans="4:20" x14ac:dyDescent="0.75">
      <c r="I16" s="2"/>
      <c r="J16" s="2"/>
      <c r="K16" s="2"/>
      <c r="L16" s="2"/>
      <c r="N16">
        <v>0.25</v>
      </c>
      <c r="O16" s="2">
        <f>O5</f>
        <v>0.29145275964966716</v>
      </c>
    </row>
    <row r="17" spans="8:15" x14ac:dyDescent="0.75">
      <c r="H17" t="s">
        <v>1</v>
      </c>
      <c r="I17" s="2">
        <f>I14*250</f>
        <v>0.29145275964966716</v>
      </c>
      <c r="J17" s="2">
        <f t="shared" ref="J17:L17" si="13">J14*250</f>
        <v>46.345830665813061</v>
      </c>
      <c r="K17" s="2">
        <f t="shared" si="13"/>
        <v>6.3702834161542956</v>
      </c>
      <c r="L17" s="2">
        <f t="shared" si="13"/>
        <v>-0.16846370252175669</v>
      </c>
      <c r="N17">
        <v>0.25</v>
      </c>
      <c r="O17" s="2">
        <f t="shared" ref="O17:O19" si="14">O6</f>
        <v>46.345830665813061</v>
      </c>
    </row>
    <row r="18" spans="8:15" x14ac:dyDescent="0.75">
      <c r="I18" s="2">
        <f>I15*250</f>
        <v>2.7637764443978322E-2</v>
      </c>
      <c r="J18" s="2">
        <f t="shared" ref="J18:L18" si="15">J15*250</f>
        <v>69.674274657134845</v>
      </c>
      <c r="K18" s="2">
        <f t="shared" si="15"/>
        <v>5.3892941862973585</v>
      </c>
      <c r="L18" s="2">
        <f t="shared" si="15"/>
        <v>5.0453475840598843E-5</v>
      </c>
      <c r="N18">
        <v>0.25</v>
      </c>
      <c r="O18" s="2">
        <f t="shared" si="14"/>
        <v>6.3702834161542956</v>
      </c>
    </row>
    <row r="19" spans="8:15" x14ac:dyDescent="0.75">
      <c r="N19">
        <v>0.25</v>
      </c>
      <c r="O19" s="2">
        <f t="shared" si="14"/>
        <v>-0.16846370252175669</v>
      </c>
    </row>
    <row r="21" spans="8:15" x14ac:dyDescent="0.75">
      <c r="N21" t="s">
        <v>12</v>
      </c>
      <c r="O21" s="8">
        <f>SUMPRODUCT(O16:O19,N16:N19)</f>
        <v>13.209775784773816</v>
      </c>
    </row>
    <row r="22" spans="8:15" x14ac:dyDescent="0.75">
      <c r="N22" t="s">
        <v>11</v>
      </c>
      <c r="O22" s="8">
        <f t="array" ref="O22">MMULT(TRANSPOSE(N16:N19),O16:O19)</f>
        <v>13.209775784773816</v>
      </c>
    </row>
    <row r="24" spans="8:15" x14ac:dyDescent="0.75">
      <c r="N24" t="s">
        <v>13</v>
      </c>
      <c r="O24" cm="1">
        <f t="array" ref="O24">SQRT(MMULT(MMULT(TRANSPOSE($N$16:$N$19),$Q$5:$T$8),$N$16:$N$19))</f>
        <v>1.6802832634972789</v>
      </c>
    </row>
    <row r="25" spans="8:15" x14ac:dyDescent="0.75">
      <c r="N25" t="s">
        <v>14</v>
      </c>
      <c r="O25" s="9">
        <f>O21/O24</f>
        <v>7.8616362322621018</v>
      </c>
    </row>
    <row r="27" spans="8:15" x14ac:dyDescent="0.75">
      <c r="N27" t="s">
        <v>17</v>
      </c>
    </row>
    <row r="28" spans="8:15" x14ac:dyDescent="0.75">
      <c r="N28" s="10">
        <v>0.99991948501333083</v>
      </c>
      <c r="O28" s="2">
        <f>O16</f>
        <v>0.29145275964966716</v>
      </c>
    </row>
    <row r="29" spans="8:15" x14ac:dyDescent="0.75">
      <c r="N29" s="10">
        <v>8.0514986668684779E-5</v>
      </c>
      <c r="O29" s="2">
        <f t="shared" ref="O29:O31" si="16">O17</f>
        <v>46.345830665813061</v>
      </c>
    </row>
    <row r="30" spans="8:15" x14ac:dyDescent="0.75">
      <c r="N30" s="10">
        <v>0</v>
      </c>
      <c r="O30" s="2">
        <f t="shared" si="16"/>
        <v>6.3702834161542956</v>
      </c>
    </row>
    <row r="31" spans="8:15" x14ac:dyDescent="0.75">
      <c r="N31" s="10">
        <v>0</v>
      </c>
      <c r="O31" s="2">
        <f t="shared" si="16"/>
        <v>-0.16846370252175669</v>
      </c>
    </row>
    <row r="32" spans="8:15" x14ac:dyDescent="0.75">
      <c r="N32">
        <f>SUM(N28:N31)</f>
        <v>0.99999999999999956</v>
      </c>
      <c r="O32" s="8"/>
    </row>
    <row r="33" spans="14:15" x14ac:dyDescent="0.75">
      <c r="N33" t="s">
        <v>15</v>
      </c>
      <c r="O33" s="8">
        <f>SUMPRODUCT(O28:O31,N28:N31)</f>
        <v>0.29516082727281634</v>
      </c>
    </row>
    <row r="34" spans="14:15" x14ac:dyDescent="0.75">
      <c r="N34" t="s">
        <v>16</v>
      </c>
      <c r="O34" s="8" cm="1">
        <f t="array" ref="O34">MMULT(TRANSPOSE(N28:N31),O28:O31)</f>
        <v>0.29516082727281634</v>
      </c>
    </row>
    <row r="36" spans="14:15" x14ac:dyDescent="0.75">
      <c r="N36" t="s">
        <v>13</v>
      </c>
      <c r="O36" s="2" cm="1">
        <f t="array" ref="O36">SQRT(MMULT(MMULT(TRANSPOSE($N$28:$N$31),$Q$5:$T$8),$N$28:$N$31))</f>
        <v>0.14344394774268571</v>
      </c>
    </row>
    <row r="38" spans="14:15" x14ac:dyDescent="0.75">
      <c r="N38" t="s">
        <v>14</v>
      </c>
      <c r="O38">
        <f>O34/O36</f>
        <v>2.0576736203766868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Liudmila Afonina</dc:creator>
  <cp:lastModifiedBy>Iaroslav Afonin</cp:lastModifiedBy>
  <dcterms:created xsi:type="dcterms:W3CDTF">2021-04-09T17:11:32Z</dcterms:created>
  <dcterms:modified xsi:type="dcterms:W3CDTF">2021-04-09T17:41:40Z</dcterms:modified>
</cp:coreProperties>
</file>