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gunet-my.sharepoint.com/personal/nils_wallenberg_gvc_gu_se/Documents/Dokument/workRelated/Papers/BGI/MFA_web_app/streamlit/"/>
    </mc:Choice>
  </mc:AlternateContent>
  <xr:revisionPtr revIDLastSave="137" documentId="11_1B1A246227BD6F818792A7C0A602038F6AD06180" xr6:coauthVersionLast="47" xr6:coauthVersionMax="47" xr10:uidLastSave="{7CC3627C-5416-4E0E-A08D-D45763191A52}"/>
  <bookViews>
    <workbookView xWindow="28680" yWindow="-120" windowWidth="29040" windowHeight="17640" activeTab="1" xr2:uid="{00000000-000D-0000-FFFF-FFFF00000000}"/>
  </bookViews>
  <sheets>
    <sheet name="MFA" sheetId="4" r:id="rId1"/>
    <sheet name="Weights and plotting informati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3" i="5"/>
  <c r="C2" i="5"/>
  <c r="C9" i="5"/>
  <c r="C8" i="5"/>
  <c r="C7" i="5"/>
  <c r="C6" i="5"/>
  <c r="C5" i="5"/>
  <c r="B15" i="5" l="1"/>
  <c r="B14" i="5"/>
  <c r="E9" i="5"/>
  <c r="C10" i="5"/>
  <c r="C11" i="5"/>
  <c r="D8" i="5" l="1"/>
  <c r="E8" i="5" s="1"/>
  <c r="F9" i="5" s="1"/>
  <c r="G9" i="5" s="1"/>
  <c r="D4" i="5"/>
  <c r="G4" i="5" s="1"/>
  <c r="D11" i="5"/>
  <c r="D6" i="5"/>
  <c r="G6" i="5" s="1"/>
  <c r="B18" i="5"/>
  <c r="A27" i="5"/>
  <c r="C27" i="5"/>
  <c r="D27" i="5"/>
  <c r="F27" i="5"/>
  <c r="A28" i="5"/>
  <c r="C28" i="5"/>
  <c r="D28" i="5"/>
  <c r="F28" i="5"/>
  <c r="A29" i="5"/>
  <c r="C29" i="5"/>
  <c r="E29" i="5"/>
  <c r="G29" i="5"/>
  <c r="A30" i="5"/>
  <c r="C30" i="5"/>
  <c r="E30" i="5"/>
  <c r="G30" i="5"/>
  <c r="C18" i="5" l="1"/>
  <c r="B16" i="5"/>
  <c r="C16" i="5" s="1"/>
  <c r="C15" i="5"/>
  <c r="B28" i="5"/>
  <c r="B27" i="5"/>
  <c r="B30" i="5"/>
  <c r="H9" i="5"/>
  <c r="C14" i="5"/>
  <c r="B29" i="5"/>
  <c r="L16" i="4"/>
  <c r="T16" i="4"/>
  <c r="AB16" i="4"/>
  <c r="M16" i="4"/>
  <c r="U16" i="4"/>
  <c r="AC16" i="4"/>
  <c r="Q16" i="4"/>
  <c r="J16" i="4"/>
  <c r="Z16" i="4"/>
  <c r="S16" i="4"/>
  <c r="AA16" i="4"/>
  <c r="N16" i="4"/>
  <c r="V16" i="4"/>
  <c r="AD16" i="4"/>
  <c r="G16" i="4"/>
  <c r="O16" i="4"/>
  <c r="W16" i="4"/>
  <c r="F16" i="4"/>
  <c r="H16" i="4"/>
  <c r="P16" i="4"/>
  <c r="X16" i="4"/>
  <c r="I16" i="4"/>
  <c r="Y16" i="4"/>
  <c r="R16" i="4"/>
  <c r="K16" i="4"/>
  <c r="C17" i="5" l="1"/>
  <c r="D14" i="5" s="1"/>
  <c r="D16" i="5" l="1"/>
  <c r="D15" i="5"/>
  <c r="G13" i="4" s="1"/>
  <c r="V13" i="4" l="1"/>
  <c r="L13" i="4"/>
  <c r="X13" i="4"/>
  <c r="S13" i="4"/>
  <c r="AC13" i="4"/>
  <c r="R13" i="4"/>
  <c r="P13" i="4"/>
  <c r="M13" i="4"/>
  <c r="F13" i="4"/>
  <c r="AD13" i="4"/>
  <c r="W13" i="4"/>
  <c r="Y13" i="4"/>
  <c r="Z13" i="4"/>
  <c r="N13" i="4"/>
  <c r="AA13" i="4"/>
  <c r="O13" i="4"/>
  <c r="U13" i="4"/>
  <c r="AB13" i="4"/>
  <c r="K13" i="4"/>
  <c r="J13" i="4"/>
  <c r="I13" i="4"/>
  <c r="T13" i="4"/>
  <c r="Q13" i="4"/>
  <c r="H13" i="4"/>
  <c r="D17" i="5"/>
</calcChain>
</file>

<file path=xl/sharedStrings.xml><?xml version="1.0" encoding="utf-8"?>
<sst xmlns="http://schemas.openxmlformats.org/spreadsheetml/2006/main" count="91" uniqueCount="77">
  <si>
    <t xml:space="preserve">BGI </t>
  </si>
  <si>
    <t>Scale</t>
  </si>
  <si>
    <t xml:space="preserve">Housing </t>
  </si>
  <si>
    <t xml:space="preserve">Block </t>
  </si>
  <si>
    <t xml:space="preserve">Distric </t>
  </si>
  <si>
    <t>BGI type</t>
  </si>
  <si>
    <t>Water area</t>
  </si>
  <si>
    <t>BGI subtype</t>
  </si>
  <si>
    <t>Green wall</t>
  </si>
  <si>
    <t>Green roof</t>
  </si>
  <si>
    <t>Road verge</t>
  </si>
  <si>
    <t>Ditch</t>
  </si>
  <si>
    <t>Function</t>
  </si>
  <si>
    <t>Weight factor</t>
  </si>
  <si>
    <t xml:space="preserve">Recreation      </t>
  </si>
  <si>
    <t xml:space="preserve">                                                                             Aesthetics</t>
  </si>
  <si>
    <t>Use (passive)</t>
  </si>
  <si>
    <t>Use (active)</t>
  </si>
  <si>
    <t xml:space="preserve">Water management and treatment  </t>
  </si>
  <si>
    <t xml:space="preserve">Runoff pollution reduction </t>
  </si>
  <si>
    <t xml:space="preserve">Costs </t>
  </si>
  <si>
    <t>Construction</t>
  </si>
  <si>
    <t>Maintenance</t>
  </si>
  <si>
    <t>Costs</t>
  </si>
  <si>
    <t>Runoff volume management</t>
  </si>
  <si>
    <t>Rain garden (low)</t>
  </si>
  <si>
    <t>Rain garden (high)</t>
  </si>
  <si>
    <t>Lawn</t>
  </si>
  <si>
    <t>Meadow</t>
  </si>
  <si>
    <t>Grove of trees</t>
  </si>
  <si>
    <t>Wet pond</t>
  </si>
  <si>
    <t>Dry pond</t>
  </si>
  <si>
    <t>Water course</t>
  </si>
  <si>
    <t>Shrub</t>
  </si>
  <si>
    <t>X</t>
  </si>
  <si>
    <t>Y</t>
  </si>
  <si>
    <t>Minimum</t>
  </si>
  <si>
    <t>Middle</t>
  </si>
  <si>
    <t>Maximum</t>
  </si>
  <si>
    <t>Bottom</t>
  </si>
  <si>
    <t>Lower left</t>
  </si>
  <si>
    <t>Lower right</t>
  </si>
  <si>
    <t>Upper left</t>
  </si>
  <si>
    <t>Upper right</t>
  </si>
  <si>
    <t>Sum of weights</t>
  </si>
  <si>
    <t>Recreation</t>
  </si>
  <si>
    <t>Water management and treatment</t>
  </si>
  <si>
    <t>Mean of weights</t>
  </si>
  <si>
    <t>Sum mean weights</t>
  </si>
  <si>
    <t>Percentage</t>
  </si>
  <si>
    <t>Urban forest</t>
  </si>
  <si>
    <t>Large park</t>
  </si>
  <si>
    <t>Rain barrel</t>
  </si>
  <si>
    <t>Flower bed</t>
  </si>
  <si>
    <t>Swale (low)</t>
  </si>
  <si>
    <t>Swale (high)</t>
  </si>
  <si>
    <t>Single tree (small)</t>
  </si>
  <si>
    <t>Single tree (large)</t>
  </si>
  <si>
    <t>Street tree (small)</t>
  </si>
  <si>
    <t>Street tree (large)</t>
  </si>
  <si>
    <t>Permeable pavement</t>
  </si>
  <si>
    <t>Small park</t>
  </si>
  <si>
    <t>Heat stress reduction</t>
  </si>
  <si>
    <t>Outdoor daytime</t>
  </si>
  <si>
    <t>Outdoor nighttime</t>
  </si>
  <si>
    <t>Indoor</t>
  </si>
  <si>
    <t>Background colors for XY plot (green colors)</t>
  </si>
  <si>
    <t>Building</t>
  </si>
  <si>
    <t>Yard</t>
  </si>
  <si>
    <t xml:space="preserve">In connection to grey structures </t>
  </si>
  <si>
    <t>Semi natural, park</t>
  </si>
  <si>
    <t>Aesthetics</t>
  </si>
  <si>
    <t>Multifunctional potential</t>
  </si>
  <si>
    <t>Sub-function</t>
  </si>
  <si>
    <t>Specifics</t>
  </si>
  <si>
    <t>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</si>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</sst>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000000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6" borderId="1" xfId="0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0" xfId="0" applyBorder="1"/>
    <xf numFmtId="0" fontId="2" fillId="0" borderId="10" xfId="0" applyFont="1" applyBorder="1"/>
    <xf numFmtId="0" fontId="0" fillId="0" borderId="0" xfId="0" applyAlignment="1">
      <alignment horizontal="right"/>
    </xf>
    <xf numFmtId="0" fontId="1" fillId="3" borderId="1" xfId="0" applyFont="1" applyFill="1" applyBorder="1"/>
    <xf numFmtId="0" fontId="0" fillId="0" borderId="20" xfId="0" applyBorder="1"/>
    <xf numFmtId="0" fontId="0" fillId="0" borderId="21" xfId="0" applyBorder="1"/>
    <xf numFmtId="0" fontId="0" fillId="0" borderId="6" xfId="0" applyBorder="1"/>
    <xf numFmtId="164" fontId="0" fillId="0" borderId="0" xfId="0" applyNumberFormat="1"/>
    <xf numFmtId="0" fontId="4" fillId="0" borderId="19" xfId="0" applyFont="1" applyBorder="1" applyAlignment="1">
      <alignment wrapText="1"/>
    </xf>
    <xf numFmtId="0" fontId="2" fillId="0" borderId="20" xfId="0" applyFont="1" applyBorder="1" applyAlignment="1">
      <alignment horizontal="right"/>
    </xf>
    <xf numFmtId="0" fontId="0" fillId="0" borderId="3" xfId="0" applyBorder="1" applyAlignment="1">
      <alignment wrapText="1"/>
    </xf>
    <xf numFmtId="0" fontId="4" fillId="0" borderId="19" xfId="0" applyFont="1" applyBorder="1"/>
    <xf numFmtId="0" fontId="4" fillId="0" borderId="4" xfId="0" applyFont="1" applyBorder="1"/>
    <xf numFmtId="0" fontId="1" fillId="0" borderId="4" xfId="0" applyFont="1" applyBorder="1"/>
    <xf numFmtId="0" fontId="0" fillId="0" borderId="2" xfId="0" applyBorder="1" applyAlignment="1">
      <alignment horizontal="right"/>
    </xf>
    <xf numFmtId="0" fontId="1" fillId="0" borderId="3" xfId="0" applyFont="1" applyBorder="1" applyAlignment="1">
      <alignment horizontal="left"/>
    </xf>
    <xf numFmtId="0" fontId="0" fillId="0" borderId="8" xfId="0" applyBorder="1"/>
    <xf numFmtId="0" fontId="0" fillId="0" borderId="7" xfId="0" applyBorder="1"/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23" xfId="0" applyBorder="1"/>
    <xf numFmtId="0" fontId="0" fillId="0" borderId="15" xfId="0" applyBorder="1"/>
    <xf numFmtId="0" fontId="0" fillId="0" borderId="14" xfId="0" applyBorder="1"/>
    <xf numFmtId="0" fontId="0" fillId="0" borderId="24" xfId="0" applyBorder="1"/>
    <xf numFmtId="0" fontId="0" fillId="0" borderId="2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0" xfId="0" applyFont="1" applyAlignment="1">
      <alignment wrapText="1"/>
    </xf>
    <xf numFmtId="0" fontId="4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right"/>
    </xf>
    <xf numFmtId="0" fontId="2" fillId="0" borderId="27" xfId="0" applyFont="1" applyBorder="1" applyAlignment="1">
      <alignment horizontal="right"/>
    </xf>
    <xf numFmtId="0" fontId="1" fillId="0" borderId="8" xfId="0" applyFont="1" applyBorder="1"/>
    <xf numFmtId="0" fontId="1" fillId="0" borderId="1" xfId="0" applyFont="1" applyBorder="1"/>
    <xf numFmtId="0" fontId="1" fillId="0" borderId="20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1" xfId="0" applyFont="1" applyBorder="1" applyAlignment="1">
      <alignment horizontal="right" textRotation="90" wrapText="1"/>
    </xf>
    <xf numFmtId="0" fontId="1" fillId="0" borderId="6" xfId="0" applyFont="1" applyBorder="1" applyAlignment="1">
      <alignment horizontal="right" textRotation="90" wrapText="1"/>
    </xf>
    <xf numFmtId="0" fontId="4" fillId="0" borderId="19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0" borderId="2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0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20" xfId="0" applyFont="1" applyBorder="1" applyAlignment="1">
      <alignment horizontal="right" textRotation="90"/>
    </xf>
    <xf numFmtId="0" fontId="1" fillId="0" borderId="2" xfId="0" applyFont="1" applyBorder="1" applyAlignment="1">
      <alignment horizontal="right" textRotation="90"/>
    </xf>
    <xf numFmtId="0" fontId="2" fillId="7" borderId="21" xfId="0" applyFont="1" applyFill="1" applyBorder="1" applyAlignment="1">
      <alignment horizontal="center" textRotation="90" wrapText="1"/>
    </xf>
    <xf numFmtId="0" fontId="2" fillId="7" borderId="5" xfId="0" applyFont="1" applyFill="1" applyBorder="1" applyAlignment="1">
      <alignment horizontal="center" textRotation="90" wrapText="1"/>
    </xf>
    <xf numFmtId="0" fontId="2" fillId="5" borderId="19" xfId="0" applyFont="1" applyFill="1" applyBorder="1" applyAlignment="1">
      <alignment horizontal="center" textRotation="90" wrapText="1"/>
    </xf>
    <xf numFmtId="0" fontId="2" fillId="5" borderId="4" xfId="0" applyFont="1" applyFill="1" applyBorder="1" applyAlignment="1">
      <alignment horizontal="center" textRotation="90" wrapText="1"/>
    </xf>
    <xf numFmtId="0" fontId="2" fillId="5" borderId="21" xfId="0" applyFont="1" applyFill="1" applyBorder="1" applyAlignment="1">
      <alignment horizontal="center" textRotation="90" wrapText="1"/>
    </xf>
    <xf numFmtId="0" fontId="2" fillId="5" borderId="6" xfId="0" applyFont="1" applyFill="1" applyBorder="1" applyAlignment="1">
      <alignment horizontal="center" textRotation="90" wrapText="1"/>
    </xf>
    <xf numFmtId="0" fontId="1" fillId="4" borderId="19" xfId="0" applyFont="1" applyFill="1" applyBorder="1" applyAlignment="1">
      <alignment vertical="top" wrapText="1"/>
    </xf>
    <xf numFmtId="0" fontId="1" fillId="4" borderId="20" xfId="0" applyFont="1" applyFill="1" applyBorder="1" applyAlignment="1">
      <alignment vertical="top" wrapText="1"/>
    </xf>
    <xf numFmtId="0" fontId="2" fillId="4" borderId="20" xfId="0" applyFont="1" applyFill="1" applyBorder="1" applyAlignment="1">
      <alignment horizontal="center" textRotation="90" wrapText="1"/>
    </xf>
    <xf numFmtId="0" fontId="2" fillId="4" borderId="0" xfId="0" applyFont="1" applyFill="1" applyAlignment="1">
      <alignment horizontal="center" textRotation="90" wrapText="1"/>
    </xf>
    <xf numFmtId="0" fontId="2" fillId="7" borderId="20" xfId="0" applyFont="1" applyFill="1" applyBorder="1" applyAlignment="1">
      <alignment horizontal="center" textRotation="90" wrapText="1"/>
    </xf>
    <xf numFmtId="0" fontId="2" fillId="7" borderId="0" xfId="0" applyFont="1" applyFill="1" applyAlignment="1">
      <alignment horizontal="center" textRotation="90" wrapText="1"/>
    </xf>
    <xf numFmtId="0" fontId="2" fillId="8" borderId="22" xfId="0" applyFont="1" applyFill="1" applyBorder="1" applyAlignment="1">
      <alignment horizontal="center" textRotation="90" wrapText="1"/>
    </xf>
    <xf numFmtId="0" fontId="2" fillId="8" borderId="0" xfId="0" applyFont="1" applyFill="1" applyAlignment="1">
      <alignment horizontal="center" textRotation="90" wrapText="1"/>
    </xf>
    <xf numFmtId="0" fontId="2" fillId="3" borderId="20" xfId="0" applyFont="1" applyFill="1" applyBorder="1" applyAlignment="1">
      <alignment horizontal="center" textRotation="90" wrapText="1"/>
    </xf>
    <xf numFmtId="0" fontId="2" fillId="3" borderId="0" xfId="0" applyFont="1" applyFill="1" applyAlignment="1">
      <alignment horizontal="center" textRotation="90" wrapText="1"/>
    </xf>
    <xf numFmtId="0" fontId="2" fillId="2" borderId="20" xfId="0" applyFont="1" applyFill="1" applyBorder="1" applyAlignment="1">
      <alignment horizontal="center" textRotation="90" wrapText="1"/>
    </xf>
    <xf numFmtId="0" fontId="2" fillId="2" borderId="0" xfId="0" applyFont="1" applyFill="1" applyAlignment="1">
      <alignment horizontal="center" textRotation="90" wrapText="1"/>
    </xf>
    <xf numFmtId="0" fontId="1" fillId="0" borderId="7" xfId="0" applyFont="1" applyBorder="1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3" borderId="9" xfId="0" applyFont="1" applyFill="1" applyBorder="1"/>
    <xf numFmtId="0" fontId="1" fillId="3" borderId="1" xfId="0" applyFont="1" applyFill="1" applyBorder="1"/>
    <xf numFmtId="0" fontId="1" fillId="7" borderId="20" xfId="0" applyFont="1" applyFill="1" applyBorder="1" applyAlignment="1">
      <alignment vertical="top" wrapText="1"/>
    </xf>
    <xf numFmtId="0" fontId="1" fillId="7" borderId="21" xfId="0" applyFont="1" applyFill="1" applyBorder="1" applyAlignment="1">
      <alignment vertical="top" wrapText="1"/>
    </xf>
    <xf numFmtId="0" fontId="3" fillId="5" borderId="1" xfId="0" applyFont="1" applyFill="1" applyBorder="1" applyAlignment="1">
      <alignment wrapText="1"/>
    </xf>
    <xf numFmtId="0" fontId="2" fillId="3" borderId="22" xfId="0" applyFont="1" applyFill="1" applyBorder="1" applyAlignment="1">
      <alignment horizontal="center" textRotation="90" wrapText="1"/>
    </xf>
    <xf numFmtId="0" fontId="2" fillId="10" borderId="19" xfId="0" applyFont="1" applyFill="1" applyBorder="1" applyAlignment="1">
      <alignment horizontal="center" textRotation="90" wrapText="1"/>
    </xf>
    <xf numFmtId="0" fontId="2" fillId="10" borderId="3" xfId="0" applyFont="1" applyFill="1" applyBorder="1" applyAlignment="1">
      <alignment horizontal="center" textRotation="90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  <color rgb="FFF7FC8B"/>
      <color rgb="FFF7F1B0"/>
      <color rgb="FFFFF3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92962585770895"/>
          <c:y val="2.1558641975308643E-2"/>
          <c:w val="0.78790815200555575"/>
          <c:h val="0.89141635802469132"/>
        </c:manualLayout>
      </c:layout>
      <c:areaChart>
        <c:grouping val="stacked"/>
        <c:varyColors val="0"/>
        <c:ser>
          <c:idx val="1"/>
          <c:order val="1"/>
          <c:tx>
            <c:strRef>
              <c:f>'Weights and plotting informatio'!$C$26</c:f>
              <c:strCache>
                <c:ptCount val="1"/>
                <c:pt idx="0">
                  <c:v>Bottom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'Weights and plotting informatio'!$B$27:$B$30</c:f>
              <c:numCache>
                <c:formatCode>General</c:formatCode>
                <c:ptCount val="4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800</c:v>
                </c:pt>
              </c:numCache>
            </c:numRef>
          </c:cat>
          <c:val>
            <c:numRef>
              <c:f>'Weights and plotting informatio'!$C$27:$C$30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2-4922-965C-A0289DE636B8}"/>
            </c:ext>
          </c:extLst>
        </c:ser>
        <c:ser>
          <c:idx val="2"/>
          <c:order val="2"/>
          <c:tx>
            <c:strRef>
              <c:f>'Weights and plotting informatio'!$D$26</c:f>
              <c:strCache>
                <c:ptCount val="1"/>
                <c:pt idx="0">
                  <c:v>Lower left</c:v>
                </c:pt>
              </c:strCache>
            </c:strRef>
          </c:tx>
          <c:spPr>
            <a:solidFill>
              <a:schemeClr val="accent6">
                <a:lumMod val="75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'Weights and plotting informatio'!$B$27:$B$30</c:f>
              <c:numCache>
                <c:formatCode>General</c:formatCode>
                <c:ptCount val="4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800</c:v>
                </c:pt>
              </c:numCache>
            </c:numRef>
          </c:cat>
          <c:val>
            <c:numRef>
              <c:f>'Weights and plotting informatio'!$D$27:$D$30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2-4922-965C-A0289DE636B8}"/>
            </c:ext>
          </c:extLst>
        </c:ser>
        <c:ser>
          <c:idx val="3"/>
          <c:order val="3"/>
          <c:tx>
            <c:strRef>
              <c:f>'Weights and plotting informatio'!$E$26</c:f>
              <c:strCache>
                <c:ptCount val="1"/>
                <c:pt idx="0">
                  <c:v>Lower right</c:v>
                </c:pt>
              </c:strCache>
            </c:strRef>
          </c:tx>
          <c:spPr>
            <a:solidFill>
              <a:schemeClr val="accent6">
                <a:lumMod val="75000"/>
                <a:alpha val="30000"/>
              </a:schemeClr>
            </a:solidFill>
            <a:ln w="25400">
              <a:noFill/>
            </a:ln>
            <a:effectLst/>
          </c:spPr>
          <c:cat>
            <c:numRef>
              <c:f>'Weights and plotting informatio'!$B$27:$B$30</c:f>
              <c:numCache>
                <c:formatCode>General</c:formatCode>
                <c:ptCount val="4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800</c:v>
                </c:pt>
              </c:numCache>
            </c:numRef>
          </c:cat>
          <c:val>
            <c:numRef>
              <c:f>'Weights and plotting informatio'!$E$27:$E$30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2-4922-965C-A0289DE636B8}"/>
            </c:ext>
          </c:extLst>
        </c:ser>
        <c:ser>
          <c:idx val="4"/>
          <c:order val="4"/>
          <c:tx>
            <c:strRef>
              <c:f>'Weights and plotting informatio'!$F$26</c:f>
              <c:strCache>
                <c:ptCount val="1"/>
                <c:pt idx="0">
                  <c:v>Upper left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 w="25400">
              <a:noFill/>
            </a:ln>
            <a:effectLst/>
          </c:spPr>
          <c:cat>
            <c:numRef>
              <c:f>'Weights and plotting informatio'!$B$27:$B$30</c:f>
              <c:numCache>
                <c:formatCode>General</c:formatCode>
                <c:ptCount val="4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800</c:v>
                </c:pt>
              </c:numCache>
            </c:numRef>
          </c:cat>
          <c:val>
            <c:numRef>
              <c:f>'Weights and plotting informatio'!$F$27:$F$30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2-4922-965C-A0289DE636B8}"/>
            </c:ext>
          </c:extLst>
        </c:ser>
        <c:ser>
          <c:idx val="5"/>
          <c:order val="5"/>
          <c:tx>
            <c:strRef>
              <c:f>'Weights and plotting informatio'!$G$26</c:f>
              <c:strCache>
                <c:ptCount val="1"/>
                <c:pt idx="0">
                  <c:v>Upper right</c:v>
                </c:pt>
              </c:strCache>
            </c:strRef>
          </c:tx>
          <c:spPr>
            <a:solidFill>
              <a:schemeClr val="accent6">
                <a:lumMod val="75000"/>
                <a:alpha val="70000"/>
              </a:schemeClr>
            </a:solidFill>
            <a:ln w="25400">
              <a:noFill/>
            </a:ln>
            <a:effectLst/>
          </c:spPr>
          <c:cat>
            <c:numRef>
              <c:f>'Weights and plotting informatio'!$B$27:$B$30</c:f>
              <c:numCache>
                <c:formatCode>General</c:formatCode>
                <c:ptCount val="4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800</c:v>
                </c:pt>
              </c:numCache>
            </c:numRef>
          </c:cat>
          <c:val>
            <c:numRef>
              <c:f>'Weights and plotting informatio'!$G$27:$G$30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A2-4922-965C-A0289DE6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65056"/>
        <c:axId val="466068336"/>
      </c:areaChart>
      <c:scatterChart>
        <c:scatterStyle val="lineMarker"/>
        <c:varyColors val="0"/>
        <c:ser>
          <c:idx val="6"/>
          <c:order val="0"/>
          <c:tx>
            <c:v>Cost-Benefit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666C467-4580-4119-B75E-A634145CD2A8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7A2-4922-965C-A0289DE636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6FA4EF-E047-4F47-94F5-100C1945E0DE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A2-4922-965C-A0289DE636B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E3333F5-02B4-4543-A221-BF26B3C7F6AB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A2-4922-965C-A0289DE636B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D12580-E4A2-4760-91CD-A914A46FF1B2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A2-4922-965C-A0289DE636B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8C42E74-2210-4E7E-9808-9DE6104F5BFD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A2-4922-965C-A0289DE636B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D31F428-21B4-4813-ACB6-C0E6B8E1DFD3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A2-4922-965C-A0289DE636B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DCB092-9256-429B-B21D-C1FDDAFA0E16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A2-4922-965C-A0289DE636B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69FDA02-6F47-4143-8A8D-C633C435CB2E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A2-4922-965C-A0289DE636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12D42B9-124B-4C7C-97EA-D7D6E5F10A15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A2-4922-965C-A0289DE636B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1B6B323-A847-4D1C-BB6E-A8E9ADF0008D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A2-4922-965C-A0289DE636B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E86B75F-E94A-4E10-B7C3-0A129F654170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A2-4922-965C-A0289DE636B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4468221-0CBF-43A4-BD3F-7B55C44E893E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A2-4922-965C-A0289DE636B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D474206-35BA-4CAF-A6C7-BE15431E8D03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A2-4922-965C-A0289DE636B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359485D-B9EE-4A3B-BD91-9F3D090F85A4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A2-4922-965C-A0289DE636B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E8CDBA8-BC7B-45C6-AFCF-28F881B19F87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A2-4922-965C-A0289DE636B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E1F5C75-7585-4E0C-88D3-8495103C71DC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A2-4922-965C-A0289DE636B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241E130-9F0A-4346-A205-C53EA46905CA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A2-4922-965C-A0289DE636B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13B968A-E2BD-4983-B88A-A27D15DDF880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A2-4922-965C-A0289DE636B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566721F-DCCC-4184-B5BE-CD991A05ADB3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A2-4922-965C-A0289DE636B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167636B-1496-4745-A804-085668F7A7CC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A2-4922-965C-A0289DE636B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3C2A29B-33EF-4A9D-8B0D-5E879B21A9B5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A2-4922-965C-A0289DE636B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BD7BCF6-5D27-4ECD-9092-936EE910FCA4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A2-4922-965C-A0289DE636B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EB5BD5E-0B07-4822-8D74-CFF181B4EE1E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A2-4922-965C-A0289DE636B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15A09FB-B487-4E85-BEFE-22AEEF13254D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A2-4922-965C-A0289DE636B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0823A6B-A8EA-4489-8173-FCB60E1DD292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A2-4922-965C-A0289DE63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MFA!$F$16:$AD$16</c:f>
              <c:numCache>
                <c:formatCode>0.0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3.5</c:v>
                </c:pt>
                <c:pt idx="12">
                  <c:v>2.5</c:v>
                </c:pt>
                <c:pt idx="13">
                  <c:v>2</c:v>
                </c:pt>
                <c:pt idx="14">
                  <c:v>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3.5</c:v>
                </c:pt>
                <c:pt idx="19">
                  <c:v>1.5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2</c:v>
                </c:pt>
                <c:pt idx="24">
                  <c:v>4.5</c:v>
                </c:pt>
              </c:numCache>
            </c:numRef>
          </c:xVal>
          <c:yVal>
            <c:numRef>
              <c:f>MFA!$F$13:$AD$13</c:f>
              <c:numCache>
                <c:formatCode>0.0</c:formatCode>
                <c:ptCount val="25"/>
                <c:pt idx="0">
                  <c:v>1.8571428571428572</c:v>
                </c:pt>
                <c:pt idx="1">
                  <c:v>1.4761904761904763</c:v>
                </c:pt>
                <c:pt idx="2">
                  <c:v>2.4603174603174605</c:v>
                </c:pt>
                <c:pt idx="3">
                  <c:v>3.5238095238095242</c:v>
                </c:pt>
                <c:pt idx="4">
                  <c:v>1.3809523809523809</c:v>
                </c:pt>
                <c:pt idx="5">
                  <c:v>1.8571428571428572</c:v>
                </c:pt>
                <c:pt idx="6">
                  <c:v>2.2222222222222223</c:v>
                </c:pt>
                <c:pt idx="7">
                  <c:v>1.9365079365079365</c:v>
                </c:pt>
                <c:pt idx="8">
                  <c:v>1.9206349206349207</c:v>
                </c:pt>
                <c:pt idx="9">
                  <c:v>2.4285714285714288</c:v>
                </c:pt>
                <c:pt idx="10">
                  <c:v>3.3015873015873014</c:v>
                </c:pt>
                <c:pt idx="11">
                  <c:v>3.3333333333333335</c:v>
                </c:pt>
                <c:pt idx="12">
                  <c:v>1.9365079365079365</c:v>
                </c:pt>
                <c:pt idx="13">
                  <c:v>2.4920634920634921</c:v>
                </c:pt>
                <c:pt idx="14">
                  <c:v>1.1746031746031744</c:v>
                </c:pt>
                <c:pt idx="15">
                  <c:v>1.3809523809523809</c:v>
                </c:pt>
                <c:pt idx="16">
                  <c:v>1.3333333333333333</c:v>
                </c:pt>
                <c:pt idx="17">
                  <c:v>2.2698412698412698</c:v>
                </c:pt>
                <c:pt idx="18">
                  <c:v>3.4920634920634921</c:v>
                </c:pt>
                <c:pt idx="19">
                  <c:v>3.3174603174603177</c:v>
                </c:pt>
                <c:pt idx="20">
                  <c:v>1.6031746031746033</c:v>
                </c:pt>
                <c:pt idx="21">
                  <c:v>2.7301587301587302</c:v>
                </c:pt>
                <c:pt idx="22">
                  <c:v>1.9047619047619047</c:v>
                </c:pt>
                <c:pt idx="23">
                  <c:v>4.4285714285714288</c:v>
                </c:pt>
                <c:pt idx="24">
                  <c:v>4.0952380952380949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MFA!$F$3:$AD$3</c15:f>
                <c15:dlblRangeCache>
                  <c:ptCount val="25"/>
                  <c:pt idx="0">
                    <c:v>Green wall</c:v>
                  </c:pt>
                  <c:pt idx="1">
                    <c:v>Green roof</c:v>
                  </c:pt>
                  <c:pt idx="2">
                    <c:v>Rain garden (low)</c:v>
                  </c:pt>
                  <c:pt idx="3">
                    <c:v>Rain garden (high)</c:v>
                  </c:pt>
                  <c:pt idx="4">
                    <c:v>Rain barrel</c:v>
                  </c:pt>
                  <c:pt idx="5">
                    <c:v>Lawn</c:v>
                  </c:pt>
                  <c:pt idx="6">
                    <c:v>Meadow</c:v>
                  </c:pt>
                  <c:pt idx="7">
                    <c:v>Flower bed</c:v>
                  </c:pt>
                  <c:pt idx="8">
                    <c:v>Shrub</c:v>
                  </c:pt>
                  <c:pt idx="9">
                    <c:v>Single tree (small)</c:v>
                  </c:pt>
                  <c:pt idx="10">
                    <c:v>Single tree (large)</c:v>
                  </c:pt>
                  <c:pt idx="11">
                    <c:v>Grove of trees</c:v>
                  </c:pt>
                  <c:pt idx="12">
                    <c:v>Street tree (small)</c:v>
                  </c:pt>
                  <c:pt idx="13">
                    <c:v>Street tree (large)</c:v>
                  </c:pt>
                  <c:pt idx="14">
                    <c:v>Road verge</c:v>
                  </c:pt>
                  <c:pt idx="15">
                    <c:v>Permeable pavement</c:v>
                  </c:pt>
                  <c:pt idx="16">
                    <c:v>Ditch</c:v>
                  </c:pt>
                  <c:pt idx="17">
                    <c:v>Swale (low)</c:v>
                  </c:pt>
                  <c:pt idx="18">
                    <c:v>Swale (high)</c:v>
                  </c:pt>
                  <c:pt idx="19">
                    <c:v>Small park</c:v>
                  </c:pt>
                  <c:pt idx="20">
                    <c:v>Water course</c:v>
                  </c:pt>
                  <c:pt idx="21">
                    <c:v>Wet pond</c:v>
                  </c:pt>
                  <c:pt idx="22">
                    <c:v>Dry pond</c:v>
                  </c:pt>
                  <c:pt idx="23">
                    <c:v>Large park</c:v>
                  </c:pt>
                  <c:pt idx="24">
                    <c:v>Urban forest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E7A2-4922-965C-A0289DE6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96496"/>
        <c:axId val="494897480"/>
      </c:scatterChart>
      <c:valAx>
        <c:axId val="494896496"/>
        <c:scaling>
          <c:orientation val="maxMin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 b="1"/>
                  <a:t>Construction and maintenance</a:t>
                </a:r>
                <a:r>
                  <a:rPr lang="sv-SE" sz="1600" b="1" baseline="0"/>
                  <a:t>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4897480"/>
        <c:crosses val="autoZero"/>
        <c:crossBetween val="midCat"/>
        <c:majorUnit val="1"/>
        <c:minorUnit val="1"/>
      </c:valAx>
      <c:valAx>
        <c:axId val="494897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 b="1"/>
                  <a:t>Multifunctionality potential</a:t>
                </a:r>
              </a:p>
            </c:rich>
          </c:tx>
          <c:layout>
            <c:manualLayout>
              <c:xMode val="edge"/>
              <c:yMode val="edge"/>
              <c:x val="1.7650969252397064E-2"/>
              <c:y val="0.27378780864197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" sourceLinked="1"/>
        <c:majorTickMark val="none"/>
        <c:minorTickMark val="none"/>
        <c:tickLblPos val="nextTo"/>
        <c:crossAx val="494896496"/>
        <c:crosses val="max"/>
        <c:crossBetween val="midCat"/>
        <c:majorUnit val="1"/>
      </c:valAx>
      <c:valAx>
        <c:axId val="466068336"/>
        <c:scaling>
          <c:orientation val="minMax"/>
          <c:max val="5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6065056"/>
        <c:crosses val="autoZero"/>
        <c:crossBetween val="between"/>
        <c:majorUnit val="1"/>
        <c:minorUnit val="1"/>
      </c:valAx>
      <c:dateAx>
        <c:axId val="466065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66068336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67235</xdr:colOff>
      <xdr:row>16</xdr:row>
      <xdr:rowOff>99174</xdr:rowOff>
    </xdr:from>
    <xdr:to>
      <xdr:col>24</xdr:col>
      <xdr:colOff>326427</xdr:colOff>
      <xdr:row>50</xdr:row>
      <xdr:rowOff>102174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57322</xdr:colOff>
      <xdr:row>47</xdr:row>
      <xdr:rowOff>116721</xdr:rowOff>
    </xdr:from>
    <xdr:to>
      <xdr:col>11</xdr:col>
      <xdr:colOff>10023</xdr:colOff>
      <xdr:row>48</xdr:row>
      <xdr:rowOff>164346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664664" y="10669418"/>
          <a:ext cx="694648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sv-SE" sz="1100"/>
            <a:t>Lowest 1</a:t>
          </a:r>
        </a:p>
      </xdr:txBody>
    </xdr:sp>
    <xdr:clientData/>
  </xdr:twoCellAnchor>
  <xdr:twoCellAnchor>
    <xdr:from>
      <xdr:col>6</xdr:col>
      <xdr:colOff>231746</xdr:colOff>
      <xdr:row>16</xdr:row>
      <xdr:rowOff>115520</xdr:rowOff>
    </xdr:from>
    <xdr:to>
      <xdr:col>9</xdr:col>
      <xdr:colOff>300102</xdr:colOff>
      <xdr:row>17</xdr:row>
      <xdr:rowOff>187236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701101" y="4762717"/>
          <a:ext cx="1206343" cy="2622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sv-SE" sz="1100"/>
            <a:t>Highest 5</a:t>
          </a:r>
        </a:p>
      </xdr:txBody>
    </xdr:sp>
    <xdr:clientData/>
  </xdr:twoCellAnchor>
  <xdr:twoCellAnchor>
    <xdr:from>
      <xdr:col>6</xdr:col>
      <xdr:colOff>230046</xdr:colOff>
      <xdr:row>24</xdr:row>
      <xdr:rowOff>29693</xdr:rowOff>
    </xdr:from>
    <xdr:to>
      <xdr:col>9</xdr:col>
      <xdr:colOff>298402</xdr:colOff>
      <xdr:row>25</xdr:row>
      <xdr:rowOff>101409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699401" y="6200890"/>
          <a:ext cx="1206343" cy="2622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sv-SE" sz="1100"/>
            <a:t>4</a:t>
          </a:r>
        </a:p>
      </xdr:txBody>
    </xdr:sp>
    <xdr:clientData/>
  </xdr:twoCellAnchor>
  <xdr:twoCellAnchor>
    <xdr:from>
      <xdr:col>6</xdr:col>
      <xdr:colOff>230046</xdr:colOff>
      <xdr:row>31</xdr:row>
      <xdr:rowOff>138661</xdr:rowOff>
    </xdr:from>
    <xdr:to>
      <xdr:col>9</xdr:col>
      <xdr:colOff>298402</xdr:colOff>
      <xdr:row>33</xdr:row>
      <xdr:rowOff>19877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699401" y="7643358"/>
          <a:ext cx="1206343" cy="2622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sv-SE" sz="1100"/>
            <a:t>3</a:t>
          </a:r>
        </a:p>
      </xdr:txBody>
    </xdr:sp>
    <xdr:clientData/>
  </xdr:twoCellAnchor>
  <xdr:twoCellAnchor>
    <xdr:from>
      <xdr:col>6</xdr:col>
      <xdr:colOff>231616</xdr:colOff>
      <xdr:row>39</xdr:row>
      <xdr:rowOff>57846</xdr:rowOff>
    </xdr:from>
    <xdr:to>
      <xdr:col>9</xdr:col>
      <xdr:colOff>299972</xdr:colOff>
      <xdr:row>40</xdr:row>
      <xdr:rowOff>129562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700971" y="9086543"/>
          <a:ext cx="1206343" cy="2622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sv-SE" sz="1100"/>
            <a:t>2</a:t>
          </a:r>
        </a:p>
      </xdr:txBody>
    </xdr:sp>
    <xdr:clientData/>
  </xdr:twoCellAnchor>
  <xdr:twoCellAnchor>
    <xdr:from>
      <xdr:col>6</xdr:col>
      <xdr:colOff>233625</xdr:colOff>
      <xdr:row>46</xdr:row>
      <xdr:rowOff>165128</xdr:rowOff>
    </xdr:from>
    <xdr:to>
      <xdr:col>9</xdr:col>
      <xdr:colOff>301981</xdr:colOff>
      <xdr:row>48</xdr:row>
      <xdr:rowOff>46344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702980" y="10527325"/>
          <a:ext cx="1206343" cy="2622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sv-SE" sz="1100"/>
            <a:t>Lowest 1</a:t>
          </a:r>
        </a:p>
      </xdr:txBody>
    </xdr:sp>
    <xdr:clientData/>
  </xdr:twoCellAnchor>
  <xdr:twoCellAnchor>
    <xdr:from>
      <xdr:col>12</xdr:col>
      <xdr:colOff>244822</xdr:colOff>
      <xdr:row>47</xdr:row>
      <xdr:rowOff>113713</xdr:rowOff>
    </xdr:from>
    <xdr:to>
      <xdr:col>14</xdr:col>
      <xdr:colOff>117312</xdr:colOff>
      <xdr:row>48</xdr:row>
      <xdr:rowOff>161338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8025243" y="10666410"/>
          <a:ext cx="694648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sv-SE" sz="1100"/>
            <a:t>2</a:t>
          </a:r>
        </a:p>
      </xdr:txBody>
    </xdr:sp>
    <xdr:clientData/>
  </xdr:twoCellAnchor>
  <xdr:twoCellAnchor>
    <xdr:from>
      <xdr:col>16</xdr:col>
      <xdr:colOff>111472</xdr:colOff>
      <xdr:row>47</xdr:row>
      <xdr:rowOff>120732</xdr:rowOff>
    </xdr:from>
    <xdr:to>
      <xdr:col>17</xdr:col>
      <xdr:colOff>329870</xdr:colOff>
      <xdr:row>48</xdr:row>
      <xdr:rowOff>168357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9496104" y="10673429"/>
          <a:ext cx="694648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sv-SE" sz="1100"/>
            <a:t>3</a:t>
          </a:r>
        </a:p>
      </xdr:txBody>
    </xdr:sp>
    <xdr:clientData/>
  </xdr:twoCellAnchor>
  <xdr:twoCellAnchor>
    <xdr:from>
      <xdr:col>19</xdr:col>
      <xdr:colOff>324031</xdr:colOff>
      <xdr:row>47</xdr:row>
      <xdr:rowOff>117724</xdr:rowOff>
    </xdr:from>
    <xdr:to>
      <xdr:col>21</xdr:col>
      <xdr:colOff>206548</xdr:colOff>
      <xdr:row>48</xdr:row>
      <xdr:rowOff>165349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0956939" y="10670421"/>
          <a:ext cx="694648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sv-SE" sz="1100"/>
            <a:t>4</a:t>
          </a:r>
        </a:p>
      </xdr:txBody>
    </xdr:sp>
    <xdr:clientData/>
  </xdr:twoCellAnchor>
  <xdr:twoCellAnchor>
    <xdr:from>
      <xdr:col>23</xdr:col>
      <xdr:colOff>65174</xdr:colOff>
      <xdr:row>47</xdr:row>
      <xdr:rowOff>114715</xdr:rowOff>
    </xdr:from>
    <xdr:to>
      <xdr:col>25</xdr:col>
      <xdr:colOff>13042</xdr:colOff>
      <xdr:row>48</xdr:row>
      <xdr:rowOff>162340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292266" y="10667412"/>
          <a:ext cx="739947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sv-SE" sz="1100"/>
            <a:t>Highest 5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95"/>
  <sheetViews>
    <sheetView topLeftCell="A2" zoomScaleNormal="100" workbookViewId="0">
      <selection activeCell="D8" sqref="D8"/>
    </sheetView>
  </sheetViews>
  <sheetFormatPr defaultRowHeight="15" x14ac:dyDescent="0.25"/>
  <cols>
    <col min="1" max="1" width="33.85546875" style="6" customWidth="1"/>
    <col min="2" max="2" width="29.7109375" customWidth="1"/>
    <col min="3" max="4" width="3.85546875" bestFit="1" customWidth="1"/>
    <col min="5" max="5" width="5.5703125" style="15" bestFit="1" customWidth="1"/>
    <col min="6" max="6" width="7.7109375" bestFit="1" customWidth="1"/>
    <col min="7" max="7" width="6.140625" customWidth="1"/>
    <col min="8" max="8" width="6" customWidth="1"/>
    <col min="9" max="9" width="4.85546875" customWidth="1"/>
    <col min="10" max="10" width="5.28515625" customWidth="1"/>
    <col min="11" max="11" width="5.85546875" customWidth="1"/>
    <col min="12" max="12" width="6.42578125" customWidth="1"/>
    <col min="13" max="13" width="6.28515625" customWidth="1"/>
    <col min="14" max="14" width="6" customWidth="1"/>
    <col min="15" max="15" width="5.7109375" customWidth="1"/>
    <col min="16" max="16" width="6" style="16" customWidth="1"/>
    <col min="17" max="17" width="7.140625" customWidth="1"/>
    <col min="18" max="18" width="5.140625" customWidth="1"/>
    <col min="19" max="19" width="6.42578125" customWidth="1"/>
    <col min="20" max="20" width="6.28515625" customWidth="1"/>
    <col min="21" max="21" width="5.85546875" customWidth="1"/>
    <col min="22" max="22" width="5.28515625" customWidth="1"/>
    <col min="23" max="23" width="6.42578125" customWidth="1"/>
    <col min="24" max="24" width="6" customWidth="1"/>
    <col min="25" max="25" width="5.85546875" customWidth="1"/>
    <col min="26" max="26" width="5" customWidth="1"/>
    <col min="27" max="27" width="5.140625" style="16" customWidth="1"/>
    <col min="28" max="28" width="6" customWidth="1"/>
    <col min="29" max="29" width="5.7109375" customWidth="1"/>
  </cols>
  <sheetData>
    <row r="1" spans="1:118" s="10" customFormat="1" x14ac:dyDescent="0.25">
      <c r="A1" s="85" t="s">
        <v>0</v>
      </c>
      <c r="B1" s="86"/>
      <c r="C1" s="86"/>
      <c r="D1" s="86"/>
      <c r="E1" s="75" t="s">
        <v>1</v>
      </c>
      <c r="F1" s="85" t="s">
        <v>2</v>
      </c>
      <c r="G1" s="86"/>
      <c r="H1" s="86"/>
      <c r="I1" s="86"/>
      <c r="J1" s="86"/>
      <c r="K1" s="86"/>
      <c r="L1" s="86"/>
      <c r="M1" s="86"/>
      <c r="N1" s="86"/>
      <c r="O1" s="86"/>
      <c r="P1" s="117"/>
      <c r="Q1" s="85" t="s">
        <v>3</v>
      </c>
      <c r="R1" s="86"/>
      <c r="S1" s="86"/>
      <c r="T1" s="86"/>
      <c r="U1" s="86"/>
      <c r="V1" s="86"/>
      <c r="W1" s="86"/>
      <c r="X1" s="86"/>
      <c r="Y1" s="86"/>
      <c r="Z1" s="86"/>
      <c r="AA1" s="86"/>
      <c r="AB1" s="117"/>
      <c r="AC1" s="85" t="s">
        <v>4</v>
      </c>
      <c r="AD1" s="117"/>
      <c r="AE1" s="12"/>
      <c r="AF1" s="12"/>
      <c r="AG1" s="12"/>
    </row>
    <row r="2" spans="1:118" s="8" customFormat="1" ht="28.5" customHeight="1" x14ac:dyDescent="0.25">
      <c r="A2" s="87" t="s">
        <v>5</v>
      </c>
      <c r="B2" s="87"/>
      <c r="C2" s="87"/>
      <c r="D2" s="87"/>
      <c r="E2" s="88"/>
      <c r="F2" s="118" t="s">
        <v>67</v>
      </c>
      <c r="G2" s="118"/>
      <c r="H2" s="119" t="s">
        <v>68</v>
      </c>
      <c r="I2" s="119"/>
      <c r="J2" s="120"/>
      <c r="K2" s="120"/>
      <c r="L2" s="121"/>
      <c r="M2" s="121"/>
      <c r="N2" s="121"/>
      <c r="O2" s="121"/>
      <c r="P2" s="25"/>
      <c r="Q2" s="105" t="s">
        <v>69</v>
      </c>
      <c r="R2" s="106"/>
      <c r="S2" s="106"/>
      <c r="T2" s="106"/>
      <c r="U2" s="106"/>
      <c r="V2" s="106"/>
      <c r="W2" s="106"/>
      <c r="X2" s="106"/>
      <c r="Y2" s="106"/>
      <c r="Z2" s="122" t="s">
        <v>6</v>
      </c>
      <c r="AA2" s="122"/>
      <c r="AB2" s="123"/>
      <c r="AC2" s="124" t="s">
        <v>70</v>
      </c>
      <c r="AD2" s="124"/>
      <c r="AE2" s="7"/>
      <c r="AF2" s="7"/>
      <c r="AG2" s="7"/>
    </row>
    <row r="3" spans="1:118" ht="72.75" customHeight="1" x14ac:dyDescent="0.25">
      <c r="A3" s="91" t="s">
        <v>12</v>
      </c>
      <c r="B3" s="93" t="s">
        <v>73</v>
      </c>
      <c r="C3" s="97" t="s">
        <v>74</v>
      </c>
      <c r="D3" s="95" t="s">
        <v>13</v>
      </c>
      <c r="E3" s="89" t="s">
        <v>7</v>
      </c>
      <c r="F3" s="115" t="s">
        <v>8</v>
      </c>
      <c r="G3" s="115" t="s">
        <v>9</v>
      </c>
      <c r="H3" s="113" t="s">
        <v>25</v>
      </c>
      <c r="I3" s="113" t="s">
        <v>26</v>
      </c>
      <c r="J3" s="111" t="s">
        <v>52</v>
      </c>
      <c r="K3" s="125" t="s">
        <v>27</v>
      </c>
      <c r="L3" s="113" t="s">
        <v>28</v>
      </c>
      <c r="M3" s="113" t="s">
        <v>53</v>
      </c>
      <c r="N3" s="113" t="s">
        <v>33</v>
      </c>
      <c r="O3" s="113" t="s">
        <v>56</v>
      </c>
      <c r="P3" s="113" t="s">
        <v>57</v>
      </c>
      <c r="Q3" s="126" t="s">
        <v>29</v>
      </c>
      <c r="R3" s="107" t="s">
        <v>58</v>
      </c>
      <c r="S3" s="107" t="s">
        <v>59</v>
      </c>
      <c r="T3" s="107" t="s">
        <v>10</v>
      </c>
      <c r="U3" s="107" t="s">
        <v>60</v>
      </c>
      <c r="V3" s="107" t="s">
        <v>11</v>
      </c>
      <c r="W3" s="107" t="s">
        <v>54</v>
      </c>
      <c r="X3" s="107" t="s">
        <v>55</v>
      </c>
      <c r="Y3" s="107" t="s">
        <v>61</v>
      </c>
      <c r="Z3" s="109" t="s">
        <v>32</v>
      </c>
      <c r="AA3" s="109" t="s">
        <v>30</v>
      </c>
      <c r="AB3" s="99" t="s">
        <v>31</v>
      </c>
      <c r="AC3" s="101" t="s">
        <v>51</v>
      </c>
      <c r="AD3" s="103" t="s">
        <v>50</v>
      </c>
      <c r="AE3" s="1"/>
      <c r="AF3" s="2"/>
      <c r="AG3" s="1"/>
    </row>
    <row r="4" spans="1:118" s="10" customFormat="1" ht="69.75" customHeight="1" x14ac:dyDescent="0.25">
      <c r="A4" s="92"/>
      <c r="B4" s="94"/>
      <c r="C4" s="98"/>
      <c r="D4" s="96"/>
      <c r="E4" s="90"/>
      <c r="F4" s="116"/>
      <c r="G4" s="116"/>
      <c r="H4" s="114"/>
      <c r="I4" s="114"/>
      <c r="J4" s="112"/>
      <c r="K4" s="114"/>
      <c r="L4" s="114"/>
      <c r="M4" s="114"/>
      <c r="N4" s="114"/>
      <c r="O4" s="114"/>
      <c r="P4" s="114"/>
      <c r="Q4" s="127"/>
      <c r="R4" s="108"/>
      <c r="S4" s="108"/>
      <c r="T4" s="108"/>
      <c r="U4" s="108"/>
      <c r="V4" s="108"/>
      <c r="W4" s="108"/>
      <c r="X4" s="108"/>
      <c r="Y4" s="108"/>
      <c r="Z4" s="110"/>
      <c r="AA4" s="110"/>
      <c r="AB4" s="100"/>
      <c r="AC4" s="102"/>
      <c r="AD4" s="104"/>
      <c r="AE4" s="12"/>
      <c r="AF4" s="9"/>
      <c r="AG4" s="12"/>
    </row>
    <row r="5" spans="1:118" x14ac:dyDescent="0.25">
      <c r="A5" s="56" t="s">
        <v>18</v>
      </c>
      <c r="B5" s="5" t="s">
        <v>24</v>
      </c>
      <c r="C5" s="81"/>
      <c r="D5" s="3">
        <v>1</v>
      </c>
      <c r="E5" s="4"/>
      <c r="F5" s="58">
        <v>1</v>
      </c>
      <c r="G5" s="59">
        <v>2</v>
      </c>
      <c r="H5" s="59">
        <v>4</v>
      </c>
      <c r="I5" s="59">
        <v>4</v>
      </c>
      <c r="J5" s="59">
        <v>3</v>
      </c>
      <c r="K5" s="59">
        <v>1</v>
      </c>
      <c r="L5" s="59">
        <v>1</v>
      </c>
      <c r="M5" s="59">
        <v>1</v>
      </c>
      <c r="N5" s="59">
        <v>1</v>
      </c>
      <c r="O5" s="59">
        <v>1</v>
      </c>
      <c r="P5" s="60">
        <v>2</v>
      </c>
      <c r="Q5" s="58">
        <v>2</v>
      </c>
      <c r="R5" s="59">
        <v>1</v>
      </c>
      <c r="S5" s="59">
        <v>2</v>
      </c>
      <c r="T5" s="59">
        <v>1</v>
      </c>
      <c r="U5" s="59">
        <v>3</v>
      </c>
      <c r="V5" s="59">
        <v>4</v>
      </c>
      <c r="W5" s="59">
        <v>5</v>
      </c>
      <c r="X5" s="59">
        <v>5</v>
      </c>
      <c r="Y5" s="59">
        <v>2</v>
      </c>
      <c r="Z5" s="59">
        <v>4</v>
      </c>
      <c r="AA5" s="59">
        <v>5</v>
      </c>
      <c r="AB5" s="60">
        <v>5</v>
      </c>
      <c r="AC5" s="58">
        <v>4</v>
      </c>
      <c r="AD5" s="60">
        <v>3</v>
      </c>
      <c r="AE5" s="3"/>
      <c r="AF5" s="1"/>
      <c r="AG5" s="1"/>
    </row>
    <row r="6" spans="1:118" x14ac:dyDescent="0.25">
      <c r="A6" s="32"/>
      <c r="B6" s="5" t="s">
        <v>19</v>
      </c>
      <c r="C6" s="81"/>
      <c r="D6" s="3">
        <v>1</v>
      </c>
      <c r="E6" s="4"/>
      <c r="F6" s="61">
        <v>1</v>
      </c>
      <c r="G6" s="44">
        <v>1</v>
      </c>
      <c r="H6" s="44">
        <v>5</v>
      </c>
      <c r="I6" s="44">
        <v>5</v>
      </c>
      <c r="J6" s="44">
        <v>3</v>
      </c>
      <c r="K6" s="44">
        <v>1</v>
      </c>
      <c r="L6" s="44">
        <v>1</v>
      </c>
      <c r="M6" s="44">
        <v>1</v>
      </c>
      <c r="N6" s="44">
        <v>1</v>
      </c>
      <c r="O6" s="44">
        <v>1</v>
      </c>
      <c r="P6" s="62">
        <v>1</v>
      </c>
      <c r="Q6" s="61">
        <v>1</v>
      </c>
      <c r="R6" s="44">
        <v>1</v>
      </c>
      <c r="S6" s="44">
        <v>1</v>
      </c>
      <c r="T6" s="44">
        <v>1</v>
      </c>
      <c r="U6" s="44">
        <v>2</v>
      </c>
      <c r="V6" s="44">
        <v>1</v>
      </c>
      <c r="W6" s="44">
        <v>3</v>
      </c>
      <c r="X6" s="44">
        <v>4</v>
      </c>
      <c r="Y6" s="44">
        <v>1</v>
      </c>
      <c r="Z6" s="44">
        <v>1</v>
      </c>
      <c r="AA6" s="44">
        <v>4</v>
      </c>
      <c r="AB6" s="62">
        <v>5</v>
      </c>
      <c r="AC6" s="61">
        <v>1</v>
      </c>
      <c r="AD6" s="62">
        <v>1</v>
      </c>
      <c r="AE6" s="3"/>
      <c r="AF6" s="1"/>
      <c r="AG6" s="1"/>
    </row>
    <row r="7" spans="1:118" x14ac:dyDescent="0.25">
      <c r="A7" s="55" t="s">
        <v>62</v>
      </c>
      <c r="B7" s="5" t="s">
        <v>64</v>
      </c>
      <c r="C7" s="76" t="s">
        <v>75</v>
      </c>
      <c r="D7" s="3">
        <v>10</v>
      </c>
      <c r="E7" s="4"/>
      <c r="F7" s="61">
        <v>2</v>
      </c>
      <c r="G7" s="44">
        <v>1</v>
      </c>
      <c r="H7" s="44">
        <v>2</v>
      </c>
      <c r="I7" s="44">
        <v>4</v>
      </c>
      <c r="J7" s="44">
        <v>1</v>
      </c>
      <c r="K7" s="44">
        <v>1</v>
      </c>
      <c r="L7" s="44">
        <v>2</v>
      </c>
      <c r="M7" s="44">
        <v>2</v>
      </c>
      <c r="N7" s="44">
        <v>2</v>
      </c>
      <c r="O7" s="44">
        <v>3</v>
      </c>
      <c r="P7" s="62">
        <v>4</v>
      </c>
      <c r="Q7" s="61">
        <v>4</v>
      </c>
      <c r="R7" s="44">
        <v>2</v>
      </c>
      <c r="S7" s="44">
        <v>3</v>
      </c>
      <c r="T7" s="44">
        <v>1</v>
      </c>
      <c r="U7" s="44">
        <v>1</v>
      </c>
      <c r="V7" s="44">
        <v>1</v>
      </c>
      <c r="W7" s="44">
        <v>2</v>
      </c>
      <c r="X7" s="44">
        <v>4</v>
      </c>
      <c r="Y7" s="44">
        <v>4</v>
      </c>
      <c r="Z7" s="44">
        <v>1</v>
      </c>
      <c r="AA7" s="44">
        <v>2</v>
      </c>
      <c r="AB7" s="62">
        <v>1</v>
      </c>
      <c r="AC7" s="61">
        <v>5</v>
      </c>
      <c r="AD7" s="62">
        <v>5</v>
      </c>
      <c r="AE7" s="3"/>
      <c r="AF7" s="1"/>
      <c r="AG7" s="1"/>
    </row>
    <row r="8" spans="1:118" x14ac:dyDescent="0.25">
      <c r="A8" s="15"/>
      <c r="B8" s="5"/>
      <c r="C8" s="76" t="s">
        <v>76</v>
      </c>
      <c r="D8" s="3">
        <v>1</v>
      </c>
      <c r="E8" s="4"/>
      <c r="F8" s="61">
        <v>1</v>
      </c>
      <c r="G8" s="44">
        <v>1</v>
      </c>
      <c r="H8" s="44">
        <v>3</v>
      </c>
      <c r="I8" s="44">
        <v>2</v>
      </c>
      <c r="J8" s="44">
        <v>1</v>
      </c>
      <c r="K8" s="44">
        <v>5</v>
      </c>
      <c r="L8" s="44">
        <v>4</v>
      </c>
      <c r="M8" s="44">
        <v>4</v>
      </c>
      <c r="N8" s="44">
        <v>3</v>
      </c>
      <c r="O8" s="44">
        <v>3</v>
      </c>
      <c r="P8" s="62">
        <v>2</v>
      </c>
      <c r="Q8" s="61">
        <v>2</v>
      </c>
      <c r="R8" s="44">
        <v>2</v>
      </c>
      <c r="S8" s="44">
        <v>1</v>
      </c>
      <c r="T8" s="44">
        <v>2</v>
      </c>
      <c r="U8" s="44">
        <v>3</v>
      </c>
      <c r="V8" s="44">
        <v>2</v>
      </c>
      <c r="W8" s="44">
        <v>3</v>
      </c>
      <c r="X8" s="44">
        <v>2</v>
      </c>
      <c r="Y8" s="44">
        <v>3</v>
      </c>
      <c r="Z8" s="44">
        <v>1</v>
      </c>
      <c r="AA8" s="44">
        <v>2</v>
      </c>
      <c r="AB8" s="62">
        <v>4</v>
      </c>
      <c r="AC8" s="61">
        <v>5</v>
      </c>
      <c r="AD8" s="62">
        <v>4</v>
      </c>
      <c r="AE8" s="3"/>
      <c r="AF8" s="1"/>
      <c r="AG8" s="1"/>
    </row>
    <row r="9" spans="1:118" x14ac:dyDescent="0.25">
      <c r="A9" s="55"/>
      <c r="B9" s="5" t="s">
        <v>65</v>
      </c>
      <c r="C9" s="81"/>
      <c r="D9" s="3">
        <v>1</v>
      </c>
      <c r="E9" s="4"/>
      <c r="F9" s="61">
        <v>3</v>
      </c>
      <c r="G9" s="44">
        <v>3</v>
      </c>
      <c r="H9" s="44">
        <v>2</v>
      </c>
      <c r="I9" s="44">
        <v>3</v>
      </c>
      <c r="J9" s="44">
        <v>1</v>
      </c>
      <c r="K9" s="44">
        <v>2</v>
      </c>
      <c r="L9" s="44">
        <v>2</v>
      </c>
      <c r="M9" s="44">
        <v>1</v>
      </c>
      <c r="N9" s="44">
        <v>2</v>
      </c>
      <c r="O9" s="44">
        <v>3</v>
      </c>
      <c r="P9" s="62">
        <v>4</v>
      </c>
      <c r="Q9" s="61">
        <v>5</v>
      </c>
      <c r="R9" s="44">
        <v>2</v>
      </c>
      <c r="S9" s="44">
        <v>3</v>
      </c>
      <c r="T9" s="44">
        <v>1</v>
      </c>
      <c r="U9" s="44">
        <v>1</v>
      </c>
      <c r="V9" s="44">
        <v>1</v>
      </c>
      <c r="W9" s="44">
        <v>1</v>
      </c>
      <c r="X9" s="44">
        <v>2</v>
      </c>
      <c r="Y9" s="44">
        <v>3</v>
      </c>
      <c r="Z9" s="44">
        <v>1</v>
      </c>
      <c r="AA9" s="44">
        <v>2</v>
      </c>
      <c r="AB9" s="62">
        <v>1</v>
      </c>
      <c r="AC9" s="61">
        <v>4</v>
      </c>
      <c r="AD9" s="62">
        <v>4</v>
      </c>
      <c r="AE9" s="3"/>
      <c r="AF9" s="1"/>
      <c r="AG9" s="1"/>
    </row>
    <row r="10" spans="1:118" x14ac:dyDescent="0.25">
      <c r="A10" s="56" t="s">
        <v>14</v>
      </c>
      <c r="B10" s="5" t="s">
        <v>15</v>
      </c>
      <c r="C10" s="81"/>
      <c r="D10" s="3">
        <v>1</v>
      </c>
      <c r="E10" s="4"/>
      <c r="F10" s="61">
        <v>3</v>
      </c>
      <c r="G10" s="44">
        <v>2</v>
      </c>
      <c r="H10" s="44">
        <v>2</v>
      </c>
      <c r="I10" s="44">
        <v>3</v>
      </c>
      <c r="J10" s="44">
        <v>1</v>
      </c>
      <c r="K10" s="44">
        <v>4</v>
      </c>
      <c r="L10" s="44">
        <v>5</v>
      </c>
      <c r="M10" s="44">
        <v>4</v>
      </c>
      <c r="N10" s="44">
        <v>3</v>
      </c>
      <c r="O10" s="44">
        <v>2</v>
      </c>
      <c r="P10" s="62">
        <v>4</v>
      </c>
      <c r="Q10" s="61">
        <v>4</v>
      </c>
      <c r="R10" s="44">
        <v>3</v>
      </c>
      <c r="S10" s="44">
        <v>3</v>
      </c>
      <c r="T10" s="44">
        <v>2</v>
      </c>
      <c r="U10" s="44">
        <v>1</v>
      </c>
      <c r="V10" s="44">
        <v>1</v>
      </c>
      <c r="W10" s="44">
        <v>2</v>
      </c>
      <c r="X10" s="44">
        <v>3</v>
      </c>
      <c r="Y10" s="44">
        <v>4</v>
      </c>
      <c r="Z10" s="44">
        <v>3</v>
      </c>
      <c r="AA10" s="44">
        <v>4</v>
      </c>
      <c r="AB10" s="62">
        <v>1</v>
      </c>
      <c r="AC10" s="61">
        <v>5</v>
      </c>
      <c r="AD10" s="62">
        <v>5</v>
      </c>
      <c r="AE10" s="3"/>
      <c r="AF10" s="1"/>
      <c r="AG10" s="1"/>
    </row>
    <row r="11" spans="1:118" x14ac:dyDescent="0.25">
      <c r="A11" s="32"/>
      <c r="B11" s="5" t="s">
        <v>16</v>
      </c>
      <c r="C11" s="81"/>
      <c r="D11" s="3">
        <v>1</v>
      </c>
      <c r="E11" s="4"/>
      <c r="F11" s="61">
        <v>2</v>
      </c>
      <c r="G11" s="44">
        <v>3</v>
      </c>
      <c r="H11" s="44">
        <v>2</v>
      </c>
      <c r="I11" s="44">
        <v>2</v>
      </c>
      <c r="J11" s="44">
        <v>1</v>
      </c>
      <c r="K11" s="44">
        <v>3</v>
      </c>
      <c r="L11" s="44">
        <v>4</v>
      </c>
      <c r="M11" s="44">
        <v>3</v>
      </c>
      <c r="N11" s="44">
        <v>2</v>
      </c>
      <c r="O11" s="44">
        <v>3</v>
      </c>
      <c r="P11" s="62">
        <v>4</v>
      </c>
      <c r="Q11" s="61">
        <v>3</v>
      </c>
      <c r="R11" s="44">
        <v>3</v>
      </c>
      <c r="S11" s="44">
        <v>2</v>
      </c>
      <c r="T11" s="44">
        <v>2</v>
      </c>
      <c r="U11" s="44">
        <v>1</v>
      </c>
      <c r="V11" s="44">
        <v>1</v>
      </c>
      <c r="W11" s="44">
        <v>2</v>
      </c>
      <c r="X11" s="44">
        <v>3</v>
      </c>
      <c r="Y11" s="44">
        <v>4</v>
      </c>
      <c r="Z11" s="44">
        <v>3</v>
      </c>
      <c r="AA11" s="44">
        <v>4</v>
      </c>
      <c r="AB11" s="62">
        <v>1</v>
      </c>
      <c r="AC11" s="61">
        <v>5</v>
      </c>
      <c r="AD11" s="62">
        <v>3</v>
      </c>
      <c r="AE11" s="3"/>
      <c r="AF11" s="1"/>
      <c r="AG11" s="1"/>
    </row>
    <row r="12" spans="1:118" s="10" customFormat="1" x14ac:dyDescent="0.25">
      <c r="A12" s="57"/>
      <c r="B12" s="13" t="s">
        <v>17</v>
      </c>
      <c r="C12" s="82"/>
      <c r="D12" s="14">
        <v>1</v>
      </c>
      <c r="E12" s="11"/>
      <c r="F12" s="63">
        <v>1</v>
      </c>
      <c r="G12" s="64">
        <v>1</v>
      </c>
      <c r="H12" s="64">
        <v>1</v>
      </c>
      <c r="I12" s="64">
        <v>1</v>
      </c>
      <c r="J12" s="64">
        <v>1</v>
      </c>
      <c r="K12" s="64">
        <v>5</v>
      </c>
      <c r="L12" s="64">
        <v>2</v>
      </c>
      <c r="M12" s="64">
        <v>1</v>
      </c>
      <c r="N12" s="64">
        <v>2</v>
      </c>
      <c r="O12" s="64">
        <v>1</v>
      </c>
      <c r="P12" s="65">
        <v>2</v>
      </c>
      <c r="Q12" s="63">
        <v>2</v>
      </c>
      <c r="R12" s="64">
        <v>2</v>
      </c>
      <c r="S12" s="64">
        <v>2</v>
      </c>
      <c r="T12" s="64">
        <v>1</v>
      </c>
      <c r="U12" s="64">
        <v>1</v>
      </c>
      <c r="V12" s="64">
        <v>1</v>
      </c>
      <c r="W12" s="64">
        <v>1</v>
      </c>
      <c r="X12" s="64">
        <v>1</v>
      </c>
      <c r="Y12" s="64">
        <v>3</v>
      </c>
      <c r="Z12" s="64">
        <v>2</v>
      </c>
      <c r="AA12" s="64">
        <v>2</v>
      </c>
      <c r="AB12" s="65">
        <v>1</v>
      </c>
      <c r="AC12" s="63">
        <v>5</v>
      </c>
      <c r="AD12" s="65">
        <v>4</v>
      </c>
      <c r="AE12" s="14"/>
      <c r="AF12" s="12"/>
      <c r="AG12" s="12"/>
    </row>
    <row r="13" spans="1:118" s="17" customFormat="1" x14ac:dyDescent="0.25">
      <c r="A13" s="77" t="s">
        <v>72</v>
      </c>
      <c r="B13" s="77"/>
      <c r="C13" s="77"/>
      <c r="D13" s="77"/>
      <c r="E13" s="78"/>
      <c r="F13" s="72">
        <f>((($D10*F10+$D11*F11+$D12*F12)/'Weights and plotting informatio'!$B$14)*'Weights and plotting informatio'!$D$14+(($D5*F5+$D6*F6)/'Weights and plotting informatio'!$B$15)*'Weights and plotting informatio'!$D$15+((($D7*F7+$D8*F8)/'Weights and plotting informatio'!$D$8+$D9*F9)/'Weights and plotting informatio'!$B$16)*'Weights and plotting informatio'!$D$16)</f>
        <v>1.8571428571428572</v>
      </c>
      <c r="G13" s="72">
        <f>((($D10*G10+$D11*G11+$D12*G12)/'Weights and plotting informatio'!$B$14)*'Weights and plotting informatio'!$D$14+(($D5*G5+$D6*G6)/'Weights and plotting informatio'!$B$15)*'Weights and plotting informatio'!$D$15+((($D7*G7+$D8*G8)/'Weights and plotting informatio'!$D$8+$D9*G9)/'Weights and plotting informatio'!$B$16)*'Weights and plotting informatio'!$D$16)</f>
        <v>1.4761904761904763</v>
      </c>
      <c r="H13" s="72">
        <f>((($D10*H10+$D11*H11+$D12*H12)/'Weights and plotting informatio'!$B$14)*'Weights and plotting informatio'!$D$14+(($D5*H5+$D6*H6)/'Weights and plotting informatio'!$B$15)*'Weights and plotting informatio'!$D$15+((($D7*H7+$D8*H8)/'Weights and plotting informatio'!$D$8+$D9*H9)/'Weights and plotting informatio'!$B$16)*'Weights and plotting informatio'!$D$16)</f>
        <v>2.4603174603174605</v>
      </c>
      <c r="I13" s="72">
        <f>((($D10*I10+$D11*I11+$D12*I12)/'Weights and plotting informatio'!$B$14)*'Weights and plotting informatio'!$D$14+(($D5*I5+$D6*I6)/'Weights and plotting informatio'!$B$15)*'Weights and plotting informatio'!$D$15+((($D7*I7+$D8*I8)/'Weights and plotting informatio'!$D$8+$D9*I9)/'Weights and plotting informatio'!$B$16)*'Weights and plotting informatio'!$D$16)</f>
        <v>3.5238095238095242</v>
      </c>
      <c r="J13" s="72">
        <f>((($D10*J10+$D11*J11+$D12*J12)/'Weights and plotting informatio'!$B$14)*'Weights and plotting informatio'!$D$14+(($D5*J5+$D6*J6)/'Weights and plotting informatio'!$B$15)*'Weights and plotting informatio'!$D$15+((($D7*J7+$D8*J8)/'Weights and plotting informatio'!$D$8+$D9*J9)/'Weights and plotting informatio'!$B$16)*'Weights and plotting informatio'!$D$16)</f>
        <v>1.3809523809523809</v>
      </c>
      <c r="K13" s="72">
        <f>((($D10*K10+$D11*K11+$D12*K12)/'Weights and plotting informatio'!$B$14)*'Weights and plotting informatio'!$D$14+(($D5*K5+$D6*K6)/'Weights and plotting informatio'!$B$15)*'Weights and plotting informatio'!$D$15+((($D7*K7+$D8*K8)/'Weights and plotting informatio'!$D$8+$D9*K9)/'Weights and plotting informatio'!$B$16)*'Weights and plotting informatio'!$D$16)</f>
        <v>1.8571428571428572</v>
      </c>
      <c r="L13" s="72">
        <f>((($D10*L10+$D11*L11+$D12*L12)/'Weights and plotting informatio'!$B$14)*'Weights and plotting informatio'!$D$14+(($D5*L5+$D6*L6)/'Weights and plotting informatio'!$B$15)*'Weights and plotting informatio'!$D$15+((($D7*L7+$D8*L8)/'Weights and plotting informatio'!$D$8+$D9*L9)/'Weights and plotting informatio'!$B$16)*'Weights and plotting informatio'!$D$16)</f>
        <v>2.2222222222222223</v>
      </c>
      <c r="M13" s="72">
        <f>((($D10*M10+$D11*M11+$D12*M12)/'Weights and plotting informatio'!$B$14)*'Weights and plotting informatio'!$D$14+(($D5*M5+$D6*M6)/'Weights and plotting informatio'!$B$15)*'Weights and plotting informatio'!$D$15+((($D7*M7+$D8*M8)/'Weights and plotting informatio'!$D$8+$D9*M9)/'Weights and plotting informatio'!$B$16)*'Weights and plotting informatio'!$D$16)</f>
        <v>1.9365079365079365</v>
      </c>
      <c r="N13" s="72">
        <f>((($D10*N10+$D11*N11+$D12*N12)/'Weights and plotting informatio'!$B$14)*'Weights and plotting informatio'!$D$14+(($D5*N5+$D6*N6)/'Weights and plotting informatio'!$B$15)*'Weights and plotting informatio'!$D$15+((($D7*N7+$D8*N8)/'Weights and plotting informatio'!$D$8+$D9*N9)/'Weights and plotting informatio'!$B$16)*'Weights and plotting informatio'!$D$16)</f>
        <v>1.9206349206349207</v>
      </c>
      <c r="O13" s="72">
        <f>((($D10*O10+$D11*O11+$D12*O12)/'Weights and plotting informatio'!$B$14)*'Weights and plotting informatio'!$D$14+(($D5*O5+$D6*O6)/'Weights and plotting informatio'!$B$15)*'Weights and plotting informatio'!$D$15+((($D7*O7+$D8*O8)/'Weights and plotting informatio'!$D$8+$D9*O9)/'Weights and plotting informatio'!$B$16)*'Weights and plotting informatio'!$D$16)</f>
        <v>2.4285714285714288</v>
      </c>
      <c r="P13" s="72">
        <f>((($D10*P10+$D11*P11+$D12*P12)/'Weights and plotting informatio'!$B$14)*'Weights and plotting informatio'!$D$14+(($D5*P5+$D6*P6)/'Weights and plotting informatio'!$B$15)*'Weights and plotting informatio'!$D$15+((($D7*P7+$D8*P8)/'Weights and plotting informatio'!$D$8+$D9*P9)/'Weights and plotting informatio'!$B$16)*'Weights and plotting informatio'!$D$16)</f>
        <v>3.3015873015873014</v>
      </c>
      <c r="Q13" s="72">
        <f>((($D10*Q10+$D11*Q11+$D12*Q12)/'Weights and plotting informatio'!$B$14)*'Weights and plotting informatio'!$D$14+(($D5*Q5+$D6*Q6)/'Weights and plotting informatio'!$B$15)*'Weights and plotting informatio'!$D$15+((($D7*Q7+$D8*Q8)/'Weights and plotting informatio'!$D$8+$D9*Q9)/'Weights and plotting informatio'!$B$16)*'Weights and plotting informatio'!$D$16)</f>
        <v>3.3333333333333335</v>
      </c>
      <c r="R13" s="72">
        <f>((($D10*R10+$D11*R11+$D12*R12)/'Weights and plotting informatio'!$B$14)*'Weights and plotting informatio'!$D$14+(($D5*R5+$D6*R6)/'Weights and plotting informatio'!$B$15)*'Weights and plotting informatio'!$D$15+((($D7*R7+$D8*R8)/'Weights and plotting informatio'!$D$8+$D9*R9)/'Weights and plotting informatio'!$B$16)*'Weights and plotting informatio'!$D$16)</f>
        <v>1.9365079365079365</v>
      </c>
      <c r="S13" s="72">
        <f>((($D10*S10+$D11*S11+$D12*S12)/'Weights and plotting informatio'!$B$14)*'Weights and plotting informatio'!$D$14+(($D5*S5+$D6*S6)/'Weights and plotting informatio'!$B$15)*'Weights and plotting informatio'!$D$15+((($D7*S7+$D8*S8)/'Weights and plotting informatio'!$D$8+$D9*S9)/'Weights and plotting informatio'!$B$16)*'Weights and plotting informatio'!$D$16)</f>
        <v>2.4920634920634921</v>
      </c>
      <c r="T13" s="72">
        <f>((($D10*T10+$D11*T11+$D12*T12)/'Weights and plotting informatio'!$B$14)*'Weights and plotting informatio'!$D$14+(($D5*T5+$D6*T6)/'Weights and plotting informatio'!$B$15)*'Weights and plotting informatio'!$D$15+((($D7*T7+$D8*T8)/'Weights and plotting informatio'!$D$8+$D9*T9)/'Weights and plotting informatio'!$B$16)*'Weights and plotting informatio'!$D$16)</f>
        <v>1.1746031746031744</v>
      </c>
      <c r="U13" s="72">
        <f>((($D10*U10+$D11*U11+$D12*U12)/'Weights and plotting informatio'!$B$14)*'Weights and plotting informatio'!$D$14+(($D5*U5+$D6*U6)/'Weights and plotting informatio'!$B$15)*'Weights and plotting informatio'!$D$15+((($D7*U7+$D8*U8)/'Weights and plotting informatio'!$D$8+$D9*U9)/'Weights and plotting informatio'!$B$16)*'Weights and plotting informatio'!$D$16)</f>
        <v>1.3809523809523809</v>
      </c>
      <c r="V13" s="72">
        <f>((($D10*V10+$D11*V11+$D12*V12)/'Weights and plotting informatio'!$B$14)*'Weights and plotting informatio'!$D$14+(($D5*V5+$D6*V6)/'Weights and plotting informatio'!$B$15)*'Weights and plotting informatio'!$D$15+((($D7*V7+$D8*V8)/'Weights and plotting informatio'!$D$8+$D9*V9)/'Weights and plotting informatio'!$B$16)*'Weights and plotting informatio'!$D$16)</f>
        <v>1.3333333333333333</v>
      </c>
      <c r="W13" s="72">
        <f>((($D10*W10+$D11*W11+$D12*W12)/'Weights and plotting informatio'!$B$14)*'Weights and plotting informatio'!$D$14+(($D5*W5+$D6*W6)/'Weights and plotting informatio'!$B$15)*'Weights and plotting informatio'!$D$15+((($D7*W7+$D8*W8)/'Weights and plotting informatio'!$D$8+$D9*W9)/'Weights and plotting informatio'!$B$16)*'Weights and plotting informatio'!$D$16)</f>
        <v>2.2698412698412698</v>
      </c>
      <c r="X13" s="72">
        <f>((($D10*X10+$D11*X11+$D12*X12)/'Weights and plotting informatio'!$B$14)*'Weights and plotting informatio'!$D$14+(($D5*X5+$D6*X6)/'Weights and plotting informatio'!$B$15)*'Weights and plotting informatio'!$D$15+((($D7*X7+$D8*X8)/'Weights and plotting informatio'!$D$8+$D9*X9)/'Weights and plotting informatio'!$B$16)*'Weights and plotting informatio'!$D$16)</f>
        <v>3.4920634920634921</v>
      </c>
      <c r="Y13" s="72">
        <f>((($D10*Y10+$D11*Y11+$D12*Y12)/'Weights and plotting informatio'!$B$14)*'Weights and plotting informatio'!$D$14+(($D5*Y5+$D6*Y6)/'Weights and plotting informatio'!$B$15)*'Weights and plotting informatio'!$D$15+((($D7*Y7+$D8*Y8)/'Weights and plotting informatio'!$D$8+$D9*Y9)/'Weights and plotting informatio'!$B$16)*'Weights and plotting informatio'!$D$16)</f>
        <v>3.3174603174603177</v>
      </c>
      <c r="Z13" s="72">
        <f>((($D10*Z10+$D11*Z11+$D12*Z12)/'Weights and plotting informatio'!$B$14)*'Weights and plotting informatio'!$D$14+(($D5*Z5+$D6*Z6)/'Weights and plotting informatio'!$B$15)*'Weights and plotting informatio'!$D$15+((($D7*Z7+$D8*Z8)/'Weights and plotting informatio'!$D$8+$D9*Z9)/'Weights and plotting informatio'!$B$16)*'Weights and plotting informatio'!$D$16)</f>
        <v>1.6031746031746033</v>
      </c>
      <c r="AA13" s="72">
        <f>((($D10*AA10+$D11*AA11+$D12*AA12)/'Weights and plotting informatio'!$B$14)*'Weights and plotting informatio'!$D$14+(($D5*AA5+$D6*AA6)/'Weights and plotting informatio'!$B$15)*'Weights and plotting informatio'!$D$15+((($D7*AA7+$D8*AA8)/'Weights and plotting informatio'!$D$8+$D9*AA9)/'Weights and plotting informatio'!$B$16)*'Weights and plotting informatio'!$D$16)</f>
        <v>2.7301587301587302</v>
      </c>
      <c r="AB13" s="72">
        <f>((($D10*AB10+$D11*AB11+$D12*AB12)/'Weights and plotting informatio'!$B$14)*'Weights and plotting informatio'!$D$14+(($D5*AB5+$D6*AB6)/'Weights and plotting informatio'!$B$15)*'Weights and plotting informatio'!$D$15+((($D7*AB7+$D8*AB8)/'Weights and plotting informatio'!$D$8+$D9*AB9)/'Weights and plotting informatio'!$B$16)*'Weights and plotting informatio'!$D$16)</f>
        <v>1.9047619047619047</v>
      </c>
      <c r="AC13" s="72">
        <f>((($D10*AC10+$D11*AC11+$D12*AC12)/'Weights and plotting informatio'!$B$14)*'Weights and plotting informatio'!$D$14+(($D5*AC5+$D6*AC6)/'Weights and plotting informatio'!$B$15)*'Weights and plotting informatio'!$D$15+((($D7*AC7+$D8*AC8)/'Weights and plotting informatio'!$D$8+$D9*AC9)/'Weights and plotting informatio'!$B$16)*'Weights and plotting informatio'!$D$16)</f>
        <v>4.4285714285714288</v>
      </c>
      <c r="AD13" s="72">
        <f>((($D10*AD10+$D11*AD11+$D12*AD12)/'Weights and plotting informatio'!$B$14)*'Weights and plotting informatio'!$D$14+(($D5*AD5+$D6*AD6)/'Weights and plotting informatio'!$B$15)*'Weights and plotting informatio'!$D$15+((($D7*AD7+$D8*AD8)/'Weights and plotting informatio'!$D$8+$D9*AD9)/'Weights and plotting informatio'!$B$16)*'Weights and plotting informatio'!$D$16)</f>
        <v>4.0952380952380949</v>
      </c>
      <c r="AE13" s="7"/>
      <c r="AF13" s="7"/>
      <c r="AG13" s="7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</row>
    <row r="14" spans="1:118" x14ac:dyDescent="0.25">
      <c r="A14" s="18" t="s">
        <v>20</v>
      </c>
      <c r="B14" s="5" t="s">
        <v>21</v>
      </c>
      <c r="C14" s="83"/>
      <c r="D14" s="3">
        <v>1</v>
      </c>
      <c r="E14" s="4"/>
      <c r="F14" s="66">
        <v>1</v>
      </c>
      <c r="G14" s="67">
        <v>2</v>
      </c>
      <c r="H14" s="67">
        <v>2</v>
      </c>
      <c r="I14" s="67">
        <v>2</v>
      </c>
      <c r="J14" s="67">
        <v>5</v>
      </c>
      <c r="K14" s="67">
        <v>5</v>
      </c>
      <c r="L14" s="67">
        <v>3</v>
      </c>
      <c r="M14" s="67">
        <v>3</v>
      </c>
      <c r="N14" s="67">
        <v>4</v>
      </c>
      <c r="O14" s="67">
        <v>3</v>
      </c>
      <c r="P14" s="68">
        <v>1</v>
      </c>
      <c r="Q14" s="66">
        <v>3</v>
      </c>
      <c r="R14" s="67">
        <v>2</v>
      </c>
      <c r="S14" s="67">
        <v>1</v>
      </c>
      <c r="T14" s="67">
        <v>5</v>
      </c>
      <c r="U14" s="67">
        <v>3</v>
      </c>
      <c r="V14" s="67">
        <v>4</v>
      </c>
      <c r="W14" s="67">
        <v>4</v>
      </c>
      <c r="X14" s="67">
        <v>4</v>
      </c>
      <c r="Y14" s="67">
        <v>1</v>
      </c>
      <c r="Z14" s="67">
        <v>1</v>
      </c>
      <c r="AA14" s="67">
        <v>2</v>
      </c>
      <c r="AB14" s="68">
        <v>3</v>
      </c>
      <c r="AC14" s="66">
        <v>1</v>
      </c>
      <c r="AD14" s="68">
        <v>4</v>
      </c>
      <c r="AE14" s="1"/>
      <c r="AF14" s="1"/>
      <c r="AG14" s="1"/>
    </row>
    <row r="15" spans="1:118" x14ac:dyDescent="0.25">
      <c r="A15" s="2"/>
      <c r="B15" s="24" t="s">
        <v>22</v>
      </c>
      <c r="C15" s="84"/>
      <c r="D15" s="3">
        <v>1</v>
      </c>
      <c r="E15" s="4"/>
      <c r="F15" s="69">
        <v>3</v>
      </c>
      <c r="G15" s="70">
        <v>3</v>
      </c>
      <c r="H15" s="70">
        <v>2</v>
      </c>
      <c r="I15" s="70">
        <v>2</v>
      </c>
      <c r="J15" s="70">
        <v>5</v>
      </c>
      <c r="K15" s="70">
        <v>3</v>
      </c>
      <c r="L15" s="70">
        <v>3</v>
      </c>
      <c r="M15" s="70">
        <v>2</v>
      </c>
      <c r="N15" s="70">
        <v>4</v>
      </c>
      <c r="O15" s="70">
        <v>4</v>
      </c>
      <c r="P15" s="71">
        <v>5</v>
      </c>
      <c r="Q15" s="69">
        <v>4</v>
      </c>
      <c r="R15" s="70">
        <v>3</v>
      </c>
      <c r="S15" s="70">
        <v>3</v>
      </c>
      <c r="T15" s="70">
        <v>5</v>
      </c>
      <c r="U15" s="70">
        <v>4</v>
      </c>
      <c r="V15" s="70">
        <v>4</v>
      </c>
      <c r="W15" s="70">
        <v>4</v>
      </c>
      <c r="X15" s="70">
        <v>3</v>
      </c>
      <c r="Y15" s="70">
        <v>2</v>
      </c>
      <c r="Z15" s="70">
        <v>3</v>
      </c>
      <c r="AA15" s="70">
        <v>3</v>
      </c>
      <c r="AB15" s="71">
        <v>3</v>
      </c>
      <c r="AC15" s="69">
        <v>3</v>
      </c>
      <c r="AD15" s="71">
        <v>5</v>
      </c>
      <c r="AE15" s="1"/>
      <c r="AF15" s="1"/>
      <c r="AG15" s="1"/>
    </row>
    <row r="16" spans="1:118" s="22" customFormat="1" x14ac:dyDescent="0.25">
      <c r="A16" s="79" t="s">
        <v>23</v>
      </c>
      <c r="B16" s="79"/>
      <c r="C16" s="79"/>
      <c r="D16" s="79"/>
      <c r="E16" s="80"/>
      <c r="F16" s="72">
        <f>(($D14*F14+$D15*F15)/'Weights and plotting informatio'!$B$18)</f>
        <v>2</v>
      </c>
      <c r="G16" s="73">
        <f>(($D14*G14+$D15*G15)/'Weights and plotting informatio'!$B$18)</f>
        <v>2.5</v>
      </c>
      <c r="H16" s="73">
        <f>(($D14*H14+$D15*H15)/'Weights and plotting informatio'!$B$18)</f>
        <v>2</v>
      </c>
      <c r="I16" s="73">
        <f>(($D14*I14+$D15*I15)/'Weights and plotting informatio'!$B$18)</f>
        <v>2</v>
      </c>
      <c r="J16" s="73">
        <f>(($D14*J14+$D15*J15)/'Weights and plotting informatio'!$B$18)</f>
        <v>5</v>
      </c>
      <c r="K16" s="73">
        <f>(($D14*K14+$D15*K15)/'Weights and plotting informatio'!$B$18)</f>
        <v>4</v>
      </c>
      <c r="L16" s="73">
        <f>(($D14*L14+$D15*L15)/'Weights and plotting informatio'!$B$18)</f>
        <v>3</v>
      </c>
      <c r="M16" s="73">
        <f>(($D14*M14+$D15*M15)/'Weights and plotting informatio'!$B$18)</f>
        <v>2.5</v>
      </c>
      <c r="N16" s="73">
        <f>(($D14*N14+$D15*N15)/'Weights and plotting informatio'!$B$18)</f>
        <v>4</v>
      </c>
      <c r="O16" s="73">
        <f>(($D14*O14+$D15*O15)/'Weights and plotting informatio'!$B$18)</f>
        <v>3.5</v>
      </c>
      <c r="P16" s="74">
        <f>(($D14*P14+$D15*P15)/'Weights and plotting informatio'!$B$18)</f>
        <v>3</v>
      </c>
      <c r="Q16" s="72">
        <f>(($D14*Q14+$D15*Q15)/'Weights and plotting informatio'!$B$18)</f>
        <v>3.5</v>
      </c>
      <c r="R16" s="73">
        <f>(($D14*R14+$D15*R15)/'Weights and plotting informatio'!$B$18)</f>
        <v>2.5</v>
      </c>
      <c r="S16" s="73">
        <f>(($D14*S14+$D15*S15)/'Weights and plotting informatio'!$B$18)</f>
        <v>2</v>
      </c>
      <c r="T16" s="73">
        <f>(($D14*T14+$D15*T15)/'Weights and plotting informatio'!$B$18)</f>
        <v>5</v>
      </c>
      <c r="U16" s="73">
        <f>(($D14*U14+$D15*U15)/'Weights and plotting informatio'!$B$18)</f>
        <v>3.5</v>
      </c>
      <c r="V16" s="73">
        <f>(($D14*V14+$D15*V15)/'Weights and plotting informatio'!$B$18)</f>
        <v>4</v>
      </c>
      <c r="W16" s="73">
        <f>(($D14*W14+$D15*W15)/'Weights and plotting informatio'!$B$18)</f>
        <v>4</v>
      </c>
      <c r="X16" s="73">
        <f>(($D14*X14+$D15*X15)/'Weights and plotting informatio'!$B$18)</f>
        <v>3.5</v>
      </c>
      <c r="Y16" s="73">
        <f>(($D14*Y14+$D15*Y15)/'Weights and plotting informatio'!$B$18)</f>
        <v>1.5</v>
      </c>
      <c r="Z16" s="73">
        <f>(($D14*Z14+$D15*Z15)/'Weights and plotting informatio'!$B$18)</f>
        <v>2</v>
      </c>
      <c r="AA16" s="73">
        <f>(($D14*AA14+$D15*AA15)/'Weights and plotting informatio'!$B$18)</f>
        <v>2.5</v>
      </c>
      <c r="AB16" s="74">
        <f>(($D14*AB14+$D15*AB15)/'Weights and plotting informatio'!$B$18)</f>
        <v>3</v>
      </c>
      <c r="AC16" s="72">
        <f>(($D14*AC14+$D15*AC15)/'Weights and plotting informatio'!$B$18)</f>
        <v>2</v>
      </c>
      <c r="AD16" s="74">
        <f>(($D14*AD14+$D15*AD15)/'Weights and plotting informatio'!$B$18)</f>
        <v>4.5</v>
      </c>
      <c r="AE16" s="23"/>
      <c r="AF16" s="23"/>
      <c r="AG16" s="23"/>
    </row>
    <row r="17" spans="4:29" x14ac:dyDescent="0.25"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spans="4:29" x14ac:dyDescent="0.25">
      <c r="D18" s="21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4:29" x14ac:dyDescent="0.25">
      <c r="E19"/>
      <c r="P19"/>
      <c r="AA19"/>
    </row>
    <row r="20" spans="4:29" x14ac:dyDescent="0.25">
      <c r="E20"/>
      <c r="P20"/>
      <c r="AA20"/>
    </row>
    <row r="21" spans="4:29" x14ac:dyDescent="0.25">
      <c r="E21"/>
      <c r="P21"/>
      <c r="AA21"/>
    </row>
    <row r="22" spans="4:29" x14ac:dyDescent="0.25">
      <c r="E22"/>
      <c r="P22"/>
      <c r="AA22"/>
    </row>
    <row r="23" spans="4:29" x14ac:dyDescent="0.25">
      <c r="E23"/>
      <c r="P23"/>
      <c r="AA23"/>
    </row>
    <row r="24" spans="4:29" x14ac:dyDescent="0.25">
      <c r="E24"/>
      <c r="P24"/>
      <c r="AA24"/>
    </row>
    <row r="25" spans="4:29" x14ac:dyDescent="0.25">
      <c r="E25"/>
      <c r="P25"/>
      <c r="AA25"/>
    </row>
    <row r="26" spans="4:29" x14ac:dyDescent="0.25">
      <c r="E26"/>
      <c r="P26"/>
      <c r="AA26"/>
    </row>
    <row r="27" spans="4:29" x14ac:dyDescent="0.25">
      <c r="E27"/>
      <c r="P27"/>
      <c r="AA27"/>
    </row>
    <row r="28" spans="4:29" x14ac:dyDescent="0.25">
      <c r="E28"/>
      <c r="P28"/>
      <c r="AA28"/>
    </row>
    <row r="29" spans="4:29" x14ac:dyDescent="0.25">
      <c r="E29"/>
      <c r="P29"/>
      <c r="AA29"/>
    </row>
    <row r="30" spans="4:29" x14ac:dyDescent="0.25">
      <c r="E30"/>
      <c r="P30"/>
      <c r="AA30"/>
    </row>
    <row r="31" spans="4:29" x14ac:dyDescent="0.25">
      <c r="E31"/>
      <c r="P31"/>
      <c r="AA31"/>
    </row>
    <row r="32" spans="4:29" x14ac:dyDescent="0.25">
      <c r="E32"/>
      <c r="P32"/>
      <c r="AA32"/>
    </row>
    <row r="33" spans="5:27" x14ac:dyDescent="0.25">
      <c r="E33"/>
      <c r="P33"/>
      <c r="AA33"/>
    </row>
    <row r="34" spans="5:27" x14ac:dyDescent="0.25">
      <c r="E34"/>
      <c r="P34"/>
      <c r="AA34"/>
    </row>
    <row r="35" spans="5:27" x14ac:dyDescent="0.25">
      <c r="E35"/>
      <c r="P35"/>
      <c r="AA35"/>
    </row>
    <row r="36" spans="5:27" x14ac:dyDescent="0.25">
      <c r="E36"/>
      <c r="P36"/>
      <c r="AA36"/>
    </row>
    <row r="37" spans="5:27" x14ac:dyDescent="0.25">
      <c r="E37"/>
      <c r="P37"/>
      <c r="AA37"/>
    </row>
    <row r="38" spans="5:27" x14ac:dyDescent="0.25">
      <c r="E38"/>
      <c r="P38"/>
      <c r="AA38"/>
    </row>
    <row r="39" spans="5:27" x14ac:dyDescent="0.25">
      <c r="E39"/>
      <c r="P39"/>
      <c r="AA39"/>
    </row>
    <row r="40" spans="5:27" x14ac:dyDescent="0.25">
      <c r="E40"/>
      <c r="P40"/>
      <c r="AA40"/>
    </row>
    <row r="41" spans="5:27" x14ac:dyDescent="0.25">
      <c r="E41"/>
      <c r="P41"/>
      <c r="AA41"/>
    </row>
    <row r="42" spans="5:27" x14ac:dyDescent="0.25">
      <c r="E42"/>
      <c r="P42"/>
      <c r="AA42"/>
    </row>
    <row r="43" spans="5:27" x14ac:dyDescent="0.25">
      <c r="E43"/>
      <c r="P43"/>
      <c r="AA43"/>
    </row>
    <row r="44" spans="5:27" x14ac:dyDescent="0.25">
      <c r="E44"/>
      <c r="P44"/>
      <c r="AA44"/>
    </row>
    <row r="45" spans="5:27" x14ac:dyDescent="0.25">
      <c r="E45"/>
      <c r="P45"/>
      <c r="AA45"/>
    </row>
    <row r="46" spans="5:27" x14ac:dyDescent="0.25">
      <c r="E46"/>
      <c r="P46"/>
      <c r="AA46"/>
    </row>
    <row r="47" spans="5:27" x14ac:dyDescent="0.25">
      <c r="E47"/>
      <c r="P47"/>
      <c r="AA47"/>
    </row>
    <row r="48" spans="5:27" x14ac:dyDescent="0.25">
      <c r="E48"/>
      <c r="P48"/>
      <c r="AA48"/>
    </row>
    <row r="49" spans="1:29" x14ac:dyDescent="0.25">
      <c r="E49"/>
      <c r="P49"/>
      <c r="AA49"/>
    </row>
    <row r="50" spans="1:29" x14ac:dyDescent="0.25">
      <c r="E50"/>
      <c r="P50"/>
      <c r="AA50"/>
    </row>
    <row r="51" spans="1:29" x14ac:dyDescent="0.25">
      <c r="E51"/>
      <c r="P51"/>
      <c r="AA51"/>
    </row>
    <row r="52" spans="1:29" x14ac:dyDescent="0.25">
      <c r="E52"/>
      <c r="P52"/>
      <c r="AA52"/>
    </row>
    <row r="53" spans="1:29" x14ac:dyDescent="0.25">
      <c r="A53" s="53"/>
      <c r="B53" s="5"/>
      <c r="C53" s="3"/>
      <c r="D53" s="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</row>
    <row r="54" spans="1:29" x14ac:dyDescent="0.25">
      <c r="B54" s="5"/>
      <c r="C54" s="3"/>
      <c r="D54" s="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</row>
    <row r="55" spans="1:29" x14ac:dyDescent="0.25">
      <c r="B55" s="5"/>
      <c r="C55" s="3"/>
      <c r="D55" s="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</row>
    <row r="56" spans="1:29" x14ac:dyDescent="0.25">
      <c r="A56" s="53"/>
      <c r="B56" s="5"/>
      <c r="C56" s="3"/>
      <c r="D56" s="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</row>
    <row r="57" spans="1:29" x14ac:dyDescent="0.25">
      <c r="B57" s="5"/>
      <c r="C57" s="3"/>
      <c r="D57" s="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</row>
    <row r="58" spans="1:29" x14ac:dyDescent="0.25">
      <c r="A58" s="54"/>
      <c r="B58" s="5"/>
      <c r="C58" s="3"/>
      <c r="D58" s="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</row>
    <row r="59" spans="1:29" x14ac:dyDescent="0.25">
      <c r="A59"/>
      <c r="B59" s="5"/>
      <c r="C59" s="3"/>
      <c r="D59" s="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</row>
    <row r="60" spans="1:29" x14ac:dyDescent="0.25">
      <c r="A60" s="54"/>
      <c r="B60" s="5"/>
      <c r="C60" s="3"/>
      <c r="D60" s="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</row>
    <row r="61" spans="1:29" x14ac:dyDescent="0.25">
      <c r="E61"/>
      <c r="P61"/>
      <c r="AA61"/>
    </row>
    <row r="62" spans="1:29" x14ac:dyDescent="0.25">
      <c r="E62"/>
      <c r="P62"/>
      <c r="AA62"/>
    </row>
    <row r="63" spans="1:29" x14ac:dyDescent="0.25">
      <c r="E63"/>
      <c r="P63"/>
      <c r="AA63"/>
    </row>
    <row r="64" spans="1:29" x14ac:dyDescent="0.25">
      <c r="E64"/>
      <c r="P64"/>
      <c r="AA64"/>
    </row>
    <row r="65" spans="5:27" x14ac:dyDescent="0.25">
      <c r="E65"/>
      <c r="P65"/>
      <c r="AA65"/>
    </row>
    <row r="66" spans="5:27" x14ac:dyDescent="0.25">
      <c r="E66"/>
      <c r="P66"/>
      <c r="AA66"/>
    </row>
    <row r="67" spans="5:27" x14ac:dyDescent="0.25">
      <c r="E67"/>
      <c r="P67"/>
      <c r="AA67"/>
    </row>
    <row r="68" spans="5:27" x14ac:dyDescent="0.25">
      <c r="E68"/>
      <c r="P68"/>
      <c r="AA68"/>
    </row>
    <row r="69" spans="5:27" x14ac:dyDescent="0.25">
      <c r="E69"/>
      <c r="P69"/>
      <c r="AA69"/>
    </row>
    <row r="70" spans="5:27" x14ac:dyDescent="0.25">
      <c r="E70"/>
      <c r="P70"/>
      <c r="AA70"/>
    </row>
    <row r="71" spans="5:27" x14ac:dyDescent="0.25">
      <c r="E71"/>
      <c r="P71"/>
      <c r="AA71"/>
    </row>
    <row r="72" spans="5:27" x14ac:dyDescent="0.25">
      <c r="E72"/>
      <c r="P72"/>
      <c r="AA72"/>
    </row>
    <row r="73" spans="5:27" x14ac:dyDescent="0.25">
      <c r="E73"/>
      <c r="P73"/>
      <c r="AA73"/>
    </row>
    <row r="74" spans="5:27" x14ac:dyDescent="0.25">
      <c r="E74"/>
      <c r="P74"/>
      <c r="AA74"/>
    </row>
    <row r="75" spans="5:27" x14ac:dyDescent="0.25">
      <c r="E75"/>
      <c r="P75"/>
      <c r="AA75"/>
    </row>
    <row r="76" spans="5:27" x14ac:dyDescent="0.25">
      <c r="E76"/>
      <c r="P76"/>
      <c r="AA76"/>
    </row>
    <row r="77" spans="5:27" x14ac:dyDescent="0.25">
      <c r="E77"/>
      <c r="P77"/>
      <c r="AA77"/>
    </row>
    <row r="78" spans="5:27" x14ac:dyDescent="0.25">
      <c r="E78"/>
      <c r="P78"/>
      <c r="AA78"/>
    </row>
    <row r="79" spans="5:27" x14ac:dyDescent="0.25">
      <c r="E79"/>
      <c r="P79"/>
      <c r="AA79"/>
    </row>
    <row r="80" spans="5:27" x14ac:dyDescent="0.25">
      <c r="E80"/>
      <c r="P80"/>
      <c r="AA80"/>
    </row>
    <row r="81" spans="5:27" x14ac:dyDescent="0.25">
      <c r="E81"/>
      <c r="P81"/>
      <c r="AA81"/>
    </row>
    <row r="82" spans="5:27" x14ac:dyDescent="0.25">
      <c r="E82"/>
      <c r="P82"/>
      <c r="AA82"/>
    </row>
    <row r="83" spans="5:27" x14ac:dyDescent="0.25">
      <c r="E83"/>
      <c r="P83"/>
      <c r="AA83"/>
    </row>
    <row r="84" spans="5:27" x14ac:dyDescent="0.25">
      <c r="E84"/>
      <c r="P84"/>
      <c r="AA84"/>
    </row>
    <row r="85" spans="5:27" x14ac:dyDescent="0.25">
      <c r="E85"/>
      <c r="P85"/>
      <c r="AA85"/>
    </row>
    <row r="86" spans="5:27" x14ac:dyDescent="0.25">
      <c r="E86"/>
      <c r="P86"/>
      <c r="AA86"/>
    </row>
    <row r="87" spans="5:27" x14ac:dyDescent="0.25">
      <c r="E87"/>
      <c r="P87"/>
      <c r="AA87"/>
    </row>
    <row r="88" spans="5:27" x14ac:dyDescent="0.25">
      <c r="E88"/>
      <c r="P88"/>
      <c r="AA88"/>
    </row>
    <row r="89" spans="5:27" x14ac:dyDescent="0.25">
      <c r="E89"/>
      <c r="P89"/>
      <c r="AA89"/>
    </row>
    <row r="90" spans="5:27" x14ac:dyDescent="0.25">
      <c r="E90"/>
      <c r="P90"/>
      <c r="AA90"/>
    </row>
    <row r="91" spans="5:27" x14ac:dyDescent="0.25">
      <c r="E91"/>
      <c r="P91"/>
      <c r="AA91"/>
    </row>
    <row r="92" spans="5:27" x14ac:dyDescent="0.25">
      <c r="E92"/>
      <c r="P92"/>
      <c r="AA92"/>
    </row>
    <row r="93" spans="5:27" x14ac:dyDescent="0.25">
      <c r="E93"/>
      <c r="P93"/>
      <c r="AA93"/>
    </row>
    <row r="94" spans="5:27" x14ac:dyDescent="0.25">
      <c r="E94"/>
      <c r="P94"/>
      <c r="AA94"/>
    </row>
    <row r="95" spans="5:27" x14ac:dyDescent="0.25">
      <c r="E95"/>
      <c r="P95"/>
      <c r="AA95"/>
    </row>
  </sheetData>
  <mergeCells count="48">
    <mergeCell ref="L3:L4"/>
    <mergeCell ref="K3:K4"/>
    <mergeCell ref="Q3:Q4"/>
    <mergeCell ref="P3:P4"/>
    <mergeCell ref="O3:O4"/>
    <mergeCell ref="N3:N4"/>
    <mergeCell ref="M3:M4"/>
    <mergeCell ref="AC1:AD1"/>
    <mergeCell ref="F2:G2"/>
    <mergeCell ref="H2:I2"/>
    <mergeCell ref="J2:K2"/>
    <mergeCell ref="L2:M2"/>
    <mergeCell ref="N2:O2"/>
    <mergeCell ref="Z2:AB2"/>
    <mergeCell ref="AC2:AD2"/>
    <mergeCell ref="Q1:AB1"/>
    <mergeCell ref="F1:P1"/>
    <mergeCell ref="J3:J4"/>
    <mergeCell ref="I3:I4"/>
    <mergeCell ref="H3:H4"/>
    <mergeCell ref="G3:G4"/>
    <mergeCell ref="F3:F4"/>
    <mergeCell ref="AB3:AB4"/>
    <mergeCell ref="AC3:AC4"/>
    <mergeCell ref="AD3:AD4"/>
    <mergeCell ref="Q2:Y2"/>
    <mergeCell ref="W3:W4"/>
    <mergeCell ref="X3:X4"/>
    <mergeCell ref="Y3:Y4"/>
    <mergeCell ref="Z3:Z4"/>
    <mergeCell ref="AA3:AA4"/>
    <mergeCell ref="R3:R4"/>
    <mergeCell ref="S3:S4"/>
    <mergeCell ref="T3:T4"/>
    <mergeCell ref="U3:U4"/>
    <mergeCell ref="V3:V4"/>
    <mergeCell ref="A1:D1"/>
    <mergeCell ref="A2:E2"/>
    <mergeCell ref="E3:E4"/>
    <mergeCell ref="A3:A4"/>
    <mergeCell ref="B3:B4"/>
    <mergeCell ref="D3:D4"/>
    <mergeCell ref="C3:C4"/>
    <mergeCell ref="A13:E13"/>
    <mergeCell ref="A16:E16"/>
    <mergeCell ref="C9:C12"/>
    <mergeCell ref="C5:C6"/>
    <mergeCell ref="C14:C1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30"/>
  <sheetViews>
    <sheetView tabSelected="1" workbookViewId="0">
      <selection activeCell="D8" sqref="D8"/>
    </sheetView>
  </sheetViews>
  <sheetFormatPr defaultRowHeight="15" x14ac:dyDescent="0.25"/>
  <cols>
    <col min="1" max="1" width="20.42578125" bestFit="1" customWidth="1"/>
    <col min="2" max="2" width="30.28515625" bestFit="1" customWidth="1"/>
    <col min="3" max="3" width="10.28515625" bestFit="1" customWidth="1"/>
    <col min="5" max="5" width="11" bestFit="1" customWidth="1"/>
    <col min="6" max="6" width="44.42578125" bestFit="1" customWidth="1"/>
    <col min="7" max="7" width="15.85546875" bestFit="1" customWidth="1"/>
    <col min="8" max="8" width="11" bestFit="1" customWidth="1"/>
    <col min="9" max="12" width="2" bestFit="1" customWidth="1"/>
    <col min="13" max="13" width="11" bestFit="1" customWidth="1"/>
    <col min="16" max="16" width="7.5703125" bestFit="1" customWidth="1"/>
    <col min="17" max="17" width="4" bestFit="1" customWidth="1"/>
    <col min="18" max="18" width="15.85546875" bestFit="1" customWidth="1"/>
    <col min="19" max="19" width="10" bestFit="1" customWidth="1"/>
    <col min="20" max="20" width="11" bestFit="1" customWidth="1"/>
    <col min="21" max="21" width="10" bestFit="1" customWidth="1"/>
    <col min="22" max="22" width="11" bestFit="1" customWidth="1"/>
  </cols>
  <sheetData>
    <row r="2" spans="1:8" x14ac:dyDescent="0.25">
      <c r="A2" s="30" t="s">
        <v>45</v>
      </c>
      <c r="B2" s="31" t="s">
        <v>71</v>
      </c>
      <c r="C2" s="40">
        <f>IF(MFA!D10&gt;0, MFA!D10, 0)</f>
        <v>1</v>
      </c>
      <c r="D2" s="27"/>
    </row>
    <row r="3" spans="1:8" x14ac:dyDescent="0.25">
      <c r="A3" s="32"/>
      <c r="B3" s="5" t="s">
        <v>16</v>
      </c>
      <c r="C3" s="41">
        <f>IF(MFA!D11&gt;0, MFA!D11, 0)</f>
        <v>1</v>
      </c>
      <c r="D3" s="16"/>
    </row>
    <row r="4" spans="1:8" x14ac:dyDescent="0.25">
      <c r="A4" s="32"/>
      <c r="B4" s="5" t="s">
        <v>17</v>
      </c>
      <c r="C4" s="41">
        <f>IF(MFA!D12&gt;0, MFA!D12, 0)</f>
        <v>1</v>
      </c>
      <c r="D4" s="16">
        <f>IF(SUM(C2:C4)&gt;0,IF(C2&gt;0,1,0)+IF(C3&gt;0,1,0)+IF(C4&gt;0,1,0),0.5)</f>
        <v>3</v>
      </c>
      <c r="E4" s="8"/>
      <c r="F4" s="8"/>
      <c r="G4" s="39">
        <f>IF(D4&gt;0.5,1,0)</f>
        <v>1</v>
      </c>
    </row>
    <row r="5" spans="1:8" ht="30" x14ac:dyDescent="0.25">
      <c r="A5" s="30" t="s">
        <v>46</v>
      </c>
      <c r="B5" s="31" t="s">
        <v>24</v>
      </c>
      <c r="C5" s="40">
        <f>IF(MFA!D5&gt;0, MFA!D5, 0)</f>
        <v>1</v>
      </c>
      <c r="D5" s="27"/>
    </row>
    <row r="6" spans="1:8" x14ac:dyDescent="0.25">
      <c r="A6" s="32"/>
      <c r="B6" s="5" t="s">
        <v>19</v>
      </c>
      <c r="C6" s="41">
        <f>IF(MFA!D6&gt;0, MFA!D6, 0)</f>
        <v>1</v>
      </c>
      <c r="D6" s="16">
        <f>IF(SUM(C5:C6)&gt;0,IF(C5&gt;0,1,0)+IF(C6&gt;0,1,0),0.5)</f>
        <v>2</v>
      </c>
      <c r="E6" s="8"/>
      <c r="F6" s="26"/>
      <c r="G6" s="39">
        <f>IF(D6&gt;0.5,1,0)</f>
        <v>1</v>
      </c>
    </row>
    <row r="7" spans="1:8" x14ac:dyDescent="0.25">
      <c r="A7" s="33" t="s">
        <v>62</v>
      </c>
      <c r="B7" s="31" t="s">
        <v>63</v>
      </c>
      <c r="C7" s="40">
        <f>IF(MFA!D7&gt;0, MFA!D7, 0)</f>
        <v>10</v>
      </c>
      <c r="D7" s="27"/>
      <c r="F7" s="26"/>
    </row>
    <row r="8" spans="1:8" x14ac:dyDescent="0.25">
      <c r="A8" s="15"/>
      <c r="B8" s="5" t="s">
        <v>64</v>
      </c>
      <c r="C8" s="41">
        <f>IF(MFA!D8&gt;0, MFA!D8, 0)</f>
        <v>1</v>
      </c>
      <c r="D8" s="16">
        <f>IF(SUM(C7:C8)&gt;0,IF(C7&gt;0,1,0)+IF(C8&gt;0,1,0),0.5)</f>
        <v>2</v>
      </c>
      <c r="E8" s="27">
        <f>IF(D8&gt;0.5,D8/(IF(C7&gt;0,1,0)+IF(C9&gt;0,1,0)),0)</f>
        <v>1</v>
      </c>
    </row>
    <row r="9" spans="1:8" x14ac:dyDescent="0.25">
      <c r="A9" s="34"/>
      <c r="B9" s="13" t="s">
        <v>65</v>
      </c>
      <c r="C9" s="42">
        <f>IF(MFA!D9&gt;0, MFA!D9, 0)</f>
        <v>1</v>
      </c>
      <c r="D9" s="28"/>
      <c r="E9" s="10">
        <f>IF(C9&gt;0,1,0)</f>
        <v>1</v>
      </c>
      <c r="F9" s="39">
        <f>IF(SUM(E8:E9)&gt;0,SUM(E8:E9),0.5)</f>
        <v>2</v>
      </c>
      <c r="G9" s="38">
        <f>IF(F9&gt;0.5,1,0)</f>
        <v>1</v>
      </c>
      <c r="H9" s="39">
        <f>IF(SUM(G4,G6,G9)=0,0.5,SUM(G4,G6,G9))</f>
        <v>3</v>
      </c>
    </row>
    <row r="10" spans="1:8" x14ac:dyDescent="0.25">
      <c r="A10" s="37" t="s">
        <v>20</v>
      </c>
      <c r="B10" s="5" t="s">
        <v>21</v>
      </c>
      <c r="C10" s="3">
        <f>IF(MFA!D14&gt;0, MFA!D14, 0)</f>
        <v>1</v>
      </c>
      <c r="D10" s="16"/>
    </row>
    <row r="11" spans="1:8" x14ac:dyDescent="0.25">
      <c r="A11" s="35"/>
      <c r="B11" s="36" t="s">
        <v>22</v>
      </c>
      <c r="C11" s="14">
        <f>IF(MFA!D15&gt;0, MFA!D15, 0)</f>
        <v>1</v>
      </c>
      <c r="D11" s="28">
        <f>IF(SUM(C10:C11)&gt;0,IF(C10&gt;0,1,0)+IF(C11&gt;0,1,0),0.5)</f>
        <v>2</v>
      </c>
      <c r="E11" s="15"/>
    </row>
    <row r="12" spans="1:8" x14ac:dyDescent="0.25">
      <c r="A12" s="6"/>
    </row>
    <row r="13" spans="1:8" x14ac:dyDescent="0.25">
      <c r="A13" s="6"/>
      <c r="B13" s="6" t="s">
        <v>44</v>
      </c>
      <c r="C13" t="s">
        <v>47</v>
      </c>
      <c r="D13" t="s">
        <v>49</v>
      </c>
    </row>
    <row r="14" spans="1:8" x14ac:dyDescent="0.25">
      <c r="A14" s="6" t="s">
        <v>45</v>
      </c>
      <c r="B14">
        <f>IF(SUM(C2:C4)&gt;0,SUM(C2:C4),0.5)</f>
        <v>3</v>
      </c>
      <c r="C14">
        <f>IF(B14&gt;0.5,B14/D4,0)</f>
        <v>1</v>
      </c>
      <c r="D14" s="43">
        <f>C14/C17</f>
        <v>0.19047619047619047</v>
      </c>
    </row>
    <row r="15" spans="1:8" ht="30" x14ac:dyDescent="0.25">
      <c r="A15" s="6" t="s">
        <v>46</v>
      </c>
      <c r="B15">
        <f>IF(SUM(C5:C6)&gt;0,SUM(C5:C6),0.5)</f>
        <v>2</v>
      </c>
      <c r="C15">
        <f>IF(B15&gt;0.5,B15/D6,0)</f>
        <v>1</v>
      </c>
      <c r="D15" s="43">
        <f>C15/C17</f>
        <v>0.19047619047619047</v>
      </c>
    </row>
    <row r="16" spans="1:8" x14ac:dyDescent="0.25">
      <c r="A16" s="6" t="s">
        <v>62</v>
      </c>
      <c r="B16">
        <f>IF((C9+(C7+C8)/D8)&gt;0,C9+(C7+C8)/D8,0.5)</f>
        <v>6.5</v>
      </c>
      <c r="C16">
        <f>IF(B16&gt;0.5,B16/F9,0)</f>
        <v>3.25</v>
      </c>
      <c r="D16" s="43">
        <f>C16/C17</f>
        <v>0.61904761904761907</v>
      </c>
    </row>
    <row r="17" spans="1:7" x14ac:dyDescent="0.25">
      <c r="A17" s="6" t="s">
        <v>48</v>
      </c>
      <c r="C17">
        <f>SUM(C14:C16)</f>
        <v>5.25</v>
      </c>
      <c r="D17" s="43">
        <f>SUM(D14:D16)</f>
        <v>1</v>
      </c>
      <c r="G17" s="29"/>
    </row>
    <row r="18" spans="1:7" x14ac:dyDescent="0.25">
      <c r="A18" s="6" t="s">
        <v>23</v>
      </c>
      <c r="B18">
        <f>SUM(C10:C11)</f>
        <v>2</v>
      </c>
      <c r="C18">
        <f>B18/D11</f>
        <v>1</v>
      </c>
    </row>
    <row r="19" spans="1:7" ht="15.75" thickBot="1" x14ac:dyDescent="0.3"/>
    <row r="20" spans="1:7" x14ac:dyDescent="0.25">
      <c r="A20" s="128" t="s">
        <v>66</v>
      </c>
      <c r="B20" s="129"/>
      <c r="C20" s="129"/>
      <c r="D20" s="129"/>
      <c r="E20" s="129"/>
      <c r="F20" s="129"/>
      <c r="G20" s="130"/>
    </row>
    <row r="21" spans="1:7" x14ac:dyDescent="0.25">
      <c r="A21" s="45"/>
      <c r="B21" s="26" t="s">
        <v>34</v>
      </c>
      <c r="C21" s="27" t="s">
        <v>35</v>
      </c>
      <c r="G21" s="46"/>
    </row>
    <row r="22" spans="1:7" x14ac:dyDescent="0.25">
      <c r="A22" s="47" t="s">
        <v>36</v>
      </c>
      <c r="B22">
        <v>1</v>
      </c>
      <c r="C22" s="16">
        <v>1</v>
      </c>
      <c r="G22" s="46"/>
    </row>
    <row r="23" spans="1:7" x14ac:dyDescent="0.25">
      <c r="A23" s="47" t="s">
        <v>37</v>
      </c>
      <c r="B23">
        <v>3</v>
      </c>
      <c r="C23" s="16">
        <v>3</v>
      </c>
      <c r="G23" s="46"/>
    </row>
    <row r="24" spans="1:7" x14ac:dyDescent="0.25">
      <c r="A24" s="48" t="s">
        <v>38</v>
      </c>
      <c r="B24" s="10">
        <v>5</v>
      </c>
      <c r="C24" s="28">
        <v>5</v>
      </c>
      <c r="G24" s="46"/>
    </row>
    <row r="25" spans="1:7" x14ac:dyDescent="0.25">
      <c r="A25" s="47"/>
      <c r="G25" s="46"/>
    </row>
    <row r="26" spans="1:7" x14ac:dyDescent="0.25">
      <c r="A26" s="45"/>
      <c r="B26" s="26"/>
      <c r="C26" s="26" t="s">
        <v>39</v>
      </c>
      <c r="D26" s="26" t="s">
        <v>40</v>
      </c>
      <c r="E26" s="26" t="s">
        <v>41</v>
      </c>
      <c r="F26" s="26" t="s">
        <v>42</v>
      </c>
      <c r="G26" s="49" t="s">
        <v>43</v>
      </c>
    </row>
    <row r="27" spans="1:7" x14ac:dyDescent="0.25">
      <c r="A27" s="47">
        <f>$B$22</f>
        <v>1</v>
      </c>
      <c r="B27">
        <f>1000*(A27-A$27)/(A$30-A$26)</f>
        <v>0</v>
      </c>
      <c r="C27">
        <f>$C$22</f>
        <v>1</v>
      </c>
      <c r="D27">
        <f>$C$23-$C$22</f>
        <v>2</v>
      </c>
      <c r="E27">
        <v>0</v>
      </c>
      <c r="F27">
        <f>$C$24-$C$23</f>
        <v>2</v>
      </c>
      <c r="G27" s="46">
        <v>0</v>
      </c>
    </row>
    <row r="28" spans="1:7" x14ac:dyDescent="0.25">
      <c r="A28" s="47">
        <f>$B$23</f>
        <v>3</v>
      </c>
      <c r="B28">
        <f>1000*(A28-A$27)/(A$30-A$26)</f>
        <v>400</v>
      </c>
      <c r="C28">
        <f>$C$22</f>
        <v>1</v>
      </c>
      <c r="D28">
        <f>$C$23-$C$22</f>
        <v>2</v>
      </c>
      <c r="E28">
        <v>0</v>
      </c>
      <c r="F28">
        <f>$C$24-$C$23</f>
        <v>2</v>
      </c>
      <c r="G28" s="46">
        <v>0</v>
      </c>
    </row>
    <row r="29" spans="1:7" x14ac:dyDescent="0.25">
      <c r="A29" s="47">
        <f>$B$23</f>
        <v>3</v>
      </c>
      <c r="B29">
        <f>1000*(A29-A$27)/(A$30-A$26)</f>
        <v>400</v>
      </c>
      <c r="C29">
        <f>$C$22</f>
        <v>1</v>
      </c>
      <c r="D29">
        <v>0</v>
      </c>
      <c r="E29">
        <f>$C$23-$C$22</f>
        <v>2</v>
      </c>
      <c r="F29">
        <v>0</v>
      </c>
      <c r="G29" s="46">
        <f>$C$24-$C$23</f>
        <v>2</v>
      </c>
    </row>
    <row r="30" spans="1:7" ht="15.75" thickBot="1" x14ac:dyDescent="0.3">
      <c r="A30" s="50">
        <f>$B$24</f>
        <v>5</v>
      </c>
      <c r="B30" s="51">
        <f>1000*(A30-A$27)/(A$30-A$26)</f>
        <v>800</v>
      </c>
      <c r="C30" s="51">
        <f>$C$22</f>
        <v>1</v>
      </c>
      <c r="D30" s="51">
        <v>0</v>
      </c>
      <c r="E30" s="51">
        <f>$C$23-$C$22</f>
        <v>2</v>
      </c>
      <c r="F30" s="51">
        <v>0</v>
      </c>
      <c r="G30" s="52">
        <f>$C$24-$C$23</f>
        <v>2</v>
      </c>
    </row>
  </sheetData>
  <mergeCells count="1">
    <mergeCell ref="A20:G20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fd98747c26642ec8caf6ec3431d5d08 xmlns="231fe8cf-ccc0-454c-9b48-ac3bf72b5807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Institutionen för geovetenskaper</TermName>
          <TermId xmlns="http://schemas.microsoft.com/office/infopath/2007/PartnerControls">94e60125-d5e9-40a4-b147-34fe77a497b8</TermId>
        </TermInfo>
      </Terms>
    </ffd98747c26642ec8caf6ec3431d5d08>
    <GU_EstablishedDate xmlns="4160d47a-ddaf-4f96-aa5a-ac84a930d3d1" xsi:nil="true"/>
    <GU_DocGrpId xmlns="ae9dd6ea-c2e4-4869-976b-8dbce2ea94e0" xsi:nil="true"/>
    <GU_ArchiveDocId xmlns="4160d47a-ddaf-4f96-aa5a-ac84a930d3d1" xsi:nil="true"/>
    <GU_ArchivedDate xmlns="4160d47a-ddaf-4f96-aa5a-ac84a930d3d1" xsi:nil="true"/>
    <GU_ArchiveDocVersionId xmlns="4160d47a-ddaf-4f96-aa5a-ac84a930d3d1" xsi:nil="true"/>
    <GU_DocumentApprover xmlns="ed3f5fab-48d1-4e83-b476-2a3d33b9c060">
      <UserInfo>
        <DisplayName/>
        <AccountId xsi:nil="true"/>
        <AccountType/>
      </UserInfo>
    </GU_DocumentApprover>
    <GU_DocumentApprovedBy xmlns="ed3f5fab-48d1-4e83-b476-2a3d33b9c060">
      <UserInfo>
        <DisplayName/>
        <AccountId xsi:nil="true"/>
        <AccountType/>
      </UserInfo>
    </GU_DocumentApprovedBy>
    <TaxCatchAll xmlns="ed3f5fab-48d1-4e83-b476-2a3d33b9c060">
      <Value>1</Value>
    </TaxCatchAll>
    <GU_DocumentApproval xmlns="a94ff575-881d-444c-a15f-28f2022b7885">false</GU_DocumentApproval>
    <GU_AccessRight xmlns="4160d47a-ddaf-4f96-aa5a-ac84a930d3d1">0</GU_AccessRight>
    <GU_DocDescription xmlns="231fe8cf-ccc0-454c-9b48-ac3bf72b5807" xsi:nil="true"/>
    <GU_ArchiveDocGuid xmlns="4160d47a-ddaf-4f96-aa5a-ac84a930d3d1" xsi:nil="true"/>
    <GU_SiteGuid xmlns="ae9dd6ea-c2e4-4869-976b-8dbce2ea94e0" xsi:nil="true"/>
    <b96f7c442203436fbdf8d4ebf5de5e7a xmlns="4160d47a-ddaf-4f96-aa5a-ac84a930d3d1">
      <Terms xmlns="http://schemas.microsoft.com/office/infopath/2007/PartnerControls"/>
    </b96f7c442203436fbdf8d4ebf5de5e7a>
    <GU_DocumentApprovedDate xmlns="a94ff575-881d-444c-a15f-28f2022b7885" xsi:nil="true"/>
    <TaxKeywordTaxHTField xmlns="ed3f5fab-48d1-4e83-b476-2a3d33b9c060">
      <Terms xmlns="http://schemas.microsoft.com/office/infopath/2007/PartnerControls"/>
    </TaxKeywordTaxHTField>
    <GU_ArchivedBy xmlns="ed3f5fab-48d1-4e83-b476-2a3d33b9c060">
      <UserInfo>
        <DisplayName/>
        <AccountId xsi:nil="true"/>
        <AccountType/>
      </UserInfo>
    </GU_ArchivedBy>
    <GU_SendToDiary xmlns="ae9dd6ea-c2e4-4869-976b-8dbce2ea94e0">false</GU_SendToDiary>
    <_dlc_DocId xmlns="ed3f5fab-48d1-4e83-b476-2a3d33b9c060">GU2569-1744631203-613</_dlc_DocId>
    <GU_DocStatus xmlns="231fe8cf-ccc0-454c-9b48-ac3bf72b5807">Arbetsmaterial</GU_DocStatus>
    <_dlc_DocIdUrl xmlns="ed3f5fab-48d1-4e83-b476-2a3d33b9c060">
      <Url>https://gunet.sharepoint.com/sites/sy-grp-bgi/_layouts/15/DocIdRedir.aspx?ID=GU2569-1744631203-613</Url>
      <Description>GU2569-1744631203-613</Description>
    </_dlc_DocIdUrl>
    <lcf76f155ced4ddcb4097134ff3c332f xmlns="f6ea9b32-fe9d-4746-8e50-01424574131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GU Dokument Grp" ma:contentTypeID="0x010100C7C811754E204E47A665D3B7C5D98E1E01006BCF75221DD6BF4C8B997DDE814EF873" ma:contentTypeVersion="14" ma:contentTypeDescription="" ma:contentTypeScope="" ma:versionID="62aaf479c1430ade6f1892979fd0825d">
  <xsd:schema xmlns:xsd="http://www.w3.org/2001/XMLSchema" xmlns:xs="http://www.w3.org/2001/XMLSchema" xmlns:p="http://schemas.microsoft.com/office/2006/metadata/properties" xmlns:ns2="ed3f5fab-48d1-4e83-b476-2a3d33b9c060" xmlns:ns3="231fe8cf-ccc0-454c-9b48-ac3bf72b5807" xmlns:ns4="ae9dd6ea-c2e4-4869-976b-8dbce2ea94e0" xmlns:ns5="4160d47a-ddaf-4f96-aa5a-ac84a930d3d1" xmlns:ns6="a94ff575-881d-444c-a15f-28f2022b7885" xmlns:ns7="f6ea9b32-fe9d-4746-8e50-01424574131f" targetNamespace="http://schemas.microsoft.com/office/2006/metadata/properties" ma:root="true" ma:fieldsID="324af360d6a99f99bee7673416a97009" ns2:_="" ns3:_="" ns4:_="" ns5:_="" ns6:_="" ns7:_="">
    <xsd:import namespace="ed3f5fab-48d1-4e83-b476-2a3d33b9c060"/>
    <xsd:import namespace="231fe8cf-ccc0-454c-9b48-ac3bf72b5807"/>
    <xsd:import namespace="ae9dd6ea-c2e4-4869-976b-8dbce2ea94e0"/>
    <xsd:import namespace="4160d47a-ddaf-4f96-aa5a-ac84a930d3d1"/>
    <xsd:import namespace="a94ff575-881d-444c-a15f-28f2022b7885"/>
    <xsd:import namespace="f6ea9b32-fe9d-4746-8e50-01424574131f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GU_DocDescription" minOccurs="0"/>
                <xsd:element ref="ns3:GU_DocStatus" minOccurs="0"/>
                <xsd:element ref="ns3:ffd98747c26642ec8caf6ec3431d5d08" minOccurs="0"/>
                <xsd:element ref="ns2:_dlc_DocIdPersistId" minOccurs="0"/>
                <xsd:element ref="ns2:_dlc_DocId" minOccurs="0"/>
                <xsd:element ref="ns2:_dlc_DocIdUrl" minOccurs="0"/>
                <xsd:element ref="ns4:GU_DocGrpId" minOccurs="0"/>
                <xsd:element ref="ns5:GU_ArchivedDate" minOccurs="0"/>
                <xsd:element ref="ns2:GU_ArchivedBy" minOccurs="0"/>
                <xsd:element ref="ns5:GU_ArchiveDocId" minOccurs="0"/>
                <xsd:element ref="ns5:GU_ArchiveDocGuid" minOccurs="0"/>
                <xsd:element ref="ns5:GU_ArchiveDocVersionId" minOccurs="0"/>
                <xsd:element ref="ns4:GU_SiteGuid" minOccurs="0"/>
                <xsd:element ref="ns5:GU_ArchiveDocUrl" minOccurs="0"/>
                <xsd:element ref="ns2:GU_DocumentApprover" minOccurs="0"/>
                <xsd:element ref="ns2:GU_DocumentApprovedBy" minOccurs="0"/>
                <xsd:element ref="ns6:GU_DocumentApprovedDate" minOccurs="0"/>
                <xsd:element ref="ns6:GU_DocumentApproval" minOccurs="0"/>
                <xsd:element ref="ns6:GU_CommentsAuthor" minOccurs="0"/>
                <xsd:element ref="ns6:GU_DiaryNumber" minOccurs="0"/>
                <xsd:element ref="ns6:GU_DiaryDirectionType" minOccurs="0"/>
                <xsd:element ref="ns6:GU_DiaryDirectionOrg" minOccurs="0"/>
                <xsd:element ref="ns4:GU_SendToDiary" minOccurs="0"/>
                <xsd:element ref="ns5:GU_AccessRight" minOccurs="0"/>
                <xsd:element ref="ns5:b96f7c442203436fbdf8d4ebf5de5e7a" minOccurs="0"/>
                <xsd:element ref="ns5:GU_EstablishedDate" minOccurs="0"/>
                <xsd:element ref="ns7:MediaServiceMetadata" minOccurs="0"/>
                <xsd:element ref="ns7:MediaServiceFastMetadata" minOccurs="0"/>
                <xsd:element ref="ns7:MediaServiceDateTaken" minOccurs="0"/>
                <xsd:element ref="ns7:MediaServiceAutoTags" minOccurs="0"/>
                <xsd:element ref="ns7:MediaServiceGenerationTime" minOccurs="0"/>
                <xsd:element ref="ns7:MediaServiceEventHashCode" minOccurs="0"/>
                <xsd:element ref="ns7:MediaServiceOCR" minOccurs="0"/>
                <xsd:element ref="ns7:MediaServiceAutoKeyPoints" minOccurs="0"/>
                <xsd:element ref="ns7:MediaServiceKeyPoints" minOccurs="0"/>
                <xsd:element ref="ns7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3f5fab-48d1-4e83-b476-2a3d33b9c060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Företagsnyckelord" ma:fieldId="{23f27201-bee3-471e-b2e7-b64fd8b7ca38}" ma:taxonomyMulti="true" ma:sspId="85cde726-cec2-4dbf-bde0-2c3495ee07fa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64961a4f-1230-4cca-8f51-9d562533aa51}" ma:internalName="TaxCatchAll" ma:showField="CatchAllData" ma:web="ed3f5fab-48d1-4e83-b476-2a3d33b9c0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64961a4f-1230-4cca-8f51-9d562533aa51}" ma:internalName="TaxCatchAllLabel" ma:readOnly="true" ma:showField="CatchAllDataLabel" ma:web="ed3f5fab-48d1-4e83-b476-2a3d33b9c0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PersistId" ma:index="16" nillable="true" ma:displayName="Spara ID" ma:description="Behåll ID vid tillägg." ma:hidden="true" ma:internalName="_dlc_DocIdPersistId" ma:readOnly="true">
      <xsd:simpleType>
        <xsd:restriction base="dms:Boolean"/>
      </xsd:simpleType>
    </xsd:element>
    <xsd:element name="_dlc_DocId" ma:index="17" nillable="true" ma:displayName="Dokument-ID-värde" ma:description="" ma:internalName="_dlc_DocId" ma:readOnly="true">
      <xsd:simpleType>
        <xsd:restriction base="dms:Text"/>
      </xsd:simpleType>
    </xsd:element>
    <xsd:element name="_dlc_DocIdUrl" ma:index="18" nillable="true" ma:displayName="Dokument-ID" ma:description="Permanent länk till det här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GU_ArchivedBy" ma:index="21" nillable="true" ma:displayName="Arkiverad av" ma:hidden="true" ma:list="UserInfo" ma:SharePointGroup="0" ma:internalName="GU_ArchivedBy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GU_DocumentApprover" ma:index="27" nillable="true" ma:displayName="Dokumentgodkännare" ma:hidden="true" ma:list="UserInfo" ma:SharePointGroup="0" ma:internalName="GU_DocumentApprov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GU_DocumentApprovedBy" ma:index="28" nillable="true" ma:displayName="Attest genomfört av" ma:hidden="true" ma:list="UserInfo" ma:SharePointGroup="0" ma:internalName="GU_DocumentApprovedBy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fe8cf-ccc0-454c-9b48-ac3bf72b5807" elementFormDefault="qualified">
    <xsd:import namespace="http://schemas.microsoft.com/office/2006/documentManagement/types"/>
    <xsd:import namespace="http://schemas.microsoft.com/office/infopath/2007/PartnerControls"/>
    <xsd:element name="GU_DocDescription" ma:index="12" nillable="true" ma:displayName="Dokumentbeskrivning" ma:internalName="GU_DocDescription">
      <xsd:simpleType>
        <xsd:restriction base="dms:Note">
          <xsd:maxLength value="255"/>
        </xsd:restriction>
      </xsd:simpleType>
    </xsd:element>
    <xsd:element name="GU_DocStatus" ma:index="13" nillable="true" ma:displayName="Dokumentstatus" ma:default="Arbetsmaterial" ma:format="Dropdown" ma:internalName="GU_DocStatus" ma:readOnly="true">
      <xsd:simpleType>
        <xsd:restriction base="dms:Choice">
          <xsd:enumeration value="Arbetsmaterial"/>
          <xsd:enumeration value="Fastställande pågår"/>
          <xsd:enumeration value="Fastställd"/>
          <xsd:enumeration value="Väntar på attest"/>
          <xsd:enumeration value="Fel vid fastställande"/>
        </xsd:restriction>
      </xsd:simpleType>
    </xsd:element>
    <xsd:element name="ffd98747c26642ec8caf6ec3431d5d08" ma:index="14" nillable="true" ma:taxonomy="true" ma:internalName="ffd98747c26642ec8caf6ec3431d5d08" ma:taxonomyFieldName="GU_DocOrganisation" ma:displayName="Ansvarig enhet" ma:default="" ma:fieldId="{ffd98747-c266-42ec-8caf-6ec3431d5d08}" ma:sspId="85cde726-cec2-4dbf-bde0-2c3495ee07fa" ma:termSetId="938bbb0a-f50e-4d72-96c1-d7b7216eae1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9dd6ea-c2e4-4869-976b-8dbce2ea94e0" elementFormDefault="qualified">
    <xsd:import namespace="http://schemas.microsoft.com/office/2006/documentManagement/types"/>
    <xsd:import namespace="http://schemas.microsoft.com/office/infopath/2007/PartnerControls"/>
    <xsd:element name="GU_DocGrpId" ma:index="19" nillable="true" ma:displayName="Grp-id" ma:internalName="GU_DocGrpId">
      <xsd:simpleType>
        <xsd:restriction base="dms:Text">
          <xsd:maxLength value="255"/>
        </xsd:restriction>
      </xsd:simpleType>
    </xsd:element>
    <xsd:element name="GU_SiteGuid" ma:index="25" nillable="true" ma:displayName="Site Guid" ma:hidden="true" ma:internalName="GU_SiteGuid" ma:readOnly="false">
      <xsd:simpleType>
        <xsd:restriction base="dms:Text">
          <xsd:maxLength value="255"/>
        </xsd:restriction>
      </xsd:simpleType>
    </xsd:element>
    <xsd:element name="GU_SendToDiary" ma:index="35" nillable="true" ma:displayName="Diarieförs" ma:default="0" ma:description="Anger om handlingen också ska skickas till diariet när den fastställs" ma:internalName="GU_SendToDiary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0d47a-ddaf-4f96-aa5a-ac84a930d3d1" elementFormDefault="qualified">
    <xsd:import namespace="http://schemas.microsoft.com/office/2006/documentManagement/types"/>
    <xsd:import namespace="http://schemas.microsoft.com/office/infopath/2007/PartnerControls"/>
    <xsd:element name="GU_ArchivedDate" ma:index="20" nillable="true" ma:displayName="Arkivdatum" ma:format="DateTime" ma:hidden="true" ma:internalName="GU_ArchivedDate" ma:readOnly="false">
      <xsd:simpleType>
        <xsd:restriction base="dms:DateTime"/>
      </xsd:simpleType>
    </xsd:element>
    <xsd:element name="GU_ArchiveDocId" ma:index="22" nillable="true" ma:displayName="ArkivDokument-ID" ma:hidden="true" ma:internalName="GU_ArchiveDocId" ma:readOnly="false">
      <xsd:simpleType>
        <xsd:restriction base="dms:Text">
          <xsd:maxLength value="255"/>
        </xsd:restriction>
      </xsd:simpleType>
    </xsd:element>
    <xsd:element name="GU_ArchiveDocGuid" ma:index="23" nillable="true" ma:displayName="ArkivDokument-GUID" ma:hidden="true" ma:internalName="GU_ArchiveDocGuid" ma:readOnly="false">
      <xsd:simpleType>
        <xsd:restriction base="dms:Text">
          <xsd:maxLength value="255"/>
        </xsd:restriction>
      </xsd:simpleType>
    </xsd:element>
    <xsd:element name="GU_ArchiveDocVersionId" ma:index="24" nillable="true" ma:displayName="ArkivDokument-VerID" ma:hidden="true" ma:internalName="GU_ArchiveDocVersionId" ma:readOnly="false">
      <xsd:simpleType>
        <xsd:restriction base="dms:Text">
          <xsd:maxLength value="255"/>
        </xsd:restriction>
      </xsd:simpleType>
    </xsd:element>
    <xsd:element name="GU_ArchiveDocUrl" ma:index="26" nillable="true" ma:displayName="Arkivlänk" ma:hidden="true" ma:internalName="GU_ArchiveDocUrl" ma:readOnly="true">
      <xsd:simpleType>
        <xsd:restriction base="dms:Text">
          <xsd:maxLength value="255"/>
        </xsd:restriction>
      </xsd:simpleType>
    </xsd:element>
    <xsd:element name="GU_AccessRight" ma:index="37" nillable="true" ma:displayName="Åtkomsträtt" ma:default="0" ma:format="Dropdown" ma:hidden="true" ma:internalName="GU_AccessRight" ma:readOnly="false">
      <xsd:simpleType>
        <xsd:restriction base="dms:Choice">
          <xsd:enumeration value="0"/>
          <xsd:enumeration value="1"/>
          <xsd:enumeration value="2"/>
          <xsd:enumeration value="3"/>
          <xsd:enumeration value="4"/>
          <xsd:enumeration value="5"/>
        </xsd:restriction>
      </xsd:simpleType>
    </xsd:element>
    <xsd:element name="b96f7c442203436fbdf8d4ebf5de5e7a" ma:index="38" nillable="true" ma:taxonomy="true" ma:internalName="b96f7c442203436fbdf8d4ebf5de5e7a" ma:taxonomyFieldName="GU_RecordType" ma:displayName="Handlingstyp" ma:default="" ma:fieldId="{b96f7c44-2203-436f-bdf8-d4ebf5de5e7a}" ma:sspId="85cde726-cec2-4dbf-bde0-2c3495ee07fa" ma:termSetId="f64da07e-df9c-4500-a5ac-815ac12114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U_EstablishedDate" ma:index="40" nillable="true" ma:displayName="Fastställd datum" ma:format="DateTime" ma:hidden="true" ma:internalName="GU_Established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ff575-881d-444c-a15f-28f2022b7885" elementFormDefault="qualified">
    <xsd:import namespace="http://schemas.microsoft.com/office/2006/documentManagement/types"/>
    <xsd:import namespace="http://schemas.microsoft.com/office/infopath/2007/PartnerControls"/>
    <xsd:element name="GU_DocumentApprovedDate" ma:index="29" nillable="true" ma:displayName="Attest genomfört" ma:format="DateTime" ma:hidden="true" ma:internalName="GU_DocumentApprovedDate" ma:readOnly="false">
      <xsd:simpleType>
        <xsd:restriction base="dms:DateTime"/>
      </xsd:simpleType>
    </xsd:element>
    <xsd:element name="GU_DocumentApproval" ma:index="30" nillable="true" ma:displayName="Attest" ma:default="0" ma:hidden="true" ma:internalName="GU_DocumentApproval" ma:readOnly="false">
      <xsd:simpleType>
        <xsd:restriction base="dms:Boolean"/>
      </xsd:simpleType>
    </xsd:element>
    <xsd:element name="GU_CommentsAuthor" ma:index="31" nillable="true" ma:displayName="Attest kommentarer" ma:internalName="GU_CommentsAuthor" ma:readOnly="true">
      <xsd:simpleType>
        <xsd:restriction base="dms:Note"/>
      </xsd:simpleType>
    </xsd:element>
    <xsd:element name="GU_DiaryNumber" ma:index="32" nillable="true" ma:displayName="Diarienr" ma:description="Diarienr som kan användas vid fastställande" ma:internalName="GU_DiaryNumber" ma:readOnly="true">
      <xsd:simpleType>
        <xsd:restriction base="dms:Text">
          <xsd:maxLength value="255"/>
        </xsd:restriction>
      </xsd:simpleType>
    </xsd:element>
    <xsd:element name="GU_DiaryDirectionType" ma:index="33" nillable="true" ma:displayName="Riktning" ma:description="Avser riktning typ för handling som diarieförs" ma:internalName="GU_DiaryDirectionType" ma:readOnly="true">
      <xsd:simpleType>
        <xsd:restriction base="dms:Text">
          <xsd:maxLength value="255"/>
        </xsd:restriction>
      </xsd:simpleType>
    </xsd:element>
    <xsd:element name="GU_DiaryDirectionOrg" ma:index="34" nillable="true" ma:displayName="Riktning organisation" ma:description="Avser avsändare mottagare för handlingen (beroende på vald typ riktning)" ma:internalName="GU_DiaryDirectionOrg" ma:readOnly="tru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a9b32-fe9d-4746-8e50-014245741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4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44" nillable="true" ma:displayName="Tags" ma:internalName="MediaServiceAutoTags" ma:readOnly="true">
      <xsd:simpleType>
        <xsd:restriction base="dms:Text"/>
      </xsd:simpleType>
    </xsd:element>
    <xsd:element name="MediaServiceGenerationTime" ma:index="4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4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4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51" nillable="true" ma:taxonomy="true" ma:internalName="lcf76f155ced4ddcb4097134ff3c332f" ma:taxonomyFieldName="MediaServiceImageTags" ma:displayName="Bildmarkeringar" ma:readOnly="false" ma:fieldId="{5cf76f15-5ced-4ddc-b409-7134ff3c332f}" ma:taxonomyMulti="true" ma:sspId="85cde726-cec2-4dbf-bde0-2c3495ee07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7FAB81-371B-4AA3-B851-558F92C0F4B4}">
  <ds:schemaRefs>
    <ds:schemaRef ds:uri="http://schemas.microsoft.com/office/infopath/2007/PartnerControls"/>
    <ds:schemaRef ds:uri="4160d47a-ddaf-4f96-aa5a-ac84a930d3d1"/>
    <ds:schemaRef ds:uri="http://purl.org/dc/elements/1.1/"/>
    <ds:schemaRef ds:uri="http://schemas.microsoft.com/office/2006/metadata/properties"/>
    <ds:schemaRef ds:uri="ae9dd6ea-c2e4-4869-976b-8dbce2ea94e0"/>
    <ds:schemaRef ds:uri="231fe8cf-ccc0-454c-9b48-ac3bf72b5807"/>
    <ds:schemaRef ds:uri="http://schemas.openxmlformats.org/package/2006/metadata/core-properties"/>
    <ds:schemaRef ds:uri="http://purl.org/dc/terms/"/>
    <ds:schemaRef ds:uri="f6ea9b32-fe9d-4746-8e50-01424574131f"/>
    <ds:schemaRef ds:uri="a94ff575-881d-444c-a15f-28f2022b7885"/>
    <ds:schemaRef ds:uri="http://schemas.microsoft.com/office/2006/documentManagement/types"/>
    <ds:schemaRef ds:uri="ed3f5fab-48d1-4e83-b476-2a3d33b9c06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A907DB3-230D-434F-B071-43C80650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3f5fab-48d1-4e83-b476-2a3d33b9c060"/>
    <ds:schemaRef ds:uri="231fe8cf-ccc0-454c-9b48-ac3bf72b5807"/>
    <ds:schemaRef ds:uri="ae9dd6ea-c2e4-4869-976b-8dbce2ea94e0"/>
    <ds:schemaRef ds:uri="4160d47a-ddaf-4f96-aa5a-ac84a930d3d1"/>
    <ds:schemaRef ds:uri="a94ff575-881d-444c-a15f-28f2022b7885"/>
    <ds:schemaRef ds:uri="f6ea9b32-fe9d-4746-8e50-0142457413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0CB1B5-F327-4FA0-9A6C-A833244F372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88C07E4-8C61-4AE5-BED2-C8BD089B4C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MFA</vt:lpstr>
      <vt:lpstr>Weights and plotting informatio</vt:lpstr>
    </vt:vector>
  </TitlesOfParts>
  <Manager/>
  <Company>Gothenburg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</dc:creator>
  <cp:keywords/>
  <dc:description/>
  <cp:lastModifiedBy>Nils Wallenberg</cp:lastModifiedBy>
  <cp:revision/>
  <dcterms:created xsi:type="dcterms:W3CDTF">2022-02-22T08:09:57Z</dcterms:created>
  <dcterms:modified xsi:type="dcterms:W3CDTF">2025-03-27T14:51:24Z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0x010100C7C811754E204E47A665D3B7C5D98E1E01006BCF75221DD6BF4C8B997DDE814EF873</vt:lpwstr>
  </property>
  <property fmtid="{D5CDD505-2E9C-101B-9397-08002B2CF9AE}" pid="3" name="_dlc_DocIdItemGuid">
    <vt:lpwstr>a229ee28-629d-40d7-93c2-b7c40083de52</vt:lpwstr>
  </property>
  <property fmtid="{D5CDD505-2E9C-101B-9397-08002B2CF9AE}" pid="4" name="TaxKeyword">
    <vt:lpwstr/>
  </property>
  <property fmtid="{D5CDD505-2E9C-101B-9397-08002B2CF9AE}" pid="5" name="GU_RecordType">
    <vt:lpwstr/>
  </property>
  <property fmtid="{D5CDD505-2E9C-101B-9397-08002B2CF9AE}" pid="6" name="GU_DocOrganisation">
    <vt:lpwstr>1;#Institutionen för geovetenskaper|94e60125-d5e9-40a4-b147-34fe77a497b8</vt:lpwstr>
  </property>
  <property fmtid="{D5CDD505-2E9C-101B-9397-08002B2CF9AE}" pid="7" name="MediaServiceImageTags">
    <vt:lpwstr/>
  </property>
</Properties>
</file>