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ocumenttasks/documenttask1.xml" ContentType="application/vnd.ms-excel.documenttask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2.xml" ContentType="application/vnd.ms-excel.documenttask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documenttasks/documenttask3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lyassGotni\Downloads\"/>
    </mc:Choice>
  </mc:AlternateContent>
  <xr:revisionPtr revIDLastSave="0" documentId="13_ncr:1_{6ABA0C1B-C1C1-4745-B8D3-6A2EFA6AC3A5}" xr6:coauthVersionLast="47" xr6:coauthVersionMax="47" xr10:uidLastSave="{00000000-0000-0000-0000-000000000000}"/>
  <bookViews>
    <workbookView xWindow="-108" yWindow="-108" windowWidth="23256" windowHeight="13896" tabRatio="710" firstSheet="3" activeTab="3" xr2:uid="{057B7DBD-FAB5-4255-A1DC-B4C8B8417812}"/>
  </bookViews>
  <sheets>
    <sheet name="PAC EXTERNES" sheetId="1" r:id="rId1"/>
    <sheet name="Formation 2025 2.0" sheetId="7" r:id="rId2"/>
    <sheet name="Ingénierie 2025 2.0" sheetId="6" r:id="rId3"/>
    <sheet name="Formation 2025 WSA" sheetId="3" r:id="rId4"/>
    <sheet name="Ingénierie 2025 WSA" sheetId="10" r:id="rId5"/>
    <sheet name="TA 2025" sheetId="5" r:id="rId6"/>
    <sheet name="COUT ADV+ REMUNERATION EXTERNES" sheetId="2" r:id="rId7"/>
    <sheet name="Matrice" sheetId="4" r:id="rId8"/>
    <sheet name="RENTA WSA" sheetId="9" r:id="rId9"/>
  </sheets>
  <definedNames>
    <definedName name="_xlnm._FilterDatabase" localSheetId="1" hidden="1">'Formation 2025 2.0'!$B$2:$AC$18</definedName>
    <definedName name="_xlnm._FilterDatabase" localSheetId="3" hidden="1">'Formation 2025 WSA'!$A$2:$AC$51</definedName>
    <definedName name="_xlnm._FilterDatabase" localSheetId="2" hidden="1">'Ingénierie 2025 2.0'!$B$2:$I$44</definedName>
    <definedName name="_xlnm._FilterDatabase" localSheetId="4" hidden="1">'Ingénierie 2025 WSA'!$B$2:$E$58</definedName>
    <definedName name="_xlnm._FilterDatabase" localSheetId="5" hidden="1">'TA 2025'!$A$2:$K$55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3" l="1"/>
  <c r="AD52" i="3"/>
  <c r="AB52" i="3"/>
  <c r="AC52" i="3" s="1"/>
  <c r="AD43" i="3"/>
  <c r="AB43" i="3"/>
  <c r="AC43" i="3" s="1"/>
  <c r="AB42" i="3"/>
  <c r="AB41" i="3"/>
  <c r="D1" i="5" l="1"/>
  <c r="K57" i="5"/>
  <c r="J57" i="5"/>
  <c r="K56" i="5"/>
  <c r="J56" i="5"/>
  <c r="K34" i="5"/>
  <c r="K35" i="5"/>
  <c r="K36" i="5"/>
  <c r="K37" i="5"/>
  <c r="K38" i="5"/>
  <c r="K39" i="5"/>
  <c r="K40" i="5"/>
  <c r="K41" i="5"/>
  <c r="K42" i="5"/>
  <c r="J21" i="5"/>
  <c r="J22" i="5"/>
  <c r="J23" i="5"/>
  <c r="J24" i="5"/>
  <c r="J25" i="5"/>
  <c r="J26" i="5"/>
  <c r="J27" i="5"/>
  <c r="J28" i="5"/>
  <c r="J29" i="5"/>
  <c r="J30" i="5"/>
  <c r="J31" i="5"/>
  <c r="Q1" i="3"/>
  <c r="AC7" i="3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R1" i="3"/>
  <c r="S1" i="3"/>
  <c r="T1" i="3"/>
  <c r="U1" i="3"/>
  <c r="V1" i="3"/>
  <c r="W1" i="3"/>
  <c r="X1" i="3"/>
  <c r="Y1" i="3"/>
  <c r="Z1" i="3"/>
  <c r="AA1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J46" i="5"/>
  <c r="K46" i="5"/>
  <c r="H6" i="4"/>
  <c r="K13" i="5"/>
  <c r="K17" i="5"/>
  <c r="B9" i="9"/>
  <c r="E11" i="6"/>
  <c r="E9" i="6"/>
  <c r="E3" i="10"/>
  <c r="AD40" i="3"/>
  <c r="K54" i="5"/>
  <c r="K55" i="5"/>
  <c r="J54" i="5"/>
  <c r="J55" i="5"/>
  <c r="K9" i="5"/>
  <c r="K10" i="5"/>
  <c r="K11" i="5"/>
  <c r="K12" i="5"/>
  <c r="K14" i="5"/>
  <c r="K15" i="5"/>
  <c r="AD30" i="3"/>
  <c r="AD31" i="3"/>
  <c r="AD32" i="3"/>
  <c r="AD33" i="3"/>
  <c r="AD34" i="3"/>
  <c r="AD35" i="3"/>
  <c r="AD36" i="3"/>
  <c r="AD37" i="3"/>
  <c r="AD38" i="3"/>
  <c r="AD39" i="3"/>
  <c r="AD41" i="3"/>
  <c r="AD42" i="3"/>
  <c r="AD47" i="3"/>
  <c r="AD48" i="3"/>
  <c r="AD50" i="3"/>
  <c r="AD51" i="3"/>
  <c r="J51" i="5" l="1"/>
  <c r="K51" i="5"/>
  <c r="J52" i="5"/>
  <c r="K52" i="5"/>
  <c r="J53" i="5"/>
  <c r="K53" i="5"/>
  <c r="K7" i="5"/>
  <c r="K8" i="5"/>
  <c r="J9" i="5"/>
  <c r="J10" i="5"/>
  <c r="J11" i="5"/>
  <c r="J12" i="5"/>
  <c r="J13" i="5"/>
  <c r="J14" i="5"/>
  <c r="D1" i="6" l="1"/>
  <c r="D1" i="10"/>
  <c r="E4" i="9"/>
  <c r="E5" i="9"/>
  <c r="E6" i="9"/>
  <c r="E7" i="9"/>
  <c r="E8" i="9"/>
  <c r="E12" i="9"/>
  <c r="E13" i="9"/>
  <c r="E14" i="9"/>
  <c r="E15" i="9"/>
  <c r="E16" i="9"/>
  <c r="E17" i="9"/>
  <c r="E3" i="9"/>
  <c r="D7" i="4"/>
  <c r="D5" i="4"/>
  <c r="D6" i="4"/>
  <c r="C4" i="9"/>
  <c r="C3" i="9"/>
  <c r="C5" i="9"/>
  <c r="C6" i="9"/>
  <c r="C7" i="9"/>
  <c r="C8" i="9"/>
  <c r="C14" i="9"/>
  <c r="C15" i="9"/>
  <c r="C16" i="9"/>
  <c r="D12" i="9"/>
  <c r="D13" i="9"/>
  <c r="D14" i="9"/>
  <c r="D15" i="9"/>
  <c r="D16" i="9"/>
  <c r="D17" i="9"/>
  <c r="E58" i="10"/>
  <c r="E44" i="10"/>
  <c r="E26" i="10"/>
  <c r="E8" i="10"/>
  <c r="E57" i="10"/>
  <c r="E43" i="10"/>
  <c r="E25" i="10"/>
  <c r="E56" i="10"/>
  <c r="E52" i="10"/>
  <c r="E48" i="10"/>
  <c r="E42" i="10"/>
  <c r="E38" i="10"/>
  <c r="E34" i="10"/>
  <c r="E30" i="10"/>
  <c r="E24" i="10"/>
  <c r="E20" i="10"/>
  <c r="E16" i="10"/>
  <c r="E12" i="10"/>
  <c r="E6" i="10"/>
  <c r="E7" i="10"/>
  <c r="E4" i="10"/>
  <c r="E5" i="10"/>
  <c r="E9" i="10"/>
  <c r="E10" i="10"/>
  <c r="E11" i="10"/>
  <c r="E13" i="10"/>
  <c r="E14" i="10"/>
  <c r="E15" i="10"/>
  <c r="E17" i="10"/>
  <c r="E18" i="10"/>
  <c r="E19" i="10"/>
  <c r="E21" i="10"/>
  <c r="E22" i="10"/>
  <c r="E23" i="10"/>
  <c r="E27" i="10"/>
  <c r="E28" i="10"/>
  <c r="E29" i="10"/>
  <c r="E31" i="10"/>
  <c r="E32" i="10"/>
  <c r="E33" i="10"/>
  <c r="E35" i="10"/>
  <c r="E36" i="10"/>
  <c r="E37" i="10"/>
  <c r="E39" i="10"/>
  <c r="E40" i="10"/>
  <c r="E41" i="10"/>
  <c r="E45" i="10"/>
  <c r="E46" i="10"/>
  <c r="E47" i="10"/>
  <c r="E49" i="10"/>
  <c r="E50" i="10"/>
  <c r="E51" i="10"/>
  <c r="E53" i="10"/>
  <c r="E54" i="10"/>
  <c r="E55" i="10"/>
  <c r="AB4" i="3" l="1"/>
  <c r="AC4" i="3" s="1"/>
  <c r="AB10" i="3"/>
  <c r="AC10" i="3" s="1"/>
  <c r="AB14" i="3"/>
  <c r="AC14" i="3" s="1"/>
  <c r="AB22" i="3"/>
  <c r="AC22" i="3" s="1"/>
  <c r="AB26" i="3"/>
  <c r="AC26" i="3" s="1"/>
  <c r="AB30" i="3"/>
  <c r="AB34" i="3"/>
  <c r="AC34" i="3" s="1"/>
  <c r="AB38" i="3"/>
  <c r="AC38" i="3" s="1"/>
  <c r="AB11" i="3"/>
  <c r="AC11" i="3" s="1"/>
  <c r="AB15" i="3"/>
  <c r="AC15" i="3" s="1"/>
  <c r="AB23" i="3"/>
  <c r="AC23" i="3" s="1"/>
  <c r="AB27" i="3"/>
  <c r="AC27" i="3" s="1"/>
  <c r="AB31" i="3"/>
  <c r="AB35" i="3"/>
  <c r="AB39" i="3"/>
  <c r="AC39" i="3" s="1"/>
  <c r="AB12" i="3"/>
  <c r="AC12" i="3" s="1"/>
  <c r="AB16" i="3"/>
  <c r="AC16" i="3" s="1"/>
  <c r="AB24" i="3"/>
  <c r="AC24" i="3" s="1"/>
  <c r="AB28" i="3"/>
  <c r="AC28" i="3" s="1"/>
  <c r="AB32" i="3"/>
  <c r="AB36" i="3"/>
  <c r="AB40" i="3"/>
  <c r="AC40" i="3" s="1"/>
  <c r="AB3" i="3"/>
  <c r="AC3" i="3" s="1"/>
  <c r="AB9" i="3"/>
  <c r="AC9" i="3" s="1"/>
  <c r="AB13" i="3"/>
  <c r="AC13" i="3" s="1"/>
  <c r="AB25" i="3"/>
  <c r="AC25" i="3" s="1"/>
  <c r="AB29" i="3"/>
  <c r="AC29" i="3" s="1"/>
  <c r="AB33" i="3"/>
  <c r="AC33" i="3" s="1"/>
  <c r="AB5" i="3"/>
  <c r="AC5" i="3" s="1"/>
  <c r="AB18" i="3"/>
  <c r="AC18" i="3" s="1"/>
  <c r="AB45" i="3"/>
  <c r="AC45" i="3" s="1"/>
  <c r="AB46" i="3"/>
  <c r="AC46" i="3" s="1"/>
  <c r="AB50" i="3"/>
  <c r="AC50" i="3" s="1"/>
  <c r="AB21" i="3"/>
  <c r="AC21" i="3" s="1"/>
  <c r="AB47" i="3"/>
  <c r="AC47" i="3" s="1"/>
  <c r="AB51" i="3"/>
  <c r="AC51" i="3" s="1"/>
  <c r="AC31" i="3"/>
  <c r="AC35" i="3"/>
  <c r="AC36" i="3"/>
  <c r="E1" i="10"/>
  <c r="D8" i="9"/>
  <c r="D6" i="9"/>
  <c r="D4" i="9"/>
  <c r="D3" i="9"/>
  <c r="D5" i="9"/>
  <c r="D7" i="9"/>
  <c r="F8" i="2" l="1"/>
  <c r="J4" i="5"/>
  <c r="J5" i="5"/>
  <c r="J6" i="5"/>
  <c r="J7" i="5"/>
  <c r="J8" i="5"/>
  <c r="J15" i="5"/>
  <c r="J16" i="5"/>
  <c r="J17" i="5"/>
  <c r="J18" i="5"/>
  <c r="J19" i="5"/>
  <c r="J20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7" i="5"/>
  <c r="J48" i="5"/>
  <c r="J49" i="5"/>
  <c r="J50" i="5"/>
  <c r="J3" i="5"/>
  <c r="K4" i="5"/>
  <c r="K5" i="5"/>
  <c r="K6" i="5"/>
  <c r="K16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43" i="5"/>
  <c r="K44" i="5"/>
  <c r="K45" i="5"/>
  <c r="K47" i="5"/>
  <c r="K48" i="5"/>
  <c r="K49" i="5"/>
  <c r="K50" i="5"/>
  <c r="K3" i="5"/>
  <c r="H1" i="2"/>
  <c r="F6" i="2"/>
  <c r="F7" i="2"/>
  <c r="H44" i="6"/>
  <c r="F44" i="6"/>
  <c r="E44" i="6"/>
  <c r="H43" i="6"/>
  <c r="F43" i="6"/>
  <c r="E43" i="6"/>
  <c r="H42" i="6"/>
  <c r="F42" i="6"/>
  <c r="E42" i="6"/>
  <c r="H41" i="6"/>
  <c r="F41" i="6"/>
  <c r="E41" i="6"/>
  <c r="H40" i="6"/>
  <c r="F40" i="6"/>
  <c r="E40" i="6"/>
  <c r="H39" i="6"/>
  <c r="F39" i="6"/>
  <c r="E39" i="6"/>
  <c r="H38" i="6"/>
  <c r="F38" i="6"/>
  <c r="E38" i="6"/>
  <c r="H37" i="6"/>
  <c r="F37" i="6"/>
  <c r="E37" i="6"/>
  <c r="H36" i="6"/>
  <c r="F36" i="6"/>
  <c r="E36" i="6"/>
  <c r="H35" i="6"/>
  <c r="F35" i="6"/>
  <c r="E35" i="6"/>
  <c r="H34" i="6"/>
  <c r="F34" i="6"/>
  <c r="E34" i="6"/>
  <c r="H33" i="6"/>
  <c r="F33" i="6"/>
  <c r="E33" i="6"/>
  <c r="H32" i="6"/>
  <c r="F32" i="6"/>
  <c r="E32" i="6"/>
  <c r="H31" i="6"/>
  <c r="F31" i="6"/>
  <c r="E31" i="6"/>
  <c r="H30" i="6"/>
  <c r="F30" i="6"/>
  <c r="E30" i="6"/>
  <c r="H29" i="6"/>
  <c r="F29" i="6"/>
  <c r="E29" i="6"/>
  <c r="H28" i="6"/>
  <c r="F28" i="6"/>
  <c r="E28" i="6"/>
  <c r="H27" i="6"/>
  <c r="F27" i="6"/>
  <c r="E27" i="6"/>
  <c r="H26" i="6"/>
  <c r="F26" i="6"/>
  <c r="E26" i="6"/>
  <c r="H25" i="6"/>
  <c r="F25" i="6"/>
  <c r="E25" i="6"/>
  <c r="H24" i="6"/>
  <c r="F24" i="6"/>
  <c r="E24" i="6"/>
  <c r="H23" i="6"/>
  <c r="F23" i="6"/>
  <c r="E23" i="6"/>
  <c r="H22" i="6"/>
  <c r="F22" i="6"/>
  <c r="E22" i="6"/>
  <c r="H21" i="6"/>
  <c r="F21" i="6"/>
  <c r="E21" i="6"/>
  <c r="H20" i="6"/>
  <c r="F20" i="6"/>
  <c r="E20" i="6"/>
  <c r="H19" i="6"/>
  <c r="F19" i="6"/>
  <c r="E19" i="6"/>
  <c r="H18" i="6"/>
  <c r="F18" i="6"/>
  <c r="E18" i="6"/>
  <c r="H17" i="6"/>
  <c r="F17" i="6"/>
  <c r="E17" i="6"/>
  <c r="H16" i="6"/>
  <c r="F16" i="6"/>
  <c r="E16" i="6"/>
  <c r="H15" i="6"/>
  <c r="F15" i="6"/>
  <c r="E15" i="6"/>
  <c r="H14" i="6"/>
  <c r="F14" i="6"/>
  <c r="E14" i="6"/>
  <c r="H13" i="6"/>
  <c r="F13" i="6"/>
  <c r="E13" i="6"/>
  <c r="H12" i="6"/>
  <c r="F12" i="6"/>
  <c r="E12" i="6"/>
  <c r="H11" i="6"/>
  <c r="F11" i="6"/>
  <c r="H10" i="6"/>
  <c r="F10" i="6"/>
  <c r="E10" i="6"/>
  <c r="H9" i="6"/>
  <c r="F9" i="6"/>
  <c r="H8" i="6"/>
  <c r="F8" i="6"/>
  <c r="E8" i="6"/>
  <c r="H7" i="6"/>
  <c r="F7" i="6"/>
  <c r="E7" i="6"/>
  <c r="H6" i="6"/>
  <c r="F6" i="6"/>
  <c r="E6" i="6"/>
  <c r="E4" i="6"/>
  <c r="E5" i="6"/>
  <c r="E3" i="6"/>
  <c r="H4" i="6"/>
  <c r="H5" i="6"/>
  <c r="H3" i="6"/>
  <c r="F4" i="6"/>
  <c r="F5" i="6"/>
  <c r="F3" i="6"/>
  <c r="D4" i="4"/>
  <c r="C3" i="4"/>
  <c r="D3" i="4" s="1"/>
  <c r="J14" i="1"/>
  <c r="J15" i="1"/>
  <c r="J16" i="1"/>
  <c r="J17" i="1"/>
  <c r="J18" i="1"/>
  <c r="J19" i="1"/>
  <c r="J20" i="1"/>
  <c r="J21" i="1"/>
  <c r="J11" i="1"/>
  <c r="J12" i="1"/>
  <c r="J13" i="1"/>
  <c r="J10" i="1"/>
  <c r="F1" i="1"/>
  <c r="G1" i="1"/>
  <c r="H1" i="1"/>
  <c r="I1" i="1"/>
  <c r="J9" i="1"/>
  <c r="J5" i="1"/>
  <c r="J6" i="1"/>
  <c r="J7" i="1"/>
  <c r="J8" i="1"/>
  <c r="J4" i="1"/>
  <c r="J3" i="1"/>
  <c r="AB48" i="3" l="1"/>
  <c r="AC48" i="3" s="1"/>
  <c r="AB20" i="3"/>
  <c r="AC20" i="3" s="1"/>
  <c r="AB8" i="3"/>
  <c r="AC8" i="3" s="1"/>
  <c r="AB44" i="3"/>
  <c r="AB37" i="3"/>
  <c r="AC37" i="3" s="1"/>
  <c r="AB6" i="3"/>
  <c r="AC6" i="3" s="1"/>
  <c r="AB19" i="3"/>
  <c r="AC19" i="3" s="1"/>
  <c r="AB49" i="3"/>
  <c r="AC49" i="3" s="1"/>
  <c r="AB17" i="3"/>
  <c r="AC17" i="3" s="1"/>
  <c r="AC41" i="3"/>
  <c r="K1" i="5"/>
  <c r="D1" i="2" s="1"/>
  <c r="AC32" i="3"/>
  <c r="AB15" i="7"/>
  <c r="AC15" i="7" s="1"/>
  <c r="AC42" i="3"/>
  <c r="AC30" i="3"/>
  <c r="C13" i="9"/>
  <c r="D7" i="2"/>
  <c r="J1" i="5"/>
  <c r="C19" i="9" s="1"/>
  <c r="AB8" i="7"/>
  <c r="AC8" i="7" s="1"/>
  <c r="AB16" i="7"/>
  <c r="AC16" i="7" s="1"/>
  <c r="AB9" i="7"/>
  <c r="AC9" i="7" s="1"/>
  <c r="AB17" i="7"/>
  <c r="AC17" i="7" s="1"/>
  <c r="AB10" i="7"/>
  <c r="AC10" i="7" s="1"/>
  <c r="AB18" i="7"/>
  <c r="AC18" i="7" s="1"/>
  <c r="AB4" i="7"/>
  <c r="AC4" i="7" s="1"/>
  <c r="AB12" i="7"/>
  <c r="AC12" i="7" s="1"/>
  <c r="AB5" i="7"/>
  <c r="AC5" i="7" s="1"/>
  <c r="AB13" i="7"/>
  <c r="AC13" i="7" s="1"/>
  <c r="AB3" i="7"/>
  <c r="AC3" i="7" s="1"/>
  <c r="AB6" i="7"/>
  <c r="AC6" i="7" s="1"/>
  <c r="AB14" i="7"/>
  <c r="AC14" i="7" s="1"/>
  <c r="AB11" i="7"/>
  <c r="AC11" i="7" s="1"/>
  <c r="AB7" i="7"/>
  <c r="AC7" i="7" s="1"/>
  <c r="C10" i="9"/>
  <c r="C9" i="9"/>
  <c r="C12" i="9"/>
  <c r="C11" i="9"/>
  <c r="D8" i="2"/>
  <c r="C17" i="9"/>
  <c r="D3" i="2"/>
  <c r="D6" i="2"/>
  <c r="D5" i="2"/>
  <c r="D4" i="2"/>
  <c r="E1" i="6"/>
  <c r="I37" i="6"/>
  <c r="I33" i="6"/>
  <c r="I41" i="6"/>
  <c r="I34" i="6"/>
  <c r="I42" i="6"/>
  <c r="I44" i="6"/>
  <c r="I35" i="6"/>
  <c r="I43" i="6"/>
  <c r="I38" i="6"/>
  <c r="I40" i="6"/>
  <c r="I36" i="6"/>
  <c r="I39" i="6"/>
  <c r="I31" i="6"/>
  <c r="I27" i="6"/>
  <c r="I30" i="6"/>
  <c r="I23" i="6"/>
  <c r="I18" i="6"/>
  <c r="I26" i="6"/>
  <c r="I8" i="6"/>
  <c r="I16" i="6"/>
  <c r="I24" i="6"/>
  <c r="I32" i="6"/>
  <c r="I29" i="6"/>
  <c r="I28" i="6"/>
  <c r="I17" i="6"/>
  <c r="I25" i="6"/>
  <c r="I21" i="6"/>
  <c r="I22" i="6"/>
  <c r="I12" i="6"/>
  <c r="I20" i="6"/>
  <c r="I15" i="6"/>
  <c r="I13" i="6"/>
  <c r="I11" i="6"/>
  <c r="I19" i="6"/>
  <c r="I14" i="6"/>
  <c r="I9" i="6"/>
  <c r="I10" i="6"/>
  <c r="I7" i="6"/>
  <c r="I6" i="6"/>
  <c r="I4" i="6"/>
  <c r="I5" i="6"/>
  <c r="I3" i="6"/>
  <c r="J1" i="1"/>
  <c r="M1" i="1" s="1"/>
  <c r="I1" i="6" l="1"/>
  <c r="E9" i="9"/>
  <c r="E11" i="9"/>
  <c r="F3" i="2"/>
  <c r="E10" i="9"/>
  <c r="AC1" i="7"/>
  <c r="E7" i="2"/>
  <c r="D10" i="9"/>
  <c r="D9" i="9"/>
  <c r="E3" i="2"/>
  <c r="E6" i="2"/>
  <c r="C1" i="9"/>
  <c r="C20" i="9" s="1"/>
  <c r="E4" i="2"/>
  <c r="E8" i="2"/>
  <c r="E5" i="2"/>
  <c r="F4" i="2"/>
  <c r="F5" i="2"/>
  <c r="E1" i="9" l="1"/>
  <c r="E20" i="9" s="1"/>
  <c r="D1" i="9"/>
  <c r="D20" i="9" s="1"/>
  <c r="E1" i="2"/>
  <c r="F1" i="2"/>
  <c r="AD45" i="3" l="1"/>
  <c r="AD46" i="3"/>
  <c r="B3" i="2" l="1"/>
  <c r="AB1" i="3"/>
  <c r="B4" i="9" s="1"/>
  <c r="F4" i="9" s="1"/>
  <c r="B3" i="9" l="1"/>
  <c r="F3" i="9" s="1"/>
  <c r="B14" i="9"/>
  <c r="F14" i="9" s="1"/>
  <c r="B8" i="9"/>
  <c r="F8" i="9" s="1"/>
  <c r="B12" i="9"/>
  <c r="F12" i="9" s="1"/>
  <c r="B10" i="9"/>
  <c r="F10" i="9" s="1"/>
  <c r="B17" i="9"/>
  <c r="F17" i="9" s="1"/>
  <c r="B8" i="2"/>
  <c r="B7" i="9"/>
  <c r="F7" i="9" s="1"/>
  <c r="B13" i="9"/>
  <c r="F13" i="9" s="1"/>
  <c r="B11" i="9"/>
  <c r="F11" i="9" s="1"/>
  <c r="B5" i="2"/>
  <c r="B16" i="9"/>
  <c r="F16" i="9" s="1"/>
  <c r="C8" i="2"/>
  <c r="C6" i="2"/>
  <c r="C5" i="2"/>
  <c r="C7" i="2"/>
  <c r="C3" i="2"/>
  <c r="C4" i="2"/>
  <c r="B15" i="9"/>
  <c r="F15" i="9" s="1"/>
  <c r="B7" i="2"/>
  <c r="B6" i="2"/>
  <c r="B5" i="9"/>
  <c r="F5" i="9" s="1"/>
  <c r="B6" i="9"/>
  <c r="F6" i="9" s="1"/>
  <c r="F9" i="9"/>
  <c r="G7" i="2" l="1"/>
  <c r="G6" i="2"/>
  <c r="G8" i="2"/>
  <c r="G5" i="2"/>
  <c r="C1" i="2"/>
  <c r="G3" i="2"/>
  <c r="F1" i="9"/>
  <c r="B1" i="9"/>
  <c r="AC44" i="3" l="1"/>
  <c r="AC1" i="3" s="1"/>
  <c r="AD44" i="3"/>
  <c r="AD49" i="3"/>
  <c r="AD1" i="3" l="1"/>
  <c r="B19" i="9" s="1"/>
  <c r="B20" i="9" s="1"/>
  <c r="F20" i="9" s="1"/>
  <c r="B4" i="2"/>
  <c r="F19" i="9" l="1"/>
  <c r="G4" i="2"/>
  <c r="G1" i="2" s="1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tc={A6BB1AD0-25BF-4EC9-A8BD-07D8B9AF0C5D}</author>
  </authors>
  <commentList>
    <comment ref="I2" authorId="0" shapeId="0" xr:uid="{A6BB1AD0-25BF-4EC9-A8BD-07D8B9AF0C5D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0.25 jours par demi journée de formation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Ophély COUSINIE</author>
  </authors>
  <commentList>
    <comment ref="M2" authorId="0" shapeId="0" xr:uid="{BC975433-E36D-4256-BBBE-860085E4EE83}">
      <text>
        <r>
          <rPr>
            <b/>
            <sz val="9"/>
            <color indexed="81"/>
            <rFont val="Tahoma"/>
            <family val="2"/>
          </rPr>
          <t>Ophély COUSINIE:</t>
        </r>
        <r>
          <rPr>
            <sz val="9"/>
            <color indexed="81"/>
            <rFont val="Tahoma"/>
            <family val="2"/>
          </rPr>
          <t xml:space="preserve">
Heure où la formation commence le J1 (+- 30 min)
</t>
        </r>
      </text>
    </comment>
    <comment ref="P2" authorId="0" shapeId="0" xr:uid="{B793470D-55B6-419E-B307-E0CC93EDB075}">
      <text>
        <r>
          <rPr>
            <b/>
            <sz val="9"/>
            <color indexed="81"/>
            <rFont val="Tahoma"/>
            <family val="2"/>
          </rPr>
          <t>Ophély COUSINIE:</t>
        </r>
        <r>
          <rPr>
            <sz val="9"/>
            <color indexed="81"/>
            <rFont val="Tahoma"/>
            <family val="2"/>
          </rPr>
          <t xml:space="preserve">
Heure du dernier jour de la formation (+- 30 min)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Ophély COUSINIE</author>
    <author>tc={869DFDCB-7A0B-4D3C-B2BF-E29D01284012}</author>
    <author>tc={DB8C4CB9-5682-4B4D-9028-39116D9C84ED}</author>
    <author>tc={6031EED3-318B-4F34-B658-D8330531F9FD}</author>
    <author>tc={7E5110F0-F185-4ECA-B760-6C37F6DE25EB}</author>
    <author>tc={BB4B5613-7124-439C-A4C2-640DE0D18B6B}</author>
    <author>tc={1AAC7384-CF80-40E9-9FD5-1BC806EEC818}</author>
    <author>tc={47EEC865-895F-4029-87CA-9A614C4A5C98}</author>
    <author>tc={852700D7-2284-4BA7-91D8-20ED1E012BCF}</author>
    <author>tc={DB2AE443-5998-4718-96D0-D4D683F54D69}</author>
    <author>tc={16AEBFE0-13B0-4CB6-A60A-2B8D8A0ADC12}</author>
    <author>tc={8E215AB1-89B1-4259-9C7A-359133AAB088}</author>
  </authors>
  <commentList>
    <comment ref="L2" authorId="0" shapeId="0" xr:uid="{4022DFBF-DFC7-4012-9DE0-D140DB6698B6}">
      <text>
        <r>
          <rPr>
            <b/>
            <sz val="9"/>
            <color indexed="81"/>
            <rFont val="Tahoma"/>
            <family val="2"/>
          </rPr>
          <t>Ophély COUSINIE:</t>
        </r>
        <r>
          <rPr>
            <sz val="9"/>
            <color indexed="81"/>
            <rFont val="Tahoma"/>
            <family val="2"/>
          </rPr>
          <t xml:space="preserve">
Heure où la formation commence le J1 (+- 30 min)
</t>
        </r>
      </text>
    </comment>
    <comment ref="M2" authorId="0" shapeId="0" xr:uid="{34709386-83DC-441D-B410-2424316C3FB6}">
      <text>
        <r>
          <rPr>
            <b/>
            <sz val="9"/>
            <color indexed="81"/>
            <rFont val="Tahoma"/>
            <family val="2"/>
          </rPr>
          <t>Ophély COUSINIE:</t>
        </r>
        <r>
          <rPr>
            <sz val="9"/>
            <color indexed="81"/>
            <rFont val="Tahoma"/>
            <family val="2"/>
          </rPr>
          <t xml:space="preserve">
Heure où la formation commence le J1 (+- 30 min)
</t>
        </r>
      </text>
    </comment>
    <comment ref="P2" authorId="0" shapeId="0" xr:uid="{664DDCB3-82BB-40A9-8B74-D433AEA96856}">
      <text>
        <r>
          <rPr>
            <b/>
            <sz val="9"/>
            <color indexed="81"/>
            <rFont val="Tahoma"/>
            <family val="2"/>
          </rPr>
          <t>Ophély COUSINIE:</t>
        </r>
        <r>
          <rPr>
            <sz val="9"/>
            <color indexed="81"/>
            <rFont val="Tahoma"/>
            <family val="2"/>
          </rPr>
          <t xml:space="preserve">
Heure du dernier jour de la formation (+- 30 min)</t>
        </r>
      </text>
    </comment>
    <comment ref="Y3" authorId="1" shapeId="0" xr:uid="{869DFDCB-7A0B-4D3C-B2BF-E29D0128401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@Alejandra ROSQUIN  cc peux tu indiquer ton jour de départ, je suppose le 22 après la formation. A date tu as uniquement la nuit du 21 réservée, 
Réponse :
    Oui exacte départ le 22 😁</t>
      </text>
    </comment>
    <comment ref="S9" authorId="2" shapeId="0" xr:uid="{DB8C4CB9-5682-4B4D-9028-39116D9C84ED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Précision adresse </t>
      </text>
    </comment>
    <comment ref="AC9" authorId="3" shapeId="0" xr:uid="{6031EED3-318B-4F34-B658-D8330531F9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@Sharlen MICIELI  Comment peut on faire pour N Macia, car en fait le coût de la préparation = 400€ , 
pour les TA j'ai créé dans la matrice une ligne pour Norbert, j'ai pu modifier coût TA, par contre pour les formations comme 2 coûts différents pour une formation je ne sais pas comment faire</t>
      </text>
    </comment>
    <comment ref="P17" authorId="4" shapeId="0" xr:uid="{7E5110F0-F185-4ECA-B760-6C37F6DE25E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 horaires modifiés
Réponse :
    merci, noté </t>
      </text>
    </comment>
    <comment ref="U17" authorId="5" shapeId="0" xr:uid="{BB4B5613-7124-439C-A4C2-640DE0D18B6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Réserver Hotel uniquement pour Dennis @Beatrice CHAUSSON  @karine Lionnet</t>
      </text>
    </comment>
    <comment ref="N19" authorId="6" shapeId="0" xr:uid="{1AAC7384-CF80-40E9-9FD5-1BC806EEC8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@Julie LARUE Te reserve t on une chambre pour nuit du 3 au 4?</t>
      </text>
    </comment>
    <comment ref="S19" authorId="7" shapeId="0" xr:uid="{47EEC865-895F-4029-87CA-9A614C4A5C9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@Ophély COUSINIE @Julie LARUE  Définir lieu formation Lyon ? </t>
      </text>
    </comment>
    <comment ref="T19" authorId="8" shapeId="0" xr:uid="{852700D7-2284-4BA7-91D8-20ED1E012BC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@Julie LARUE  c’est bon changement de salle tu seras chez Chapoutier (Côte d’ivoire = pas de fenêtre) </t>
      </text>
    </comment>
    <comment ref="S24" authorId="9" shapeId="0" xr:uid="{DB2AE443-5998-4718-96D0-D4D683F54D6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Décision comex
Réponse :
    @Beatrice CHAUSSON en attente validation Karine entre Starsbourg ou Khel</t>
      </text>
    </comment>
    <comment ref="R40" authorId="10" shapeId="0" xr:uid="{16AEBFE0-13B0-4CB6-A60A-2B8D8A0ADC1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@Julie LARUE  Pour info, S clévenot a demandé un report de cette session en 2026</t>
      </text>
    </comment>
    <comment ref="S40" authorId="11" shapeId="0" xr:uid="{8E215AB1-89B1-4259-9C7A-359133AAB0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Précision adresse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tc={27D94DE7-D441-4518-B1DE-97408FFCA572}</author>
    <author>tc={DB96CC1B-DBCB-4585-B470-D83B5AD124E7}</author>
    <author>tc={5F849391-D750-4824-AA79-0333E65918D6}</author>
    <author>tc={CD84294E-EEAA-4BFE-85C4-DF694D85CC65}</author>
    <author>tc={F8FB6214-15CD-4445-8D3E-53D109F4A7D3}</author>
    <author>tc={F099DD19-9611-449B-B893-9DA9BB4AE44E}</author>
    <author>tc={000FE6A8-3669-45CD-863F-255D9792EC60}</author>
    <author>tc={881764CC-FAB9-442E-8797-F819089DF2EA}</author>
    <author>tc={948C9856-5A2C-45D0-88C1-26F2BD0E5968}</author>
    <author>tc={95150A16-B8B2-4B7D-BA8D-B500C31E9E55}</author>
    <author>tc={D67369C0-C5B7-43AD-A7E9-F108C95070BB}</author>
    <author>tc={C1978015-C815-4495-A0C9-918E4FAD51A7}</author>
    <author>tc={6638F803-98E8-4617-ADA1-5DA6EBC5A4C4}</author>
    <author>tc={E73A414B-1512-48C6-B2BD-9E12B9BE8590}</author>
    <author>tc={D7BB0B54-C670-406C-9313-24EBA2F2652D}</author>
    <author>tc={BA8A02E5-2BE8-41A5-949A-85555881E9C4}</author>
    <author>tc={5A06F02C-9369-48F8-B119-2BF2F42E75E8}</author>
    <author>tc={DF8A1C0E-6B48-4087-9EEF-08879CAEE58D}</author>
    <author>tc={E96E3639-936F-468D-A407-D93360D6C5C3}</author>
    <author>tc={5FE9BEAB-ABC9-4363-B665-D452F0840584}</author>
  </authors>
  <commentList>
    <comment ref="D3" authorId="0" shapeId="0" xr:uid="{27D94DE7-D441-4518-B1DE-97408FFCA57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@Ophély COUSINIE Les TA Observation février-mars @Julie LARUE </t>
      </text>
    </comment>
    <comment ref="G3" authorId="1" shapeId="0" xr:uid="{DB96CC1B-DBCB-4585-B470-D83B5AD124E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@Ophély COUSINIE Fin janvier à fin mars
Réponse :
    @Stéphane PEAN  A toi de jouer pour organiser les TA France, tu as les noms des commerciaux + Tél de contact</t>
      </text>
    </comment>
    <comment ref="G9" authorId="2" shapeId="0" xr:uid="{5F849391-D750-4824-AA79-0333E65918D6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@Stéphane PEAN Nouveau sales
Réponse :
    @Stéphane PEAN  Bonjour Stéphane tu peux compléter le driver avec date TA stp </t>
      </text>
    </comment>
    <comment ref="H9" authorId="3" shapeId="0" xr:uid="{CD84294E-EEAA-4BFE-85C4-DF694D85CC6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@Stéphane PEAN  Call avec Chrystelle vs TA, confirme ce jour si OK pour le 13/02 dans Nord Ouest @Julie LARUE 
Réponse :
    @Stéphane PEAN  Ok pour TA Weiss avec Christophe Sonntag 
</t>
      </text>
    </comment>
    <comment ref="G10" authorId="4" shapeId="0" xr:uid="{F8FB6214-15CD-4445-8D3E-53D109F4A7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for the observation sales tours you have 3 days to set up in february and march . You can organize with Igor who, where and when ; some dates between february and march</t>
      </text>
    </comment>
    <comment ref="H10" authorId="5" shapeId="0" xr:uid="{F099DD19-9611-449B-B893-9DA9BB4AE44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for the observation sales tours you have 3 days to set up in february and march . You can organize with Igor who, where and when ; some dates between february and march</t>
      </text>
    </comment>
    <comment ref="G11" authorId="6" shapeId="0" xr:uid="{000FE6A8-3669-45CD-863F-255D9792EC6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for the observation sales tours you have 3 days to set up in february and march . You can organize with Igor who, where and when ; some dates between february and march
Réponse :
    @Dennis  COMUNIAN  Do you have the dates of Observation Tour?
Réponse :
    oui le 22 de mai c'est confirmé</t>
      </text>
    </comment>
    <comment ref="H11" authorId="7" shapeId="0" xr:uid="{881764CC-FAB9-442E-8797-F819089DF2E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for the observation sales tours you have 3 days to set up in february and march . You can organize with Igor who, where and when ; some dates between february and march</t>
      </text>
    </comment>
    <comment ref="G12" authorId="8" shapeId="0" xr:uid="{948C9856-5A2C-45D0-88C1-26F2BD0E59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for the observation sales tours you have 3 days to set up in february and march . You can organize with Igor who, where and when ; some dates between february and march
Réponse :
    @Dennis  COMUNIAN  Do you have the dates of observation tour?
Réponse :
    oui c'est confirmé le jour 07/05/2025
Réponse :
    @Dennis  COMUNIAN  OK TOP!</t>
      </text>
    </comment>
    <comment ref="H12" authorId="9" shapeId="0" xr:uid="{95150A16-B8B2-4B7D-BA8D-B500C31E9E5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for the observation sales tours you have 3 days to set up in february and march . You can organize with Igor who, where and when ; some dates between february and march
Réponse :
    ok je vais le proposer à igor. L'observation c'est pour les managers ou pour les agents? 
Réponse :
    @Dennis  COMUNIAN  TA c'est pour les vendeurs ou agents
Réponse :
    c'est pour les agents, j'étais d'accord avec igor mais on peut changer si vous preferez </t>
      </text>
    </comment>
    <comment ref="G17" authorId="10" shapeId="0" xr:uid="{D67369C0-C5B7-43AD-A7E9-F108C95070B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@Beatrice CHAUSSON @Julie LARUE TA reporteé du 04/03/2025 (Cause : Carnaval de Barcelona)</t>
      </text>
    </comment>
    <comment ref="G18" authorId="11" shapeId="0" xr:uid="{C1978015-C815-4495-A0C9-918E4FAD51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@Beatrice CHAUSSON @Julie LARUE TA reporteé du 05/03/2025 (Cause : Carnaval de Barcelona)</t>
      </text>
    </comment>
    <comment ref="G20" authorId="12" shapeId="0" xr:uid="{6638F803-98E8-4617-ADA1-5DA6EBC5A4C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@Ophély COUSINIE  relancer Eugenia Ferreira vs Mari Berkers en Hollande date et lieu @Julie LARUE 
Réponse :
    @Dennis  COMUNIAN  Please confirm if Ok?
Réponse :
    j'ai contacté Mari par message tel + email car elle n'a pas de whatsapp mais pour le moment pas de reponse, j'èssaie encore plus tard et je vous met à jour
Réponse :
    @Dennis  COMUNIAN  As it is cancelled, I let you indicate here the new date when you have
Réponse :
    @Dennis  COMUNIAN  Do you contact again Mari Bekers to set up a new date?
Réponse :
    @Dennis  COMUNIAN  Do you have news about it?
Réponse :
    @Dennis  COMUNIAN  J Cressati our referent in Vrh relaunch the manager if we maintain or not, we keep you informed
Réponse :
    @Dennis  COMUNIAN  As-tu vu le mail de Mari Berkers que je t ai envoyé pour faire la TA aux Pays Bas? 
Réponse :
    @Beatrice CHAUSSON je n'ai pas de disponibilité au moment, jusqu'à la fin de juin car Thierry m'a ajouté sur un projet VHR Italie, il y a la TA en UK et avec les agents italiens  + les formations. Je reviens chez vous la semaine prochaine quand j'auras le calendrier definitif de l'université 
Réponse :
    @Dennis  COMUNIAN  Peux tu voir dispo pour cette TA?
</t>
      </text>
    </comment>
    <comment ref="G21" authorId="13" shapeId="0" xr:uid="{E73A414B-1512-48C6-B2BD-9E12B9BE85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@Sylvie ZHANG  I complete names, locations, tel. I let you complete the dates</t>
      </text>
    </comment>
    <comment ref="G22" authorId="14" shapeId="0" xr:uid="{D7BB0B54-C670-406C-9313-24EBA2F265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@Sylvie ZHANG  I complete names, locations, tel. I let you complete the dates
Réponse :
    @Sylvie ZHANG  May you complete the dates please
Réponse :
    @Sylvie ZHANG  May you complete the dates please
Réponse :
    @Beatrice CHAUSSON KA organized in Guangzhou</t>
      </text>
    </comment>
    <comment ref="G23" authorId="15" shapeId="0" xr:uid="{BA8A02E5-2BE8-41A5-949A-85555881E9C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@Sylvie ZHANG  I complete names, locations, tel. I let you complete the dates
Réponse :
    @Sylvie ZHANG  May you indicate the sales tour date
Réponse :
    yes, when I have the dates I will do it 
Réponse :
    @Beatrice CHAUSSON Sales tour in Beijing scheduled 
</t>
      </text>
    </comment>
    <comment ref="G24" authorId="16" shapeId="0" xr:uid="{5A06F02C-9369-48F8-B119-2BF2F42E75E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@Sylvie ZHANG  I complete names, locations, tel. I let you complete the dates</t>
      </text>
    </comment>
    <comment ref="G46" authorId="17" shapeId="0" xr:uid="{DF8A1C0E-6B48-4087-9EEF-08879CAEE58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@Beatrice CHAUSSON confirmé</t>
      </text>
    </comment>
    <comment ref="G56" authorId="18" shapeId="0" xr:uid="{E96E3639-936F-468D-A407-D93360D6C5C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@Beatrice CHAUSSON this date is confirmed by Mathilde and Vania too </t>
      </text>
    </comment>
    <comment ref="G57" authorId="19" shapeId="0" xr:uid="{5FE9BEAB-ABC9-4363-B665-D452F084058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@Dennis  COMUNIAN After Easter visis to plan in UK 
Réponse :
    @Beatrice CHAUSSON this date is confirmed by Mark Harman and Vania  Piomboni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tc={88E6C492-13B3-481E-983C-00349F586A52}</author>
  </authors>
  <commentList>
    <comment ref="O4" authorId="0" shapeId="0" xr:uid="{88E6C492-13B3-481E-983C-00349F586A5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[Tâches]
Une tâche ancrée à ce commentaire ne peut pas être affichée dans votre client.
Commentaire :
    @Ophély COUSINIE Dates entre septembre et novembre @Julie LARUE </t>
      </text>
    </comment>
  </commentList>
</comments>
</file>

<file path=xl/sharedStrings.xml><?xml version="1.0" encoding="utf-8"?>
<sst xmlns="http://schemas.openxmlformats.org/spreadsheetml/2006/main" count="1438" uniqueCount="294">
  <si>
    <t>Trainer</t>
  </si>
  <si>
    <t>Customer</t>
  </si>
  <si>
    <t>Country</t>
  </si>
  <si>
    <t xml:space="preserve">Coaching </t>
  </si>
  <si>
    <t xml:space="preserve">Number of trainings sessions </t>
  </si>
  <si>
    <t>Number of TA obs</t>
  </si>
  <si>
    <t xml:space="preserve">Number of TA contrôle </t>
  </si>
  <si>
    <t xml:space="preserve">preparation sessions </t>
  </si>
  <si>
    <t xml:space="preserve">total </t>
  </si>
  <si>
    <t>Dennis Communian</t>
  </si>
  <si>
    <t>Valrhona WSA</t>
  </si>
  <si>
    <t>Italy</t>
  </si>
  <si>
    <t>Training Sessions</t>
  </si>
  <si>
    <t xml:space="preserve">Nego Performance </t>
  </si>
  <si>
    <t xml:space="preserve">Nego Excellence </t>
  </si>
  <si>
    <t>USA Canada</t>
  </si>
  <si>
    <t>Asie Pacific</t>
  </si>
  <si>
    <t>Retail</t>
  </si>
  <si>
    <t xml:space="preserve">Négo Performance </t>
  </si>
  <si>
    <t>WSA 2.0</t>
  </si>
  <si>
    <t xml:space="preserve">Négociation Raisonnée </t>
  </si>
  <si>
    <t xml:space="preserve">Techniques de ventes 4,0 </t>
  </si>
  <si>
    <t xml:space="preserve">Supervision </t>
  </si>
  <si>
    <t>Analytique commerciale</t>
  </si>
  <si>
    <t>Entité</t>
  </si>
  <si>
    <t xml:space="preserve">Mission </t>
  </si>
  <si>
    <t>Groupes</t>
  </si>
  <si>
    <t>Module</t>
  </si>
  <si>
    <t>Formateur 1</t>
  </si>
  <si>
    <t>Formateur 2</t>
  </si>
  <si>
    <t>Accompagnant 1</t>
  </si>
  <si>
    <t>Observateur</t>
  </si>
  <si>
    <t>Langue Formation</t>
  </si>
  <si>
    <t>Population</t>
  </si>
  <si>
    <t>Date de début</t>
  </si>
  <si>
    <t>Date de fin</t>
  </si>
  <si>
    <t>Heure de début J1</t>
  </si>
  <si>
    <t>Heure fin J1</t>
  </si>
  <si>
    <t>Heure début J2</t>
  </si>
  <si>
    <t>Heure de fin J2</t>
  </si>
  <si>
    <t>Nombre de jour</t>
  </si>
  <si>
    <t>Maintenue / Annulée</t>
  </si>
  <si>
    <t>Ville / Pays de la formation</t>
  </si>
  <si>
    <t>Adresse de la formation</t>
  </si>
  <si>
    <t>Adresse de l'hotel</t>
  </si>
  <si>
    <t xml:space="preserve">Jour d'arrivée formateur </t>
  </si>
  <si>
    <t>Heure d'arrivée</t>
  </si>
  <si>
    <t>Où</t>
  </si>
  <si>
    <t>Jour départ formateur</t>
  </si>
  <si>
    <t>Régime alimentaire</t>
  </si>
  <si>
    <t>Restaurant</t>
  </si>
  <si>
    <t xml:space="preserve">Nb jours prépa inclus </t>
  </si>
  <si>
    <t>Cout formateur</t>
  </si>
  <si>
    <t>PARTNER+</t>
  </si>
  <si>
    <t>Italie</t>
  </si>
  <si>
    <t>Techniques de Vente 4.0</t>
  </si>
  <si>
    <t>Dennis COMUNIAN</t>
  </si>
  <si>
    <t>Italien</t>
  </si>
  <si>
    <t>A définir</t>
  </si>
  <si>
    <t>Négociation Raisonnée</t>
  </si>
  <si>
    <t>Data &amp; Pilotage commercial</t>
  </si>
  <si>
    <t>Supervision</t>
  </si>
  <si>
    <t>Espagne</t>
  </si>
  <si>
    <t>Norbert MACIA</t>
  </si>
  <si>
    <t>Espagnol</t>
  </si>
  <si>
    <t xml:space="preserve">France </t>
  </si>
  <si>
    <t>Julie LARUE</t>
  </si>
  <si>
    <t>Français</t>
  </si>
  <si>
    <t>Stéphane PEAN</t>
  </si>
  <si>
    <t>Intervenant</t>
  </si>
  <si>
    <t>Mois</t>
  </si>
  <si>
    <t>Nb Jours</t>
  </si>
  <si>
    <t>Coût</t>
  </si>
  <si>
    <t>Hotel</t>
  </si>
  <si>
    <t>Transport</t>
  </si>
  <si>
    <t>Repas</t>
  </si>
  <si>
    <t>Frais Total</t>
  </si>
  <si>
    <t>Client</t>
  </si>
  <si>
    <t>Format</t>
  </si>
  <si>
    <t>CA</t>
  </si>
  <si>
    <t>France</t>
  </si>
  <si>
    <t>Négociation Excellence+</t>
  </si>
  <si>
    <t>Thierry Riva</t>
  </si>
  <si>
    <t>Manager</t>
  </si>
  <si>
    <t>Présentiel</t>
  </si>
  <si>
    <t>Maintenue</t>
  </si>
  <si>
    <t>Alejandra ROSQUIN</t>
  </si>
  <si>
    <t>Sales Team</t>
  </si>
  <si>
    <t>Retail Corporate gifting</t>
  </si>
  <si>
    <t>RETAIL</t>
  </si>
  <si>
    <t>Construire son PAC</t>
  </si>
  <si>
    <t>ALL</t>
  </si>
  <si>
    <t>9h00</t>
  </si>
  <si>
    <t>17h30</t>
  </si>
  <si>
    <t>Réalisée</t>
  </si>
  <si>
    <t xml:space="preserve">Lyon </t>
  </si>
  <si>
    <t>Maison NO - 11 rue du Bât d'Argent - 69001</t>
  </si>
  <si>
    <t>Retail INTERNATIONAL</t>
  </si>
  <si>
    <t>Négociation Excellence</t>
  </si>
  <si>
    <t>Anglais</t>
  </si>
  <si>
    <t>Lyon</t>
  </si>
  <si>
    <t>09h00</t>
  </si>
  <si>
    <t>17h00</t>
  </si>
  <si>
    <t>Tain l'Hermitage</t>
  </si>
  <si>
    <t>Vivarais - 23 avenue du Président Roosevelt - 26600 Tain l'Hermitage</t>
  </si>
  <si>
    <t>1 Avenue du Docteur Paul Durand, 26600 Tain-lʼHermitage</t>
  </si>
  <si>
    <t>Fac&amp;spera</t>
  </si>
  <si>
    <t>MAISONS</t>
  </si>
  <si>
    <t>Techniques de vente</t>
  </si>
  <si>
    <t>09h01</t>
  </si>
  <si>
    <t>17h01</t>
  </si>
  <si>
    <t>Barcelone</t>
  </si>
  <si>
    <t>HÔTEL THE CORNER Rue Carrer de Mallorca, 178 - 08006 Barcelona</t>
  </si>
  <si>
    <t>The corner</t>
  </si>
  <si>
    <t>BUREAUX VALRHONA MILAN</t>
  </si>
  <si>
    <t>bureaux Valrhona Milan</t>
  </si>
  <si>
    <t>Pas besoin</t>
  </si>
  <si>
    <t>10h</t>
  </si>
  <si>
    <t>18h00</t>
  </si>
  <si>
    <t>Paris</t>
  </si>
  <si>
    <t>M Social
12 Boulevard Haussmann, 75009 Paris, France
+33 1 49 49 16 00
opera@millenniumhotels.co.uk</t>
  </si>
  <si>
    <t>Hôtel IMPERIAL PARIS 45 rue de la Victoire Paris 9e</t>
  </si>
  <si>
    <t>JAPON</t>
  </si>
  <si>
    <t>Toshihiko IKEZAKI</t>
  </si>
  <si>
    <t>Japonais</t>
  </si>
  <si>
    <t>Tokyo</t>
  </si>
  <si>
    <t>Ichigaya Vision Center - https://www.visioncenter.jp/ichigaya/access/</t>
  </si>
  <si>
    <t>APAC CHINE</t>
  </si>
  <si>
    <t>14h00</t>
  </si>
  <si>
    <t>8h30</t>
  </si>
  <si>
    <t>16h30</t>
  </si>
  <si>
    <t>LYON</t>
  </si>
  <si>
    <t>WOJO LYON, Salle Suzette, Salle chez Suzette - 15, rue des Cuirassiers, 69003 Lyon</t>
  </si>
  <si>
    <t xml:space="preserve">Ibis </t>
  </si>
  <si>
    <t>10h00</t>
  </si>
  <si>
    <t>Europe du Nord</t>
  </si>
  <si>
    <t>Négociation Performance</t>
  </si>
  <si>
    <t>Chapoutier - 18 avenue Paul Durand</t>
  </si>
  <si>
    <t>USA CANADA</t>
  </si>
  <si>
    <t>Flavie LAUNAIRE</t>
  </si>
  <si>
    <t>AUSTIN</t>
  </si>
  <si>
    <t>Fairmont - 101 Red River St, Austin, TX 78701</t>
  </si>
  <si>
    <t>Allemagne</t>
  </si>
  <si>
    <t>Coaching Managerial WSA</t>
  </si>
  <si>
    <t>Khel</t>
  </si>
  <si>
    <t>France_Région RA</t>
  </si>
  <si>
    <t>Stéphane SKEIRIK</t>
  </si>
  <si>
    <t xml:space="preserve">8h30 </t>
  </si>
  <si>
    <t>Valence</t>
  </si>
  <si>
    <t>NOVOTEL Valence Sud 217 Av. de Provence, 26000 Valence</t>
  </si>
  <si>
    <t>Novotel valence</t>
  </si>
  <si>
    <t>France_Région NE</t>
  </si>
  <si>
    <t>Elisangela RICHARD</t>
  </si>
  <si>
    <t>France KAM</t>
  </si>
  <si>
    <t>France_Région SE</t>
  </si>
  <si>
    <t>France Weiss</t>
  </si>
  <si>
    <t>Saint Etienne</t>
  </si>
  <si>
    <t>WEISS 1 rue  Eugène Weiss 42000 St Etienne - Salle Eugène WEISS</t>
  </si>
  <si>
    <t>Novotel Saint-Etienne Centre Gare Châteaucreux - 5 Cours Antoine Guichard – 42000 Saint-Etienne</t>
  </si>
  <si>
    <t>Novotel St Etienne</t>
  </si>
  <si>
    <t>Milan</t>
  </si>
  <si>
    <t>Hôtel Morfeo Milano</t>
  </si>
  <si>
    <t>Corso di Porta Romana, 132, 20122 Milano MI, Italie</t>
  </si>
  <si>
    <t>France_Région PARIS</t>
  </si>
  <si>
    <t>The Corner</t>
  </si>
  <si>
    <t>Madrid</t>
  </si>
  <si>
    <t>Hotel Chamartin the one - Rue de Agustín de Foxà s/n, Chamartin -28036 Madrid</t>
  </si>
  <si>
    <t>Hotel Chamartin</t>
  </si>
  <si>
    <t>Sylvie ZHANG</t>
  </si>
  <si>
    <t>shanghai</t>
  </si>
  <si>
    <t>Shanghai Marriott Hotel Parkview - 333 Guangzhong Road (West) 
Shanghai ,China</t>
  </si>
  <si>
    <t xml:space="preserve">MARIOTT PARKVIEW </t>
  </si>
  <si>
    <t>Technique de négociation</t>
  </si>
  <si>
    <t>9H00</t>
  </si>
  <si>
    <t>17H00</t>
  </si>
  <si>
    <t>Valrhona SAS - Salle Equateur</t>
  </si>
  <si>
    <t>France_Région SO</t>
  </si>
  <si>
    <t>France_Région NO</t>
  </si>
  <si>
    <t>TRIMESTRE 3</t>
  </si>
  <si>
    <t>Teams</t>
  </si>
  <si>
    <t>TRIMESTRE 1</t>
  </si>
  <si>
    <t>Béatrice CHAUSSON</t>
  </si>
  <si>
    <t>Allison BEOLET</t>
  </si>
  <si>
    <t>Sonia PEREZ</t>
  </si>
  <si>
    <t>Sharlen MICIELI</t>
  </si>
  <si>
    <t>Anas Zahi</t>
  </si>
  <si>
    <t>Groupe</t>
  </si>
  <si>
    <t>Type de TA</t>
  </si>
  <si>
    <t>Participant</t>
  </si>
  <si>
    <t>Formateur</t>
  </si>
  <si>
    <t>Date</t>
  </si>
  <si>
    <t>Lieux</t>
  </si>
  <si>
    <t>Nb jours</t>
  </si>
  <si>
    <t>Valrhona</t>
  </si>
  <si>
    <t>Observation</t>
  </si>
  <si>
    <t>Christina Claro</t>
  </si>
  <si>
    <t>Lucas Luu Duc</t>
  </si>
  <si>
    <t>Aurore Lebas</t>
  </si>
  <si>
    <t>France NO</t>
  </si>
  <si>
    <t>Cédric Poumeyrol</t>
  </si>
  <si>
    <t>Julien Torres</t>
  </si>
  <si>
    <t>Eric Trelcat</t>
  </si>
  <si>
    <t>TBC</t>
  </si>
  <si>
    <t>TA KA</t>
  </si>
  <si>
    <t>Lionel Griessmann</t>
  </si>
  <si>
    <t>Weiss</t>
  </si>
  <si>
    <t>Alessandro Fantinuoli</t>
  </si>
  <si>
    <t>Turin</t>
  </si>
  <si>
    <t>Marco d'Emilio</t>
  </si>
  <si>
    <t xml:space="preserve">Pesaro </t>
  </si>
  <si>
    <t>Davide Gobbo</t>
  </si>
  <si>
    <t>Veneto</t>
  </si>
  <si>
    <t xml:space="preserve">Espagne </t>
  </si>
  <si>
    <t>Pablo Mata</t>
  </si>
  <si>
    <t>Norbert MACIA_TA&amp;Prod</t>
  </si>
  <si>
    <t>David Dos Santos</t>
  </si>
  <si>
    <t>Kim Junca</t>
  </si>
  <si>
    <t>Sandra Mellado</t>
  </si>
  <si>
    <t>Negociation Performance</t>
  </si>
  <si>
    <t>Gerard Torres</t>
  </si>
  <si>
    <t>Jose Manuel Munoz Daza</t>
  </si>
  <si>
    <t>Julia GUEDON</t>
  </si>
  <si>
    <t>Suisse</t>
  </si>
  <si>
    <t>Mari BERKERS</t>
  </si>
  <si>
    <t>Pays Bas</t>
  </si>
  <si>
    <t xml:space="preserve">APAC CHINE </t>
  </si>
  <si>
    <t>Marvis Yang</t>
  </si>
  <si>
    <t>Chine</t>
  </si>
  <si>
    <t>Hui Chen (KA)</t>
  </si>
  <si>
    <t xml:space="preserve">TBC </t>
  </si>
  <si>
    <t>Cynthia Poon</t>
  </si>
  <si>
    <t>Tian Li Lan</t>
  </si>
  <si>
    <t>Akira Mizoguchi</t>
  </si>
  <si>
    <t>Fukuoka</t>
  </si>
  <si>
    <t>Taichi Uchida</t>
  </si>
  <si>
    <t>Osaka</t>
  </si>
  <si>
    <t>Mizuki Nakazawa</t>
  </si>
  <si>
    <t>Suivi &amp; Contrôle</t>
  </si>
  <si>
    <t>Région 1</t>
  </si>
  <si>
    <t>Région 2</t>
  </si>
  <si>
    <t>Région 3</t>
  </si>
  <si>
    <t>Région 4</t>
  </si>
  <si>
    <t>Région 5</t>
  </si>
  <si>
    <t>Région 6</t>
  </si>
  <si>
    <t>TA Weiss</t>
  </si>
  <si>
    <t>TBC in sept-oct</t>
  </si>
  <si>
    <t>Mark Harman</t>
  </si>
  <si>
    <t>UK</t>
  </si>
  <si>
    <t>Mathilde Riblet</t>
  </si>
  <si>
    <t>Formation + Prépa WSA</t>
  </si>
  <si>
    <t>Formation + Prépa 2.0</t>
  </si>
  <si>
    <t xml:space="preserve">Tournée accompagnée </t>
  </si>
  <si>
    <t>Journées Ingénierie</t>
  </si>
  <si>
    <t>Déplacements Ingénierie</t>
  </si>
  <si>
    <t>Total</t>
  </si>
  <si>
    <t>Norbert Macia</t>
  </si>
  <si>
    <t>FORMATION</t>
  </si>
  <si>
    <t>PREPA</t>
  </si>
  <si>
    <t>FORMATION+PREPA</t>
  </si>
  <si>
    <t>FORMATEUR</t>
  </si>
  <si>
    <t>PU</t>
  </si>
  <si>
    <t>Modules</t>
  </si>
  <si>
    <t xml:space="preserve">Tarif HT </t>
  </si>
  <si>
    <t>TA</t>
  </si>
  <si>
    <t>Prix CA</t>
  </si>
  <si>
    <t>Techniques de ventes 4.0</t>
  </si>
  <si>
    <t>Négociation raisonnée</t>
  </si>
  <si>
    <t xml:space="preserve">Supervision pour manager </t>
  </si>
  <si>
    <t>Data &amp; Analytique commerciale</t>
  </si>
  <si>
    <t>PU / FORMATION 1,5j</t>
  </si>
  <si>
    <t>INGENIERIE</t>
  </si>
  <si>
    <t>Thierry RIVA</t>
  </si>
  <si>
    <t>KAM</t>
  </si>
  <si>
    <t>Cédric JUMEL</t>
  </si>
  <si>
    <t>All</t>
  </si>
  <si>
    <t>xx</t>
  </si>
  <si>
    <t>Frais ingénierie</t>
  </si>
  <si>
    <t>Nohaila JEI</t>
  </si>
  <si>
    <t>Renta</t>
  </si>
  <si>
    <t>France_Télévente</t>
  </si>
  <si>
    <t>ITALIE</t>
  </si>
  <si>
    <t>EUROPE DU NORD</t>
  </si>
  <si>
    <t>ESPAGNE</t>
  </si>
  <si>
    <t>FRANCE</t>
  </si>
  <si>
    <t>ALLEMAGNE</t>
  </si>
  <si>
    <t>11h00</t>
  </si>
  <si>
    <t>9h</t>
  </si>
  <si>
    <t>12h30</t>
  </si>
  <si>
    <t>Annulée</t>
  </si>
  <si>
    <t>bureaux Valrhona Khel - Otto-Hahn-Straße 5, 77694 Kehl, Allemagne</t>
  </si>
  <si>
    <t xml:space="preserve">Salle Vénézuela </t>
  </si>
  <si>
    <t>Télévente-Optimisation des appels sortants</t>
  </si>
  <si>
    <t>VILLA CAROUBE</t>
  </si>
  <si>
    <t>Jean Philippe 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</si>
</sst>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</numFmts>
  <fonts count="1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Meiryo UI"/>
      <family val="1"/>
      <charset val="1"/>
    </font>
    <font>
      <sz val="11"/>
      <color theme="1"/>
      <name val="Calibri"/>
      <family val="2"/>
      <charset val="1"/>
    </font>
    <font>
      <sz val="11"/>
      <color rgb="FF000000"/>
      <name val="Aptos Narrow"/>
      <family val="2"/>
      <scheme val="minor"/>
    </font>
    <font>
      <b/>
      <i/>
      <sz val="11"/>
      <color rgb="FF242424"/>
      <name val="Calibri"/>
      <family val="2"/>
    </font>
    <font>
      <b/>
      <i/>
      <sz val="10"/>
      <color rgb="FF242424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0" fillId="0" borderId="0" xfId="0" applyNumberFormat="1"/>
    <xf numFmtId="0" fontId="4" fillId="2" borderId="0" xfId="0" applyFont="1" applyFill="1" applyAlignment="1">
      <alignment horizontal="center" vertical="center"/>
    </xf>
    <xf numFmtId="164" fontId="0" fillId="0" borderId="0" xfId="1" applyNumberFormat="1" applyFont="1"/>
    <xf numFmtId="164" fontId="4" fillId="2" borderId="0" xfId="1" applyNumberFormat="1" applyFont="1" applyFill="1" applyBorder="1" applyAlignment="1">
      <alignment horizontal="center" vertical="center"/>
    </xf>
    <xf numFmtId="164" fontId="0" fillId="0" borderId="0" xfId="0" applyNumberFormat="1"/>
    <xf numFmtId="14" fontId="4" fillId="2" borderId="2" xfId="0" applyNumberFormat="1" applyFont="1" applyFill="1" applyBorder="1" applyAlignment="1">
      <alignment horizontal="center" vertical="center"/>
    </xf>
    <xf numFmtId="17" fontId="0" fillId="0" borderId="0" xfId="0" applyNumberFormat="1"/>
    <xf numFmtId="1" fontId="0" fillId="0" borderId="0" xfId="1" applyNumberFormat="1" applyFont="1"/>
    <xf numFmtId="0" fontId="0" fillId="0" borderId="0" xfId="0" applyAlignment="1">
      <alignment vertical="top"/>
    </xf>
    <xf numFmtId="14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vertical="top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vertical="top"/>
    </xf>
    <xf numFmtId="164" fontId="0" fillId="0" borderId="0" xfId="1" applyNumberFormat="1" applyFont="1" applyAlignment="1">
      <alignment vertical="top"/>
    </xf>
    <xf numFmtId="2" fontId="0" fillId="0" borderId="0" xfId="0" applyNumberFormat="1" applyAlignment="1">
      <alignment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2" fontId="0" fillId="0" borderId="0" xfId="2" applyNumberFormat="1" applyFont="1" applyAlignment="1">
      <alignment vertical="top"/>
    </xf>
    <xf numFmtId="49" fontId="0" fillId="0" borderId="0" xfId="0" applyNumberFormat="1"/>
    <xf numFmtId="0" fontId="0" fillId="0" borderId="0" xfId="0" applyAlignment="1">
      <alignment horizontal="left" vertical="center"/>
    </xf>
    <xf numFmtId="16" fontId="0" fillId="0" borderId="0" xfId="0" applyNumberFormat="1"/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9" fillId="0" borderId="0" xfId="3" applyFill="1" applyAlignment="1">
      <alignment vertical="top" wrapText="1"/>
    </xf>
    <xf numFmtId="2" fontId="0" fillId="3" borderId="0" xfId="0" applyNumberFormat="1" applyFill="1"/>
    <xf numFmtId="0" fontId="0" fillId="4" borderId="0" xfId="0" applyFill="1" applyAlignment="1">
      <alignment horizontal="left" vertical="center"/>
    </xf>
    <xf numFmtId="0" fontId="5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4" fontId="12" fillId="0" borderId="0" xfId="0" applyNumberFormat="1" applyFont="1"/>
    <xf numFmtId="14" fontId="3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 vertical="center"/>
    </xf>
    <xf numFmtId="0" fontId="4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5" fillId="0" borderId="0" xfId="0" applyFont="1"/>
    <xf numFmtId="0" fontId="9" fillId="0" borderId="0" xfId="3" applyFill="1"/>
    <xf numFmtId="0" fontId="9" fillId="0" borderId="0" xfId="3" applyFill="1" applyAlignment="1">
      <alignment wrapText="1"/>
    </xf>
    <xf numFmtId="0" fontId="0" fillId="4" borderId="0" xfId="0" applyFill="1" applyAlignment="1">
      <alignment horizontal="left" vertical="top"/>
    </xf>
    <xf numFmtId="0" fontId="5" fillId="4" borderId="0" xfId="0" applyFont="1" applyFill="1" applyAlignment="1">
      <alignment horizontal="left" vertical="center"/>
    </xf>
    <xf numFmtId="0" fontId="0" fillId="5" borderId="0" xfId="0" applyFill="1"/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vertical="top"/>
    </xf>
    <xf numFmtId="14" fontId="0" fillId="4" borderId="0" xfId="0" applyNumberFormat="1" applyFill="1" applyAlignment="1">
      <alignment horizontal="left" vertical="top"/>
    </xf>
    <xf numFmtId="0" fontId="0" fillId="4" borderId="0" xfId="0" applyFill="1"/>
    <xf numFmtId="14" fontId="0" fillId="6" borderId="0" xfId="0" applyNumberFormat="1" applyFill="1" applyAlignment="1">
      <alignment horizontal="left"/>
    </xf>
    <xf numFmtId="164" fontId="0" fillId="0" borderId="0" xfId="1" applyNumberFormat="1" applyFont="1" applyFill="1"/>
    <xf numFmtId="0" fontId="12" fillId="0" borderId="0" xfId="0" applyFont="1"/>
    <xf numFmtId="14" fontId="12" fillId="0" borderId="0" xfId="0" applyNumberFormat="1" applyFont="1" applyAlignment="1">
      <alignment horizontal="left"/>
    </xf>
    <xf numFmtId="2" fontId="0" fillId="0" borderId="0" xfId="0" applyNumberFormat="1"/>
  </cellXfs>
  <cellStyles count="4">
    <cellStyle name="Hyperlink" xfId="3" xr:uid="{25C2ABE4-346B-4EEC-A777-2689E4939E7A}"/>
    <cellStyle name="Milliers" xfId="2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ocumenttasks/documenttask1.xml><?xml version="1.0" encoding="utf-8"?>
<Tasks xmlns="http://schemas.microsoft.com/office/tasks/2019/documenttasks">
  <Task id="{D903AF00-5C82-4BEA-8843-5A90D1EA7AF4}">
    <Anchor>
      <Comment id="{7E5110F0-F185-4ECA-B760-6C37F6DE25EB}"/>
    </Anchor>
    <History>
      <Event time="2025-03-04T10:30:50.57" id="{279B9092-1527-4E6E-BAC9-4FD94DF74AA7}">
        <Attribution userId="S::bchausson@adv-sud.fr::8ce2c436-22c1-4bbd-8b83-3c1afd9e2c08" userName="Beatrice CHAUSSON" userProvider="AD"/>
        <Anchor>
          <Comment id="{7E5110F0-F185-4ECA-B760-6C37F6DE25EB}"/>
        </Anchor>
        <Create/>
      </Event>
      <Event time="2025-03-04T10:30:50.57" id="{0269DB43-5BD9-4803-9D9C-314AD87D74B8}">
        <Attribution userId="S::bchausson@adv-sud.fr::8ce2c436-22c1-4bbd-8b83-3c1afd9e2c08" userName="Beatrice CHAUSSON" userProvider="AD"/>
        <Anchor>
          <Comment id="{7E5110F0-F185-4ECA-B760-6C37F6DE25EB}"/>
        </Anchor>
        <Assign userId="S::dcomunian@adv-sud.fr::c172c07e-0114-46ab-bf4f-3096b0419438" userName="Dennis  COMUNIAN" userProvider="AD"/>
      </Event>
      <Event time="2025-03-04T10:30:50.57" id="{F1D0ECDF-1DE0-4268-8D3B-1E93C028C745}">
        <Attribution userId="S::bchausson@adv-sud.fr::8ce2c436-22c1-4bbd-8b83-3c1afd9e2c08" userName="Beatrice CHAUSSON" userProvider="AD"/>
        <Anchor>
          <Comment id="{7E5110F0-F185-4ECA-B760-6C37F6DE25EB}"/>
        </Anchor>
        <SetTitle title="@Dennis COMUNIAN horaires modifiés"/>
      </Event>
    </History>
  </Task>
  <Task id="{65C06A01-3ABB-4811-913F-C4CEB950F96B}">
    <Anchor>
      <Comment id="{6031EED3-318B-4F34-B658-D8330531F9FD}"/>
    </Anchor>
    <History>
      <Event time="2025-06-10T12:24:32.84" id="{D464236B-FEE1-496F-B608-CBB9D7E4055C}">
        <Attribution userId="S::bchausson@adv-sud.fr::8ce2c436-22c1-4bbd-8b83-3c1afd9e2c08" userName="Beatrice CHAUSSON" userProvider="AD"/>
        <Anchor>
          <Comment id="{6031EED3-318B-4F34-B658-D8330531F9FD}"/>
        </Anchor>
        <Create/>
      </Event>
      <Event time="2025-06-10T12:24:32.84" id="{3B92548E-B790-435C-9E10-6EAB78DA07F2}">
        <Attribution userId="S::bchausson@adv-sud.fr::8ce2c436-22c1-4bbd-8b83-3c1afd9e2c08" userName="Beatrice CHAUSSON" userProvider="AD"/>
        <Anchor>
          <Comment id="{6031EED3-318B-4F34-B658-D8330531F9FD}"/>
        </Anchor>
        <Assign userId="S::cdg@adv-sud.fr::226d0dce-2e86-4fd3-8da6-aff24c89eb44" userName="Sharlen MICIELI" userProvider="AD"/>
      </Event>
      <Event time="2025-06-10T12:24:32.84" id="{DBB20EBF-D845-4B91-93A0-F912175A6467}">
        <Attribution userId="S::bchausson@adv-sud.fr::8ce2c436-22c1-4bbd-8b83-3c1afd9e2c08" userName="Beatrice CHAUSSON" userProvider="AD"/>
        <Anchor>
          <Comment id="{6031EED3-318B-4F34-B658-D8330531F9FD}"/>
        </Anchor>
        <SetTitle title="@Sharlen MICIELI Comment peut on faire pour N Macia, car en fait le coût de la préparation = 400€ , pour les TA j'ai créé dans la matrice une ligne pour Norbert, j'ai pu modifier coût TA, par contre pour les formations comme 2 coûts différents pour une …"/>
      </Event>
    </History>
  </Task>
  <Task id="{E8D33C33-42D4-4911-BD68-45647355710D}">
    <Anchor>
      <Comment id="{BB4B5613-7124-439C-A4C2-640DE0D18B6B}"/>
    </Anchor>
    <History>
      <Event time="2025-01-22T08:37:04.95" id="{CFBCF49F-005C-4822-9F81-D8025FD47A25}">
        <Attribution userId="S::jlarue@adv-sud.fr::0facff60-1ca9-4f43-813c-4f6483368277" userName="Julie LARUE" userProvider="AD"/>
        <Anchor>
          <Comment id="{BB4B5613-7124-439C-A4C2-640DE0D18B6B}"/>
        </Anchor>
        <Create/>
      </Event>
      <Event time="2025-01-22T08:37:04.95" id="{F0030477-AD56-429A-A10E-26B11D179DFC}">
        <Attribution userId="S::jlarue@adv-sud.fr::0facff60-1ca9-4f43-813c-4f6483368277" userName="Julie LARUE" userProvider="AD"/>
        <Anchor>
          <Comment id="{BB4B5613-7124-439C-A4C2-640DE0D18B6B}"/>
        </Anchor>
        <Assign userId="S::bchausson@adv-sud.fr::8ce2c436-22c1-4bbd-8b83-3c1afd9e2c08" userName="Beatrice CHAUSSON" userProvider="AD"/>
      </Event>
      <Event time="2025-01-22T08:37:04.95" id="{49949A47-6F9D-4A89-80F1-0C9648C4BE85}">
        <Attribution userId="S::jlarue@adv-sud.fr::0facff60-1ca9-4f43-813c-4f6483368277" userName="Julie LARUE" userProvider="AD"/>
        <Anchor>
          <Comment id="{BB4B5613-7124-439C-A4C2-640DE0D18B6B}"/>
        </Anchor>
        <SetTitle title="Réserver Hotel uniquement pour Dennis @Beatrice CHAUSSON @karine Lionnet"/>
      </Event>
    </History>
  </Task>
  <Task id="{19244C46-2842-4957-899E-962DB251EADA}">
    <Anchor>
      <Comment id="{1AAC7384-CF80-40E9-9FD5-1BC806EEC818}"/>
    </Anchor>
    <History>
      <Event time="2025-02-11T10:53:52.99" id="{4EDCBEF4-E03D-42DE-B25C-11D23CC53AFF}">
        <Attribution userId="S::bchausson@adv-sud.fr::8ce2c436-22c1-4bbd-8b83-3c1afd9e2c08" userName="Beatrice CHAUSSON" userProvider="AD"/>
        <Anchor>
          <Comment id="{1AAC7384-CF80-40E9-9FD5-1BC806EEC818}"/>
        </Anchor>
        <Create/>
      </Event>
      <Event time="2025-02-11T10:53:52.99" id="{F2FBB703-0410-4ECF-B473-798633A21C32}">
        <Attribution userId="S::bchausson@adv-sud.fr::8ce2c436-22c1-4bbd-8b83-3c1afd9e2c08" userName="Beatrice CHAUSSON" userProvider="AD"/>
        <Anchor>
          <Comment id="{1AAC7384-CF80-40E9-9FD5-1BC806EEC818}"/>
        </Anchor>
        <Assign userId="S::jlarue@adv-sud.fr::0facff60-1ca9-4f43-813c-4f6483368277" userName="Julie LARUE" userProvider="AD"/>
      </Event>
      <Event time="2025-02-11T10:53:52.99" id="{31FA9AE4-C526-4302-A357-72F33E0E2E8A}">
        <Attribution userId="S::bchausson@adv-sud.fr::8ce2c436-22c1-4bbd-8b83-3c1afd9e2c08" userName="Beatrice CHAUSSON" userProvider="AD"/>
        <Anchor>
          <Comment id="{1AAC7384-CF80-40E9-9FD5-1BC806EEC818}"/>
        </Anchor>
        <SetTitle title="@Julie LARUE Te reserve t on une chambre pour nuit du 3 au 4?"/>
      </Event>
      <Event time="2025-02-11T10:55:30.31" id="{F89DE716-FCB5-4CD9-9954-7C2124B7442E}">
        <Attribution userId="S::jlarue@adv-sud.fr::0facff60-1ca9-4f43-813c-4f6483368277" userName="Julie LARUE" userProvider="AD"/>
        <Anchor>
          <Comment id="{34E762D5-FF8D-4650-A1D3-093C27F3F52C}"/>
        </Anchor>
        <UnassignAll/>
      </Event>
      <Event time="2025-02-11T10:55:30.31" id="{B7837DD2-BF52-4A55-A28B-25017F8A78BA}">
        <Attribution userId="S::jlarue@adv-sud.fr::0facff60-1ca9-4f43-813c-4f6483368277" userName="Julie LARUE" userProvider="AD"/>
        <Anchor>
          <Comment id="{34E762D5-FF8D-4650-A1D3-093C27F3F52C}"/>
        </Anchor>
        <Assign userId="S::bchausson@adv-sud.fr::8ce2c436-22c1-4bbd-8b83-3c1afd9e2c08" userName="Beatrice CHAUSSON" userProvider="AD"/>
      </Event>
      <Event time="2025-02-11T10:55:30.31" id="{F47C2F57-A3BB-4BF8-8A74-E765CF05A82C}">
        <Attribution userId="S::jlarue@adv-sud.fr::0facff60-1ca9-4f43-813c-4f6483368277" userName="Julie LARUE" userProvider="AD"/>
        <Undo id="{F89DE716-FCB5-4CD9-9954-7C2124B7442E}"/>
      </Event>
      <Event time="2025-02-11T10:55:30.31" id="{027142B3-17AD-446E-B80D-D371C35553E3}">
        <Attribution userId="S::jlarue@adv-sud.fr::0facff60-1ca9-4f43-813c-4f6483368277" userName="Julie LARUE" userProvider="AD"/>
        <Undo id="{B7837DD2-BF52-4A55-A28B-25017F8A78BA}"/>
      </Event>
    </History>
  </Task>
  <Task id="{5A318C71-DA9B-4575-A364-2104C4A2C04E}">
    <Anchor>
      <Comment id="{16AEBFE0-13B0-4CB6-A60A-2B8D8A0ADC12}"/>
    </Anchor>
    <History>
      <Event time="2025-07-08T10:20:06.08" id="{03D0B65B-6503-4F8E-B6D0-95427B28511B}">
        <Attribution userId="S::bchausson@adv-sud.fr::8ce2c436-22c1-4bbd-8b83-3c1afd9e2c08" userName="Beatrice CHAUSSON" userProvider="AD"/>
        <Anchor>
          <Comment id="{16AEBFE0-13B0-4CB6-A60A-2B8D8A0ADC12}"/>
        </Anchor>
        <Create/>
      </Event>
      <Event time="2025-07-08T10:20:06.08" id="{EF2A1C4A-75C1-4162-8794-C8A1F317555E}">
        <Attribution userId="S::bchausson@adv-sud.fr::8ce2c436-22c1-4bbd-8b83-3c1afd9e2c08" userName="Beatrice CHAUSSON" userProvider="AD"/>
        <Anchor>
          <Comment id="{16AEBFE0-13B0-4CB6-A60A-2B8D8A0ADC12}"/>
        </Anchor>
        <Assign userId="S::jlarue@adv-sud.fr::0facff60-1ca9-4f43-813c-4f6483368277" userName="Julie LARUE" userProvider="AD"/>
      </Event>
      <Event time="2025-07-08T10:20:06.08" id="{AD4D1222-4079-4966-92BB-E391971330E9}">
        <Attribution userId="S::bchausson@adv-sud.fr::8ce2c436-22c1-4bbd-8b83-3c1afd9e2c08" userName="Beatrice CHAUSSON" userProvider="AD"/>
        <Anchor>
          <Comment id="{16AEBFE0-13B0-4CB6-A60A-2B8D8A0ADC12}"/>
        </Anchor>
        <SetTitle title="@Julie LARUE Pour info, S clévenot a demandé un report de cette session en 2026"/>
      </Event>
    </History>
  </Task>
  <Task id="{92435C73-C73A-480F-814E-1E5DED060BD7}">
    <Anchor>
      <Comment id="{869DFDCB-7A0B-4D3C-B2BF-E29D01284012}"/>
    </Anchor>
    <History>
      <Event time="2024-12-11T12:54:09.78" id="{85EEF9D4-DCE6-4592-888B-1A5A53222F79}">
        <Attribution userId="S::bchausson@adv-sud.fr::8ce2c436-22c1-4bbd-8b83-3c1afd9e2c08" userName="Beatrice CHAUSSON" userProvider="AD"/>
        <Anchor>
          <Comment id="{869DFDCB-7A0B-4D3C-B2BF-E29D01284012}"/>
        </Anchor>
        <Create/>
      </Event>
      <Event time="2024-12-11T12:54:09.78" id="{4AAC761D-5228-47C6-9657-3A6B9F6B26A0}">
        <Attribution userId="S::bchausson@adv-sud.fr::8ce2c436-22c1-4bbd-8b83-3c1afd9e2c08" userName="Beatrice CHAUSSON" userProvider="AD"/>
        <Anchor>
          <Comment id="{869DFDCB-7A0B-4D3C-B2BF-E29D01284012}"/>
        </Anchor>
        <Assign userId="S::arosquin@adv-sud.fr::f0f6241c-d8d8-4992-b601-140526baa184" userName="Alejandra ROSQUIN" userProvider="AD"/>
      </Event>
      <Event time="2024-12-11T12:54:09.78" id="{358B68D3-293F-4176-8D62-9A35006F576E}">
        <Attribution userId="S::bchausson@adv-sud.fr::8ce2c436-22c1-4bbd-8b83-3c1afd9e2c08" userName="Beatrice CHAUSSON" userProvider="AD"/>
        <Anchor>
          <Comment id="{869DFDCB-7A0B-4D3C-B2BF-E29D01284012}"/>
        </Anchor>
        <SetTitle title="@Alejandra ROSQUIN cc peux tu indiquer ton jour de départ, je suppose le 22 après la formation. A date tu as uniquement la nuit du 21 réservée, "/>
      </Event>
    </History>
  </Task>
  <Task id="{310C88A3-6E1F-4247-AC47-1ACD82837A4A}">
    <Anchor>
      <Comment id="{47EEC865-895F-4029-87CA-9A614C4A5C98}"/>
    </Anchor>
    <History>
      <Event time="2024-11-18T09:12:21.54" id="{E64CB763-61D2-485B-B577-72C10CCB1BF1}">
        <Attribution userId="S::bchausson@adv-sud.fr::8ce2c436-22c1-4bbd-8b83-3c1afd9e2c08" userName="Beatrice CHAUSSON" userProvider="AD"/>
        <Anchor>
          <Comment id="{47EEC865-895F-4029-87CA-9A614C4A5C98}"/>
        </Anchor>
        <Create/>
      </Event>
      <Event time="2024-11-18T09:12:21.54" id="{C3BBC07C-B570-41EA-A387-FB52AFD060BE}">
        <Attribution userId="S::bchausson@adv-sud.fr::8ce2c436-22c1-4bbd-8b83-3c1afd9e2c08" userName="Beatrice CHAUSSON" userProvider="AD"/>
        <Anchor>
          <Comment id="{47EEC865-895F-4029-87CA-9A614C4A5C98}"/>
        </Anchor>
        <Assign userId="S::jlarue@adv-sud.fr::0facff60-1ca9-4f43-813c-4f6483368277" userName="Julie LARUE" userProvider="AD"/>
      </Event>
      <Event time="2024-11-18T09:12:21.54" id="{BF0CF4C1-6982-46AE-B8AC-BA7A7A97A659}">
        <Attribution userId="S::bchausson@adv-sud.fr::8ce2c436-22c1-4bbd-8b83-3c1afd9e2c08" userName="Beatrice CHAUSSON" userProvider="AD"/>
        <Anchor>
          <Comment id="{47EEC865-895F-4029-87CA-9A614C4A5C98}"/>
        </Anchor>
        <SetTitle title="@Ophély COUSINIE @Julie LARUE Définir lieu formation Lyon ? "/>
      </Event>
    </History>
  </Task>
  <Task id="{E04C73ED-08F4-41F7-8B43-61E5595FDCBA}">
    <Anchor>
      <Comment id="{852700D7-2284-4BA7-91D8-20ED1E012BCF}"/>
    </Anchor>
    <History>
      <Event time="2025-03-18T14:40:51.41" id="{E40337DA-2255-469F-A3E8-8702C627D73C}">
        <Attribution userId="S::bchausson@adv-sud.fr::8ce2c436-22c1-4bbd-8b83-3c1afd9e2c08" userName="Beatrice CHAUSSON" userProvider="AD"/>
        <Anchor>
          <Comment id="{852700D7-2284-4BA7-91D8-20ED1E012BCF}"/>
        </Anchor>
        <Create/>
      </Event>
      <Event time="2025-03-18T14:40:51.41" id="{6CFEA115-8FE9-4A5A-8E1B-599BF8BA6A24}">
        <Attribution userId="S::bchausson@adv-sud.fr::8ce2c436-22c1-4bbd-8b83-3c1afd9e2c08" userName="Beatrice CHAUSSON" userProvider="AD"/>
        <Anchor>
          <Comment id="{852700D7-2284-4BA7-91D8-20ED1E012BCF}"/>
        </Anchor>
        <Assign userId="S::jlarue@adv-sud.fr::0facff60-1ca9-4f43-813c-4f6483368277" userName="Julie LARUE" userProvider="AD"/>
      </Event>
      <Event time="2025-03-18T14:40:51.41" id="{905B0B7D-1456-4B1A-ABF3-095520CE3E7D}">
        <Attribution userId="S::bchausson@adv-sud.fr::8ce2c436-22c1-4bbd-8b83-3c1afd9e2c08" userName="Beatrice CHAUSSON" userProvider="AD"/>
        <Anchor>
          <Comment id="{852700D7-2284-4BA7-91D8-20ED1E012BCF}"/>
        </Anchor>
        <SetTitle title="@Julie LARUE c’est bon changement de salle tu seras chez Chapoutier (Côte d’ivoire = pas de fenêtre) "/>
      </Event>
    </History>
  </Task>
</Tasks>
</file>

<file path=xl/documenttasks/documenttask2.xml><?xml version="1.0" encoding="utf-8"?>
<Tasks xmlns="http://schemas.microsoft.com/office/tasks/2019/documenttasks">
  <Task id="{984C1005-BFC0-472A-AB97-A886CE163B4B}">
    <Anchor>
      <Comment id="{5A06F02C-9369-48F8-B119-2BF2F42E75E8}"/>
    </Anchor>
    <History>
      <Event time="2025-02-24T10:43:21.50" id="{B2F1B3C6-BCFC-4BB6-8CA7-317324B38C23}">
        <Attribution userId="S::bchausson@adv-sud.fr::8ce2c436-22c1-4bbd-8b83-3c1afd9e2c08" userName="Beatrice CHAUSSON" userProvider="AD"/>
        <Anchor>
          <Comment id="{5A06F02C-9369-48F8-B119-2BF2F42E75E8}"/>
        </Anchor>
        <Create/>
      </Event>
      <Event time="2025-02-24T10:43:21.50" id="{9644ADE5-83D8-4A20-954B-0639FAD51DA0}">
        <Attribution userId="S::bchausson@adv-sud.fr::8ce2c436-22c1-4bbd-8b83-3c1afd9e2c08" userName="Beatrice CHAUSSON" userProvider="AD"/>
        <Anchor>
          <Comment id="{5A06F02C-9369-48F8-B119-2BF2F42E75E8}"/>
        </Anchor>
        <Assign userId="S::szhang@adv-sud.fr::59b50f42-5766-46d3-8fe3-a64d42d4f149" userName="Sylvie ZHANG" userProvider="AD"/>
      </Event>
      <Event time="2025-02-24T10:43:21.50" id="{ECECAF6F-F39C-4650-9523-446101BA8C64}">
        <Attribution userId="S::bchausson@adv-sud.fr::8ce2c436-22c1-4bbd-8b83-3c1afd9e2c08" userName="Beatrice CHAUSSON" userProvider="AD"/>
        <Anchor>
          <Comment id="{5A06F02C-9369-48F8-B119-2BF2F42E75E8}"/>
        </Anchor>
        <SetTitle title="@Sylvie ZHANG I complete names, locations, tel. I let you complete the dates"/>
      </Event>
    </History>
  </Task>
  <Task id="{2139390A-1B17-4BDA-AEC3-AB097888DCA7}">
    <Anchor>
      <Comment id="{F099DD19-9611-449B-B893-9DA9BB4AE44E}"/>
    </Anchor>
    <History>
      <Event time="2024-12-02T13:12:29.99" id="{B0E3EB14-8A0E-45F6-9824-30D59BDEF87C}">
        <Attribution userId="S::bchausson@adv-sud.fr::8ce2c436-22c1-4bbd-8b83-3c1afd9e2c08" userName="Beatrice CHAUSSON" userProvider="AD"/>
        <Anchor>
          <Comment id="{F099DD19-9611-449B-B893-9DA9BB4AE44E}"/>
        </Anchor>
        <Create/>
      </Event>
      <Event time="2024-12-02T13:12:29.99" id="{1A5B2185-8C42-487C-91C8-2C5D187B7085}">
        <Attribution userId="S::bchausson@adv-sud.fr::8ce2c436-22c1-4bbd-8b83-3c1afd9e2c08" userName="Beatrice CHAUSSON" userProvider="AD"/>
        <Anchor>
          <Comment id="{F099DD19-9611-449B-B893-9DA9BB4AE44E}"/>
        </Anchor>
        <Assign userId="S::dcomunian@adv-sud.fr::c172c07e-0114-46ab-bf4f-3096b0419438" userName="Dennis  COMUNIAN" userProvider="AD"/>
      </Event>
      <Event time="2024-12-02T13:12:29.99" id="{AC561BB2-2FB7-4B1F-A01E-24B49E1B74A3}">
        <Attribution userId="S::bchausson@adv-sud.fr::8ce2c436-22c1-4bbd-8b83-3c1afd9e2c08" userName="Beatrice CHAUSSON" userProvider="AD"/>
        <Anchor>
          <Comment id="{F099DD19-9611-449B-B893-9DA9BB4AE44E}"/>
        </Anchor>
        <SetTitle title="@Dennis COMUNIAN for the observation sales tours you have 3 days to set up in february and march . You can organize with Igor who, where and when ; some dates between february and march"/>
      </Event>
    </History>
  </Task>
  <Task id="{4F4AB40C-ED19-422C-BD73-7A79884475F9}">
    <Anchor>
      <Comment id="{E73A414B-1512-48C6-B2BD-9E12B9BE8590}"/>
    </Anchor>
    <History>
      <Event time="2025-02-24T10:43:21.50" id="{B2F1B3C6-BCFC-4BB6-8CA7-317324B38C23}">
        <Attribution userId="S::bchausson@adv-sud.fr::8ce2c436-22c1-4bbd-8b83-3c1afd9e2c08" userName="Beatrice CHAUSSON" userProvider="AD"/>
        <Anchor>
          <Comment id="{E73A414B-1512-48C6-B2BD-9E12B9BE8590}"/>
        </Anchor>
        <Create/>
      </Event>
      <Event time="2025-02-24T10:43:21.50" id="{9644ADE5-83D8-4A20-954B-0639FAD51DA0}">
        <Attribution userId="S::bchausson@adv-sud.fr::8ce2c436-22c1-4bbd-8b83-3c1afd9e2c08" userName="Beatrice CHAUSSON" userProvider="AD"/>
        <Anchor>
          <Comment id="{E73A414B-1512-48C6-B2BD-9E12B9BE8590}"/>
        </Anchor>
        <Assign userId="S::szhang@adv-sud.fr::59b50f42-5766-46d3-8fe3-a64d42d4f149" userName="Sylvie ZHANG" userProvider="AD"/>
      </Event>
      <Event time="2025-02-24T10:43:21.50" id="{ECECAF6F-F39C-4650-9523-446101BA8C64}">
        <Attribution userId="S::bchausson@adv-sud.fr::8ce2c436-22c1-4bbd-8b83-3c1afd9e2c08" userName="Beatrice CHAUSSON" userProvider="AD"/>
        <Anchor>
          <Comment id="{E73A414B-1512-48C6-B2BD-9E12B9BE8590}"/>
        </Anchor>
        <SetTitle title="@Sylvie ZHANG I complete names, locations, tel. I let you complete the dates"/>
      </Event>
    </History>
  </Task>
  <Task id="{D5535725-46AA-43C7-850C-5D11DCF5EA35}">
    <Anchor>
      <Comment id="{000FE6A8-3669-45CD-863F-255D9792EC60}"/>
    </Anchor>
    <History>
      <Event time="2024-12-02T13:12:29.99" id="{B0E3EB14-8A0E-45F6-9824-30D59BDEF87C}">
        <Attribution userId="S::bchausson@adv-sud.fr::8ce2c436-22c1-4bbd-8b83-3c1afd9e2c08" userName="Beatrice CHAUSSON" userProvider="AD"/>
        <Anchor>
          <Comment id="{000FE6A8-3669-45CD-863F-255D9792EC60}"/>
        </Anchor>
        <Create/>
      </Event>
      <Event time="2024-12-02T13:12:29.99" id="{1A5B2185-8C42-487C-91C8-2C5D187B7085}">
        <Attribution userId="S::bchausson@adv-sud.fr::8ce2c436-22c1-4bbd-8b83-3c1afd9e2c08" userName="Beatrice CHAUSSON" userProvider="AD"/>
        <Anchor>
          <Comment id="{000FE6A8-3669-45CD-863F-255D9792EC60}"/>
        </Anchor>
        <Assign userId="S::dcomunian@adv-sud.fr::c172c07e-0114-46ab-bf4f-3096b0419438" userName="Dennis  COMUNIAN" userProvider="AD"/>
      </Event>
      <Event time="2024-12-02T13:12:29.99" id="{AC561BB2-2FB7-4B1F-A01E-24B49E1B74A3}">
        <Attribution userId="S::bchausson@adv-sud.fr::8ce2c436-22c1-4bbd-8b83-3c1afd9e2c08" userName="Beatrice CHAUSSON" userProvider="AD"/>
        <Anchor>
          <Comment id="{000FE6A8-3669-45CD-863F-255D9792EC60}"/>
        </Anchor>
        <SetTitle title="@Dennis COMUNIAN for the observation sales tours you have 3 days to set up in february and march . You can organize with Igor who, where and when ; some dates between february and march"/>
      </Event>
    </History>
  </Task>
  <Task id="{757F1D32-BA24-4EA2-88EA-6822C3E37034}">
    <Anchor>
      <Comment id="{95150A16-B8B2-4B7D-BA8D-B500C31E9E55}"/>
    </Anchor>
    <History>
      <Event time="2024-12-02T13:12:29.99" id="{B0E3EB14-8A0E-45F6-9824-30D59BDEF87C}">
        <Attribution userId="S::bchausson@adv-sud.fr::8ce2c436-22c1-4bbd-8b83-3c1afd9e2c08" userName="Beatrice CHAUSSON" userProvider="AD"/>
        <Anchor>
          <Comment id="{95150A16-B8B2-4B7D-BA8D-B500C31E9E55}"/>
        </Anchor>
        <Create/>
      </Event>
      <Event time="2024-12-02T13:12:29.99" id="{1A5B2185-8C42-487C-91C8-2C5D187B7085}">
        <Attribution userId="S::bchausson@adv-sud.fr::8ce2c436-22c1-4bbd-8b83-3c1afd9e2c08" userName="Beatrice CHAUSSON" userProvider="AD"/>
        <Anchor>
          <Comment id="{95150A16-B8B2-4B7D-BA8D-B500C31E9E55}"/>
        </Anchor>
        <Assign userId="S::dcomunian@adv-sud.fr::c172c07e-0114-46ab-bf4f-3096b0419438" userName="Dennis  COMUNIAN" userProvider="AD"/>
      </Event>
      <Event time="2024-12-02T13:12:29.99" id="{AC561BB2-2FB7-4B1F-A01E-24B49E1B74A3}">
        <Attribution userId="S::bchausson@adv-sud.fr::8ce2c436-22c1-4bbd-8b83-3c1afd9e2c08" userName="Beatrice CHAUSSON" userProvider="AD"/>
        <Anchor>
          <Comment id="{95150A16-B8B2-4B7D-BA8D-B500C31E9E55}"/>
        </Anchor>
        <SetTitle title="@Dennis COMUNIAN for the observation sales tours you have 3 days to set up in february and march . You can organize with Igor who, where and when ; some dates between february and march"/>
      </Event>
    </History>
  </Task>
  <Task id="{C2748235-A591-4842-BCAD-66D0CE541A47}">
    <Anchor>
      <Comment id="{5FE9BEAB-ABC9-4363-B665-D452F0840584}"/>
    </Anchor>
    <History>
      <Event time="2025-04-07T10:36:47.04" id="{B9E50150-2D4E-4BA3-B0BD-BC983FFE1206}">
        <Attribution userId="S::bchausson@adv-sud.fr::8ce2c436-22c1-4bbd-8b83-3c1afd9e2c08" userName="Beatrice CHAUSSON" userProvider="AD"/>
        <Anchor>
          <Comment id="{5FE9BEAB-ABC9-4363-B665-D452F0840584}"/>
        </Anchor>
        <Create/>
      </Event>
      <Event time="2025-04-07T10:36:47.04" id="{CBEAFE21-ACBC-450D-8707-31DAEFC76D22}">
        <Attribution userId="S::bchausson@adv-sud.fr::8ce2c436-22c1-4bbd-8b83-3c1afd9e2c08" userName="Beatrice CHAUSSON" userProvider="AD"/>
        <Anchor>
          <Comment id="{5FE9BEAB-ABC9-4363-B665-D452F0840584}"/>
        </Anchor>
        <Assign userId="S::dcomunian@adv-sud.fr::c172c07e-0114-46ab-bf4f-3096b0419438" userName="Dennis  COMUNIAN" userProvider="AD"/>
      </Event>
      <Event time="2025-04-07T10:36:47.04" id="{54C4589B-7D75-48F8-8060-CD95C69D16F7}">
        <Attribution userId="S::bchausson@adv-sud.fr::8ce2c436-22c1-4bbd-8b83-3c1afd9e2c08" userName="Beatrice CHAUSSON" userProvider="AD"/>
        <Anchor>
          <Comment id="{5FE9BEAB-ABC9-4363-B665-D452F0840584}"/>
        </Anchor>
        <SetTitle title="@Dennis COMUNIAN After Easter visis to plan in UK "/>
      </Event>
    </History>
  </Task>
  <Task id="{262CCA3C-F640-447F-A18B-C8097A5974F0}">
    <Anchor>
      <Comment id="{BA8A02E5-2BE8-41A5-949A-85555881E9C4}"/>
    </Anchor>
    <History>
      <Event time="2025-02-24T10:43:21.50" id="{B2F1B3C6-BCFC-4BB6-8CA7-317324B38C23}">
        <Attribution userId="S::bchausson@adv-sud.fr::8ce2c436-22c1-4bbd-8b83-3c1afd9e2c08" userName="Beatrice CHAUSSON" userProvider="AD"/>
        <Anchor>
          <Comment id="{BA8A02E5-2BE8-41A5-949A-85555881E9C4}"/>
        </Anchor>
        <Create/>
      </Event>
      <Event time="2025-02-24T10:43:21.50" id="{9644ADE5-83D8-4A20-954B-0639FAD51DA0}">
        <Attribution userId="S::bchausson@adv-sud.fr::8ce2c436-22c1-4bbd-8b83-3c1afd9e2c08" userName="Beatrice CHAUSSON" userProvider="AD"/>
        <Anchor>
          <Comment id="{BA8A02E5-2BE8-41A5-949A-85555881E9C4}"/>
        </Anchor>
        <Assign userId="S::szhang@adv-sud.fr::59b50f42-5766-46d3-8fe3-a64d42d4f149" userName="Sylvie ZHANG" userProvider="AD"/>
      </Event>
      <Event time="2025-02-24T10:43:21.50" id="{ECECAF6F-F39C-4650-9523-446101BA8C64}">
        <Attribution userId="S::bchausson@adv-sud.fr::8ce2c436-22c1-4bbd-8b83-3c1afd9e2c08" userName="Beatrice CHAUSSON" userProvider="AD"/>
        <Anchor>
          <Comment id="{BA8A02E5-2BE8-41A5-949A-85555881E9C4}"/>
        </Anchor>
        <SetTitle title="@Sylvie ZHANG I complete names, locations, tel. I let you complete the dates"/>
      </Event>
    </History>
  </Task>
  <Task id="{4DAD9A6C-06F1-4639-BC7A-FC4767DFE208}">
    <Anchor>
      <Comment id="{881764CC-FAB9-442E-8797-F819089DF2EA}"/>
    </Anchor>
    <History>
      <Event time="2024-12-02T13:12:29.99" id="{B0E3EB14-8A0E-45F6-9824-30D59BDEF87C}">
        <Attribution userId="S::bchausson@adv-sud.fr::8ce2c436-22c1-4bbd-8b83-3c1afd9e2c08" userName="Beatrice CHAUSSON" userProvider="AD"/>
        <Anchor>
          <Comment id="{881764CC-FAB9-442E-8797-F819089DF2EA}"/>
        </Anchor>
        <Create/>
      </Event>
      <Event time="2024-12-02T13:12:29.99" id="{1A5B2185-8C42-487C-91C8-2C5D187B7085}">
        <Attribution userId="S::bchausson@adv-sud.fr::8ce2c436-22c1-4bbd-8b83-3c1afd9e2c08" userName="Beatrice CHAUSSON" userProvider="AD"/>
        <Anchor>
          <Comment id="{881764CC-FAB9-442E-8797-F819089DF2EA}"/>
        </Anchor>
        <Assign userId="S::dcomunian@adv-sud.fr::c172c07e-0114-46ab-bf4f-3096b0419438" userName="Dennis  COMUNIAN" userProvider="AD"/>
      </Event>
      <Event time="2024-12-02T13:12:29.99" id="{AC561BB2-2FB7-4B1F-A01E-24B49E1B74A3}">
        <Attribution userId="S::bchausson@adv-sud.fr::8ce2c436-22c1-4bbd-8b83-3c1afd9e2c08" userName="Beatrice CHAUSSON" userProvider="AD"/>
        <Anchor>
          <Comment id="{881764CC-FAB9-442E-8797-F819089DF2EA}"/>
        </Anchor>
        <SetTitle title="@Dennis COMUNIAN for the observation sales tours you have 3 days to set up in february and march . You can organize with Igor who, where and when ; some dates between february and march"/>
      </Event>
    </History>
  </Task>
  <Task id="{028F7C86-E0D7-4EAA-8B7B-895145FB1E52}">
    <Anchor>
      <Comment id="{6638F803-98E8-4617-ADA1-5DA6EBC5A4C4}"/>
    </Anchor>
    <History>
      <Event time="2024-11-15T11:29:16.07" id="{1CB3057E-9ED4-4AEC-B6E6-9FD13BA5EE10}">
        <Attribution userId="S::bchausson@adv-sud.fr::8ce2c436-22c1-4bbd-8b83-3c1afd9e2c08" userName="Beatrice CHAUSSON" userProvider="AD"/>
        <Anchor>
          <Comment id="{6638F803-98E8-4617-ADA1-5DA6EBC5A4C4}"/>
        </Anchor>
        <Create/>
      </Event>
      <Event time="2024-11-15T11:29:16.07" id="{4BC9FFDE-8C9D-4C0E-A761-7985979D437E}">
        <Attribution userId="S::bchausson@adv-sud.fr::8ce2c436-22c1-4bbd-8b83-3c1afd9e2c08" userName="Beatrice CHAUSSON" userProvider="AD"/>
        <Anchor>
          <Comment id="{6638F803-98E8-4617-ADA1-5DA6EBC5A4C4}"/>
        </Anchor>
        <Assign userId="S::ocousinie@adv-sud.fr::455289b3-9396-44ec-86b3-193732426bbe" userName="Ophély COUSINIE" userProvider="AD"/>
      </Event>
      <Event time="2024-11-15T11:29:16.07" id="{267F40DD-CC12-4680-A848-90241BE59394}">
        <Attribution userId="S::bchausson@adv-sud.fr::8ce2c436-22c1-4bbd-8b83-3c1afd9e2c08" userName="Beatrice CHAUSSON" userProvider="AD"/>
        <Anchor>
          <Comment id="{6638F803-98E8-4617-ADA1-5DA6EBC5A4C4}"/>
        </Anchor>
        <SetTitle title="@Ophély COUSINIE relancer Eugenia Ferreira vs Mari Berkers en Hollande date et lieu"/>
      </Event>
      <Event time="2025-01-28T13:09:29.48" id="{91466AD6-11E6-473B-AC5D-7EAC02B11595}">
        <Attribution userId="S::bchausson@adv-sud.fr::8ce2c436-22c1-4bbd-8b83-3c1afd9e2c08" userName="Beatrice CHAUSSON" userProvider="AD"/>
        <Anchor>
          <Comment id="{2096050F-08CA-4DA1-B867-DF9ED97F2342}"/>
        </Anchor>
        <UnassignAll/>
      </Event>
      <Event time="2025-01-28T13:09:29.48" id="{B49C941F-C23E-4271-BED5-FD068443EA15}">
        <Attribution userId="S::bchausson@adv-sud.fr::8ce2c436-22c1-4bbd-8b83-3c1afd9e2c08" userName="Beatrice CHAUSSON" userProvider="AD"/>
        <Anchor>
          <Comment id="{2096050F-08CA-4DA1-B867-DF9ED97F2342}"/>
        </Anchor>
        <Assign userId="S::dcomunian@adv-sud.fr::c172c07e-0114-46ab-bf4f-3096b0419438" userName="Dennis  COMUNIAN" userProvider="AD"/>
      </Event>
    </History>
  </Task>
  <Task id="{9F345B87-51E8-4F26-A64F-822BA121BD1F}">
    <Anchor>
      <Comment id="{DB96CC1B-DBCB-4585-B470-D83B5AD124E7}"/>
    </Anchor>
    <History>
      <Event time="2024-11-15T08:57:51.82" id="{F7F9D7A6-B96A-493B-AC28-D546AC42A042}">
        <Attribution userId="S::bchausson@adv-sud.fr::8ce2c436-22c1-4bbd-8b83-3c1afd9e2c08" userName="Beatrice CHAUSSON" userProvider="AD"/>
        <Anchor>
          <Comment id="{DB96CC1B-DBCB-4585-B470-D83B5AD124E7}"/>
        </Anchor>
        <Create/>
      </Event>
      <Event time="2024-11-15T08:57:51.82" id="{3F5F56E3-C757-44E4-B117-725752814B29}">
        <Attribution userId="S::bchausson@adv-sud.fr::8ce2c436-22c1-4bbd-8b83-3c1afd9e2c08" userName="Beatrice CHAUSSON" userProvider="AD"/>
        <Anchor>
          <Comment id="{DB96CC1B-DBCB-4585-B470-D83B5AD124E7}"/>
        </Anchor>
        <Assign userId="S::ocousinie@adv-sud.fr::455289b3-9396-44ec-86b3-193732426bbe" userName="Ophély COUSINIE" userProvider="AD"/>
      </Event>
      <Event time="2024-11-15T08:57:51.82" id="{F794739A-6876-44D3-8A12-FAE5ED86C8C0}">
        <Attribution userId="S::bchausson@adv-sud.fr::8ce2c436-22c1-4bbd-8b83-3c1afd9e2c08" userName="Beatrice CHAUSSON" userProvider="AD"/>
        <Anchor>
          <Comment id="{DB96CC1B-DBCB-4585-B470-D83B5AD124E7}"/>
        </Anchor>
        <SetTitle title="@Ophély COUSINIE Fin janvier à fin mars"/>
      </Event>
      <Event time="2025-01-07T15:08:46.92" id="{22FD3E29-7D64-41CB-926D-A025A930B81D}">
        <Attribution userId="S::bchausson@adv-sud.fr::8ce2c436-22c1-4bbd-8b83-3c1afd9e2c08" userName="Beatrice CHAUSSON" userProvider="AD"/>
        <Anchor>
          <Comment id="{EB7F287C-538A-4787-9546-17F927A12A13}"/>
        </Anchor>
        <UnassignAll/>
      </Event>
      <Event time="2025-01-07T15:08:46.92" id="{25DECA2B-F506-415F-B102-54AAEA660FF8}">
        <Attribution userId="S::bchausson@adv-sud.fr::8ce2c436-22c1-4bbd-8b83-3c1afd9e2c08" userName="Beatrice CHAUSSON" userProvider="AD"/>
        <Anchor>
          <Comment id="{EB7F287C-538A-4787-9546-17F927A12A13}"/>
        </Anchor>
        <Assign userId="S::spean@adv-sud.fr::bf1865db-b1ee-4ab2-82c8-1fbe47637288" userName="Stéphane PEAN" userProvider="AD"/>
      </Event>
    </History>
  </Task>
  <Task id="{D06BF8AF-0E0F-45C2-9247-E34A1E2EE1FD}">
    <Anchor>
      <Comment id="{948C9856-5A2C-45D0-88C1-26F2BD0E5968}"/>
    </Anchor>
    <History>
      <Event time="2024-12-02T13:12:29.99" id="{B0E3EB14-8A0E-45F6-9824-30D59BDEF87C}">
        <Attribution userId="S::bchausson@adv-sud.fr::8ce2c436-22c1-4bbd-8b83-3c1afd9e2c08" userName="Beatrice CHAUSSON" userProvider="AD"/>
        <Anchor>
          <Comment id="{948C9856-5A2C-45D0-88C1-26F2BD0E5968}"/>
        </Anchor>
        <Create/>
      </Event>
      <Event time="2024-12-02T13:12:29.99" id="{1A5B2185-8C42-487C-91C8-2C5D187B7085}">
        <Attribution userId="S::bchausson@adv-sud.fr::8ce2c436-22c1-4bbd-8b83-3c1afd9e2c08" userName="Beatrice CHAUSSON" userProvider="AD"/>
        <Anchor>
          <Comment id="{948C9856-5A2C-45D0-88C1-26F2BD0E5968}"/>
        </Anchor>
        <Assign userId="S::dcomunian@adv-sud.fr::c172c07e-0114-46ab-bf4f-3096b0419438" userName="Dennis  COMUNIAN" userProvider="AD"/>
      </Event>
      <Event time="2024-12-02T13:12:29.99" id="{AC561BB2-2FB7-4B1F-A01E-24B49E1B74A3}">
        <Attribution userId="S::bchausson@adv-sud.fr::8ce2c436-22c1-4bbd-8b83-3c1afd9e2c08" userName="Beatrice CHAUSSON" userProvider="AD"/>
        <Anchor>
          <Comment id="{948C9856-5A2C-45D0-88C1-26F2BD0E5968}"/>
        </Anchor>
        <SetTitle title="@Dennis COMUNIAN for the observation sales tours you have 3 days to set up in february and march . You can organize with Igor who, where and when ; some dates between february and march"/>
      </Event>
    </History>
  </Task>
  <Task id="{E5F409BD-9DA4-4A9B-90C2-CC4893CDA578}">
    <Anchor>
      <Comment id="{CD84294E-EEAA-4BFE-85C4-DF694D85CC65}"/>
    </Anchor>
    <History>
      <Event time="2025-02-03T13:47:03.29" id="{6209F27A-67B8-46FC-99C5-819B6E08600C}">
        <Attribution userId="S::bchausson@adv-sud.fr::8ce2c436-22c1-4bbd-8b83-3c1afd9e2c08" userName="Beatrice CHAUSSON" userProvider="AD"/>
        <Anchor>
          <Comment id="{CD84294E-EEAA-4BFE-85C4-DF694D85CC65}"/>
        </Anchor>
        <Create/>
      </Event>
      <Event time="2025-02-03T13:47:03.29" id="{688ECEB6-D2A0-4EDD-AE66-8BE0A4A9BD60}">
        <Attribution userId="S::bchausson@adv-sud.fr::8ce2c436-22c1-4bbd-8b83-3c1afd9e2c08" userName="Beatrice CHAUSSON" userProvider="AD"/>
        <Anchor>
          <Comment id="{CD84294E-EEAA-4BFE-85C4-DF694D85CC65}"/>
        </Anchor>
        <Assign userId="S::spean@adv-sud.fr::bf1865db-b1ee-4ab2-82c8-1fbe47637288" userName="Stéphane PEAN" userProvider="AD"/>
      </Event>
      <Event time="2025-02-03T13:47:03.29" id="{3AB7A693-AFA3-42B5-916D-491C7768EFDC}">
        <Attribution userId="S::bchausson@adv-sud.fr::8ce2c436-22c1-4bbd-8b83-3c1afd9e2c08" userName="Beatrice CHAUSSON" userProvider="AD"/>
        <Anchor>
          <Comment id="{CD84294E-EEAA-4BFE-85C4-DF694D85CC65}"/>
        </Anchor>
        <SetTitle title="@Stéphane PEAN Call avec Chrystelle vs TA, confirme ce jour si OK pour le 13/02 dans Nord Ouest @Julie LARUE "/>
      </Event>
    </History>
  </Task>
  <Task id="{7D4FF2D3-7C2F-4559-96C9-320987E315C7}">
    <Anchor>
      <Comment id="{27D94DE7-D441-4518-B1DE-97408FFCA572}"/>
    </Anchor>
    <History>
      <Event time="2024-11-15T11:42:36.88" id="{2E50E208-67F4-4AE9-9479-43A905E925C2}">
        <Attribution userId="S::bchausson@adv-sud.fr::8ce2c436-22c1-4bbd-8b83-3c1afd9e2c08" userName="Beatrice CHAUSSON" userProvider="AD"/>
        <Anchor>
          <Comment id="{27D94DE7-D441-4518-B1DE-97408FFCA572}"/>
        </Anchor>
        <Create/>
      </Event>
      <Event time="2024-11-15T11:42:36.88" id="{7B748E4A-FAA8-4DEE-B0B4-91CEF937BFF4}">
        <Attribution userId="S::bchausson@adv-sud.fr::8ce2c436-22c1-4bbd-8b83-3c1afd9e2c08" userName="Beatrice CHAUSSON" userProvider="AD"/>
        <Anchor>
          <Comment id="{27D94DE7-D441-4518-B1DE-97408FFCA572}"/>
        </Anchor>
        <Assign userId="S::ocousinie@adv-sud.fr::455289b3-9396-44ec-86b3-193732426bbe" userName="Ophély COUSINIE" userProvider="AD"/>
      </Event>
      <Event time="2024-11-15T11:42:36.88" id="{B921C6B2-2B6C-47F2-8EAF-2D76696C27CB}">
        <Attribution userId="S::bchausson@adv-sud.fr::8ce2c436-22c1-4bbd-8b83-3c1afd9e2c08" userName="Beatrice CHAUSSON" userProvider="AD"/>
        <Anchor>
          <Comment id="{27D94DE7-D441-4518-B1DE-97408FFCA572}"/>
        </Anchor>
        <SetTitle title="@Ophély COUSINIE Les TA Observation février-mars @Julie LARUE"/>
      </Event>
    </History>
  </Task>
  <Task id="{D68A43D4-AA32-401C-8258-9B02839FE930}">
    <Anchor>
      <Comment id="{F8FB6214-15CD-4445-8D3E-53D109F4A7D3}"/>
    </Anchor>
    <History>
      <Event time="2024-12-02T13:12:29.99" id="{B0E3EB14-8A0E-45F6-9824-30D59BDEF87C}">
        <Attribution userId="S::bchausson@adv-sud.fr::8ce2c436-22c1-4bbd-8b83-3c1afd9e2c08" userName="Beatrice CHAUSSON" userProvider="AD"/>
        <Anchor>
          <Comment id="{F8FB6214-15CD-4445-8D3E-53D109F4A7D3}"/>
        </Anchor>
        <Create/>
      </Event>
      <Event time="2024-12-02T13:12:29.99" id="{1A5B2185-8C42-487C-91C8-2C5D187B7085}">
        <Attribution userId="S::bchausson@adv-sud.fr::8ce2c436-22c1-4bbd-8b83-3c1afd9e2c08" userName="Beatrice CHAUSSON" userProvider="AD"/>
        <Anchor>
          <Comment id="{F8FB6214-15CD-4445-8D3E-53D109F4A7D3}"/>
        </Anchor>
        <Assign userId="S::dcomunian@adv-sud.fr::c172c07e-0114-46ab-bf4f-3096b0419438" userName="Dennis  COMUNIAN" userProvider="AD"/>
      </Event>
      <Event time="2024-12-02T13:12:29.99" id="{AC561BB2-2FB7-4B1F-A01E-24B49E1B74A3}">
        <Attribution userId="S::bchausson@adv-sud.fr::8ce2c436-22c1-4bbd-8b83-3c1afd9e2c08" userName="Beatrice CHAUSSON" userProvider="AD"/>
        <Anchor>
          <Comment id="{F8FB6214-15CD-4445-8D3E-53D109F4A7D3}"/>
        </Anchor>
        <SetTitle title="@Dennis COMUNIAN for the observation sales tours you have 3 days to set up in february and march . You can organize with Igor who, where and when ; some dates between february and march"/>
      </Event>
    </History>
  </Task>
  <Task id="{19D853D8-6AAF-4706-89E3-0EBEC1ECA142}">
    <Anchor>
      <Comment id="{D7BB0B54-C670-406C-9313-24EBA2F2652D}"/>
    </Anchor>
    <History>
      <Event time="2025-02-24T10:43:21.50" id="{B2F1B3C6-BCFC-4BB6-8CA7-317324B38C23}">
        <Attribution userId="S::bchausson@adv-sud.fr::8ce2c436-22c1-4bbd-8b83-3c1afd9e2c08" userName="Beatrice CHAUSSON" userProvider="AD"/>
        <Anchor>
          <Comment id="{D7BB0B54-C670-406C-9313-24EBA2F2652D}"/>
        </Anchor>
        <Create/>
      </Event>
      <Event time="2025-02-24T10:43:21.50" id="{9644ADE5-83D8-4A20-954B-0639FAD51DA0}">
        <Attribution userId="S::bchausson@adv-sud.fr::8ce2c436-22c1-4bbd-8b83-3c1afd9e2c08" userName="Beatrice CHAUSSON" userProvider="AD"/>
        <Anchor>
          <Comment id="{D7BB0B54-C670-406C-9313-24EBA2F2652D}"/>
        </Anchor>
        <Assign userId="S::szhang@adv-sud.fr::59b50f42-5766-46d3-8fe3-a64d42d4f149" userName="Sylvie ZHANG" userProvider="AD"/>
      </Event>
      <Event time="2025-02-24T10:43:21.50" id="{ECECAF6F-F39C-4650-9523-446101BA8C64}">
        <Attribution userId="S::bchausson@adv-sud.fr::8ce2c436-22c1-4bbd-8b83-3c1afd9e2c08" userName="Beatrice CHAUSSON" userProvider="AD"/>
        <Anchor>
          <Comment id="{D7BB0B54-C670-406C-9313-24EBA2F2652D}"/>
        </Anchor>
        <SetTitle title="@Sylvie ZHANG I complete names, locations, tel. I let you complete the dates"/>
      </Event>
      <Event time="2025-04-01T16:19:03.74" id="{2D92AAE4-702E-4A34-A75A-52A5C77F5117}">
        <Attribution userId="S::bchausson@adv-sud.fr::8ce2c436-22c1-4bbd-8b83-3c1afd9e2c08" userName="Beatrice CHAUSSON" userProvider="AD"/>
        <Progress percentComplete="100"/>
      </Event>
      <Event time="2025-04-01T16:19:08.14" id="{495559D6-8A74-4082-8FCF-3066F2862083}">
        <Attribution userId="S::bchausson@adv-sud.fr::8ce2c436-22c1-4bbd-8b83-3c1afd9e2c08" userName="Beatrice CHAUSSON" userProvider="AD"/>
        <Progress percentComplete="0"/>
      </Event>
    </History>
  </Task>
  <Task id="{C2EA79F5-2911-4A35-A861-5183546CCBDD}">
    <Anchor>
      <Comment id="{5F849391-D750-4824-AA79-0333E65918D6}"/>
    </Anchor>
    <History>
      <Event time="2025-03-17T16:20:48.69" id="{3A0EAB56-4C3E-420C-99F8-64F1862E82A9}">
        <Attribution userId="S::bchausson@adv-sud.fr::8ce2c436-22c1-4bbd-8b83-3c1afd9e2c08" userName="Beatrice CHAUSSON" userProvider="AD"/>
        <Anchor>
          <Comment id="{5F849391-D750-4824-AA79-0333E65918D6}"/>
        </Anchor>
        <Create/>
      </Event>
      <Event time="2025-03-17T16:20:48.69" id="{5899A7A4-2116-4B4B-B2CC-830532634A0E}">
        <Attribution userId="S::bchausson@adv-sud.fr::8ce2c436-22c1-4bbd-8b83-3c1afd9e2c08" userName="Beatrice CHAUSSON" userProvider="AD"/>
        <Anchor>
          <Comment id="{5F849391-D750-4824-AA79-0333E65918D6}"/>
        </Anchor>
        <Assign userId="S::spean@adv-sud.fr::bf1865db-b1ee-4ab2-82c8-1fbe47637288" userName="Stéphane PEAN" userProvider="AD"/>
      </Event>
      <Event time="2025-03-17T16:20:48.69" id="{609ECA39-58FE-4F1A-84A1-37248CA45DF3}">
        <Attribution userId="S::bchausson@adv-sud.fr::8ce2c436-22c1-4bbd-8b83-3c1afd9e2c08" userName="Beatrice CHAUSSON" userProvider="AD"/>
        <Anchor>
          <Comment id="{5F849391-D750-4824-AA79-0333E65918D6}"/>
        </Anchor>
        <SetTitle title="@Stéphane PEAN Nouveau sales"/>
      </Event>
    </History>
  </Task>
</Tasks>
</file>

<file path=xl/documenttasks/documenttask3.xml><?xml version="1.0" encoding="utf-8"?>
<Tasks xmlns="http://schemas.microsoft.com/office/tasks/2019/documenttasks">
  <Task id="{90A84430-68EF-4584-8B6C-C8DF7ABB663D}">
    <Anchor>
      <Comment id="{88E6C492-13B3-481E-983C-00349F586A52}"/>
    </Anchor>
    <History>
      <Event time="2024-11-15T11:40:59.11" id="{06D77DC2-1786-421C-9455-BCAFA4FE6F94}">
        <Attribution userId="S::bchausson@adv-sud.fr::8ce2c436-22c1-4bbd-8b83-3c1afd9e2c08" userName="Beatrice CHAUSSON" userProvider="AD"/>
        <Anchor>
          <Comment id="{88E6C492-13B3-481E-983C-00349F586A52}"/>
        </Anchor>
        <Create/>
      </Event>
      <Event time="2024-11-15T11:40:59.11" id="{866B347F-2E18-4B05-A336-B4786B5B0AD4}">
        <Attribution userId="S::bchausson@adv-sud.fr::8ce2c436-22c1-4bbd-8b83-3c1afd9e2c08" userName="Beatrice CHAUSSON" userProvider="AD"/>
        <Anchor>
          <Comment id="{88E6C492-13B3-481E-983C-00349F586A52}"/>
        </Anchor>
        <Assign userId="S::ocousinie@adv-sud.fr::455289b3-9396-44ec-86b3-193732426bbe" userName="Ophély COUSINIE" userProvider="AD"/>
      </Event>
      <Event time="2024-11-15T11:40:59.11" id="{B66080ED-2208-427C-A3FB-69841D025563}">
        <Attribution userId="S::bchausson@adv-sud.fr::8ce2c436-22c1-4bbd-8b83-3c1afd9e2c08" userName="Beatrice CHAUSSON" userProvider="AD"/>
        <Anchor>
          <Comment id="{88E6C492-13B3-481E-983C-00349F586A52}"/>
        </Anchor>
        <SetTitle title="@Ophély COUSINIE Dates entre septembre et novembre @Julie LARUE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Sharlen MICIELI" id="{7E8EC356-B730-4EA9-8C1E-7B78B7A58353}" userId="cdg@adv-sud.fr" providerId="PeoplePicker"/>
  <person displayName="Stéphane PEAN" id="{6B90B824-F1BD-4ABA-A621-F2159EC8A19F}" userId="spean@adv-sud.fr" providerId="PeoplePicker"/>
  <person displayName="Julie LARUE" id="{6B8AB008-DE67-42D9-B30F-DF5C83E9831A}" userId="jlarue@adv-sud.fr" providerId="PeoplePicker"/>
  <person displayName="Sylvie ZHANG" id="{FF09BC19-ED5D-433A-8772-F7A41346DD54}" userId="szhang@adv-sud.fr" providerId="PeoplePicker"/>
  <person displayName="Alejandra ROSQUIN" id="{90FE02DE-0E21-42F4-8A2E-C85BFFC38AAC}" userId="arosquin@adv-sud.fr" providerId="PeoplePicker"/>
  <person displayName="Beatrice CHAUSSON" id="{3FA1E27F-9848-4247-9732-7D5F6600F886}" userId="bchausson@adv-sud.fr" providerId="PeoplePicker"/>
  <person displayName="Dennis  COMUNIAN" id="{47F74724-B4F4-4126-A276-3C78B85AFD19}" userId="dcomunian@adv-sud.fr" providerId="PeoplePicker"/>
  <person displayName="Ophély COUSINIE" id="{B86F4204-657D-409A-8A5D-DC3253AE8757}" userId="ocousinie@adv-sud.fr" providerId="PeoplePicker"/>
  <person displayName="Julie LARUE" id="{BCB7C727-1F95-4435-AB93-27485A79A98B}" userId="S::jlarue@adv-sud.fr::0facff60-1ca9-4f43-813c-4f6483368277" providerId="AD"/>
  <person displayName="Norbert MACIA" id="{1F26048C-9C61-4A39-8D1A-27EF3559C8EC}" userId="S::nmacia@adv-sud.fr::eb93b244-0b08-4813-b93b-65ee4ccdec54" providerId="AD"/>
  <person displayName="Sylvie ZHANG" id="{CCDB2AAE-7BAB-43D5-BA1A-3B962E1515F6}" userId="S::szhang@adv-sud.fr::59b50f42-5766-46d3-8fe3-a64d42d4f149" providerId="AD"/>
  <person displayName="Alejandra ROSQUIN" id="{C884CFCB-E2A5-4019-AB58-9494E29F9399}" userId="S::arosquin@adv-sud.fr::f0f6241c-d8d8-4992-b601-140526baa184" providerId="AD"/>
  <person displayName="Beatrice CHAUSSON" id="{5F187109-99A7-4E64-B72A-192F32D762B5}" userId="S::bchausson@adv-sud.fr::8ce2c436-22c1-4bbd-8b83-3c1afd9e2c08" providerId="AD"/>
  <person displayName="Dennis  COMUNIAN" id="{06830651-A8A1-44AB-A529-D8416B837987}" userId="S::dcomunian@adv-sud.fr::c172c07e-0114-46ab-bf4f-3096b0419438" providerId="AD"/>
  <person displayName="Ophély COUSINIE" id="{34102457-8C45-4B15-B75F-403D444025E8}" userId="S::ocousinie@adv-sud.fr::455289b3-9396-44ec-86b3-193732426bb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09-06T10:19:07.80" personId="{BCB7C727-1F95-4435-AB93-27485A79A98B}" id="{A6BB1AD0-25BF-4EC9-A8BD-07D8B9AF0C5D}">
    <text xml:space="preserve">0.25 jours par demi journée de formation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3" dT="2024-12-11T12:54:09.78" personId="{5F187109-99A7-4E64-B72A-192F32D762B5}" id="{869DFDCB-7A0B-4D3C-B2BF-E29D01284012}">
    <text xml:space="preserve">@Alejandra ROSQUIN  cc peux tu indiquer ton jour de départ, je suppose le 22 après la formation. A date tu as uniquement la nuit du 21 réservée, </text>
    <mentions>
      <mention mentionpersonId="{90FE02DE-0E21-42F4-8A2E-C85BFFC38AAC}" mentionId="{44891AFE-E9FF-4F29-826E-64BAC14A51A4}" startIndex="0" length="18"/>
    </mentions>
  </threadedComment>
  <threadedComment ref="Y3" dT="2024-12-11T12:56:42.09" personId="{C884CFCB-E2A5-4019-AB58-9494E29F9399}" id="{8CA8876B-1000-4683-BACF-7BBE36910945}" parentId="{869DFDCB-7A0B-4D3C-B2BF-E29D01284012}">
    <text>Oui exacte départ le 22 😁</text>
  </threadedComment>
  <threadedComment ref="S9" dT="2024-12-16T13:57:06.41" personId="{5F187109-99A7-4E64-B72A-192F32D762B5}" id="{DB8C4CB9-5682-4B4D-9028-39116D9C84ED}">
    <text xml:space="preserve">Précision adresse </text>
  </threadedComment>
  <threadedComment ref="AC9" dT="2025-06-10T12:24:33.32" personId="{5F187109-99A7-4E64-B72A-192F32D762B5}" id="{6031EED3-318B-4F34-B658-D8330531F9FD}">
    <text>@Sharlen MICIELI  Comment peut on faire pour N Macia, car en fait le coût de la préparation = 400€ , 
pour les TA j'ai créé dans la matrice une ligne pour Norbert, j'ai pu modifier coût TA, par contre pour les formations comme 2 coûts différents pour une formation je ne sais pas comment faire</text>
    <mentions>
      <mention mentionpersonId="{7E8EC356-B730-4EA9-8C1E-7B78B7A58353}" mentionId="{19BBD667-7AEC-4F20-800F-D5751671AC73}" startIndex="0" length="16"/>
    </mentions>
  </threadedComment>
  <threadedComment ref="P17" dT="2025-03-04T10:30:50.57" personId="{5F187109-99A7-4E64-B72A-192F32D762B5}" id="{7E5110F0-F185-4ECA-B760-6C37F6DE25EB}">
    <text>@Dennis  COMUNIAN  horaires modifiés</text>
    <mentions>
      <mention mentionpersonId="{47F74724-B4F4-4126-A276-3C78B85AFD19}" mentionId="{7CF437AA-289B-4DEB-A221-652A27DE5205}" startIndex="0" length="17"/>
    </mentions>
  </threadedComment>
  <threadedComment ref="P17" dT="2025-03-04T14:47:29.75" personId="{06830651-A8A1-44AB-A529-D8416B837987}" id="{E9546E01-546D-4C0A-A486-C89176EA2EB6}" parentId="{7E5110F0-F185-4ECA-B760-6C37F6DE25EB}">
    <text xml:space="preserve">merci, noté </text>
  </threadedComment>
  <threadedComment ref="U17" dT="2025-01-22T08:37:04.96" personId="{BCB7C727-1F95-4435-AB93-27485A79A98B}" id="{BB4B5613-7124-439C-A4C2-640DE0D18B6B}">
    <text>Réserver Hotel uniquement pour Dennis @Beatrice CHAUSSON  @karine Lionnet</text>
    <mentions>
      <mention mentionpersonId="{3FA1E27F-9848-4247-9732-7D5F6600F886}" mentionId="{BBAFE545-881E-4CF8-9177-5E679FCDFD18}" startIndex="38" length="18"/>
    </mentions>
  </threadedComment>
  <threadedComment ref="N19" dT="2025-02-11T10:53:52.99" personId="{5F187109-99A7-4E64-B72A-192F32D762B5}" id="{1AAC7384-CF80-40E9-9FD5-1BC806EEC818}">
    <text>@Julie LARUE Te reserve t on une chambre pour nuit du 3 au 4?</text>
    <mentions>
      <mention mentionpersonId="{6B8AB008-DE67-42D9-B30F-DF5C83E9831A}" mentionId="{8D1A981E-64F3-4F27-B05C-4DAC7A1BFE96}" startIndex="0" length="12"/>
    </mentions>
  </threadedComment>
  <threadedComment ref="S19" dT="2024-11-18T09:12:21.54" personId="{5F187109-99A7-4E64-B72A-192F32D762B5}" id="{47EEC865-895F-4029-87CA-9A614C4A5C98}">
    <text xml:space="preserve">@Ophély COUSINIE @Julie LARUE  Définir lieu formation Lyon ? </text>
    <mentions>
      <mention mentionpersonId="{B86F4204-657D-409A-8A5D-DC3253AE8757}" mentionId="{58A40259-94BA-4E1A-B08D-879294E8B747}" startIndex="0" length="16"/>
      <mention mentionpersonId="{6B8AB008-DE67-42D9-B30F-DF5C83E9831A}" mentionId="{418A9C19-2AE9-4E91-97E2-4499D0982DA2}" startIndex="17" length="12"/>
    </mentions>
  </threadedComment>
  <threadedComment ref="T19" dT="2025-03-18T14:40:51.41" personId="{5F187109-99A7-4E64-B72A-192F32D762B5}" id="{852700D7-2284-4BA7-91D8-20ED1E012BCF}">
    <text xml:space="preserve">@Julie LARUE  c’est bon changement de salle tu seras chez Chapoutier (Côte d’ivoire = pas de fenêtre) </text>
    <mentions>
      <mention mentionpersonId="{6B8AB008-DE67-42D9-B30F-DF5C83E9831A}" mentionId="{EF6BF5ED-C52C-44AE-BC18-C2C81BA2A9A3}" startIndex="0" length="12"/>
    </mentions>
  </threadedComment>
  <threadedComment ref="S24" dT="2024-11-12T12:42:10.78" personId="{34102457-8C45-4B15-B75F-403D444025E8}" id="{DB2AE443-5998-4718-96D0-D4D683F54D69}">
    <text>Décision comex</text>
  </threadedComment>
  <threadedComment ref="S24" dT="2024-11-12T15:08:10.78" personId="{34102457-8C45-4B15-B75F-403D444025E8}" id="{74561328-E6FA-410C-AA41-F8E06F15621A}" parentId="{DB2AE443-5998-4718-96D0-D4D683F54D69}">
    <text>@Beatrice CHAUSSON en attente validation Karine entre Starsbourg ou Khel</text>
    <mentions>
      <mention mentionpersonId="{3FA1E27F-9848-4247-9732-7D5F6600F886}" mentionId="{888ACE8F-3975-4114-B8D9-DCD031B434E9}" startIndex="0" length="18"/>
    </mentions>
  </threadedComment>
  <threadedComment ref="R40" dT="2025-07-08T10:20:06.08" personId="{5F187109-99A7-4E64-B72A-192F32D762B5}" id="{16AEBFE0-13B0-4CB6-A60A-2B8D8A0ADC12}">
    <text>@Julie LARUE  Pour info, S clévenot a demandé un report de cette session en 2026</text>
    <mentions>
      <mention mentionpersonId="{6B8AB008-DE67-42D9-B30F-DF5C83E9831A}" mentionId="{5CF41ED6-074B-4565-A2FD-2261531991E3}" startIndex="0" length="12"/>
    </mentions>
  </threadedComment>
  <threadedComment ref="S40" dT="2024-12-16T13:57:06.41" personId="{5F187109-99A7-4E64-B72A-192F32D762B5}" id="{8E215AB1-89B1-4259-9C7A-359133AAB088}">
    <text xml:space="preserve">Précision adresse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11-15T11:42:37.06" personId="{5F187109-99A7-4E64-B72A-192F32D762B5}" id="{27D94DE7-D441-4518-B1DE-97408FFCA572}">
    <text xml:space="preserve">@Ophély COUSINIE Les TA Observation février-mars @Julie LARUE </text>
    <mentions>
      <mention mentionpersonId="{B86F4204-657D-409A-8A5D-DC3253AE8757}" mentionId="{F3A66AF5-76B9-4ABC-9E32-92A85D776656}" startIndex="0" length="16"/>
      <mention mentionpersonId="{6B8AB008-DE67-42D9-B30F-DF5C83E9831A}" mentionId="{72680B9E-D661-4F4B-BB75-FF786810B8E5}" startIndex="49" length="12"/>
    </mentions>
  </threadedComment>
  <threadedComment ref="G3" dT="2024-11-15T08:57:53.22" personId="{5F187109-99A7-4E64-B72A-192F32D762B5}" id="{DB96CC1B-DBCB-4585-B470-D83B5AD124E7}">
    <text>@Ophély COUSINIE Fin janvier à fin mars</text>
    <mentions>
      <mention mentionpersonId="{B86F4204-657D-409A-8A5D-DC3253AE8757}" mentionId="{689871E1-34B5-4C6D-A460-6B8852502F0D}" startIndex="0" length="16"/>
    </mentions>
  </threadedComment>
  <threadedComment ref="G3" dT="2025-01-07T15:08:46.92" personId="{5F187109-99A7-4E64-B72A-192F32D762B5}" id="{EB7F287C-538A-4787-9546-17F927A12A13}" parentId="{DB96CC1B-DBCB-4585-B470-D83B5AD124E7}">
    <text>@Stéphane PEAN  A toi de jouer pour organiser les TA France, tu as les noms des commerciaux + Tél de contact</text>
    <mentions>
      <mention mentionpersonId="{6B90B824-F1BD-4ABA-A621-F2159EC8A19F}" mentionId="{15385F0D-DB4A-4EAB-97BB-5B909EEE097B}" startIndex="0" length="14"/>
    </mentions>
  </threadedComment>
  <threadedComment ref="G9" dT="2025-03-17T16:20:48.70" personId="{5F187109-99A7-4E64-B72A-192F32D762B5}" id="{5F849391-D750-4824-AA79-0333E65918D6}">
    <text>@Stéphane PEAN Nouveau sales</text>
    <mentions>
      <mention mentionpersonId="{6B90B824-F1BD-4ABA-A621-F2159EC8A19F}" mentionId="{3890DBA0-4EF8-4F7D-8BAC-6AF29D27A995}" startIndex="0" length="14"/>
    </mentions>
  </threadedComment>
  <threadedComment ref="G9" dT="2025-04-07T10:30:34.75" personId="{5F187109-99A7-4E64-B72A-192F32D762B5}" id="{7A4E935A-CBF8-4E1B-A24E-8F6323516B2E}" parentId="{5F849391-D750-4824-AA79-0333E65918D6}">
    <text xml:space="preserve">@Stéphane PEAN  Bonjour Stéphane tu peux compléter le driver avec date TA stp </text>
    <mentions>
      <mention mentionpersonId="{6B90B824-F1BD-4ABA-A621-F2159EC8A19F}" mentionId="{D4B9B711-A82A-4F23-81A2-05F52F258BAD}" startIndex="0" length="14"/>
    </mentions>
  </threadedComment>
  <threadedComment ref="H9" dT="2025-02-03T13:47:03.30" personId="{5F187109-99A7-4E64-B72A-192F32D762B5}" id="{CD84294E-EEAA-4BFE-85C4-DF694D85CC65}">
    <text xml:space="preserve">@Stéphane PEAN  Call avec Chrystelle vs TA, confirme ce jour si OK pour le 13/02 dans Nord Ouest @Julie LARUE </text>
    <mentions>
      <mention mentionpersonId="{6B90B824-F1BD-4ABA-A621-F2159EC8A19F}" mentionId="{294D8882-3217-4A86-ACCA-0D8DE1BF4035}" startIndex="0" length="14"/>
      <mention mentionpersonId="{6B8AB008-DE67-42D9-B30F-DF5C83E9831A}" mentionId="{4183AB63-59F4-45A8-8184-D96E5C992E9B}" startIndex="97" length="12"/>
    </mentions>
  </threadedComment>
  <threadedComment ref="H9" dT="2025-02-04T13:35:16.63" personId="{5F187109-99A7-4E64-B72A-192F32D762B5}" id="{4BA792F2-EB10-4B3A-AF5D-B291F14DF0E7}" parentId="{CD84294E-EEAA-4BFE-85C4-DF694D85CC65}">
    <text xml:space="preserve">@Stéphane PEAN  Ok pour TA Weiss avec Christophe Sonntag 
</text>
    <mentions>
      <mention mentionpersonId="{6B90B824-F1BD-4ABA-A621-F2159EC8A19F}" mentionId="{7ED52475-2605-45ED-85D6-961BB1EDB360}" startIndex="0" length="14"/>
    </mentions>
  </threadedComment>
  <threadedComment ref="G10" dT="2024-12-02T13:12:29.99" personId="{5F187109-99A7-4E64-B72A-192F32D762B5}" id="{F8FB6214-15CD-4445-8D3E-53D109F4A7D3}">
    <text>@Dennis  COMUNIAN for the observation sales tours you have 3 days to set up in february and march . You can organize with Igor who, where and when ; some dates between february and march</text>
    <mentions>
      <mention mentionpersonId="{47F74724-B4F4-4126-A276-3C78B85AFD19}" mentionId="{CB162F4F-5526-40D9-9226-77775F7F5FBF}" startIndex="0" length="17"/>
    </mentions>
  </threadedComment>
  <threadedComment ref="H10" dT="2024-12-02T13:12:29.99" personId="{5F187109-99A7-4E64-B72A-192F32D762B5}" id="{F099DD19-9611-449B-B893-9DA9BB4AE44E}">
    <text>@Dennis  COMUNIAN for the observation sales tours you have 3 days to set up in february and march . You can organize with Igor who, where and when ; some dates between february and march</text>
    <mentions>
      <mention mentionpersonId="{47F74724-B4F4-4126-A276-3C78B85AFD19}" mentionId="{7294A2A7-88ED-4986-8053-2AC3C4431023}" startIndex="0" length="17"/>
    </mentions>
  </threadedComment>
  <threadedComment ref="G11" dT="2024-12-02T13:12:29.99" personId="{5F187109-99A7-4E64-B72A-192F32D762B5}" id="{000FE6A8-3669-45CD-863F-255D9792EC60}">
    <text>@Dennis  COMUNIAN for the observation sales tours you have 3 days to set up in february and march . You can organize with Igor who, where and when ; some dates between february and march</text>
    <mentions>
      <mention mentionpersonId="{47F74724-B4F4-4126-A276-3C78B85AFD19}" mentionId="{50D83C6D-4FAC-452D-AFDF-671E169D6A20}" startIndex="0" length="17"/>
    </mentions>
  </threadedComment>
  <threadedComment ref="G11" dT="2025-03-17T16:57:14.13" personId="{5F187109-99A7-4E64-B72A-192F32D762B5}" id="{C48E548F-FBDF-45B8-A7A2-D904193248ED}" parentId="{000FE6A8-3669-45CD-863F-255D9792EC60}">
    <text>@Dennis  COMUNIAN  Do you have the dates of Observation Tour?</text>
    <mentions>
      <mention mentionpersonId="{47F74724-B4F4-4126-A276-3C78B85AFD19}" mentionId="{10468668-2C64-4470-AB52-6A44286C5185}" startIndex="0" length="17"/>
    </mentions>
  </threadedComment>
  <threadedComment ref="G11" dT="2025-04-22T13:03:23.26" personId="{06830651-A8A1-44AB-A529-D8416B837987}" id="{B7A9DD1E-CBE8-41A9-8B5F-C711A16CD1E7}" parentId="{000FE6A8-3669-45CD-863F-255D9792EC60}">
    <text>oui le 22 de mai c'est confirmé</text>
  </threadedComment>
  <threadedComment ref="H11" dT="2024-12-02T13:12:29.99" personId="{5F187109-99A7-4E64-B72A-192F32D762B5}" id="{881764CC-FAB9-442E-8797-F819089DF2EA}">
    <text>@Dennis  COMUNIAN for the observation sales tours you have 3 days to set up in february and march . You can organize with Igor who, where and when ; some dates between february and march</text>
    <mentions>
      <mention mentionpersonId="{47F74724-B4F4-4126-A276-3C78B85AFD19}" mentionId="{A98F23FA-2F8C-4075-9522-EA2FF9D86984}" startIndex="0" length="17"/>
    </mentions>
  </threadedComment>
  <threadedComment ref="G12" dT="2024-12-02T13:12:29.99" personId="{5F187109-99A7-4E64-B72A-192F32D762B5}" id="{948C9856-5A2C-45D0-88C1-26F2BD0E5968}">
    <text>@Dennis  COMUNIAN for the observation sales tours you have 3 days to set up in february and march . You can organize with Igor who, where and when ; some dates between february and march</text>
    <mentions>
      <mention mentionpersonId="{47F74724-B4F4-4126-A276-3C78B85AFD19}" mentionId="{53500598-E453-479D-AB03-B12D358BB27D}" startIndex="0" length="17"/>
    </mentions>
  </threadedComment>
  <threadedComment ref="G12" dT="2025-03-17T16:56:47.86" personId="{5F187109-99A7-4E64-B72A-192F32D762B5}" id="{35C1340C-0363-46AF-A6C9-2C2FC296620A}" parentId="{948C9856-5A2C-45D0-88C1-26F2BD0E5968}">
    <text>@Dennis  COMUNIAN  Do you have the dates of observation tour?</text>
    <mentions>
      <mention mentionpersonId="{47F74724-B4F4-4126-A276-3C78B85AFD19}" mentionId="{B4871193-7BC7-4A6B-B23F-C1714CFD152B}" startIndex="0" length="17"/>
    </mentions>
  </threadedComment>
  <threadedComment ref="G12" dT="2025-04-10T13:56:09.88" personId="{06830651-A8A1-44AB-A529-D8416B837987}" id="{A409F5C9-9C00-4135-B268-F2908AB5CEAB}" parentId="{948C9856-5A2C-45D0-88C1-26F2BD0E5968}">
    <text>oui c'est confirmé le jour 07/05/2025</text>
  </threadedComment>
  <threadedComment ref="G12" dT="2025-04-10T14:15:35.68" personId="{5F187109-99A7-4E64-B72A-192F32D762B5}" id="{0031CC66-C4D0-4D93-A135-214265121DD2}" parentId="{948C9856-5A2C-45D0-88C1-26F2BD0E5968}">
    <text>@Dennis  COMUNIAN  OK TOP!</text>
    <mentions>
      <mention mentionpersonId="{47F74724-B4F4-4126-A276-3C78B85AFD19}" mentionId="{70A7C71A-176C-4F7C-B5AA-0B55D61918FE}" startIndex="0" length="17"/>
    </mentions>
  </threadedComment>
  <threadedComment ref="H12" dT="2024-12-02T13:12:29.99" personId="{5F187109-99A7-4E64-B72A-192F32D762B5}" id="{95150A16-B8B2-4B7D-BA8D-B500C31E9E55}">
    <text>@Dennis  COMUNIAN for the observation sales tours you have 3 days to set up in february and march . You can organize with Igor who, where and when ; some dates between february and march</text>
    <mentions>
      <mention mentionpersonId="{47F74724-B4F4-4126-A276-3C78B85AFD19}" mentionId="{9E080A87-D332-4FF8-BA5E-A41FB617BC31}" startIndex="0" length="17"/>
    </mentions>
  </threadedComment>
  <threadedComment ref="H12" dT="2024-12-02T14:33:29.10" personId="{06830651-A8A1-44AB-A529-D8416B837987}" id="{786043CD-C4F7-4458-973B-6FBBDC718B79}" parentId="{95150A16-B8B2-4B7D-BA8D-B500C31E9E55}">
    <text xml:space="preserve">ok je vais le proposer à igor. L'observation c'est pour les managers ou pour les agents? </text>
  </threadedComment>
  <threadedComment ref="H12" dT="2024-12-02T15:00:10.41" personId="{5F187109-99A7-4E64-B72A-192F32D762B5}" id="{64B92EFB-B8EC-4D7C-9D24-FECB05BA59E4}" parentId="{95150A16-B8B2-4B7D-BA8D-B500C31E9E55}">
    <text xml:space="preserve">@Dennis  COMUNIAN  TA c'est pour les vendeurs ou agents
</text>
    <mentions>
      <mention mentionpersonId="{47F74724-B4F4-4126-A276-3C78B85AFD19}" mentionId="{5526D522-022B-4274-8DBF-EF9D9B676DF9}" startIndex="0" length="17"/>
    </mentions>
  </threadedComment>
  <threadedComment ref="H12" dT="2025-01-28T13:57:14.99" personId="{06830651-A8A1-44AB-A529-D8416B837987}" id="{1D33AB55-9DAD-41DA-B871-B4B30CC8C50A}" parentId="{95150A16-B8B2-4B7D-BA8D-B500C31E9E55}">
    <text xml:space="preserve">c'est pour les agents, j'étais d'accord avec igor mais on peut changer si vous preferez </text>
  </threadedComment>
  <threadedComment ref="G17" dT="2025-02-27T14:17:01.08" personId="{1F26048C-9C61-4A39-8D1A-27EF3559C8EC}" id="{D67369C0-C5B7-43AD-A7E9-F108C95070BB}">
    <text>@Beatrice CHAUSSON @Julie LARUE TA reporteé du 04/03/2025 (Cause : Carnaval de Barcelona)</text>
    <mentions>
      <mention mentionpersonId="{3FA1E27F-9848-4247-9732-7D5F6600F886}" mentionId="{379E1208-D167-4A7C-89CF-021A3636F952}" startIndex="0" length="18"/>
      <mention mentionpersonId="{6B8AB008-DE67-42D9-B30F-DF5C83E9831A}" mentionId="{07382A6B-5BEA-443A-8242-CE6EE44586A3}" startIndex="19" length="12"/>
    </mentions>
  </threadedComment>
  <threadedComment ref="G18" dT="2025-02-27T14:18:00.14" personId="{1F26048C-9C61-4A39-8D1A-27EF3559C8EC}" id="{C1978015-C815-4495-A0C9-918E4FAD51A7}">
    <text>@Beatrice CHAUSSON @Julie LARUE TA reporteé du 05/03/2025 (Cause : Carnaval de Barcelona)</text>
    <mentions>
      <mention mentionpersonId="{3FA1E27F-9848-4247-9732-7D5F6600F886}" mentionId="{CDD9D260-13AB-4CAB-B184-7DE4087F1725}" startIndex="0" length="18"/>
      <mention mentionpersonId="{6B8AB008-DE67-42D9-B30F-DF5C83E9831A}" mentionId="{75389787-0CA7-429E-AAFC-8BEF569E1463}" startIndex="19" length="12"/>
    </mentions>
  </threadedComment>
  <threadedComment ref="G20" dT="2024-11-15T11:29:16.27" personId="{5F187109-99A7-4E64-B72A-192F32D762B5}" id="{6638F803-98E8-4617-ADA1-5DA6EBC5A4C4}">
    <text xml:space="preserve">@Ophély COUSINIE  relancer Eugenia Ferreira vs Mari Berkers en Hollande date et lieu @Julie LARUE </text>
    <mentions>
      <mention mentionpersonId="{B86F4204-657D-409A-8A5D-DC3253AE8757}" mentionId="{78E2CC9C-0895-49D2-968D-25F72E66A110}" startIndex="0" length="16"/>
      <mention mentionpersonId="{6B8AB008-DE67-42D9-B30F-DF5C83E9831A}" mentionId="{C0EDCFBD-E6C4-4AAF-BAE3-7AA05902E312}" startIndex="85" length="12"/>
    </mentions>
  </threadedComment>
  <threadedComment ref="G20" dT="2025-01-28T13:09:29.49" personId="{5F187109-99A7-4E64-B72A-192F32D762B5}" id="{2096050F-08CA-4DA1-B867-DF9ED97F2342}" parentId="{6638F803-98E8-4617-ADA1-5DA6EBC5A4C4}">
    <text>@Dennis  COMUNIAN  Please confirm if Ok?</text>
    <mentions>
      <mention mentionpersonId="{47F74724-B4F4-4126-A276-3C78B85AFD19}" mentionId="{6AE2D5F4-9D56-4CD7-B419-5292AFF367E6}" startIndex="0" length="17"/>
    </mentions>
  </threadedComment>
  <threadedComment ref="G20" dT="2025-01-28T13:58:55.75" personId="{06830651-A8A1-44AB-A529-D8416B837987}" id="{6B1D2A49-1797-4A45-97BD-25FF0BA8480D}" parentId="{6638F803-98E8-4617-ADA1-5DA6EBC5A4C4}">
    <text>j'ai contacté Mari par message tel + email car elle n'a pas de whatsapp mais pour le moment pas de reponse, j'èssaie encore plus tard et je vous met à jour</text>
  </threadedComment>
  <threadedComment ref="G20" dT="2025-02-03T14:49:35.49" personId="{5F187109-99A7-4E64-B72A-192F32D762B5}" id="{C4CFF5AB-410C-407B-95BB-5B1FBA0BF5A0}" parentId="{6638F803-98E8-4617-ADA1-5DA6EBC5A4C4}">
    <text>@Dennis  COMUNIAN  As it is cancelled, I let you indicate here the new date when you have</text>
    <mentions>
      <mention mentionpersonId="{47F74724-B4F4-4126-A276-3C78B85AFD19}" mentionId="{17C6166A-BD31-4D79-8E59-0E0DFC73BD82}" startIndex="0" length="17"/>
    </mentions>
  </threadedComment>
  <threadedComment ref="G20" dT="2025-03-17T16:58:49.14" personId="{5F187109-99A7-4E64-B72A-192F32D762B5}" id="{39732FFF-1C0A-4422-841D-AC9FA816C28F}" parentId="{6638F803-98E8-4617-ADA1-5DA6EBC5A4C4}">
    <text>@Dennis  COMUNIAN  Do you contact again Mari Bekers to set up a new date?</text>
    <mentions>
      <mention mentionpersonId="{47F74724-B4F4-4126-A276-3C78B85AFD19}" mentionId="{F3D2D2DE-8BBD-4BB2-8EF2-3AE8F8D9F613}" startIndex="0" length="17"/>
    </mentions>
  </threadedComment>
  <threadedComment ref="G20" dT="2025-04-07T10:31:54.88" personId="{5F187109-99A7-4E64-B72A-192F32D762B5}" id="{4A0DAED7-DE74-46A9-AECB-1A932ACCBE26}" parentId="{6638F803-98E8-4617-ADA1-5DA6EBC5A4C4}">
    <text xml:space="preserve">@Dennis  COMUNIAN  Do you have news about it?
</text>
    <mentions>
      <mention mentionpersonId="{47F74724-B4F4-4126-A276-3C78B85AFD19}" mentionId="{3C9FD55C-9132-4053-8A53-5758D94E8253}" startIndex="0" length="17"/>
    </mentions>
  </threadedComment>
  <threadedComment ref="G20" dT="2025-04-10T14:16:52.28" personId="{5F187109-99A7-4E64-B72A-192F32D762B5}" id="{17B6E691-CBB9-4C38-BC60-5086AA164761}" parentId="{6638F803-98E8-4617-ADA1-5DA6EBC5A4C4}">
    <text>@Dennis  COMUNIAN  J Cressati our referent in Vrh relaunch the manager if we maintain or not, we keep you informed</text>
    <mentions>
      <mention mentionpersonId="{47F74724-B4F4-4126-A276-3C78B85AFD19}" mentionId="{A66F1B51-3AE4-43A2-8BB8-0DB369BEB5B1}" startIndex="0" length="17"/>
    </mentions>
  </threadedComment>
  <threadedComment ref="G20" dT="2025-04-23T11:05:43.83" personId="{5F187109-99A7-4E64-B72A-192F32D762B5}" id="{72DB258A-120F-475E-8F17-1363B7F57BD2}" parentId="{6638F803-98E8-4617-ADA1-5DA6EBC5A4C4}">
    <text xml:space="preserve">@Dennis  COMUNIAN  As-tu vu le mail de Mari Berkers que je t ai envoyé pour faire la TA aux Pays Bas? 
</text>
    <mentions>
      <mention mentionpersonId="{47F74724-B4F4-4126-A276-3C78B85AFD19}" mentionId="{A5BEEE8E-A657-47F2-9AB9-92771008E309}" startIndex="0" length="17"/>
    </mentions>
  </threadedComment>
  <threadedComment ref="G20" dT="2025-04-24T17:16:48.81" personId="{06830651-A8A1-44AB-A529-D8416B837987}" id="{F6C050FF-4B36-4E82-A228-E01388443475}" parentId="{6638F803-98E8-4617-ADA1-5DA6EBC5A4C4}">
    <text xml:space="preserve">@Beatrice CHAUSSON je n'ai pas de disponibilité au moment, jusqu'à la fin de juin car Thierry m'a ajouté sur un projet VHR Italie, il y a la TA en UK et avec les agents italiens  + les formations. Je reviens chez vous la semaine prochaine quand j'auras le calendrier definitif de l'université </text>
    <mentions>
      <mention mentionpersonId="{3FA1E27F-9848-4247-9732-7D5F6600F886}" mentionId="{4D96FD93-038C-4814-8125-3F10E5D1F4BE}" startIndex="0" length="18"/>
    </mentions>
  </threadedComment>
  <threadedComment ref="G20" dT="2025-05-19T17:59:43.93" personId="{5F187109-99A7-4E64-B72A-192F32D762B5}" id="{26D49BAD-08F8-4C25-953D-D6CC6F2A91BA}" parentId="{6638F803-98E8-4617-ADA1-5DA6EBC5A4C4}">
    <text xml:space="preserve">@Dennis  COMUNIAN  Peux tu voir dispo pour cette TA?
</text>
    <mentions>
      <mention mentionpersonId="{47F74724-B4F4-4126-A276-3C78B85AFD19}" mentionId="{72C2D19A-31CE-42A1-8111-6EEB917F31D4}" startIndex="0" length="17"/>
    </mentions>
  </threadedComment>
  <threadedComment ref="G21" dT="2025-02-24T10:43:21.50" personId="{5F187109-99A7-4E64-B72A-192F32D762B5}" id="{E73A414B-1512-48C6-B2BD-9E12B9BE8590}">
    <text>@Sylvie ZHANG  I complete names, locations, tel. I let you complete the dates</text>
    <mentions>
      <mention mentionpersonId="{FF09BC19-ED5D-433A-8772-F7A41346DD54}" mentionId="{D0F237A1-5587-4C05-B4B5-CD9CC668F7DE}" startIndex="0" length="13"/>
    </mentions>
  </threadedComment>
  <threadedComment ref="G22" dT="2025-02-24T10:43:21.50" personId="{5F187109-99A7-4E64-B72A-192F32D762B5}" id="{D7BB0B54-C670-406C-9313-24EBA2F2652D}">
    <text>@Sylvie ZHANG  I complete names, locations, tel. I let you complete the dates</text>
    <mentions>
      <mention mentionpersonId="{FF09BC19-ED5D-433A-8772-F7A41346DD54}" mentionId="{9C297836-8F08-499C-A217-C0C0D9170671}" startIndex="0" length="13"/>
    </mentions>
  </threadedComment>
  <threadedComment ref="G22" dT="2025-04-01T16:19:00.98" personId="{5F187109-99A7-4E64-B72A-192F32D762B5}" id="{2AE44720-9C44-4EB6-B6D7-AC7BE1CFE5F1}" parentId="{D7BB0B54-C670-406C-9313-24EBA2F2652D}">
    <text>@Sylvie ZHANG  May you complete the dates please</text>
    <mentions>
      <mention mentionpersonId="{FF09BC19-ED5D-433A-8772-F7A41346DD54}" mentionId="{61B2EF9F-950B-4BAB-A79F-793CE378FFE6}" startIndex="0" length="13"/>
    </mentions>
  </threadedComment>
  <threadedComment ref="G22" dT="2025-04-07T10:31:10.09" personId="{5F187109-99A7-4E64-B72A-192F32D762B5}" id="{7C3C84A6-E6A9-48DF-A70D-52F43C0FF3B0}" parentId="{D7BB0B54-C670-406C-9313-24EBA2F2652D}">
    <text>@Sylvie ZHANG  May you complete the dates please</text>
    <mentions>
      <mention mentionpersonId="{FF09BC19-ED5D-433A-8772-F7A41346DD54}" mentionId="{0C7F7E14-1246-4DCF-9BBF-2203F8ED370A}" startIndex="0" length="13"/>
    </mentions>
  </threadedComment>
  <threadedComment ref="G22" dT="2025-06-18T05:26:05.77" personId="{CCDB2AAE-7BAB-43D5-BA1A-3B962E1515F6}" id="{755B6F20-D264-4C56-908F-26287283204E}" parentId="{D7BB0B54-C670-406C-9313-24EBA2F2652D}">
    <text>@Beatrice CHAUSSON KA organized in Guangzhou</text>
    <mentions>
      <mention mentionpersonId="{3FA1E27F-9848-4247-9732-7D5F6600F886}" mentionId="{B68A9A11-E0AB-42F1-8252-4C3DFBDC07EC}" startIndex="0" length="18"/>
    </mentions>
  </threadedComment>
  <threadedComment ref="G23" dT="2025-02-24T10:43:21.50" personId="{5F187109-99A7-4E64-B72A-192F32D762B5}" id="{BA8A02E5-2BE8-41A5-949A-85555881E9C4}">
    <text>@Sylvie ZHANG  I complete names, locations, tel. I let you complete the dates</text>
    <mentions>
      <mention mentionpersonId="{FF09BC19-ED5D-433A-8772-F7A41346DD54}" mentionId="{0DD7F810-4E7B-480D-9796-EDEB87875317}" startIndex="0" length="13"/>
    </mentions>
  </threadedComment>
  <threadedComment ref="G23" dT="2025-04-01T16:19:35.01" personId="{5F187109-99A7-4E64-B72A-192F32D762B5}" id="{79EF07E2-907D-4EC2-B3AA-0213E4B43A3D}" parentId="{BA8A02E5-2BE8-41A5-949A-85555881E9C4}">
    <text>@Sylvie ZHANG  May you indicate the sales tour date</text>
    <mentions>
      <mention mentionpersonId="{FF09BC19-ED5D-433A-8772-F7A41346DD54}" mentionId="{96AC6748-69A1-4D32-8639-1DFEF76A99C5}" startIndex="0" length="13"/>
    </mentions>
  </threadedComment>
  <threadedComment ref="G23" dT="2025-04-02T05:40:29.90" personId="{CCDB2AAE-7BAB-43D5-BA1A-3B962E1515F6}" id="{10DA4D41-BF0C-4F98-A890-C3ED564E56BE}" parentId="{BA8A02E5-2BE8-41A5-949A-85555881E9C4}">
    <text xml:space="preserve">yes, when I have the dates I will do it </text>
  </threadedComment>
  <threadedComment ref="G23" dT="2025-04-23T04:30:03.40" personId="{CCDB2AAE-7BAB-43D5-BA1A-3B962E1515F6}" id="{42CC1A40-1C0B-40C6-A3A7-C869C5A0620D}" parentId="{BA8A02E5-2BE8-41A5-949A-85555881E9C4}">
    <text xml:space="preserve">@Beatrice CHAUSSON Sales tour in Beijing scheduled 
</text>
    <mentions>
      <mention mentionpersonId="{3FA1E27F-9848-4247-9732-7D5F6600F886}" mentionId="{56DDE90E-CCAA-4345-95D5-14142E4FFF41}" startIndex="0" length="18"/>
    </mentions>
  </threadedComment>
  <threadedComment ref="G24" dT="2025-02-24T10:43:21.50" personId="{5F187109-99A7-4E64-B72A-192F32D762B5}" id="{5A06F02C-9369-48F8-B119-2BF2F42E75E8}">
    <text>@Sylvie ZHANG  I complete names, locations, tel. I let you complete the dates</text>
    <mentions>
      <mention mentionpersonId="{FF09BC19-ED5D-433A-8772-F7A41346DD54}" mentionId="{71AB320B-F548-4CE6-854C-8B9CF17D50BD}" startIndex="0" length="13"/>
    </mentions>
  </threadedComment>
  <threadedComment ref="G46" dT="2025-06-05T14:11:10.58" personId="{06830651-A8A1-44AB-A529-D8416B837987}" id="{DF8A1C0E-6B48-4087-9EEF-08879CAEE58D}">
    <text>@Beatrice CHAUSSON confirmé</text>
    <mentions>
      <mention mentionpersonId="{3FA1E27F-9848-4247-9732-7D5F6600F886}" mentionId="{083D2E43-69AF-41D6-B182-362DF5050B07}" startIndex="0" length="18"/>
    </mentions>
  </threadedComment>
  <threadedComment ref="G56" dT="2025-07-04T13:06:01.58" personId="{06830651-A8A1-44AB-A529-D8416B837987}" id="{E96E3639-936F-468D-A407-D93360D6C5C3}">
    <text xml:space="preserve">@Beatrice CHAUSSON this date is confirmed by Mathilde and Vania too </text>
    <mentions>
      <mention mentionpersonId="{3FA1E27F-9848-4247-9732-7D5F6600F886}" mentionId="{297DDF8B-7120-47CB-B95B-FB1ABD9B2B1E}" startIndex="0" length="18"/>
    </mentions>
  </threadedComment>
  <threadedComment ref="G57" dT="2025-04-07T10:36:47.04" personId="{5F187109-99A7-4E64-B72A-192F32D762B5}" id="{5FE9BEAB-ABC9-4363-B665-D452F0840584}">
    <text xml:space="preserve">@Dennis  COMUNIAN After Easter visis to plan in UK </text>
    <mentions>
      <mention mentionpersonId="{47F74724-B4F4-4126-A276-3C78B85AFD19}" mentionId="{2176E095-BD21-433F-B2CA-D3E46AD28566}" startIndex="0" length="17"/>
    </mentions>
  </threadedComment>
  <threadedComment ref="G57" dT="2025-07-04T13:04:27.64" personId="{06830651-A8A1-44AB-A529-D8416B837987}" id="{B16E8628-E80B-4064-A6F3-D4CB860D2E85}" parentId="{5FE9BEAB-ABC9-4363-B665-D452F0840584}">
    <text>@Beatrice CHAUSSON this date is confirmed by Mark Harman and Vania  Piomboni</text>
    <mentions>
      <mention mentionpersonId="{3FA1E27F-9848-4247-9732-7D5F6600F886}" mentionId="{57278DAA-E00E-494F-8CE4-E0E2699D2076}" startIndex="0" length="18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4" dT="2024-11-15T11:40:59.29" personId="{5F187109-99A7-4E64-B72A-192F32D762B5}" id="{88E6C492-13B3-481E-983C-00349F586A52}">
    <text xml:space="preserve">@Ophély COUSINIE Dates entre septembre et novembre @Julie LARUE </text>
    <mentions>
      <mention mentionpersonId="{B86F4204-657D-409A-8A5D-DC3253AE8757}" mentionId="{172A343A-7654-4C43-AE5F-58C43BB94825}" startIndex="0" length="16"/>
      <mention mentionpersonId="{6B8AB008-DE67-42D9-B30F-DF5C83E9831A}" mentionId="{7FB639E9-F4DA-42B8-8E92-DBB552E9AC66}" startIndex="51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ck/a?!&amp;&amp;p=0d4f94ac203c4c39e2bc6f3f2df5004a70b4659c3656b4e0b0dc6940afb10d56JmltdHM9MTczOTE0NTYwMA&amp;ptn=3&amp;ver=2&amp;hsh=4&amp;fclid=017a84a1-85f6-6dd0-0f0f-912e84726cd5&amp;u=a1L21hcHM_Jm1lcGk9MH5-VW5rbm93bn5BZGRyZXNzX0xpbmsmdHk9MTgmcT1GYWMlMjAlMjYlMjBTcGVyYSUyMC1IJUMzJUI0dGVsJTIwJTI2JTIwU3BhJnNzPXlwaWQuWU4yMDAweDEwMzUxMDQ2MTg1NTI4MjI3NjUwJnBwb2lzPTQ1LjA3MDQxOTMxMTUyMzQ0XzQuODM4OTEzOTE3NTQxNTA0X0ZhYyUyMCUyNiUyMFNwZXJhJTIwLUglQzMlQjR0ZWwlMjAlMjYlMjBTcGFfWU4yMDAweDEwMzUxMDQ2MTg1NTI4MjI3NjUwfiZjcD00NS4wNzA0MTl-NC44Mzg5MTQmdj0yJnNWPTEmRk9STT1NUFNSUEw&amp;ntb=1" TargetMode="External"/><Relationship Id="rId7" Type="http://schemas.microsoft.com/office/2019/04/relationships/documenttask" Target="../documenttasks/documenttask1.xml"/><Relationship Id="rId2" Type="http://schemas.openxmlformats.org/officeDocument/2006/relationships/hyperlink" Target="https://urldefense.com/v3/__https:/www.accorhotels.com/fr/hotel-B2Q4-novotel-saint-etienne-centre-gare-opening-march-2019/index.shtml*origin=novotel__;Iw!!KiUHawQAD49isw!Mj-qwt13F_-f9zbYsj_KpwHlJwyUfZmoAjI8fI73DSKTM1U01CsBnQvBZIaqBQHgafG2hjqCDpWmB6RXazPmCw$" TargetMode="External"/><Relationship Id="rId1" Type="http://schemas.openxmlformats.org/officeDocument/2006/relationships/hyperlink" Target="https://www.bing.com/ck/a?!&amp;&amp;p=0d4f94ac203c4c39e2bc6f3f2df5004a70b4659c3656b4e0b0dc6940afb10d56JmltdHM9MTczOTE0NTYwMA&amp;ptn=3&amp;ver=2&amp;hsh=4&amp;fclid=017a84a1-85f6-6dd0-0f0f-912e84726cd5&amp;u=a1L21hcHM_Jm1lcGk9MH5-VW5rbm93bn5BZGRyZXNzX0xpbmsmdHk9MTgmcT1GYWMlMjAlMjYlMjBTcGVyYSUyMC1IJUMzJUI0dGVsJTIwJTI2JTIwU3BhJnNzPXlwaWQuWU4yMDAweDEwMzUxMDQ2MTg1NTI4MjI3NjUwJnBwb2lzPTQ1LjA3MDQxOTMxMTUyMzQ0XzQuODM4OTEzOTE3NTQxNTA0X0ZhYyUyMCUyNiUyMFNwZXJhJTIwLUglQzMlQjR0ZWwlMjAlMjYlMjBTcGFfWU4yMDAweDEwMzUxMDQ2MTg1NTI4MjI3NjUwfiZjcD00NS4wNzA0MTl-NC44Mzg5MTQmdj0yJnNWPTEmRk9STT1NUFNSUEw&amp;ntb=1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Relationship Id="rId4" Type="http://schemas.microsoft.com/office/2019/04/relationships/documenttask" Target="../documenttasks/documenttask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A34-1362-4442-A921-607A2C5A4A92}">
  <dimension ref="A1:M21"/>
  <sheetViews>
    <sheetView workbookViewId="0">
      <selection activeCell="D22" sqref="D22"/>
    </sheetView>
  </sheetViews>
  <sheetFormatPr baseColWidth="10" defaultColWidth="11.44140625" defaultRowHeight="14.4" x14ac:dyDescent="0.3"/>
  <cols>
    <col min="1" max="1" width="16.6640625" bestFit="1" customWidth="1"/>
    <col min="2" max="2" width="21.33203125" customWidth="1"/>
    <col min="4" max="5" width="16.6640625" customWidth="1"/>
    <col min="6" max="6" width="20.88671875" customWidth="1"/>
  </cols>
  <sheetData>
    <row r="1" spans="1:13" x14ac:dyDescent="0.3">
      <c r="F1">
        <f t="shared" ref="F1:J1" si="0">SUBTOTAL(9,F3:F150)</f>
        <v>17</v>
      </c>
      <c r="G1">
        <f t="shared" si="0"/>
        <v>18</v>
      </c>
      <c r="H1">
        <f t="shared" si="0"/>
        <v>18</v>
      </c>
      <c r="I1">
        <f>SUBTOTAL(9,I3:I150)</f>
        <v>10.75</v>
      </c>
      <c r="J1">
        <f t="shared" si="0"/>
        <v>63.75</v>
      </c>
      <c r="L1">
        <v>400</v>
      </c>
      <c r="M1">
        <f>J1*L1</f>
        <v>25500</v>
      </c>
    </row>
    <row r="2" spans="1:13" ht="28.8" x14ac:dyDescent="0.3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3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2</v>
      </c>
      <c r="G3">
        <v>4</v>
      </c>
      <c r="H3">
        <v>4</v>
      </c>
      <c r="I3">
        <v>1.5</v>
      </c>
      <c r="J3">
        <f>SUM(F3:I3)</f>
        <v>11.5</v>
      </c>
    </row>
    <row r="4" spans="1:13" x14ac:dyDescent="0.3">
      <c r="A4" t="s">
        <v>9</v>
      </c>
      <c r="B4" t="s">
        <v>10</v>
      </c>
      <c r="C4" t="s">
        <v>11</v>
      </c>
      <c r="D4" t="s">
        <v>12</v>
      </c>
      <c r="E4" t="s">
        <v>14</v>
      </c>
      <c r="F4">
        <v>1</v>
      </c>
      <c r="G4">
        <v>2</v>
      </c>
      <c r="H4">
        <v>2</v>
      </c>
      <c r="I4">
        <v>0.75</v>
      </c>
      <c r="J4">
        <f>SUM(F4:I4)</f>
        <v>5.75</v>
      </c>
    </row>
    <row r="5" spans="1:13" x14ac:dyDescent="0.3">
      <c r="A5" t="s">
        <v>9</v>
      </c>
      <c r="B5" t="s">
        <v>10</v>
      </c>
      <c r="C5" t="s">
        <v>15</v>
      </c>
      <c r="D5" t="s">
        <v>12</v>
      </c>
      <c r="E5" t="s">
        <v>13</v>
      </c>
      <c r="F5">
        <v>2</v>
      </c>
      <c r="G5">
        <v>4</v>
      </c>
      <c r="H5">
        <v>4</v>
      </c>
      <c r="I5">
        <v>1.5</v>
      </c>
      <c r="J5">
        <f t="shared" ref="J5:J21" si="1">SUM(F5:I5)</f>
        <v>11.5</v>
      </c>
    </row>
    <row r="6" spans="1:13" x14ac:dyDescent="0.3">
      <c r="A6" t="s">
        <v>9</v>
      </c>
      <c r="B6" t="s">
        <v>10</v>
      </c>
      <c r="C6" t="s">
        <v>15</v>
      </c>
      <c r="D6" t="s">
        <v>12</v>
      </c>
      <c r="E6" t="s">
        <v>14</v>
      </c>
      <c r="F6">
        <v>1</v>
      </c>
      <c r="G6">
        <v>1</v>
      </c>
      <c r="H6">
        <v>1</v>
      </c>
      <c r="I6">
        <v>0.75</v>
      </c>
      <c r="J6">
        <f t="shared" si="1"/>
        <v>3.75</v>
      </c>
    </row>
    <row r="7" spans="1:13" x14ac:dyDescent="0.3">
      <c r="A7" t="s">
        <v>9</v>
      </c>
      <c r="B7" t="s">
        <v>10</v>
      </c>
      <c r="C7" t="s">
        <v>16</v>
      </c>
      <c r="D7" t="s">
        <v>12</v>
      </c>
      <c r="E7" t="s">
        <v>13</v>
      </c>
      <c r="F7">
        <v>1</v>
      </c>
      <c r="G7">
        <v>4</v>
      </c>
      <c r="H7">
        <v>4</v>
      </c>
      <c r="I7">
        <v>0.75</v>
      </c>
      <c r="J7">
        <f t="shared" si="1"/>
        <v>9.75</v>
      </c>
    </row>
    <row r="8" spans="1:13" x14ac:dyDescent="0.3">
      <c r="A8" t="s">
        <v>9</v>
      </c>
      <c r="B8" t="s">
        <v>10</v>
      </c>
      <c r="C8" t="s">
        <v>16</v>
      </c>
      <c r="D8" t="s">
        <v>12</v>
      </c>
      <c r="E8" t="s">
        <v>14</v>
      </c>
      <c r="F8">
        <v>1</v>
      </c>
      <c r="G8">
        <v>1</v>
      </c>
      <c r="H8">
        <v>1</v>
      </c>
      <c r="I8">
        <v>0.75</v>
      </c>
      <c r="J8">
        <f t="shared" si="1"/>
        <v>3.75</v>
      </c>
    </row>
    <row r="9" spans="1:13" x14ac:dyDescent="0.3">
      <c r="A9" t="s">
        <v>9</v>
      </c>
      <c r="B9" t="s">
        <v>10</v>
      </c>
      <c r="C9" t="s">
        <v>17</v>
      </c>
      <c r="D9" t="s">
        <v>12</v>
      </c>
      <c r="E9" t="s">
        <v>18</v>
      </c>
      <c r="F9">
        <v>1</v>
      </c>
      <c r="G9">
        <v>2</v>
      </c>
      <c r="H9">
        <v>2</v>
      </c>
      <c r="I9">
        <v>0.75</v>
      </c>
      <c r="J9">
        <f t="shared" si="1"/>
        <v>5.75</v>
      </c>
    </row>
    <row r="10" spans="1:13" x14ac:dyDescent="0.3">
      <c r="A10" t="s">
        <v>9</v>
      </c>
      <c r="B10" t="s">
        <v>19</v>
      </c>
      <c r="C10" t="s">
        <v>11</v>
      </c>
      <c r="D10" t="s">
        <v>12</v>
      </c>
      <c r="E10" t="s">
        <v>20</v>
      </c>
      <c r="F10">
        <v>2</v>
      </c>
      <c r="G10">
        <v>0</v>
      </c>
      <c r="H10">
        <v>0</v>
      </c>
      <c r="I10">
        <v>1</v>
      </c>
      <c r="J10">
        <f t="shared" si="1"/>
        <v>3</v>
      </c>
    </row>
    <row r="11" spans="1:13" x14ac:dyDescent="0.3">
      <c r="A11" t="s">
        <v>9</v>
      </c>
      <c r="B11" t="s">
        <v>19</v>
      </c>
      <c r="C11" t="s">
        <v>11</v>
      </c>
      <c r="D11" t="s">
        <v>12</v>
      </c>
      <c r="E11" t="s">
        <v>21</v>
      </c>
      <c r="F11">
        <v>2</v>
      </c>
      <c r="G11">
        <v>0</v>
      </c>
      <c r="H11">
        <v>0</v>
      </c>
      <c r="I11">
        <v>1</v>
      </c>
      <c r="J11">
        <f t="shared" si="1"/>
        <v>3</v>
      </c>
    </row>
    <row r="12" spans="1:13" x14ac:dyDescent="0.3">
      <c r="A12" t="s">
        <v>9</v>
      </c>
      <c r="B12" t="s">
        <v>19</v>
      </c>
      <c r="C12" t="s">
        <v>11</v>
      </c>
      <c r="D12" t="s">
        <v>12</v>
      </c>
      <c r="E12" t="s">
        <v>22</v>
      </c>
      <c r="F12">
        <v>2</v>
      </c>
      <c r="G12">
        <v>0</v>
      </c>
      <c r="H12">
        <v>0</v>
      </c>
      <c r="I12">
        <v>1</v>
      </c>
      <c r="J12">
        <f t="shared" si="1"/>
        <v>3</v>
      </c>
    </row>
    <row r="13" spans="1:13" x14ac:dyDescent="0.3">
      <c r="A13" t="s">
        <v>9</v>
      </c>
      <c r="B13" t="s">
        <v>19</v>
      </c>
      <c r="C13" t="s">
        <v>11</v>
      </c>
      <c r="D13" t="s">
        <v>12</v>
      </c>
      <c r="E13" t="s">
        <v>23</v>
      </c>
      <c r="F13">
        <v>2</v>
      </c>
      <c r="G13">
        <v>0</v>
      </c>
      <c r="H13">
        <v>0</v>
      </c>
      <c r="I13">
        <v>1</v>
      </c>
      <c r="J13">
        <f t="shared" si="1"/>
        <v>3</v>
      </c>
    </row>
    <row r="14" spans="1:13" x14ac:dyDescent="0.3">
      <c r="J14">
        <f t="shared" si="1"/>
        <v>0</v>
      </c>
    </row>
    <row r="15" spans="1:13" x14ac:dyDescent="0.3">
      <c r="J15">
        <f t="shared" si="1"/>
        <v>0</v>
      </c>
    </row>
    <row r="16" spans="1:13" x14ac:dyDescent="0.3">
      <c r="J16">
        <f t="shared" si="1"/>
        <v>0</v>
      </c>
    </row>
    <row r="17" spans="10:10" x14ac:dyDescent="0.3">
      <c r="J17">
        <f t="shared" si="1"/>
        <v>0</v>
      </c>
    </row>
    <row r="18" spans="10:10" x14ac:dyDescent="0.3">
      <c r="J18">
        <f t="shared" si="1"/>
        <v>0</v>
      </c>
    </row>
    <row r="19" spans="10:10" x14ac:dyDescent="0.3">
      <c r="J19">
        <f t="shared" si="1"/>
        <v>0</v>
      </c>
    </row>
    <row r="20" spans="10:10" x14ac:dyDescent="0.3">
      <c r="J20">
        <f t="shared" si="1"/>
        <v>0</v>
      </c>
    </row>
    <row r="21" spans="10:10" x14ac:dyDescent="0.3">
      <c r="J21">
        <f t="shared" si="1"/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6FAD-9F75-4F8B-BA0A-70F7BCBF74F8}">
  <dimension ref="A1:AC18"/>
  <sheetViews>
    <sheetView topLeftCell="B1" workbookViewId="0">
      <selection activeCell="J20" sqref="J20"/>
    </sheetView>
  </sheetViews>
  <sheetFormatPr baseColWidth="10" defaultColWidth="11.44140625" defaultRowHeight="14.4" x14ac:dyDescent="0.3"/>
  <cols>
    <col min="1" max="2" width="24.33203125" customWidth="1"/>
    <col min="3" max="3" width="20.88671875" bestFit="1" customWidth="1"/>
    <col min="4" max="4" width="30.6640625" customWidth="1"/>
    <col min="5" max="5" width="16.6640625" bestFit="1" customWidth="1"/>
    <col min="6" max="6" width="15.6640625" hidden="1" customWidth="1"/>
    <col min="7" max="7" width="21.5546875" hidden="1" customWidth="1"/>
    <col min="8" max="8" width="20" hidden="1" customWidth="1"/>
    <col min="9" max="9" width="16.33203125" bestFit="1" customWidth="1"/>
    <col min="10" max="10" width="16.6640625" customWidth="1"/>
    <col min="11" max="11" width="17.33203125" style="8" bestFit="1" customWidth="1"/>
    <col min="13" max="13" width="16.33203125" bestFit="1" customWidth="1"/>
    <col min="14" max="14" width="10.6640625" bestFit="1" customWidth="1"/>
    <col min="15" max="15" width="13.5546875" bestFit="1" customWidth="1"/>
    <col min="16" max="16" width="13.33203125" bestFit="1" customWidth="1"/>
    <col min="17" max="17" width="14.33203125" bestFit="1" customWidth="1"/>
    <col min="18" max="18" width="19.109375" hidden="1" customWidth="1"/>
    <col min="19" max="19" width="23.6640625" hidden="1" customWidth="1"/>
    <col min="20" max="20" width="21" hidden="1" customWidth="1"/>
    <col min="21" max="21" width="15.6640625" hidden="1" customWidth="1"/>
    <col min="22" max="22" width="22" hidden="1" customWidth="1"/>
    <col min="23" max="23" width="13.6640625" hidden="1" customWidth="1"/>
    <col min="24" max="24" width="0" hidden="1" customWidth="1"/>
    <col min="25" max="25" width="19.6640625" hidden="1" customWidth="1"/>
    <col min="26" max="26" width="17.33203125" hidden="1" customWidth="1"/>
    <col min="27" max="27" width="0" hidden="1" customWidth="1"/>
    <col min="29" max="29" width="11.44140625" style="10"/>
  </cols>
  <sheetData>
    <row r="1" spans="1:29" ht="15" thickBot="1" x14ac:dyDescent="0.35">
      <c r="AC1" s="10">
        <f>SUBTOTAL(9,AC3:AC199)</f>
        <v>23799.96</v>
      </c>
    </row>
    <row r="2" spans="1:29" ht="15" thickBot="1" x14ac:dyDescent="0.35">
      <c r="A2" s="2" t="s">
        <v>24</v>
      </c>
      <c r="B2" s="2" t="s">
        <v>25</v>
      </c>
      <c r="C2" s="2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1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4" t="s">
        <v>44</v>
      </c>
      <c r="V2" s="5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7" t="s">
        <v>50</v>
      </c>
      <c r="AB2" s="9" t="s">
        <v>51</v>
      </c>
      <c r="AC2" s="11" t="s">
        <v>52</v>
      </c>
    </row>
    <row r="3" spans="1:29" x14ac:dyDescent="0.3">
      <c r="A3" t="s">
        <v>53</v>
      </c>
      <c r="B3" t="s">
        <v>19</v>
      </c>
      <c r="C3" t="s">
        <v>54</v>
      </c>
      <c r="D3" t="s">
        <v>55</v>
      </c>
      <c r="E3" t="s">
        <v>56</v>
      </c>
      <c r="I3" t="s">
        <v>57</v>
      </c>
      <c r="L3" t="s">
        <v>58</v>
      </c>
      <c r="Q3">
        <v>2</v>
      </c>
      <c r="AB3">
        <f>+VLOOKUP(Q3,Matrice!B:D,3,0)</f>
        <v>3</v>
      </c>
      <c r="AC3" s="10">
        <f>+AB3*(VLOOKUP(E3,Matrice!F:G,2,0))</f>
        <v>1200</v>
      </c>
    </row>
    <row r="4" spans="1:29" x14ac:dyDescent="0.3">
      <c r="A4" t="s">
        <v>53</v>
      </c>
      <c r="B4" t="s">
        <v>19</v>
      </c>
      <c r="C4" t="s">
        <v>54</v>
      </c>
      <c r="D4" t="s">
        <v>59</v>
      </c>
      <c r="E4" t="s">
        <v>56</v>
      </c>
      <c r="I4" t="s">
        <v>57</v>
      </c>
      <c r="L4" t="s">
        <v>58</v>
      </c>
      <c r="Q4">
        <v>2</v>
      </c>
      <c r="AB4">
        <f>+VLOOKUP(Q4,Matrice!B:D,3,0)</f>
        <v>3</v>
      </c>
      <c r="AC4" s="10">
        <f>+AB4*(VLOOKUP(E4,Matrice!F:G,2,0))</f>
        <v>1200</v>
      </c>
    </row>
    <row r="5" spans="1:29" x14ac:dyDescent="0.3">
      <c r="A5" t="s">
        <v>53</v>
      </c>
      <c r="B5" t="s">
        <v>19</v>
      </c>
      <c r="C5" t="s">
        <v>54</v>
      </c>
      <c r="D5" t="s">
        <v>60</v>
      </c>
      <c r="E5" t="s">
        <v>56</v>
      </c>
      <c r="I5" t="s">
        <v>57</v>
      </c>
      <c r="L5" t="s">
        <v>58</v>
      </c>
      <c r="Q5">
        <v>2</v>
      </c>
      <c r="AB5">
        <f>+VLOOKUP(Q5,Matrice!B:D,3,0)</f>
        <v>3</v>
      </c>
      <c r="AC5" s="10">
        <f>+AB5*(VLOOKUP(E5,Matrice!F:G,2,0))</f>
        <v>1200</v>
      </c>
    </row>
    <row r="6" spans="1:29" x14ac:dyDescent="0.3">
      <c r="A6" t="s">
        <v>53</v>
      </c>
      <c r="B6" t="s">
        <v>19</v>
      </c>
      <c r="C6" t="s">
        <v>54</v>
      </c>
      <c r="D6" t="s">
        <v>61</v>
      </c>
      <c r="E6" t="s">
        <v>56</v>
      </c>
      <c r="I6" t="s">
        <v>57</v>
      </c>
      <c r="L6" t="s">
        <v>58</v>
      </c>
      <c r="Q6">
        <v>2</v>
      </c>
      <c r="AB6">
        <f>+VLOOKUP(Q6,Matrice!B:D,3,0)</f>
        <v>3</v>
      </c>
      <c r="AC6" s="10">
        <f>+AB6*(VLOOKUP(E6,Matrice!F:G,2,0))</f>
        <v>1200</v>
      </c>
    </row>
    <row r="7" spans="1:29" x14ac:dyDescent="0.3">
      <c r="A7" t="s">
        <v>53</v>
      </c>
      <c r="B7" t="s">
        <v>19</v>
      </c>
      <c r="C7" t="s">
        <v>62</v>
      </c>
      <c r="D7" t="s">
        <v>55</v>
      </c>
      <c r="E7" t="s">
        <v>63</v>
      </c>
      <c r="I7" t="s">
        <v>64</v>
      </c>
      <c r="L7" t="s">
        <v>58</v>
      </c>
      <c r="Q7">
        <v>2</v>
      </c>
      <c r="AB7">
        <f>+VLOOKUP(Q7,Matrice!B:D,3,0)</f>
        <v>3</v>
      </c>
      <c r="AC7" s="10">
        <f>+AB7*(VLOOKUP(E7,Matrice!F:G,2,0))</f>
        <v>1599.9900000000002</v>
      </c>
    </row>
    <row r="8" spans="1:29" x14ac:dyDescent="0.3">
      <c r="A8" t="s">
        <v>53</v>
      </c>
      <c r="B8" t="s">
        <v>19</v>
      </c>
      <c r="C8" t="s">
        <v>62</v>
      </c>
      <c r="D8" t="s">
        <v>59</v>
      </c>
      <c r="E8" t="s">
        <v>63</v>
      </c>
      <c r="I8" t="s">
        <v>64</v>
      </c>
      <c r="L8" t="s">
        <v>58</v>
      </c>
      <c r="Q8">
        <v>2</v>
      </c>
      <c r="AB8">
        <f>+VLOOKUP(Q8,Matrice!B:D,3,0)</f>
        <v>3</v>
      </c>
      <c r="AC8" s="10">
        <f>+AB8*(VLOOKUP(E8,Matrice!F:G,2,0))</f>
        <v>1599.9900000000002</v>
      </c>
    </row>
    <row r="9" spans="1:29" x14ac:dyDescent="0.3">
      <c r="A9" t="s">
        <v>53</v>
      </c>
      <c r="B9" t="s">
        <v>19</v>
      </c>
      <c r="C9" t="s">
        <v>62</v>
      </c>
      <c r="D9" t="s">
        <v>60</v>
      </c>
      <c r="E9" t="s">
        <v>63</v>
      </c>
      <c r="I9" t="s">
        <v>64</v>
      </c>
      <c r="L9" t="s">
        <v>58</v>
      </c>
      <c r="Q9">
        <v>2</v>
      </c>
      <c r="AB9">
        <f>+VLOOKUP(Q9,Matrice!B:D,3,0)</f>
        <v>3</v>
      </c>
      <c r="AC9" s="10">
        <f>+AB9*(VLOOKUP(E9,Matrice!F:G,2,0))</f>
        <v>1599.9900000000002</v>
      </c>
    </row>
    <row r="10" spans="1:29" x14ac:dyDescent="0.3">
      <c r="A10" t="s">
        <v>53</v>
      </c>
      <c r="B10" t="s">
        <v>19</v>
      </c>
      <c r="C10" t="s">
        <v>62</v>
      </c>
      <c r="D10" t="s">
        <v>61</v>
      </c>
      <c r="E10" t="s">
        <v>63</v>
      </c>
      <c r="I10" t="s">
        <v>64</v>
      </c>
      <c r="L10" t="s">
        <v>58</v>
      </c>
      <c r="Q10">
        <v>2</v>
      </c>
      <c r="AB10">
        <f>+VLOOKUP(Q10,Matrice!B:D,3,0)</f>
        <v>3</v>
      </c>
      <c r="AC10" s="10">
        <f>+AB10*(VLOOKUP(E10,Matrice!F:G,2,0))</f>
        <v>1599.9900000000002</v>
      </c>
    </row>
    <row r="11" spans="1:29" x14ac:dyDescent="0.3">
      <c r="A11" t="s">
        <v>53</v>
      </c>
      <c r="B11" t="s">
        <v>19</v>
      </c>
      <c r="C11" t="s">
        <v>65</v>
      </c>
      <c r="D11" t="s">
        <v>55</v>
      </c>
      <c r="E11" t="s">
        <v>66</v>
      </c>
      <c r="I11" t="s">
        <v>67</v>
      </c>
      <c r="L11" t="s">
        <v>58</v>
      </c>
      <c r="Q11">
        <v>2</v>
      </c>
      <c r="AB11">
        <f>+VLOOKUP(Q11,Matrice!B:D,3,0)</f>
        <v>3</v>
      </c>
      <c r="AC11" s="10">
        <f>+AB11*(VLOOKUP(E11,Matrice!F:G,2,0))</f>
        <v>1950</v>
      </c>
    </row>
    <row r="12" spans="1:29" x14ac:dyDescent="0.3">
      <c r="A12" t="s">
        <v>53</v>
      </c>
      <c r="B12" t="s">
        <v>19</v>
      </c>
      <c r="C12" t="s">
        <v>65</v>
      </c>
      <c r="D12" t="s">
        <v>59</v>
      </c>
      <c r="E12" t="s">
        <v>66</v>
      </c>
      <c r="I12" t="s">
        <v>67</v>
      </c>
      <c r="L12" t="s">
        <v>58</v>
      </c>
      <c r="Q12">
        <v>2</v>
      </c>
      <c r="AB12">
        <f>+VLOOKUP(Q12,Matrice!B:D,3,0)</f>
        <v>3</v>
      </c>
      <c r="AC12" s="10">
        <f>+AB12*(VLOOKUP(E12,Matrice!F:G,2,0))</f>
        <v>1950</v>
      </c>
    </row>
    <row r="13" spans="1:29" x14ac:dyDescent="0.3">
      <c r="A13" t="s">
        <v>53</v>
      </c>
      <c r="B13" t="s">
        <v>19</v>
      </c>
      <c r="C13" t="s">
        <v>65</v>
      </c>
      <c r="D13" t="s">
        <v>60</v>
      </c>
      <c r="E13" t="s">
        <v>66</v>
      </c>
      <c r="I13" t="s">
        <v>67</v>
      </c>
      <c r="L13" t="s">
        <v>58</v>
      </c>
      <c r="Q13">
        <v>2</v>
      </c>
      <c r="AB13">
        <f>+VLOOKUP(Q13,Matrice!B:D,3,0)</f>
        <v>3</v>
      </c>
      <c r="AC13" s="10">
        <f>+AB13*(VLOOKUP(E13,Matrice!F:G,2,0))</f>
        <v>1950</v>
      </c>
    </row>
    <row r="14" spans="1:29" x14ac:dyDescent="0.3">
      <c r="A14" t="s">
        <v>53</v>
      </c>
      <c r="B14" t="s">
        <v>19</v>
      </c>
      <c r="C14" t="s">
        <v>65</v>
      </c>
      <c r="D14" t="s">
        <v>61</v>
      </c>
      <c r="E14" t="s">
        <v>66</v>
      </c>
      <c r="I14" t="s">
        <v>67</v>
      </c>
      <c r="L14" t="s">
        <v>58</v>
      </c>
      <c r="Q14">
        <v>2</v>
      </c>
      <c r="AB14">
        <f>+VLOOKUP(Q14,Matrice!B:D,3,0)</f>
        <v>3</v>
      </c>
      <c r="AC14" s="10">
        <f>+AB14*(VLOOKUP(E14,Matrice!F:G,2,0))</f>
        <v>1950</v>
      </c>
    </row>
    <row r="15" spans="1:29" x14ac:dyDescent="0.3">
      <c r="A15" t="s">
        <v>53</v>
      </c>
      <c r="B15" t="s">
        <v>19</v>
      </c>
      <c r="C15" t="s">
        <v>65</v>
      </c>
      <c r="D15" t="s">
        <v>55</v>
      </c>
      <c r="E15" t="s">
        <v>68</v>
      </c>
      <c r="I15" t="s">
        <v>67</v>
      </c>
      <c r="L15" t="s">
        <v>58</v>
      </c>
      <c r="Q15">
        <v>2</v>
      </c>
      <c r="AB15">
        <f>+VLOOKUP(Q15,Matrice!B:D,3,0)</f>
        <v>3</v>
      </c>
      <c r="AC15" s="10">
        <f>+AB15*(VLOOKUP(E15,Matrice!F:G,2,0))</f>
        <v>1200</v>
      </c>
    </row>
    <row r="16" spans="1:29" x14ac:dyDescent="0.3">
      <c r="A16" t="s">
        <v>53</v>
      </c>
      <c r="B16" t="s">
        <v>19</v>
      </c>
      <c r="C16" t="s">
        <v>65</v>
      </c>
      <c r="D16" t="s">
        <v>59</v>
      </c>
      <c r="E16" t="s">
        <v>68</v>
      </c>
      <c r="I16" t="s">
        <v>67</v>
      </c>
      <c r="L16" t="s">
        <v>58</v>
      </c>
      <c r="Q16">
        <v>2</v>
      </c>
      <c r="AB16">
        <f>+VLOOKUP(Q16,Matrice!B:D,3,0)</f>
        <v>3</v>
      </c>
      <c r="AC16" s="10">
        <f>+AB16*(VLOOKUP(E16,Matrice!F:G,2,0))</f>
        <v>1200</v>
      </c>
    </row>
    <row r="17" spans="1:29" x14ac:dyDescent="0.3">
      <c r="A17" t="s">
        <v>53</v>
      </c>
      <c r="B17" t="s">
        <v>19</v>
      </c>
      <c r="C17" t="s">
        <v>65</v>
      </c>
      <c r="D17" t="s">
        <v>60</v>
      </c>
      <c r="E17" t="s">
        <v>68</v>
      </c>
      <c r="I17" t="s">
        <v>67</v>
      </c>
      <c r="L17" t="s">
        <v>58</v>
      </c>
      <c r="Q17">
        <v>2</v>
      </c>
      <c r="AB17">
        <f>+VLOOKUP(Q17,Matrice!B:D,3,0)</f>
        <v>3</v>
      </c>
      <c r="AC17" s="10">
        <f>+AB17*(VLOOKUP(E17,Matrice!F:G,2,0))</f>
        <v>1200</v>
      </c>
    </row>
    <row r="18" spans="1:29" x14ac:dyDescent="0.3">
      <c r="A18" t="s">
        <v>53</v>
      </c>
      <c r="B18" t="s">
        <v>19</v>
      </c>
      <c r="C18" t="s">
        <v>65</v>
      </c>
      <c r="D18" t="s">
        <v>61</v>
      </c>
      <c r="E18" t="s">
        <v>68</v>
      </c>
      <c r="I18" t="s">
        <v>67</v>
      </c>
      <c r="L18" t="s">
        <v>58</v>
      </c>
      <c r="Q18">
        <v>2</v>
      </c>
      <c r="AB18">
        <f>+VLOOKUP(Q18,Matrice!B:D,3,0)</f>
        <v>3</v>
      </c>
      <c r="AC18" s="10">
        <f>+AB18*(VLOOKUP(E18,Matrice!F:G,2,0))</f>
        <v>1200</v>
      </c>
    </row>
  </sheetData>
  <autoFilter ref="B2:AC18" xr:uid="{9AC65A19-930F-4C98-A129-31B6A1AADC9E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42F1-8680-48A4-94B1-52DEEF9CFE78}">
  <dimension ref="B1:I44"/>
  <sheetViews>
    <sheetView workbookViewId="0">
      <selection activeCell="B23" sqref="B23"/>
    </sheetView>
  </sheetViews>
  <sheetFormatPr baseColWidth="10" defaultColWidth="11.44140625" defaultRowHeight="14.4" x14ac:dyDescent="0.3"/>
  <cols>
    <col min="2" max="2" width="17.33203125" bestFit="1" customWidth="1"/>
  </cols>
  <sheetData>
    <row r="1" spans="2:9" x14ac:dyDescent="0.3">
      <c r="D1">
        <f>SUBTOTAL(9,D3:D44)</f>
        <v>126</v>
      </c>
      <c r="E1">
        <f>SUBTOTAL(9,E3:E44)</f>
        <v>55999.859999999993</v>
      </c>
      <c r="F1">
        <v>85</v>
      </c>
      <c r="H1">
        <v>30</v>
      </c>
      <c r="I1">
        <f>SUBTOTAL(9,I3:I44)</f>
        <v>27580</v>
      </c>
    </row>
    <row r="2" spans="2:9" x14ac:dyDescent="0.3"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</row>
    <row r="3" spans="2:9" x14ac:dyDescent="0.3">
      <c r="B3" t="s">
        <v>68</v>
      </c>
      <c r="C3" s="14">
        <v>45597</v>
      </c>
      <c r="D3">
        <v>3</v>
      </c>
      <c r="E3">
        <f>D3*+VLOOKUP(B3,Matrice!F:G,2,0)</f>
        <v>1200</v>
      </c>
      <c r="F3">
        <f>2*$F$1</f>
        <v>170</v>
      </c>
      <c r="G3">
        <v>100</v>
      </c>
      <c r="H3">
        <f>4*$H$1</f>
        <v>120</v>
      </c>
      <c r="I3">
        <f>+F3+G3+H3</f>
        <v>390</v>
      </c>
    </row>
    <row r="4" spans="2:9" x14ac:dyDescent="0.3">
      <c r="B4" t="s">
        <v>56</v>
      </c>
      <c r="C4" s="14">
        <v>45597</v>
      </c>
      <c r="D4">
        <v>3</v>
      </c>
      <c r="E4">
        <f>D4*+VLOOKUP(B4,Matrice!F:G,2,0)</f>
        <v>1200</v>
      </c>
      <c r="F4">
        <f t="shared" ref="F4:F44" si="0">2*$F$1</f>
        <v>170</v>
      </c>
      <c r="G4">
        <v>500</v>
      </c>
      <c r="H4">
        <f t="shared" ref="H4:H44" si="1">4*$H$1</f>
        <v>120</v>
      </c>
      <c r="I4">
        <f t="shared" ref="I4:I5" si="2">+F4+G4+H4</f>
        <v>790</v>
      </c>
    </row>
    <row r="5" spans="2:9" x14ac:dyDescent="0.3">
      <c r="B5" t="s">
        <v>63</v>
      </c>
      <c r="C5" s="14">
        <v>45597</v>
      </c>
      <c r="D5">
        <v>3</v>
      </c>
      <c r="E5">
        <f>D5*+VLOOKUP(B5,Matrice!F:G,2,0)</f>
        <v>1599.9900000000002</v>
      </c>
      <c r="F5">
        <f t="shared" si="0"/>
        <v>170</v>
      </c>
      <c r="G5">
        <v>500</v>
      </c>
      <c r="H5">
        <f t="shared" si="1"/>
        <v>120</v>
      </c>
      <c r="I5">
        <f t="shared" si="2"/>
        <v>790</v>
      </c>
    </row>
    <row r="6" spans="2:9" x14ac:dyDescent="0.3">
      <c r="B6" t="s">
        <v>68</v>
      </c>
      <c r="C6" s="14">
        <v>45627</v>
      </c>
      <c r="D6">
        <v>3</v>
      </c>
      <c r="E6">
        <f>D6*+VLOOKUP(B6,Matrice!F:G,2,0)</f>
        <v>1200</v>
      </c>
      <c r="F6">
        <f>2*$F$1</f>
        <v>170</v>
      </c>
      <c r="G6">
        <v>100</v>
      </c>
      <c r="H6">
        <f>4*$H$1</f>
        <v>120</v>
      </c>
      <c r="I6">
        <f>+F6+G6+H6</f>
        <v>390</v>
      </c>
    </row>
    <row r="7" spans="2:9" x14ac:dyDescent="0.3">
      <c r="B7" t="s">
        <v>56</v>
      </c>
      <c r="C7" s="14">
        <v>45627</v>
      </c>
      <c r="D7">
        <v>3</v>
      </c>
      <c r="E7">
        <f>D7*+VLOOKUP(B7,Matrice!F:G,2,0)</f>
        <v>1200</v>
      </c>
      <c r="F7">
        <f t="shared" si="0"/>
        <v>170</v>
      </c>
      <c r="G7">
        <v>500</v>
      </c>
      <c r="H7">
        <f t="shared" si="1"/>
        <v>120</v>
      </c>
      <c r="I7">
        <f t="shared" ref="I7:I8" si="3">+F7+G7+H7</f>
        <v>790</v>
      </c>
    </row>
    <row r="8" spans="2:9" x14ac:dyDescent="0.3">
      <c r="B8" t="s">
        <v>63</v>
      </c>
      <c r="C8" s="14">
        <v>45627</v>
      </c>
      <c r="D8">
        <v>3</v>
      </c>
      <c r="E8">
        <f>D8*+VLOOKUP(B8,Matrice!F:G,2,0)</f>
        <v>1599.9900000000002</v>
      </c>
      <c r="F8">
        <f t="shared" si="0"/>
        <v>170</v>
      </c>
      <c r="G8">
        <v>500</v>
      </c>
      <c r="H8">
        <f t="shared" si="1"/>
        <v>120</v>
      </c>
      <c r="I8">
        <f t="shared" si="3"/>
        <v>790</v>
      </c>
    </row>
    <row r="9" spans="2:9" x14ac:dyDescent="0.3">
      <c r="B9" t="s">
        <v>68</v>
      </c>
      <c r="C9" s="14">
        <v>45658</v>
      </c>
      <c r="D9">
        <v>3</v>
      </c>
      <c r="E9">
        <f>D9*+VLOOKUP(B9,Matrice!F:G,2,0)</f>
        <v>1200</v>
      </c>
      <c r="F9">
        <f>2*$F$1</f>
        <v>170</v>
      </c>
      <c r="G9">
        <v>100</v>
      </c>
      <c r="H9">
        <f>4*$H$1</f>
        <v>120</v>
      </c>
      <c r="I9">
        <f>+F9+G9+H9</f>
        <v>390</v>
      </c>
    </row>
    <row r="10" spans="2:9" x14ac:dyDescent="0.3">
      <c r="B10" t="s">
        <v>56</v>
      </c>
      <c r="C10" s="14">
        <v>45658</v>
      </c>
      <c r="D10">
        <v>3</v>
      </c>
      <c r="E10">
        <f>D10*+VLOOKUP(B10,Matrice!F:G,2,0)</f>
        <v>1200</v>
      </c>
      <c r="F10">
        <f t="shared" si="0"/>
        <v>170</v>
      </c>
      <c r="G10">
        <v>500</v>
      </c>
      <c r="H10">
        <f t="shared" si="1"/>
        <v>120</v>
      </c>
      <c r="I10">
        <f t="shared" ref="I10:I11" si="4">+F10+G10+H10</f>
        <v>790</v>
      </c>
    </row>
    <row r="11" spans="2:9" x14ac:dyDescent="0.3">
      <c r="B11" t="s">
        <v>63</v>
      </c>
      <c r="C11" s="14">
        <v>45658</v>
      </c>
      <c r="D11">
        <v>3</v>
      </c>
      <c r="E11">
        <f>D11*+VLOOKUP(B11,Matrice!F:G,2,0)</f>
        <v>1599.9900000000002</v>
      </c>
      <c r="F11">
        <f t="shared" si="0"/>
        <v>170</v>
      </c>
      <c r="G11">
        <v>500</v>
      </c>
      <c r="H11">
        <f t="shared" si="1"/>
        <v>120</v>
      </c>
      <c r="I11">
        <f t="shared" si="4"/>
        <v>790</v>
      </c>
    </row>
    <row r="12" spans="2:9" x14ac:dyDescent="0.3">
      <c r="B12" t="s">
        <v>68</v>
      </c>
      <c r="C12" s="14">
        <v>45689</v>
      </c>
      <c r="D12">
        <v>3</v>
      </c>
      <c r="E12">
        <f>D12*+VLOOKUP(B12,Matrice!F:G,2,0)</f>
        <v>1200</v>
      </c>
      <c r="F12">
        <f>2*$F$1</f>
        <v>170</v>
      </c>
      <c r="G12">
        <v>100</v>
      </c>
      <c r="H12">
        <f>4*$H$1</f>
        <v>120</v>
      </c>
      <c r="I12">
        <f>+F12+G12+H12</f>
        <v>390</v>
      </c>
    </row>
    <row r="13" spans="2:9" x14ac:dyDescent="0.3">
      <c r="B13" t="s">
        <v>56</v>
      </c>
      <c r="C13" s="14">
        <v>45689</v>
      </c>
      <c r="D13">
        <v>3</v>
      </c>
      <c r="E13">
        <f>D13*+VLOOKUP(B13,Matrice!F:G,2,0)</f>
        <v>1200</v>
      </c>
      <c r="F13">
        <f t="shared" si="0"/>
        <v>170</v>
      </c>
      <c r="G13">
        <v>500</v>
      </c>
      <c r="H13">
        <f t="shared" si="1"/>
        <v>120</v>
      </c>
      <c r="I13">
        <f t="shared" ref="I13:I14" si="5">+F13+G13+H13</f>
        <v>790</v>
      </c>
    </row>
    <row r="14" spans="2:9" x14ac:dyDescent="0.3">
      <c r="B14" t="s">
        <v>63</v>
      </c>
      <c r="C14" s="14">
        <v>45689</v>
      </c>
      <c r="D14">
        <v>3</v>
      </c>
      <c r="E14">
        <f>D14*+VLOOKUP(B14,Matrice!F:G,2,0)</f>
        <v>1599.9900000000002</v>
      </c>
      <c r="F14">
        <f t="shared" si="0"/>
        <v>170</v>
      </c>
      <c r="G14">
        <v>500</v>
      </c>
      <c r="H14">
        <f t="shared" si="1"/>
        <v>120</v>
      </c>
      <c r="I14">
        <f t="shared" si="5"/>
        <v>790</v>
      </c>
    </row>
    <row r="15" spans="2:9" x14ac:dyDescent="0.3">
      <c r="B15" t="s">
        <v>68</v>
      </c>
      <c r="C15" s="14">
        <v>45717</v>
      </c>
      <c r="D15">
        <v>3</v>
      </c>
      <c r="E15">
        <f>D15*+VLOOKUP(B15,Matrice!F:G,2,0)</f>
        <v>1200</v>
      </c>
      <c r="F15">
        <f>2*$F$1</f>
        <v>170</v>
      </c>
      <c r="G15">
        <v>100</v>
      </c>
      <c r="H15">
        <f>4*$H$1</f>
        <v>120</v>
      </c>
      <c r="I15">
        <f>+F15+G15+H15</f>
        <v>390</v>
      </c>
    </row>
    <row r="16" spans="2:9" x14ac:dyDescent="0.3">
      <c r="B16" t="s">
        <v>56</v>
      </c>
      <c r="C16" s="14">
        <v>45717</v>
      </c>
      <c r="D16">
        <v>3</v>
      </c>
      <c r="E16">
        <f>D16*+VLOOKUP(B16,Matrice!F:G,2,0)</f>
        <v>1200</v>
      </c>
      <c r="F16">
        <f t="shared" si="0"/>
        <v>170</v>
      </c>
      <c r="G16">
        <v>500</v>
      </c>
      <c r="H16">
        <f t="shared" si="1"/>
        <v>120</v>
      </c>
      <c r="I16">
        <f t="shared" ref="I16:I17" si="6">+F16+G16+H16</f>
        <v>790</v>
      </c>
    </row>
    <row r="17" spans="2:9" x14ac:dyDescent="0.3">
      <c r="B17" t="s">
        <v>63</v>
      </c>
      <c r="C17" s="14">
        <v>45717</v>
      </c>
      <c r="D17">
        <v>3</v>
      </c>
      <c r="E17">
        <f>D17*+VLOOKUP(B17,Matrice!F:G,2,0)</f>
        <v>1599.9900000000002</v>
      </c>
      <c r="F17">
        <f t="shared" si="0"/>
        <v>170</v>
      </c>
      <c r="G17">
        <v>500</v>
      </c>
      <c r="H17">
        <f t="shared" si="1"/>
        <v>120</v>
      </c>
      <c r="I17">
        <f t="shared" si="6"/>
        <v>790</v>
      </c>
    </row>
    <row r="18" spans="2:9" x14ac:dyDescent="0.3">
      <c r="B18" t="s">
        <v>68</v>
      </c>
      <c r="C18" s="14">
        <v>45748</v>
      </c>
      <c r="D18">
        <v>3</v>
      </c>
      <c r="E18">
        <f>D18*+VLOOKUP(B18,Matrice!F:G,2,0)</f>
        <v>1200</v>
      </c>
      <c r="F18">
        <f>2*$F$1</f>
        <v>170</v>
      </c>
      <c r="G18">
        <v>100</v>
      </c>
      <c r="H18">
        <f>4*$H$1</f>
        <v>120</v>
      </c>
      <c r="I18">
        <f>+F18+G18+H18</f>
        <v>390</v>
      </c>
    </row>
    <row r="19" spans="2:9" x14ac:dyDescent="0.3">
      <c r="B19" t="s">
        <v>56</v>
      </c>
      <c r="C19" s="14">
        <v>45748</v>
      </c>
      <c r="D19">
        <v>3</v>
      </c>
      <c r="E19">
        <f>D19*+VLOOKUP(B19,Matrice!F:G,2,0)</f>
        <v>1200</v>
      </c>
      <c r="F19">
        <f t="shared" si="0"/>
        <v>170</v>
      </c>
      <c r="G19">
        <v>500</v>
      </c>
      <c r="H19">
        <f t="shared" si="1"/>
        <v>120</v>
      </c>
      <c r="I19">
        <f t="shared" ref="I19:I20" si="7">+F19+G19+H19</f>
        <v>790</v>
      </c>
    </row>
    <row r="20" spans="2:9" x14ac:dyDescent="0.3">
      <c r="B20" t="s">
        <v>63</v>
      </c>
      <c r="C20" s="14">
        <v>45748</v>
      </c>
      <c r="D20">
        <v>3</v>
      </c>
      <c r="E20">
        <f>D20*+VLOOKUP(B20,Matrice!F:G,2,0)</f>
        <v>1599.9900000000002</v>
      </c>
      <c r="F20">
        <f t="shared" si="0"/>
        <v>170</v>
      </c>
      <c r="G20">
        <v>500</v>
      </c>
      <c r="H20">
        <f t="shared" si="1"/>
        <v>120</v>
      </c>
      <c r="I20">
        <f t="shared" si="7"/>
        <v>790</v>
      </c>
    </row>
    <row r="21" spans="2:9" x14ac:dyDescent="0.3">
      <c r="B21" t="s">
        <v>68</v>
      </c>
      <c r="C21" s="14">
        <v>45778</v>
      </c>
      <c r="D21">
        <v>3</v>
      </c>
      <c r="E21">
        <f>D21*+VLOOKUP(B21,Matrice!F:G,2,0)</f>
        <v>1200</v>
      </c>
      <c r="F21">
        <f>2*$F$1</f>
        <v>170</v>
      </c>
      <c r="G21">
        <v>100</v>
      </c>
      <c r="H21">
        <f>4*$H$1</f>
        <v>120</v>
      </c>
      <c r="I21">
        <f>+F21+G21+H21</f>
        <v>390</v>
      </c>
    </row>
    <row r="22" spans="2:9" x14ac:dyDescent="0.3">
      <c r="B22" t="s">
        <v>56</v>
      </c>
      <c r="C22" s="14">
        <v>45778</v>
      </c>
      <c r="D22">
        <v>3</v>
      </c>
      <c r="E22">
        <f>D22*+VLOOKUP(B22,Matrice!F:G,2,0)</f>
        <v>1200</v>
      </c>
      <c r="F22">
        <f t="shared" si="0"/>
        <v>170</v>
      </c>
      <c r="G22">
        <v>500</v>
      </c>
      <c r="H22">
        <f t="shared" si="1"/>
        <v>120</v>
      </c>
      <c r="I22">
        <f t="shared" ref="I22:I23" si="8">+F22+G22+H22</f>
        <v>790</v>
      </c>
    </row>
    <row r="23" spans="2:9" x14ac:dyDescent="0.3">
      <c r="B23" t="s">
        <v>63</v>
      </c>
      <c r="C23" s="14">
        <v>45778</v>
      </c>
      <c r="D23">
        <v>3</v>
      </c>
      <c r="E23">
        <f>D23*+VLOOKUP(B23,Matrice!F:G,2,0)</f>
        <v>1599.9900000000002</v>
      </c>
      <c r="F23">
        <f t="shared" si="0"/>
        <v>170</v>
      </c>
      <c r="G23">
        <v>500</v>
      </c>
      <c r="H23">
        <f t="shared" si="1"/>
        <v>120</v>
      </c>
      <c r="I23">
        <f t="shared" si="8"/>
        <v>790</v>
      </c>
    </row>
    <row r="24" spans="2:9" x14ac:dyDescent="0.3">
      <c r="B24" t="s">
        <v>68</v>
      </c>
      <c r="C24" s="14">
        <v>45809</v>
      </c>
      <c r="D24">
        <v>3</v>
      </c>
      <c r="E24">
        <f>D24*+VLOOKUP(B24,Matrice!F:G,2,0)</f>
        <v>1200</v>
      </c>
      <c r="F24">
        <f>2*$F$1</f>
        <v>170</v>
      </c>
      <c r="G24">
        <v>100</v>
      </c>
      <c r="H24">
        <f>4*$H$1</f>
        <v>120</v>
      </c>
      <c r="I24">
        <f>+F24+G24+H24</f>
        <v>390</v>
      </c>
    </row>
    <row r="25" spans="2:9" x14ac:dyDescent="0.3">
      <c r="B25" t="s">
        <v>56</v>
      </c>
      <c r="C25" s="14">
        <v>45809</v>
      </c>
      <c r="D25">
        <v>3</v>
      </c>
      <c r="E25">
        <f>D25*+VLOOKUP(B25,Matrice!F:G,2,0)</f>
        <v>1200</v>
      </c>
      <c r="F25">
        <f t="shared" si="0"/>
        <v>170</v>
      </c>
      <c r="G25">
        <v>500</v>
      </c>
      <c r="H25">
        <f t="shared" si="1"/>
        <v>120</v>
      </c>
      <c r="I25">
        <f t="shared" ref="I25:I26" si="9">+F25+G25+H25</f>
        <v>790</v>
      </c>
    </row>
    <row r="26" spans="2:9" x14ac:dyDescent="0.3">
      <c r="B26" t="s">
        <v>63</v>
      </c>
      <c r="C26" s="14">
        <v>45809</v>
      </c>
      <c r="D26">
        <v>3</v>
      </c>
      <c r="E26">
        <f>D26*+VLOOKUP(B26,Matrice!F:G,2,0)</f>
        <v>1599.9900000000002</v>
      </c>
      <c r="F26">
        <f t="shared" si="0"/>
        <v>170</v>
      </c>
      <c r="G26">
        <v>500</v>
      </c>
      <c r="H26">
        <f t="shared" si="1"/>
        <v>120</v>
      </c>
      <c r="I26">
        <f t="shared" si="9"/>
        <v>790</v>
      </c>
    </row>
    <row r="27" spans="2:9" x14ac:dyDescent="0.3">
      <c r="B27" t="s">
        <v>68</v>
      </c>
      <c r="C27" s="14">
        <v>45839</v>
      </c>
      <c r="D27">
        <v>3</v>
      </c>
      <c r="E27">
        <f>D27*+VLOOKUP(B27,Matrice!F:G,2,0)</f>
        <v>1200</v>
      </c>
      <c r="F27">
        <f>2*$F$1</f>
        <v>170</v>
      </c>
      <c r="G27">
        <v>100</v>
      </c>
      <c r="H27">
        <f>4*$H$1</f>
        <v>120</v>
      </c>
      <c r="I27">
        <f>+F27+G27+H27</f>
        <v>390</v>
      </c>
    </row>
    <row r="28" spans="2:9" x14ac:dyDescent="0.3">
      <c r="B28" t="s">
        <v>56</v>
      </c>
      <c r="C28" s="14">
        <v>45839</v>
      </c>
      <c r="D28">
        <v>3</v>
      </c>
      <c r="E28">
        <f>D28*+VLOOKUP(B28,Matrice!F:G,2,0)</f>
        <v>1200</v>
      </c>
      <c r="F28">
        <f t="shared" si="0"/>
        <v>170</v>
      </c>
      <c r="G28">
        <v>500</v>
      </c>
      <c r="H28">
        <f t="shared" si="1"/>
        <v>120</v>
      </c>
      <c r="I28">
        <f t="shared" ref="I28:I29" si="10">+F28+G28+H28</f>
        <v>790</v>
      </c>
    </row>
    <row r="29" spans="2:9" x14ac:dyDescent="0.3">
      <c r="B29" t="s">
        <v>63</v>
      </c>
      <c r="C29" s="14">
        <v>45839</v>
      </c>
      <c r="D29">
        <v>3</v>
      </c>
      <c r="E29">
        <f>D29*+VLOOKUP(B29,Matrice!F:G,2,0)</f>
        <v>1599.9900000000002</v>
      </c>
      <c r="F29">
        <f t="shared" si="0"/>
        <v>170</v>
      </c>
      <c r="G29">
        <v>500</v>
      </c>
      <c r="H29">
        <f t="shared" si="1"/>
        <v>120</v>
      </c>
      <c r="I29">
        <f t="shared" si="10"/>
        <v>790</v>
      </c>
    </row>
    <row r="30" spans="2:9" x14ac:dyDescent="0.3">
      <c r="B30" t="s">
        <v>68</v>
      </c>
      <c r="C30" s="14">
        <v>45870</v>
      </c>
      <c r="D30">
        <v>3</v>
      </c>
      <c r="E30">
        <f>D30*+VLOOKUP(B30,Matrice!F:G,2,0)</f>
        <v>1200</v>
      </c>
      <c r="F30">
        <f>2*$F$1</f>
        <v>170</v>
      </c>
      <c r="G30">
        <v>100</v>
      </c>
      <c r="H30">
        <f>4*$H$1</f>
        <v>120</v>
      </c>
      <c r="I30">
        <f>+F30+G30+H30</f>
        <v>390</v>
      </c>
    </row>
    <row r="31" spans="2:9" x14ac:dyDescent="0.3">
      <c r="B31" t="s">
        <v>56</v>
      </c>
      <c r="C31" s="14">
        <v>45870</v>
      </c>
      <c r="D31">
        <v>3</v>
      </c>
      <c r="E31">
        <f>D31*+VLOOKUP(B31,Matrice!F:G,2,0)</f>
        <v>1200</v>
      </c>
      <c r="F31">
        <f t="shared" si="0"/>
        <v>170</v>
      </c>
      <c r="G31">
        <v>500</v>
      </c>
      <c r="H31">
        <f t="shared" si="1"/>
        <v>120</v>
      </c>
      <c r="I31">
        <f t="shared" ref="I31:I32" si="11">+F31+G31+H31</f>
        <v>790</v>
      </c>
    </row>
    <row r="32" spans="2:9" x14ac:dyDescent="0.3">
      <c r="B32" t="s">
        <v>63</v>
      </c>
      <c r="C32" s="14">
        <v>45870</v>
      </c>
      <c r="D32">
        <v>3</v>
      </c>
      <c r="E32">
        <f>D32*+VLOOKUP(B32,Matrice!F:G,2,0)</f>
        <v>1599.9900000000002</v>
      </c>
      <c r="F32">
        <f t="shared" si="0"/>
        <v>170</v>
      </c>
      <c r="G32">
        <v>500</v>
      </c>
      <c r="H32">
        <f t="shared" si="1"/>
        <v>120</v>
      </c>
      <c r="I32">
        <f t="shared" si="11"/>
        <v>790</v>
      </c>
    </row>
    <row r="33" spans="2:9" x14ac:dyDescent="0.3">
      <c r="B33" t="s">
        <v>68</v>
      </c>
      <c r="C33" s="14">
        <v>45901</v>
      </c>
      <c r="D33">
        <v>3</v>
      </c>
      <c r="E33">
        <f>D33*+VLOOKUP(B33,Matrice!F:G,2,0)</f>
        <v>1200</v>
      </c>
      <c r="F33">
        <f>2*$F$1</f>
        <v>170</v>
      </c>
      <c r="G33">
        <v>100</v>
      </c>
      <c r="H33">
        <f>4*$H$1</f>
        <v>120</v>
      </c>
      <c r="I33">
        <f>+F33+G33+H33</f>
        <v>390</v>
      </c>
    </row>
    <row r="34" spans="2:9" x14ac:dyDescent="0.3">
      <c r="B34" t="s">
        <v>56</v>
      </c>
      <c r="C34" s="14">
        <v>45901</v>
      </c>
      <c r="D34">
        <v>3</v>
      </c>
      <c r="E34">
        <f>D34*+VLOOKUP(B34,Matrice!F:G,2,0)</f>
        <v>1200</v>
      </c>
      <c r="F34">
        <f t="shared" si="0"/>
        <v>170</v>
      </c>
      <c r="G34">
        <v>500</v>
      </c>
      <c r="H34">
        <f t="shared" si="1"/>
        <v>120</v>
      </c>
      <c r="I34">
        <f t="shared" ref="I34:I35" si="12">+F34+G34+H34</f>
        <v>790</v>
      </c>
    </row>
    <row r="35" spans="2:9" x14ac:dyDescent="0.3">
      <c r="B35" t="s">
        <v>63</v>
      </c>
      <c r="C35" s="14">
        <v>45901</v>
      </c>
      <c r="D35">
        <v>3</v>
      </c>
      <c r="E35">
        <f>D35*+VLOOKUP(B35,Matrice!F:G,2,0)</f>
        <v>1599.9900000000002</v>
      </c>
      <c r="F35">
        <f t="shared" si="0"/>
        <v>170</v>
      </c>
      <c r="G35">
        <v>500</v>
      </c>
      <c r="H35">
        <f t="shared" si="1"/>
        <v>120</v>
      </c>
      <c r="I35">
        <f t="shared" si="12"/>
        <v>790</v>
      </c>
    </row>
    <row r="36" spans="2:9" x14ac:dyDescent="0.3">
      <c r="B36" t="s">
        <v>68</v>
      </c>
      <c r="C36" s="14">
        <v>45931</v>
      </c>
      <c r="D36">
        <v>3</v>
      </c>
      <c r="E36">
        <f>D36*+VLOOKUP(B36,Matrice!F:G,2,0)</f>
        <v>1200</v>
      </c>
      <c r="F36">
        <f>2*$F$1</f>
        <v>170</v>
      </c>
      <c r="G36">
        <v>100</v>
      </c>
      <c r="H36">
        <f>4*$H$1</f>
        <v>120</v>
      </c>
      <c r="I36">
        <f>+F36+G36+H36</f>
        <v>390</v>
      </c>
    </row>
    <row r="37" spans="2:9" x14ac:dyDescent="0.3">
      <c r="B37" t="s">
        <v>56</v>
      </c>
      <c r="C37" s="14">
        <v>45931</v>
      </c>
      <c r="D37">
        <v>3</v>
      </c>
      <c r="E37">
        <f>D37*+VLOOKUP(B37,Matrice!F:G,2,0)</f>
        <v>1200</v>
      </c>
      <c r="F37">
        <f t="shared" si="0"/>
        <v>170</v>
      </c>
      <c r="G37">
        <v>500</v>
      </c>
      <c r="H37">
        <f t="shared" si="1"/>
        <v>120</v>
      </c>
      <c r="I37">
        <f t="shared" ref="I37:I38" si="13">+F37+G37+H37</f>
        <v>790</v>
      </c>
    </row>
    <row r="38" spans="2:9" x14ac:dyDescent="0.3">
      <c r="B38" t="s">
        <v>63</v>
      </c>
      <c r="C38" s="14">
        <v>45931</v>
      </c>
      <c r="D38">
        <v>3</v>
      </c>
      <c r="E38">
        <f>D38*+VLOOKUP(B38,Matrice!F:G,2,0)</f>
        <v>1599.9900000000002</v>
      </c>
      <c r="F38">
        <f t="shared" si="0"/>
        <v>170</v>
      </c>
      <c r="G38">
        <v>500</v>
      </c>
      <c r="H38">
        <f t="shared" si="1"/>
        <v>120</v>
      </c>
      <c r="I38">
        <f t="shared" si="13"/>
        <v>790</v>
      </c>
    </row>
    <row r="39" spans="2:9" x14ac:dyDescent="0.3">
      <c r="B39" t="s">
        <v>68</v>
      </c>
      <c r="C39" s="14">
        <v>45962</v>
      </c>
      <c r="D39">
        <v>3</v>
      </c>
      <c r="E39">
        <f>D39*+VLOOKUP(B39,Matrice!F:G,2,0)</f>
        <v>1200</v>
      </c>
      <c r="F39">
        <f>2*$F$1</f>
        <v>170</v>
      </c>
      <c r="G39">
        <v>100</v>
      </c>
      <c r="H39">
        <f>4*$H$1</f>
        <v>120</v>
      </c>
      <c r="I39">
        <f>+F39+G39+H39</f>
        <v>390</v>
      </c>
    </row>
    <row r="40" spans="2:9" x14ac:dyDescent="0.3">
      <c r="B40" t="s">
        <v>56</v>
      </c>
      <c r="C40" s="14">
        <v>45962</v>
      </c>
      <c r="D40">
        <v>3</v>
      </c>
      <c r="E40">
        <f>D40*+VLOOKUP(B40,Matrice!F:G,2,0)</f>
        <v>1200</v>
      </c>
      <c r="F40">
        <f t="shared" si="0"/>
        <v>170</v>
      </c>
      <c r="G40">
        <v>500</v>
      </c>
      <c r="H40">
        <f t="shared" si="1"/>
        <v>120</v>
      </c>
      <c r="I40">
        <f t="shared" ref="I40:I41" si="14">+F40+G40+H40</f>
        <v>790</v>
      </c>
    </row>
    <row r="41" spans="2:9" x14ac:dyDescent="0.3">
      <c r="B41" t="s">
        <v>63</v>
      </c>
      <c r="C41" s="14">
        <v>45962</v>
      </c>
      <c r="D41">
        <v>3</v>
      </c>
      <c r="E41">
        <f>D41*+VLOOKUP(B41,Matrice!F:G,2,0)</f>
        <v>1599.9900000000002</v>
      </c>
      <c r="F41">
        <f t="shared" si="0"/>
        <v>170</v>
      </c>
      <c r="G41">
        <v>500</v>
      </c>
      <c r="H41">
        <f t="shared" si="1"/>
        <v>120</v>
      </c>
      <c r="I41">
        <f t="shared" si="14"/>
        <v>790</v>
      </c>
    </row>
    <row r="42" spans="2:9" x14ac:dyDescent="0.3">
      <c r="B42" t="s">
        <v>68</v>
      </c>
      <c r="C42" s="14">
        <v>45992</v>
      </c>
      <c r="D42">
        <v>3</v>
      </c>
      <c r="E42">
        <f>D42*+VLOOKUP(B42,Matrice!F:G,2,0)</f>
        <v>1200</v>
      </c>
      <c r="F42">
        <f>2*$F$1</f>
        <v>170</v>
      </c>
      <c r="G42">
        <v>100</v>
      </c>
      <c r="H42">
        <f>4*$H$1</f>
        <v>120</v>
      </c>
      <c r="I42">
        <f>+F42+G42+H42</f>
        <v>390</v>
      </c>
    </row>
    <row r="43" spans="2:9" x14ac:dyDescent="0.3">
      <c r="B43" t="s">
        <v>56</v>
      </c>
      <c r="C43" s="14">
        <v>45992</v>
      </c>
      <c r="D43">
        <v>3</v>
      </c>
      <c r="E43">
        <f>D43*+VLOOKUP(B43,Matrice!F:G,2,0)</f>
        <v>1200</v>
      </c>
      <c r="F43">
        <f t="shared" si="0"/>
        <v>170</v>
      </c>
      <c r="G43">
        <v>500</v>
      </c>
      <c r="H43">
        <f t="shared" si="1"/>
        <v>120</v>
      </c>
      <c r="I43">
        <f t="shared" ref="I43:I44" si="15">+F43+G43+H43</f>
        <v>790</v>
      </c>
    </row>
    <row r="44" spans="2:9" x14ac:dyDescent="0.3">
      <c r="B44" t="s">
        <v>63</v>
      </c>
      <c r="C44" s="14">
        <v>45992</v>
      </c>
      <c r="D44">
        <v>3</v>
      </c>
      <c r="E44">
        <f>D44*+VLOOKUP(B44,Matrice!F:G,2,0)</f>
        <v>1599.9900000000002</v>
      </c>
      <c r="F44">
        <f t="shared" si="0"/>
        <v>170</v>
      </c>
      <c r="G44">
        <v>500</v>
      </c>
      <c r="H44">
        <f t="shared" si="1"/>
        <v>120</v>
      </c>
      <c r="I44">
        <f t="shared" si="15"/>
        <v>790</v>
      </c>
    </row>
  </sheetData>
  <autoFilter ref="B2:I44" xr:uid="{B7AE42F1-8680-48A4-94B1-52DEEF9CFE78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5A19-930F-4C98-A129-31B6A1AADC9E}">
  <dimension ref="A1:AD52"/>
  <sheetViews>
    <sheetView tabSelected="1" workbookViewId="0">
      <selection activeCell="AF9" sqref="AF9"/>
    </sheetView>
  </sheetViews>
  <sheetFormatPr baseColWidth="10" defaultColWidth="11.44140625" defaultRowHeight="14.4" x14ac:dyDescent="0.3"/>
  <cols>
    <col min="1" max="1" width="24.33203125" customWidth="1"/>
    <col min="2" max="2" width="20.88671875" bestFit="1" customWidth="1"/>
    <col min="3" max="3" width="24.6640625" customWidth="1"/>
    <col min="4" max="4" width="18.33203125" bestFit="1" customWidth="1"/>
    <col min="5" max="5" width="15.6640625" customWidth="1"/>
    <col min="6" max="6" width="21.5546875" customWidth="1"/>
    <col min="7" max="7" width="20" customWidth="1"/>
    <col min="8" max="8" width="16.33203125" bestFit="1" customWidth="1"/>
    <col min="9" max="9" width="16.6640625" customWidth="1"/>
    <col min="10" max="10" width="15.88671875" style="8" bestFit="1" customWidth="1"/>
    <col min="12" max="12" width="16.33203125" bestFit="1" customWidth="1"/>
    <col min="13" max="13" width="16.33203125" customWidth="1"/>
    <col min="14" max="14" width="10.6640625" customWidth="1"/>
    <col min="15" max="15" width="13.5546875" customWidth="1"/>
    <col min="16" max="16" width="13.33203125" customWidth="1"/>
    <col min="17" max="17" width="14.33203125" bestFit="1" customWidth="1"/>
    <col min="18" max="18" width="19.109375" customWidth="1"/>
    <col min="19" max="19" width="23.6640625" customWidth="1"/>
    <col min="20" max="20" width="74.109375" bestFit="1" customWidth="1"/>
    <col min="21" max="21" width="73" bestFit="1" customWidth="1"/>
    <col min="22" max="22" width="27.6640625" bestFit="1" customWidth="1"/>
    <col min="23" max="23" width="19.44140625" bestFit="1" customWidth="1"/>
    <col min="24" max="24" width="16.6640625" bestFit="1" customWidth="1"/>
    <col min="25" max="25" width="25.109375" bestFit="1" customWidth="1"/>
    <col min="26" max="26" width="23.33203125" bestFit="1" customWidth="1"/>
    <col min="27" max="27" width="15.44140625" bestFit="1" customWidth="1"/>
    <col min="28" max="28" width="23.33203125" customWidth="1"/>
    <col min="29" max="29" width="19.109375" style="10" bestFit="1" customWidth="1"/>
  </cols>
  <sheetData>
    <row r="1" spans="1:30" ht="15" thickBot="1" x14ac:dyDescent="0.35">
      <c r="A1" s="15">
        <f t="shared" ref="A1:P1" si="0">SUBTOTAL(3,A3:A225)</f>
        <v>50</v>
      </c>
      <c r="B1" s="15">
        <f t="shared" si="0"/>
        <v>50</v>
      </c>
      <c r="C1" s="15">
        <f t="shared" si="0"/>
        <v>50</v>
      </c>
      <c r="D1" s="15">
        <f t="shared" si="0"/>
        <v>50</v>
      </c>
      <c r="E1" s="15">
        <f t="shared" si="0"/>
        <v>1</v>
      </c>
      <c r="F1" s="15">
        <f t="shared" si="0"/>
        <v>0</v>
      </c>
      <c r="G1" s="15">
        <f t="shared" si="0"/>
        <v>1</v>
      </c>
      <c r="H1" s="15">
        <f t="shared" si="0"/>
        <v>50</v>
      </c>
      <c r="I1" s="15">
        <f t="shared" si="0"/>
        <v>50</v>
      </c>
      <c r="J1" s="15">
        <f t="shared" si="0"/>
        <v>50</v>
      </c>
      <c r="K1" s="15">
        <f t="shared" si="0"/>
        <v>41</v>
      </c>
      <c r="L1" s="15">
        <f t="shared" si="0"/>
        <v>50</v>
      </c>
      <c r="M1" s="15">
        <f t="shared" si="0"/>
        <v>33</v>
      </c>
      <c r="N1" s="15">
        <f t="shared" si="0"/>
        <v>33</v>
      </c>
      <c r="O1" s="15">
        <f t="shared" si="0"/>
        <v>4</v>
      </c>
      <c r="P1" s="15">
        <f t="shared" si="0"/>
        <v>4</v>
      </c>
      <c r="Q1" s="15">
        <f>SUBTOTAL(9,Q3:Q225)</f>
        <v>53</v>
      </c>
      <c r="R1" s="15">
        <f t="shared" ref="R1:AA1" si="1">SUBTOTAL(3,R3:R225)</f>
        <v>50</v>
      </c>
      <c r="S1" s="15">
        <f t="shared" si="1"/>
        <v>32</v>
      </c>
      <c r="T1" s="15">
        <f t="shared" si="1"/>
        <v>31</v>
      </c>
      <c r="U1" s="15">
        <f t="shared" si="1"/>
        <v>24</v>
      </c>
      <c r="V1" s="15">
        <f t="shared" si="1"/>
        <v>23</v>
      </c>
      <c r="W1" s="15">
        <f t="shared" si="1"/>
        <v>1</v>
      </c>
      <c r="X1" s="15">
        <f t="shared" si="1"/>
        <v>13</v>
      </c>
      <c r="Y1" s="15">
        <f t="shared" si="1"/>
        <v>17</v>
      </c>
      <c r="Z1" s="15">
        <f t="shared" si="1"/>
        <v>0</v>
      </c>
      <c r="AA1" s="15">
        <f t="shared" si="1"/>
        <v>0</v>
      </c>
      <c r="AB1" s="15">
        <f>SUBTOTAL(9,AB3:AB225)</f>
        <v>79</v>
      </c>
      <c r="AC1" s="10">
        <f>SUBTOTAL(9,AC3:AC225)</f>
        <v>42967.454999999994</v>
      </c>
      <c r="AD1" s="10">
        <f>SUBTOTAL(9,AD3:AD225)</f>
        <v>136333.33333333328</v>
      </c>
    </row>
    <row r="2" spans="1:30" ht="15" thickBot="1" x14ac:dyDescent="0.35">
      <c r="A2" s="2" t="s">
        <v>77</v>
      </c>
      <c r="B2" s="2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13" t="s">
        <v>34</v>
      </c>
      <c r="K2" s="3" t="s">
        <v>35</v>
      </c>
      <c r="L2" s="3" t="s">
        <v>78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4" t="s">
        <v>44</v>
      </c>
      <c r="V2" s="5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7" t="s">
        <v>50</v>
      </c>
      <c r="AB2" s="9" t="s">
        <v>51</v>
      </c>
      <c r="AC2" s="11" t="s">
        <v>52</v>
      </c>
      <c r="AD2" s="9" t="s">
        <v>79</v>
      </c>
    </row>
    <row r="3" spans="1:30" s="16" customFormat="1" x14ac:dyDescent="0.3">
      <c r="A3" t="s">
        <v>88</v>
      </c>
      <c r="B3" t="s">
        <v>89</v>
      </c>
      <c r="C3" t="s">
        <v>90</v>
      </c>
      <c r="D3" t="s">
        <v>86</v>
      </c>
      <c r="E3"/>
      <c r="F3"/>
      <c r="G3"/>
      <c r="H3" t="s">
        <v>67</v>
      </c>
      <c r="I3" t="s">
        <v>91</v>
      </c>
      <c r="J3" s="36">
        <v>45679</v>
      </c>
      <c r="K3" s="36">
        <v>45679</v>
      </c>
      <c r="L3" s="41" t="s">
        <v>84</v>
      </c>
      <c r="M3" t="s">
        <v>92</v>
      </c>
      <c r="N3" t="s">
        <v>93</v>
      </c>
      <c r="O3"/>
      <c r="P3"/>
      <c r="Q3">
        <v>1</v>
      </c>
      <c r="R3" t="s">
        <v>94</v>
      </c>
      <c r="S3" t="s">
        <v>95</v>
      </c>
      <c r="T3" t="s">
        <v>96</v>
      </c>
      <c r="U3" t="s">
        <v>96</v>
      </c>
      <c r="V3" s="8">
        <v>45678</v>
      </c>
      <c r="W3"/>
      <c r="X3"/>
      <c r="Y3"/>
      <c r="Z3"/>
      <c r="AA3"/>
      <c r="AB3" s="16">
        <f>+VLOOKUP(Q3,Matrice!B:D,3,0)</f>
        <v>1.5</v>
      </c>
      <c r="AC3" s="21">
        <f>+AB3*(VLOOKUP(D3,Matrice!F:G,2,0))</f>
        <v>540</v>
      </c>
      <c r="AD3" s="22">
        <f>VLOOKUP(I3,Matrice!$K$10:$L$14,2,0)/1.5*'Formation 2025 WSA'!Q3</f>
        <v>2666.6666666666665</v>
      </c>
    </row>
    <row r="4" spans="1:30" s="16" customFormat="1" x14ac:dyDescent="0.3">
      <c r="A4" t="s">
        <v>97</v>
      </c>
      <c r="B4" t="s">
        <v>89</v>
      </c>
      <c r="C4" t="s">
        <v>98</v>
      </c>
      <c r="D4" t="s">
        <v>56</v>
      </c>
      <c r="E4"/>
      <c r="F4"/>
      <c r="G4"/>
      <c r="H4" t="s">
        <v>99</v>
      </c>
      <c r="I4" t="s">
        <v>91</v>
      </c>
      <c r="J4" s="36">
        <v>45679</v>
      </c>
      <c r="K4" s="36">
        <v>45679</v>
      </c>
      <c r="L4" s="41" t="s">
        <v>84</v>
      </c>
      <c r="M4" t="s">
        <v>92</v>
      </c>
      <c r="N4" t="s">
        <v>93</v>
      </c>
      <c r="O4"/>
      <c r="P4"/>
      <c r="Q4">
        <v>1</v>
      </c>
      <c r="R4" t="s">
        <v>94</v>
      </c>
      <c r="S4" t="s">
        <v>100</v>
      </c>
      <c r="T4" t="s">
        <v>96</v>
      </c>
      <c r="U4" t="s">
        <v>96</v>
      </c>
      <c r="V4" s="8">
        <v>45678</v>
      </c>
      <c r="W4"/>
      <c r="X4"/>
      <c r="Y4"/>
      <c r="Z4"/>
      <c r="AA4"/>
      <c r="AB4" s="16">
        <f>+VLOOKUP(Q4,Matrice!B:D,3,0)</f>
        <v>1.5</v>
      </c>
      <c r="AC4" s="21">
        <f>+AB4*(VLOOKUP(D4,Matrice!F:G,2,0))</f>
        <v>600</v>
      </c>
      <c r="AD4" s="22">
        <f>VLOOKUP(I4,Matrice!$K$10:$L$14,2,0)/1.5*'Formation 2025 WSA'!Q4</f>
        <v>2666.6666666666665</v>
      </c>
    </row>
    <row r="5" spans="1:30" s="16" customFormat="1" x14ac:dyDescent="0.3">
      <c r="A5" t="s">
        <v>54</v>
      </c>
      <c r="B5" t="s">
        <v>280</v>
      </c>
      <c r="C5" t="s">
        <v>143</v>
      </c>
      <c r="D5" t="s">
        <v>56</v>
      </c>
      <c r="E5" s="8"/>
      <c r="F5" s="8"/>
      <c r="G5" s="8"/>
      <c r="H5" s="8" t="s">
        <v>57</v>
      </c>
      <c r="I5" t="s">
        <v>83</v>
      </c>
      <c r="J5" s="37">
        <v>45709</v>
      </c>
      <c r="K5" s="37">
        <v>45709</v>
      </c>
      <c r="L5" s="8" t="s">
        <v>179</v>
      </c>
      <c r="M5"/>
      <c r="N5"/>
      <c r="O5"/>
      <c r="P5"/>
      <c r="Q5">
        <v>1</v>
      </c>
      <c r="R5" t="s">
        <v>94</v>
      </c>
      <c r="S5"/>
      <c r="T5"/>
      <c r="U5"/>
      <c r="V5"/>
      <c r="W5"/>
      <c r="X5"/>
      <c r="Y5"/>
      <c r="Z5"/>
      <c r="AA5"/>
      <c r="AB5" s="16">
        <f>+VLOOKUP(Q5,Matrice!B:D,3,0)</f>
        <v>1.5</v>
      </c>
      <c r="AC5" s="21">
        <f>+AB5*(VLOOKUP(D5,Matrice!F:G,2,0))</f>
        <v>600</v>
      </c>
      <c r="AD5" s="22">
        <f>VLOOKUP(I5,Matrice!$K$10:$L$14,2,0)/1.5*'Formation 2025 WSA'!Q5</f>
        <v>2666.6666666666665</v>
      </c>
    </row>
    <row r="6" spans="1:30" s="16" customFormat="1" x14ac:dyDescent="0.3">
      <c r="A6" t="s">
        <v>135</v>
      </c>
      <c r="B6" t="s">
        <v>281</v>
      </c>
      <c r="C6" t="s">
        <v>143</v>
      </c>
      <c r="D6" t="s">
        <v>56</v>
      </c>
      <c r="E6"/>
      <c r="F6"/>
      <c r="G6"/>
      <c r="H6" t="s">
        <v>99</v>
      </c>
      <c r="I6" t="s">
        <v>83</v>
      </c>
      <c r="J6" s="37">
        <v>45713</v>
      </c>
      <c r="K6" s="37">
        <v>45713</v>
      </c>
      <c r="L6" s="8" t="s">
        <v>179</v>
      </c>
      <c r="M6"/>
      <c r="N6"/>
      <c r="O6"/>
      <c r="P6"/>
      <c r="Q6">
        <v>1.5</v>
      </c>
      <c r="R6" t="s">
        <v>94</v>
      </c>
      <c r="S6"/>
      <c r="T6"/>
      <c r="U6"/>
      <c r="V6"/>
      <c r="W6"/>
      <c r="X6"/>
      <c r="Y6"/>
      <c r="Z6"/>
      <c r="AA6"/>
      <c r="AB6" s="16">
        <f>+VLOOKUP(Q6,Matrice!B:D,3,0)</f>
        <v>2.25</v>
      </c>
      <c r="AC6" s="21">
        <f>+AB6*(VLOOKUP(D6,Matrice!F:G,2,0))</f>
        <v>900</v>
      </c>
      <c r="AD6" s="22">
        <f>VLOOKUP(I6,Matrice!$K$10:$L$14,2,0)/1.5*'Formation 2025 WSA'!Q6</f>
        <v>4000</v>
      </c>
    </row>
    <row r="7" spans="1:30" s="16" customFormat="1" ht="13.5" customHeight="1" x14ac:dyDescent="0.3">
      <c r="A7" t="s">
        <v>122</v>
      </c>
      <c r="B7" t="s">
        <v>122</v>
      </c>
      <c r="C7" t="s">
        <v>143</v>
      </c>
      <c r="D7" t="s">
        <v>123</v>
      </c>
      <c r="E7" s="8"/>
      <c r="F7" s="8"/>
      <c r="G7" s="8"/>
      <c r="H7" t="s">
        <v>124</v>
      </c>
      <c r="I7" t="s">
        <v>83</v>
      </c>
      <c r="J7" s="37">
        <v>45713</v>
      </c>
      <c r="K7" s="37">
        <v>45713</v>
      </c>
      <c r="L7" s="8" t="s">
        <v>179</v>
      </c>
      <c r="M7"/>
      <c r="N7"/>
      <c r="O7"/>
      <c r="P7"/>
      <c r="Q7" s="44">
        <v>1</v>
      </c>
      <c r="R7" t="s">
        <v>94</v>
      </c>
      <c r="S7"/>
      <c r="T7"/>
      <c r="U7"/>
      <c r="V7"/>
      <c r="W7"/>
      <c r="X7"/>
      <c r="Y7"/>
      <c r="Z7"/>
      <c r="AA7"/>
      <c r="AB7" s="16">
        <v>1</v>
      </c>
      <c r="AC7" s="21">
        <f>+AB7*(VLOOKUP(D7,Matrice!F:G,2,0))</f>
        <v>600</v>
      </c>
      <c r="AD7" s="22">
        <f>VLOOKUP(I7,Matrice!$K$10:$L$14,2,0)/1.5*'Formation 2025 WSA'!Q7</f>
        <v>2666.6666666666665</v>
      </c>
    </row>
    <row r="8" spans="1:30" s="16" customFormat="1" ht="15.75" customHeight="1" x14ac:dyDescent="0.3">
      <c r="A8" t="s">
        <v>62</v>
      </c>
      <c r="B8" t="s">
        <v>282</v>
      </c>
      <c r="C8" t="s">
        <v>143</v>
      </c>
      <c r="D8" t="s">
        <v>63</v>
      </c>
      <c r="E8"/>
      <c r="F8"/>
      <c r="G8" s="8"/>
      <c r="H8" s="8" t="s">
        <v>64</v>
      </c>
      <c r="I8" t="s">
        <v>83</v>
      </c>
      <c r="J8" s="37">
        <v>45722</v>
      </c>
      <c r="K8" s="37">
        <v>45722</v>
      </c>
      <c r="L8" s="8" t="s">
        <v>179</v>
      </c>
      <c r="M8"/>
      <c r="N8"/>
      <c r="O8"/>
      <c r="P8"/>
      <c r="Q8">
        <v>2</v>
      </c>
      <c r="R8" t="s">
        <v>94</v>
      </c>
      <c r="S8"/>
      <c r="T8"/>
      <c r="U8"/>
      <c r="V8"/>
      <c r="W8"/>
      <c r="X8"/>
      <c r="Y8"/>
      <c r="Z8"/>
      <c r="AA8"/>
      <c r="AB8" s="16">
        <f>+VLOOKUP(Q8,Matrice!B:D,3,0)</f>
        <v>3</v>
      </c>
      <c r="AC8" s="21">
        <f>+AB8*(VLOOKUP(D8,Matrice!F:G,2,0))</f>
        <v>1599.9900000000002</v>
      </c>
      <c r="AD8" s="22">
        <f>VLOOKUP(I8,Matrice!$K$10:$L$14,2,0)/1.5*'Formation 2025 WSA'!Q8</f>
        <v>5333.333333333333</v>
      </c>
    </row>
    <row r="9" spans="1:30" s="16" customFormat="1" ht="14.25" customHeight="1" x14ac:dyDescent="0.3">
      <c r="A9" t="s">
        <v>80</v>
      </c>
      <c r="B9" s="33" t="s">
        <v>283</v>
      </c>
      <c r="C9" t="s">
        <v>98</v>
      </c>
      <c r="D9" t="s">
        <v>68</v>
      </c>
      <c r="E9"/>
      <c r="F9"/>
      <c r="G9"/>
      <c r="H9" t="s">
        <v>67</v>
      </c>
      <c r="I9" t="s">
        <v>83</v>
      </c>
      <c r="J9" s="37">
        <v>45727</v>
      </c>
      <c r="K9" s="37">
        <v>45727</v>
      </c>
      <c r="L9" s="8" t="s">
        <v>84</v>
      </c>
      <c r="M9" t="s">
        <v>101</v>
      </c>
      <c r="N9" t="s">
        <v>102</v>
      </c>
      <c r="O9"/>
      <c r="P9"/>
      <c r="Q9">
        <v>1</v>
      </c>
      <c r="R9" t="s">
        <v>94</v>
      </c>
      <c r="S9" t="s">
        <v>103</v>
      </c>
      <c r="T9" t="s">
        <v>104</v>
      </c>
      <c r="U9" s="52" t="s">
        <v>105</v>
      </c>
      <c r="V9" s="8">
        <v>45726</v>
      </c>
      <c r="W9"/>
      <c r="X9" t="s">
        <v>106</v>
      </c>
      <c r="Y9" s="8">
        <v>45728</v>
      </c>
      <c r="Z9"/>
      <c r="AA9"/>
      <c r="AB9" s="16">
        <f>+VLOOKUP(Q9,Matrice!B:D,3,0)</f>
        <v>1.5</v>
      </c>
      <c r="AC9" s="21">
        <f>+AB9*(VLOOKUP(D9,Matrice!F:G,2,0))</f>
        <v>600</v>
      </c>
      <c r="AD9" s="22">
        <f>VLOOKUP(I9,Matrice!$K$10:$L$14,2,0)/1.5*'Formation 2025 WSA'!Q9</f>
        <v>2666.6666666666665</v>
      </c>
    </row>
    <row r="10" spans="1:30" s="16" customFormat="1" ht="15" customHeight="1" x14ac:dyDescent="0.3">
      <c r="A10" t="s">
        <v>135</v>
      </c>
      <c r="B10" t="s">
        <v>281</v>
      </c>
      <c r="C10" t="s">
        <v>98</v>
      </c>
      <c r="D10" t="s">
        <v>66</v>
      </c>
      <c r="E10"/>
      <c r="F10"/>
      <c r="G10"/>
      <c r="H10" t="s">
        <v>99</v>
      </c>
      <c r="I10" s="8" t="s">
        <v>83</v>
      </c>
      <c r="J10" s="37">
        <v>45727</v>
      </c>
      <c r="K10" s="37">
        <v>45727</v>
      </c>
      <c r="L10" s="19" t="s">
        <v>84</v>
      </c>
      <c r="M10" t="s">
        <v>173</v>
      </c>
      <c r="N10" t="s">
        <v>174</v>
      </c>
      <c r="O10"/>
      <c r="P10"/>
      <c r="Q10">
        <v>1</v>
      </c>
      <c r="R10" t="s">
        <v>94</v>
      </c>
      <c r="S10" t="s">
        <v>103</v>
      </c>
      <c r="T10" t="s">
        <v>175</v>
      </c>
      <c r="U10" t="s">
        <v>116</v>
      </c>
      <c r="V10" s="28">
        <v>45727</v>
      </c>
      <c r="W10"/>
      <c r="X10"/>
      <c r="Y10" s="28">
        <v>45727</v>
      </c>
      <c r="Z10"/>
      <c r="AA10"/>
      <c r="AB10" s="16">
        <f>+VLOOKUP(Q10,Matrice!B:D,3,0)</f>
        <v>1.5</v>
      </c>
      <c r="AC10" s="21">
        <f>+AB10*(VLOOKUP(D10,Matrice!F:G,2,0))</f>
        <v>975</v>
      </c>
      <c r="AD10" s="22">
        <f>VLOOKUP(I10,Matrice!$K$10:$L$14,2,0)/1.5*'Formation 2025 WSA'!Q10</f>
        <v>2666.6666666666665</v>
      </c>
    </row>
    <row r="11" spans="1:30" s="16" customFormat="1" ht="18.75" customHeight="1" x14ac:dyDescent="0.3">
      <c r="A11" t="s">
        <v>107</v>
      </c>
      <c r="B11" t="s">
        <v>91</v>
      </c>
      <c r="C11" t="s">
        <v>108</v>
      </c>
      <c r="D11" t="s">
        <v>68</v>
      </c>
      <c r="E11"/>
      <c r="F11"/>
      <c r="G11"/>
      <c r="H11" t="s">
        <v>67</v>
      </c>
      <c r="I11" t="s">
        <v>87</v>
      </c>
      <c r="J11" s="37">
        <v>45728</v>
      </c>
      <c r="K11" s="37">
        <v>45728</v>
      </c>
      <c r="L11" s="8" t="s">
        <v>84</v>
      </c>
      <c r="M11" t="s">
        <v>109</v>
      </c>
      <c r="N11" t="s">
        <v>110</v>
      </c>
      <c r="O11"/>
      <c r="P11"/>
      <c r="Q11">
        <v>1</v>
      </c>
      <c r="R11" t="s">
        <v>94</v>
      </c>
      <c r="S11" t="s">
        <v>103</v>
      </c>
      <c r="T11" t="s">
        <v>104</v>
      </c>
      <c r="U11" s="52" t="s">
        <v>105</v>
      </c>
      <c r="V11" s="8">
        <v>45726</v>
      </c>
      <c r="W11"/>
      <c r="X11" t="s">
        <v>106</v>
      </c>
      <c r="Y11" s="8">
        <v>45728</v>
      </c>
      <c r="Z11"/>
      <c r="AA11"/>
      <c r="AB11" s="16">
        <f>+VLOOKUP(Q11,Matrice!B:D,3,0)</f>
        <v>1.5</v>
      </c>
      <c r="AC11" s="21">
        <f>+AB11*(VLOOKUP(D11,Matrice!F:G,2,0))</f>
        <v>600</v>
      </c>
      <c r="AD11" s="22">
        <f>VLOOKUP(I11,Matrice!$K$10:$L$14,2,0)/1.5*'Formation 2025 WSA'!Q11</f>
        <v>2333.3333333333335</v>
      </c>
    </row>
    <row r="12" spans="1:30" s="16" customFormat="1" ht="15" customHeight="1" x14ac:dyDescent="0.3">
      <c r="A12" t="s">
        <v>54</v>
      </c>
      <c r="B12" t="s">
        <v>280</v>
      </c>
      <c r="C12" t="s">
        <v>98</v>
      </c>
      <c r="D12" t="s">
        <v>56</v>
      </c>
      <c r="E12"/>
      <c r="F12"/>
      <c r="G12"/>
      <c r="H12" t="s">
        <v>57</v>
      </c>
      <c r="I12" t="s">
        <v>83</v>
      </c>
      <c r="J12" s="36">
        <v>45742</v>
      </c>
      <c r="K12" s="36">
        <v>45742</v>
      </c>
      <c r="L12" s="41" t="s">
        <v>84</v>
      </c>
      <c r="M12" t="s">
        <v>92</v>
      </c>
      <c r="N12" t="s">
        <v>102</v>
      </c>
      <c r="O12"/>
      <c r="P12"/>
      <c r="Q12">
        <v>1</v>
      </c>
      <c r="R12" t="s">
        <v>94</v>
      </c>
      <c r="S12" t="s">
        <v>114</v>
      </c>
      <c r="T12" s="47" t="s">
        <v>115</v>
      </c>
      <c r="U12" t="s">
        <v>116</v>
      </c>
      <c r="V12" s="28">
        <v>45742</v>
      </c>
      <c r="W12"/>
      <c r="X12"/>
      <c r="Y12" s="28">
        <v>45742</v>
      </c>
      <c r="Z12"/>
      <c r="AA12"/>
      <c r="AB12" s="16">
        <f>+VLOOKUP(Q12,Matrice!B:D,3,0)</f>
        <v>1.5</v>
      </c>
      <c r="AC12" s="21">
        <f>+AB12*(VLOOKUP(D12,Matrice!F:G,2,0))</f>
        <v>600</v>
      </c>
      <c r="AD12" s="22">
        <f>VLOOKUP(I12,Matrice!$K$10:$L$14,2,0)/1.5*'Formation 2025 WSA'!Q12</f>
        <v>2666.6666666666665</v>
      </c>
    </row>
    <row r="13" spans="1:30" s="16" customFormat="1" ht="15.75" customHeight="1" x14ac:dyDescent="0.3">
      <c r="A13" t="s">
        <v>62</v>
      </c>
      <c r="B13" t="s">
        <v>282</v>
      </c>
      <c r="C13" t="s">
        <v>98</v>
      </c>
      <c r="D13" t="s">
        <v>63</v>
      </c>
      <c r="E13"/>
      <c r="F13"/>
      <c r="G13" s="8"/>
      <c r="H13" t="s">
        <v>64</v>
      </c>
      <c r="I13" t="s">
        <v>83</v>
      </c>
      <c r="J13" s="37">
        <v>45750</v>
      </c>
      <c r="K13" s="37">
        <v>45750</v>
      </c>
      <c r="L13" s="8" t="s">
        <v>84</v>
      </c>
      <c r="M13" t="s">
        <v>92</v>
      </c>
      <c r="N13" t="s">
        <v>102</v>
      </c>
      <c r="O13"/>
      <c r="P13"/>
      <c r="Q13">
        <v>1</v>
      </c>
      <c r="R13" t="s">
        <v>94</v>
      </c>
      <c r="S13" t="s">
        <v>111</v>
      </c>
      <c r="T13" s="48" t="s">
        <v>112</v>
      </c>
      <c r="U13" s="48" t="s">
        <v>112</v>
      </c>
      <c r="V13" s="8">
        <v>45749</v>
      </c>
      <c r="W13"/>
      <c r="X13" t="s">
        <v>113</v>
      </c>
      <c r="Y13" s="28">
        <v>45750</v>
      </c>
      <c r="Z13"/>
      <c r="AA13"/>
      <c r="AB13" s="16">
        <f>+VLOOKUP(Q13,Matrice!B:D,3,0)</f>
        <v>1.5</v>
      </c>
      <c r="AC13" s="21">
        <f>+AB13*(VLOOKUP(D13,Matrice!F:G,2,0))</f>
        <v>799.99500000000012</v>
      </c>
      <c r="AD13" s="22">
        <f>VLOOKUP(I13,Matrice!$K$10:$L$14,2,0)/1.5*'Formation 2025 WSA'!Q13</f>
        <v>2666.6666666666665</v>
      </c>
    </row>
    <row r="14" spans="1:30" s="16" customFormat="1" ht="16.5" customHeight="1" x14ac:dyDescent="0.3">
      <c r="A14" t="s">
        <v>88</v>
      </c>
      <c r="B14" t="s">
        <v>89</v>
      </c>
      <c r="C14" t="s">
        <v>90</v>
      </c>
      <c r="D14" t="s">
        <v>86</v>
      </c>
      <c r="E14"/>
      <c r="F14"/>
      <c r="G14"/>
      <c r="H14" t="s">
        <v>67</v>
      </c>
      <c r="I14" t="s">
        <v>91</v>
      </c>
      <c r="J14" s="36">
        <v>45776</v>
      </c>
      <c r="K14" s="36">
        <v>45776</v>
      </c>
      <c r="L14" s="41" t="s">
        <v>84</v>
      </c>
      <c r="M14" t="s">
        <v>117</v>
      </c>
      <c r="N14" t="s">
        <v>118</v>
      </c>
      <c r="O14"/>
      <c r="P14"/>
      <c r="Q14">
        <v>1</v>
      </c>
      <c r="R14" t="s">
        <v>94</v>
      </c>
      <c r="S14" t="s">
        <v>119</v>
      </c>
      <c r="T14" s="1" t="s">
        <v>120</v>
      </c>
      <c r="U14" t="s">
        <v>121</v>
      </c>
      <c r="V14" s="8">
        <v>45775</v>
      </c>
      <c r="W14"/>
      <c r="X14"/>
      <c r="Y14"/>
      <c r="Z14"/>
      <c r="AA14"/>
      <c r="AB14" s="16">
        <f>+VLOOKUP(Q14,Matrice!B:D,3,0)</f>
        <v>1.5</v>
      </c>
      <c r="AC14" s="21">
        <f>+AB14*(VLOOKUP(D14,Matrice!F:G,2,0))</f>
        <v>540</v>
      </c>
      <c r="AD14" s="22">
        <f>VLOOKUP(I14,Matrice!$K$10:$L$14,2,0)/1.5*'Formation 2025 WSA'!Q14</f>
        <v>2666.6666666666665</v>
      </c>
    </row>
    <row r="15" spans="1:30" s="16" customFormat="1" ht="20.25" customHeight="1" x14ac:dyDescent="0.3">
      <c r="A15" s="16" t="s">
        <v>97</v>
      </c>
      <c r="B15" s="16" t="s">
        <v>89</v>
      </c>
      <c r="C15" s="16" t="s">
        <v>98</v>
      </c>
      <c r="D15" s="16" t="s">
        <v>56</v>
      </c>
      <c r="H15" s="16" t="s">
        <v>99</v>
      </c>
      <c r="I15" s="16" t="s">
        <v>91</v>
      </c>
      <c r="J15" s="17">
        <v>45776</v>
      </c>
      <c r="K15" s="17">
        <v>45776</v>
      </c>
      <c r="L15" s="18" t="s">
        <v>84</v>
      </c>
      <c r="M15" s="16" t="s">
        <v>117</v>
      </c>
      <c r="N15" s="16" t="s">
        <v>118</v>
      </c>
      <c r="Q15" s="16">
        <v>1</v>
      </c>
      <c r="R15" t="s">
        <v>94</v>
      </c>
      <c r="S15" s="16" t="s">
        <v>119</v>
      </c>
      <c r="T15" s="30" t="s">
        <v>120</v>
      </c>
      <c r="U15" t="s">
        <v>121</v>
      </c>
      <c r="AB15" s="16">
        <f>+VLOOKUP(Q15,Matrice!B:D,3,0)</f>
        <v>1.5</v>
      </c>
      <c r="AC15" s="21">
        <f>+AB15*(VLOOKUP(D15,Matrice!F:G,2,0))</f>
        <v>600</v>
      </c>
      <c r="AD15" s="22">
        <f>VLOOKUP(I15,Matrice!$K$10:$L$14,2,0)/1.5*'Formation 2025 WSA'!Q15</f>
        <v>2666.6666666666665</v>
      </c>
    </row>
    <row r="16" spans="1:30" s="16" customFormat="1" ht="11.25" customHeight="1" x14ac:dyDescent="0.3">
      <c r="A16" t="s">
        <v>122</v>
      </c>
      <c r="B16" t="s">
        <v>122</v>
      </c>
      <c r="C16" t="s">
        <v>61</v>
      </c>
      <c r="D16" t="s">
        <v>123</v>
      </c>
      <c r="E16"/>
      <c r="F16"/>
      <c r="G16"/>
      <c r="H16" t="s">
        <v>124</v>
      </c>
      <c r="I16" s="8" t="s">
        <v>83</v>
      </c>
      <c r="J16" s="37">
        <v>45785</v>
      </c>
      <c r="K16" s="37">
        <v>45785</v>
      </c>
      <c r="L16" s="42" t="s">
        <v>84</v>
      </c>
      <c r="M16" t="s">
        <v>92</v>
      </c>
      <c r="N16" t="s">
        <v>102</v>
      </c>
      <c r="O16"/>
      <c r="P16"/>
      <c r="Q16">
        <v>1</v>
      </c>
      <c r="R16" t="s">
        <v>94</v>
      </c>
      <c r="S16" t="s">
        <v>125</v>
      </c>
      <c r="T16" s="49" t="s">
        <v>126</v>
      </c>
      <c r="U16"/>
      <c r="V16"/>
      <c r="W16"/>
      <c r="X16"/>
      <c r="Y16"/>
      <c r="Z16"/>
      <c r="AA16"/>
      <c r="AB16" s="16">
        <f>+VLOOKUP(Q16,Matrice!B:D,3,0)</f>
        <v>1.5</v>
      </c>
      <c r="AC16" s="21">
        <f>+AB16*(VLOOKUP(D16,Matrice!F:G,2,0))</f>
        <v>900</v>
      </c>
      <c r="AD16" s="22">
        <f>VLOOKUP(I16,Matrice!$K$10:$L$14,2,0)/1.5*'Formation 2025 WSA'!Q16</f>
        <v>2666.6666666666665</v>
      </c>
    </row>
    <row r="17" spans="1:30" s="16" customFormat="1" x14ac:dyDescent="0.3">
      <c r="A17" t="s">
        <v>127</v>
      </c>
      <c r="B17" t="s">
        <v>127</v>
      </c>
      <c r="C17" t="s">
        <v>98</v>
      </c>
      <c r="D17" t="s">
        <v>56</v>
      </c>
      <c r="E17" s="34"/>
      <c r="F17"/>
      <c r="G17" s="8"/>
      <c r="H17" s="8" t="s">
        <v>99</v>
      </c>
      <c r="I17" s="8" t="s">
        <v>83</v>
      </c>
      <c r="J17" s="37">
        <v>45803</v>
      </c>
      <c r="K17" s="37">
        <v>45804</v>
      </c>
      <c r="L17" s="8" t="s">
        <v>84</v>
      </c>
      <c r="M17" s="27" t="s">
        <v>128</v>
      </c>
      <c r="N17" s="27" t="s">
        <v>93</v>
      </c>
      <c r="O17" s="27" t="s">
        <v>129</v>
      </c>
      <c r="P17" s="27" t="s">
        <v>130</v>
      </c>
      <c r="Q17" s="34">
        <v>1.5</v>
      </c>
      <c r="R17" t="s">
        <v>94</v>
      </c>
      <c r="S17" t="s">
        <v>131</v>
      </c>
      <c r="T17" s="47" t="s">
        <v>132</v>
      </c>
      <c r="U17" s="47" t="s">
        <v>133</v>
      </c>
      <c r="V17" s="8">
        <v>45803</v>
      </c>
      <c r="W17" t="s">
        <v>134</v>
      </c>
      <c r="X17"/>
      <c r="Y17"/>
      <c r="Z17"/>
      <c r="AA17"/>
      <c r="AB17" s="16">
        <f>+VLOOKUP(Q17,Matrice!B:D,3,0)</f>
        <v>2.25</v>
      </c>
      <c r="AC17" s="21">
        <f>+AB17*(VLOOKUP(D17,Matrice!F:G,2,0))</f>
        <v>900</v>
      </c>
      <c r="AD17" s="22">
        <f>VLOOKUP(I17,Matrice!$K$10:$L$14,2,0)/1.5*'Formation 2025 WSA'!Q17</f>
        <v>4000</v>
      </c>
    </row>
    <row r="18" spans="1:30" s="16" customFormat="1" x14ac:dyDescent="0.3">
      <c r="A18" t="s">
        <v>127</v>
      </c>
      <c r="B18" t="s">
        <v>127</v>
      </c>
      <c r="C18" t="s">
        <v>143</v>
      </c>
      <c r="D18" t="s">
        <v>56</v>
      </c>
      <c r="E18"/>
      <c r="F18"/>
      <c r="G18" s="35"/>
      <c r="H18" t="s">
        <v>99</v>
      </c>
      <c r="I18" t="s">
        <v>83</v>
      </c>
      <c r="J18" s="37">
        <v>45803</v>
      </c>
      <c r="K18" s="37">
        <v>45803</v>
      </c>
      <c r="L18" s="8" t="s">
        <v>84</v>
      </c>
      <c r="M18" t="s">
        <v>285</v>
      </c>
      <c r="N18" t="s">
        <v>287</v>
      </c>
      <c r="O18"/>
      <c r="P18"/>
      <c r="Q18" s="34">
        <v>0.5</v>
      </c>
      <c r="R18" t="s">
        <v>94</v>
      </c>
      <c r="S18"/>
      <c r="T18"/>
      <c r="U18"/>
      <c r="V18"/>
      <c r="W18"/>
      <c r="X18"/>
      <c r="Y18"/>
      <c r="Z18"/>
      <c r="AA18"/>
      <c r="AB18" s="16">
        <f>+VLOOKUP(Q18,Matrice!B:D,3,0)</f>
        <v>0.75</v>
      </c>
      <c r="AC18" s="21">
        <f>+AB18*(VLOOKUP(D18,Matrice!F:G,2,0))</f>
        <v>300</v>
      </c>
      <c r="AD18" s="22">
        <f>VLOOKUP(I18,Matrice!$K$10:$L$14,2,0)/1.5*'Formation 2025 WSA'!Q18</f>
        <v>1333.3333333333333</v>
      </c>
    </row>
    <row r="19" spans="1:30" s="16" customFormat="1" x14ac:dyDescent="0.3">
      <c r="A19" t="s">
        <v>135</v>
      </c>
      <c r="B19" t="s">
        <v>281</v>
      </c>
      <c r="C19" t="s">
        <v>136</v>
      </c>
      <c r="D19" t="s">
        <v>66</v>
      </c>
      <c r="E19"/>
      <c r="F19"/>
      <c r="G19"/>
      <c r="H19" t="s">
        <v>99</v>
      </c>
      <c r="I19" t="s">
        <v>87</v>
      </c>
      <c r="J19" s="37">
        <v>45811</v>
      </c>
      <c r="K19" s="37">
        <v>45812</v>
      </c>
      <c r="L19" s="8" t="s">
        <v>84</v>
      </c>
      <c r="M19" t="s">
        <v>128</v>
      </c>
      <c r="N19" t="s">
        <v>102</v>
      </c>
      <c r="O19" t="s">
        <v>129</v>
      </c>
      <c r="P19" t="s">
        <v>102</v>
      </c>
      <c r="Q19">
        <v>1.5</v>
      </c>
      <c r="R19" t="s">
        <v>94</v>
      </c>
      <c r="S19" t="s">
        <v>103</v>
      </c>
      <c r="T19" t="s">
        <v>137</v>
      </c>
      <c r="U19" t="s">
        <v>116</v>
      </c>
      <c r="V19" s="28">
        <v>45811</v>
      </c>
      <c r="W19"/>
      <c r="X19"/>
      <c r="Y19" s="28">
        <v>45812</v>
      </c>
      <c r="Z19"/>
      <c r="AA19"/>
      <c r="AB19" s="16">
        <f>+VLOOKUP(Q19,Matrice!B:D,3,0)</f>
        <v>2.25</v>
      </c>
      <c r="AC19" s="21">
        <f>+AB19*(VLOOKUP(D19,Matrice!F:G,2,0))</f>
        <v>1462.5</v>
      </c>
      <c r="AD19" s="22">
        <f>VLOOKUP(I19,Matrice!$K$10:$L$14,2,0)/1.5*'Formation 2025 WSA'!Q19</f>
        <v>3500</v>
      </c>
    </row>
    <row r="20" spans="1:30" s="16" customFormat="1" x14ac:dyDescent="0.3">
      <c r="A20" t="s">
        <v>138</v>
      </c>
      <c r="B20" t="s">
        <v>138</v>
      </c>
      <c r="C20" t="s">
        <v>90</v>
      </c>
      <c r="D20" t="s">
        <v>139</v>
      </c>
      <c r="E20" s="8"/>
      <c r="F20" s="8"/>
      <c r="G20" s="8"/>
      <c r="H20" s="8" t="s">
        <v>99</v>
      </c>
      <c r="I20" t="s">
        <v>91</v>
      </c>
      <c r="J20" s="37">
        <v>45819</v>
      </c>
      <c r="K20" s="37">
        <v>45819</v>
      </c>
      <c r="L20" s="8" t="s">
        <v>84</v>
      </c>
      <c r="M20" s="35" t="s">
        <v>92</v>
      </c>
      <c r="N20" s="35" t="s">
        <v>102</v>
      </c>
      <c r="O20"/>
      <c r="P20"/>
      <c r="Q20">
        <v>2</v>
      </c>
      <c r="R20" t="s">
        <v>94</v>
      </c>
      <c r="S20" t="s">
        <v>140</v>
      </c>
      <c r="T20" s="50" t="s">
        <v>141</v>
      </c>
      <c r="U20"/>
      <c r="V20"/>
      <c r="W20"/>
      <c r="X20"/>
      <c r="Y20"/>
      <c r="Z20"/>
      <c r="AA20"/>
      <c r="AB20" s="16">
        <f>+VLOOKUP(Q20,Matrice!B:D,3,0)</f>
        <v>3</v>
      </c>
      <c r="AC20" s="21">
        <f>+AB20*(VLOOKUP(D20,Matrice!F:G,2,0))</f>
        <v>2700</v>
      </c>
      <c r="AD20" s="22">
        <f>VLOOKUP(I20,Matrice!$K$10:$L$14,2,0)/1.5*'Formation 2025 WSA'!Q20</f>
        <v>5333.333333333333</v>
      </c>
    </row>
    <row r="21" spans="1:30" s="16" customFormat="1" x14ac:dyDescent="0.3">
      <c r="A21" t="s">
        <v>142</v>
      </c>
      <c r="B21" t="s">
        <v>284</v>
      </c>
      <c r="C21" t="s">
        <v>143</v>
      </c>
      <c r="D21" t="s">
        <v>66</v>
      </c>
      <c r="E21"/>
      <c r="F21"/>
      <c r="G21"/>
      <c r="H21" t="s">
        <v>67</v>
      </c>
      <c r="I21" s="8" t="s">
        <v>83</v>
      </c>
      <c r="J21" s="37">
        <v>45831</v>
      </c>
      <c r="K21" s="37">
        <v>45831</v>
      </c>
      <c r="L21" s="41" t="s">
        <v>84</v>
      </c>
      <c r="M21" t="s">
        <v>128</v>
      </c>
      <c r="N21" t="s">
        <v>102</v>
      </c>
      <c r="O21"/>
      <c r="P21"/>
      <c r="Q21">
        <v>0.5</v>
      </c>
      <c r="R21" t="s">
        <v>94</v>
      </c>
      <c r="S21" t="s">
        <v>144</v>
      </c>
      <c r="T21" t="s">
        <v>289</v>
      </c>
      <c r="U21"/>
      <c r="V21"/>
      <c r="W21"/>
      <c r="X21"/>
      <c r="Y21"/>
      <c r="Z21"/>
      <c r="AA21"/>
      <c r="AB21" s="16">
        <f>+VLOOKUP(Q21,Matrice!B:D,3,0)</f>
        <v>0.75</v>
      </c>
      <c r="AC21" s="21">
        <f>+AB21*(VLOOKUP(D21,Matrice!F:G,2,0))</f>
        <v>487.5</v>
      </c>
      <c r="AD21" s="22">
        <f>VLOOKUP(I21,Matrice!$K$10:$L$14,2,0)/1.5*'Formation 2025 WSA'!Q21</f>
        <v>1333.3333333333333</v>
      </c>
    </row>
    <row r="22" spans="1:30" s="16" customFormat="1" ht="14.25" customHeight="1" x14ac:dyDescent="0.3">
      <c r="A22" t="s">
        <v>145</v>
      </c>
      <c r="B22" s="33" t="s">
        <v>283</v>
      </c>
      <c r="C22" t="s">
        <v>136</v>
      </c>
      <c r="D22" t="s">
        <v>146</v>
      </c>
      <c r="E22"/>
      <c r="F22"/>
      <c r="G22"/>
      <c r="H22" t="s">
        <v>67</v>
      </c>
      <c r="I22" t="s">
        <v>87</v>
      </c>
      <c r="J22" s="37">
        <v>45832</v>
      </c>
      <c r="K22" s="37">
        <v>45832</v>
      </c>
      <c r="L22" s="8" t="s">
        <v>84</v>
      </c>
      <c r="M22" t="s">
        <v>147</v>
      </c>
      <c r="N22" t="s">
        <v>102</v>
      </c>
      <c r="O22"/>
      <c r="P22"/>
      <c r="Q22">
        <v>1</v>
      </c>
      <c r="R22" t="s">
        <v>94</v>
      </c>
      <c r="S22" t="s">
        <v>148</v>
      </c>
      <c r="T22" t="s">
        <v>149</v>
      </c>
      <c r="U22" t="s">
        <v>149</v>
      </c>
      <c r="V22" s="8">
        <v>45831</v>
      </c>
      <c r="W22"/>
      <c r="X22" t="s">
        <v>150</v>
      </c>
      <c r="Y22" s="28">
        <v>45833</v>
      </c>
      <c r="Z22"/>
      <c r="AA22"/>
      <c r="AB22" s="16">
        <f>+VLOOKUP(Q22,Matrice!B:D,3,0)</f>
        <v>1.5</v>
      </c>
      <c r="AC22" s="21">
        <f>+AB22*(VLOOKUP(D22,Matrice!F:G,2,0))</f>
        <v>1050</v>
      </c>
      <c r="AD22" s="22">
        <f>VLOOKUP(I22,Matrice!$K$10:$L$14,2,0)/1.5*'Formation 2025 WSA'!Q22</f>
        <v>2333.3333333333335</v>
      </c>
    </row>
    <row r="23" spans="1:30" s="16" customFormat="1" x14ac:dyDescent="0.3">
      <c r="A23" t="s">
        <v>151</v>
      </c>
      <c r="B23" s="33" t="s">
        <v>283</v>
      </c>
      <c r="C23" t="s">
        <v>136</v>
      </c>
      <c r="D23" t="s">
        <v>68</v>
      </c>
      <c r="E23"/>
      <c r="F23"/>
      <c r="G23" s="35" t="s">
        <v>152</v>
      </c>
      <c r="H23" t="s">
        <v>67</v>
      </c>
      <c r="I23" t="s">
        <v>87</v>
      </c>
      <c r="J23" s="37">
        <v>45832</v>
      </c>
      <c r="K23" s="37">
        <v>45832</v>
      </c>
      <c r="L23" s="8" t="s">
        <v>84</v>
      </c>
      <c r="M23" t="s">
        <v>147</v>
      </c>
      <c r="N23" t="s">
        <v>102</v>
      </c>
      <c r="O23"/>
      <c r="P23"/>
      <c r="Q23">
        <v>1</v>
      </c>
      <c r="R23" t="s">
        <v>94</v>
      </c>
      <c r="S23" t="s">
        <v>148</v>
      </c>
      <c r="T23" t="s">
        <v>149</v>
      </c>
      <c r="U23" t="s">
        <v>149</v>
      </c>
      <c r="V23" s="8">
        <v>45831</v>
      </c>
      <c r="W23"/>
      <c r="X23" t="s">
        <v>150</v>
      </c>
      <c r="Y23" s="28">
        <v>45833</v>
      </c>
      <c r="Z23"/>
      <c r="AA23"/>
      <c r="AB23" s="16">
        <f>+VLOOKUP(Q23,Matrice!B:D,3,0)</f>
        <v>1.5</v>
      </c>
      <c r="AC23" s="21">
        <f>+AB23*(VLOOKUP(D23,Matrice!F:G,2,0))</f>
        <v>600</v>
      </c>
      <c r="AD23" s="22">
        <f>VLOOKUP(I23,Matrice!$K$10:$L$14,2,0)/1.5*'Formation 2025 WSA'!Q23</f>
        <v>2333.3333333333335</v>
      </c>
    </row>
    <row r="24" spans="1:30" s="16" customFormat="1" ht="17.25" customHeight="1" x14ac:dyDescent="0.3">
      <c r="A24" t="s">
        <v>142</v>
      </c>
      <c r="B24" t="s">
        <v>284</v>
      </c>
      <c r="C24" t="s">
        <v>136</v>
      </c>
      <c r="D24" t="s">
        <v>66</v>
      </c>
      <c r="E24"/>
      <c r="F24"/>
      <c r="G24"/>
      <c r="H24" t="s">
        <v>67</v>
      </c>
      <c r="I24" t="s">
        <v>91</v>
      </c>
      <c r="J24" s="37">
        <v>45832</v>
      </c>
      <c r="K24" s="37">
        <v>45832</v>
      </c>
      <c r="L24" s="41" t="s">
        <v>84</v>
      </c>
      <c r="M24" t="s">
        <v>92</v>
      </c>
      <c r="N24" t="s">
        <v>102</v>
      </c>
      <c r="O24"/>
      <c r="P24"/>
      <c r="Q24">
        <v>1</v>
      </c>
      <c r="R24" t="s">
        <v>94</v>
      </c>
      <c r="S24" t="s">
        <v>144</v>
      </c>
      <c r="T24" t="s">
        <v>289</v>
      </c>
      <c r="U24" s="53"/>
      <c r="V24" s="28">
        <v>45831</v>
      </c>
      <c r="W24"/>
      <c r="X24"/>
      <c r="Y24" s="28">
        <v>45832</v>
      </c>
      <c r="Z24"/>
      <c r="AA24"/>
      <c r="AB24" s="16">
        <f>+VLOOKUP(Q24,Matrice!B:D,3,0)</f>
        <v>1.5</v>
      </c>
      <c r="AC24" s="21">
        <f>+AB24*(VLOOKUP(D24,Matrice!F:G,2,0))</f>
        <v>975</v>
      </c>
      <c r="AD24" s="22">
        <f>VLOOKUP(I24,Matrice!$K$10:$L$14,2,0)/1.5*'Formation 2025 WSA'!Q24</f>
        <v>2666.6666666666665</v>
      </c>
    </row>
    <row r="25" spans="1:30" s="16" customFormat="1" x14ac:dyDescent="0.3">
      <c r="A25" t="s">
        <v>153</v>
      </c>
      <c r="B25" s="33" t="s">
        <v>283</v>
      </c>
      <c r="C25" t="s">
        <v>136</v>
      </c>
      <c r="D25" t="s">
        <v>139</v>
      </c>
      <c r="E25"/>
      <c r="F25"/>
      <c r="G25"/>
      <c r="H25" t="s">
        <v>67</v>
      </c>
      <c r="I25" t="s">
        <v>91</v>
      </c>
      <c r="J25" s="37">
        <v>45832</v>
      </c>
      <c r="K25" s="37">
        <v>45832</v>
      </c>
      <c r="L25" s="43" t="s">
        <v>84</v>
      </c>
      <c r="M25" t="s">
        <v>147</v>
      </c>
      <c r="N25" t="s">
        <v>102</v>
      </c>
      <c r="O25"/>
      <c r="P25"/>
      <c r="Q25">
        <v>1</v>
      </c>
      <c r="R25" t="s">
        <v>94</v>
      </c>
      <c r="S25" t="s">
        <v>148</v>
      </c>
      <c r="T25" t="s">
        <v>149</v>
      </c>
      <c r="U25" t="s">
        <v>149</v>
      </c>
      <c r="V25" s="28">
        <v>45831</v>
      </c>
      <c r="W25"/>
      <c r="X25" t="s">
        <v>150</v>
      </c>
      <c r="Y25" s="28">
        <v>45832</v>
      </c>
      <c r="Z25"/>
      <c r="AA25"/>
      <c r="AB25" s="16">
        <f>+VLOOKUP(Q25,Matrice!B:D,3,0)</f>
        <v>1.5</v>
      </c>
      <c r="AC25" s="21">
        <f>+AB25*(VLOOKUP(D25,Matrice!F:G,2,0))</f>
        <v>1350</v>
      </c>
      <c r="AD25" s="22">
        <f>VLOOKUP(I25,Matrice!$K$10:$L$14,2,0)/1.5*'Formation 2025 WSA'!Q25</f>
        <v>2666.6666666666665</v>
      </c>
    </row>
    <row r="26" spans="1:30" s="16" customFormat="1" ht="17.25" customHeight="1" x14ac:dyDescent="0.3">
      <c r="A26" t="s">
        <v>154</v>
      </c>
      <c r="B26" s="33" t="s">
        <v>283</v>
      </c>
      <c r="C26" t="s">
        <v>136</v>
      </c>
      <c r="D26" t="s">
        <v>68</v>
      </c>
      <c r="E26"/>
      <c r="F26"/>
      <c r="G26"/>
      <c r="H26" t="s">
        <v>67</v>
      </c>
      <c r="I26" t="s">
        <v>87</v>
      </c>
      <c r="J26" s="37">
        <v>45833</v>
      </c>
      <c r="K26" s="37">
        <v>45833</v>
      </c>
      <c r="L26" s="8" t="s">
        <v>84</v>
      </c>
      <c r="M26" t="s">
        <v>147</v>
      </c>
      <c r="N26" t="s">
        <v>102</v>
      </c>
      <c r="O26"/>
      <c r="P26"/>
      <c r="Q26">
        <v>1</v>
      </c>
      <c r="R26" t="s">
        <v>94</v>
      </c>
      <c r="S26" t="s">
        <v>148</v>
      </c>
      <c r="T26" t="s">
        <v>149</v>
      </c>
      <c r="U26" t="s">
        <v>149</v>
      </c>
      <c r="V26" s="8">
        <v>45831</v>
      </c>
      <c r="W26"/>
      <c r="X26" t="s">
        <v>150</v>
      </c>
      <c r="Y26" s="28">
        <v>45833</v>
      </c>
      <c r="Z26"/>
      <c r="AA26"/>
      <c r="AB26" s="16">
        <f>+VLOOKUP(Q26,Matrice!B:D,3,0)</f>
        <v>1.5</v>
      </c>
      <c r="AC26" s="21">
        <f>+AB26*(VLOOKUP(D26,Matrice!F:G,2,0))</f>
        <v>600</v>
      </c>
      <c r="AD26" s="22">
        <f>VLOOKUP(I26,Matrice!$K$10:$L$14,2,0)/1.5*'Formation 2025 WSA'!Q26</f>
        <v>2333.3333333333335</v>
      </c>
    </row>
    <row r="27" spans="1:30" s="16" customFormat="1" ht="16.5" customHeight="1" x14ac:dyDescent="0.3">
      <c r="A27" s="16" t="s">
        <v>155</v>
      </c>
      <c r="B27" s="54" t="s">
        <v>283</v>
      </c>
      <c r="C27" s="16" t="s">
        <v>136</v>
      </c>
      <c r="D27" s="16" t="s">
        <v>63</v>
      </c>
      <c r="F27" s="20"/>
      <c r="G27" s="20"/>
      <c r="H27" s="16" t="s">
        <v>67</v>
      </c>
      <c r="I27" s="16" t="s">
        <v>87</v>
      </c>
      <c r="J27" s="17">
        <v>45833</v>
      </c>
      <c r="K27" s="17">
        <v>45833</v>
      </c>
      <c r="L27" s="20" t="s">
        <v>84</v>
      </c>
      <c r="M27" s="16" t="s">
        <v>147</v>
      </c>
      <c r="N27" s="16" t="s">
        <v>102</v>
      </c>
      <c r="Q27" s="16">
        <v>1</v>
      </c>
      <c r="R27" s="16" t="s">
        <v>94</v>
      </c>
      <c r="S27" s="16" t="s">
        <v>156</v>
      </c>
      <c r="T27" s="16" t="s">
        <v>157</v>
      </c>
      <c r="U27" s="31" t="s">
        <v>158</v>
      </c>
      <c r="V27" s="20">
        <v>45832</v>
      </c>
      <c r="X27" s="16" t="s">
        <v>159</v>
      </c>
      <c r="Y27" s="29">
        <v>45833</v>
      </c>
      <c r="AB27" s="16">
        <f>+VLOOKUP(Q27,Matrice!B:D,3,0)</f>
        <v>1.5</v>
      </c>
      <c r="AC27" s="21">
        <f>+AB27*(VLOOKUP(D27,Matrice!F:G,2,0))</f>
        <v>799.99500000000012</v>
      </c>
      <c r="AD27" s="22">
        <f>VLOOKUP(I27,Matrice!$K$10:$L$14,2,0)/1.5*'Formation 2025 WSA'!Q27</f>
        <v>2333.3333333333335</v>
      </c>
    </row>
    <row r="28" spans="1:30" s="16" customFormat="1" x14ac:dyDescent="0.3">
      <c r="A28" t="s">
        <v>163</v>
      </c>
      <c r="B28" s="33" t="s">
        <v>283</v>
      </c>
      <c r="C28" t="s">
        <v>136</v>
      </c>
      <c r="D28" s="34" t="s">
        <v>146</v>
      </c>
      <c r="E28"/>
      <c r="F28"/>
      <c r="G28"/>
      <c r="H28" t="s">
        <v>67</v>
      </c>
      <c r="I28" t="s">
        <v>87</v>
      </c>
      <c r="J28" s="37">
        <v>45833</v>
      </c>
      <c r="K28" s="37">
        <v>45833</v>
      </c>
      <c r="L28" s="8" t="s">
        <v>84</v>
      </c>
      <c r="M28" t="s">
        <v>147</v>
      </c>
      <c r="N28" t="s">
        <v>102</v>
      </c>
      <c r="O28"/>
      <c r="P28"/>
      <c r="Q28">
        <v>1</v>
      </c>
      <c r="R28" t="s">
        <v>94</v>
      </c>
      <c r="S28" t="s">
        <v>148</v>
      </c>
      <c r="T28" t="s">
        <v>149</v>
      </c>
      <c r="U28" t="s">
        <v>149</v>
      </c>
      <c r="V28" s="8">
        <v>45831</v>
      </c>
      <c r="W28"/>
      <c r="X28"/>
      <c r="Y28" s="28">
        <v>45833</v>
      </c>
      <c r="Z28"/>
      <c r="AA28"/>
      <c r="AB28" s="16">
        <f>+VLOOKUP(Q28,Matrice!B:D,3,0)</f>
        <v>1.5</v>
      </c>
      <c r="AC28" s="21">
        <f>+AB28*(VLOOKUP(D28,Matrice!F:G,2,0))</f>
        <v>1050</v>
      </c>
      <c r="AD28" s="22">
        <f>VLOOKUP(I28,Matrice!$K$10:$L$14,2,0)/1.5*'Formation 2025 WSA'!Q28</f>
        <v>2333.3333333333335</v>
      </c>
    </row>
    <row r="29" spans="1:30" s="16" customFormat="1" x14ac:dyDescent="0.3">
      <c r="A29" t="s">
        <v>176</v>
      </c>
      <c r="B29" s="33" t="s">
        <v>283</v>
      </c>
      <c r="C29" t="s">
        <v>136</v>
      </c>
      <c r="D29" t="s">
        <v>63</v>
      </c>
      <c r="E29"/>
      <c r="F29"/>
      <c r="G29"/>
      <c r="H29" t="s">
        <v>67</v>
      </c>
      <c r="I29" t="s">
        <v>87</v>
      </c>
      <c r="J29" s="37">
        <v>45834</v>
      </c>
      <c r="K29" s="37">
        <v>45834</v>
      </c>
      <c r="L29" s="41" t="s">
        <v>84</v>
      </c>
      <c r="M29" t="s">
        <v>147</v>
      </c>
      <c r="N29" t="s">
        <v>102</v>
      </c>
      <c r="O29"/>
      <c r="P29"/>
      <c r="Q29">
        <v>1</v>
      </c>
      <c r="R29" t="s">
        <v>94</v>
      </c>
      <c r="S29" t="s">
        <v>148</v>
      </c>
      <c r="T29" t="s">
        <v>149</v>
      </c>
      <c r="U29" t="s">
        <v>149</v>
      </c>
      <c r="V29" s="28">
        <v>45833</v>
      </c>
      <c r="W29"/>
      <c r="X29" t="s">
        <v>150</v>
      </c>
      <c r="Y29" s="28">
        <v>45834</v>
      </c>
      <c r="Z29"/>
      <c r="AA29"/>
      <c r="AB29" s="16">
        <f>+VLOOKUP(Q29,Matrice!B:D,3,0)</f>
        <v>1.5</v>
      </c>
      <c r="AC29" s="21">
        <f>+AB29*(VLOOKUP(D29,Matrice!F:G,2,0))</f>
        <v>799.99500000000012</v>
      </c>
      <c r="AD29" s="22">
        <f>VLOOKUP(I29,Matrice!$K$10:$L$14,2,0)/1.5*'Formation 2025 WSA'!Q29</f>
        <v>2333.3333333333335</v>
      </c>
    </row>
    <row r="30" spans="1:30" s="16" customFormat="1" x14ac:dyDescent="0.3">
      <c r="A30" t="s">
        <v>177</v>
      </c>
      <c r="B30" s="33" t="s">
        <v>283</v>
      </c>
      <c r="C30" t="s">
        <v>136</v>
      </c>
      <c r="D30" t="s">
        <v>68</v>
      </c>
      <c r="E30"/>
      <c r="F30"/>
      <c r="G30"/>
      <c r="H30" t="s">
        <v>67</v>
      </c>
      <c r="I30" t="s">
        <v>87</v>
      </c>
      <c r="J30" s="37">
        <v>45834</v>
      </c>
      <c r="K30" s="37">
        <v>45834</v>
      </c>
      <c r="L30" s="41" t="s">
        <v>84</v>
      </c>
      <c r="M30" t="s">
        <v>147</v>
      </c>
      <c r="N30" t="s">
        <v>102</v>
      </c>
      <c r="O30"/>
      <c r="P30"/>
      <c r="Q30">
        <v>1</v>
      </c>
      <c r="R30" t="s">
        <v>94</v>
      </c>
      <c r="S30" t="s">
        <v>148</v>
      </c>
      <c r="T30" t="s">
        <v>149</v>
      </c>
      <c r="U30" t="s">
        <v>149</v>
      </c>
      <c r="V30" s="8">
        <v>45831</v>
      </c>
      <c r="W30"/>
      <c r="X30" t="s">
        <v>150</v>
      </c>
      <c r="Y30"/>
      <c r="Z30"/>
      <c r="AA30"/>
      <c r="AB30" s="16">
        <f>+VLOOKUP(Q30,Matrice!B:D,3,0)</f>
        <v>1.5</v>
      </c>
      <c r="AC30" s="21">
        <f>+AB30*(VLOOKUP(D30,Matrice!F:G,2,0))</f>
        <v>600</v>
      </c>
      <c r="AD30" s="22">
        <f>VLOOKUP(I30,Matrice!$K$10:$L$14,2,0)/1.5*'Formation 2025 WSA'!Q30</f>
        <v>2333.3333333333335</v>
      </c>
    </row>
    <row r="31" spans="1:30" s="16" customFormat="1" x14ac:dyDescent="0.3">
      <c r="A31" s="16" t="s">
        <v>54</v>
      </c>
      <c r="B31" t="s">
        <v>280</v>
      </c>
      <c r="C31" s="16" t="s">
        <v>136</v>
      </c>
      <c r="D31" s="16" t="s">
        <v>56</v>
      </c>
      <c r="H31" s="16" t="s">
        <v>57</v>
      </c>
      <c r="I31" s="16" t="s">
        <v>87</v>
      </c>
      <c r="J31" s="23">
        <v>45839</v>
      </c>
      <c r="K31" s="23">
        <v>45839</v>
      </c>
      <c r="L31" s="18" t="s">
        <v>84</v>
      </c>
      <c r="M31" s="16" t="s">
        <v>92</v>
      </c>
      <c r="N31" s="16" t="s">
        <v>102</v>
      </c>
      <c r="Q31" s="16">
        <v>1</v>
      </c>
      <c r="R31" s="16" t="s">
        <v>94</v>
      </c>
      <c r="S31" s="16" t="s">
        <v>160</v>
      </c>
      <c r="T31" s="16" t="s">
        <v>161</v>
      </c>
      <c r="U31" s="30" t="s">
        <v>162</v>
      </c>
      <c r="AB31" s="16">
        <f>+VLOOKUP(Q31,Matrice!B:D,3,0)</f>
        <v>1.5</v>
      </c>
      <c r="AC31" s="21">
        <f>+AB31*(VLOOKUP(D31,Matrice!F:G,2,0))</f>
        <v>600</v>
      </c>
      <c r="AD31" s="25">
        <f>VLOOKUP(I31,Matrice!$K$10:$L$14,2,0)/1.5*'Formation 2025 WSA'!Q31</f>
        <v>2333.3333333333335</v>
      </c>
    </row>
    <row r="32" spans="1:30" s="16" customFormat="1" ht="15" customHeight="1" x14ac:dyDescent="0.3">
      <c r="A32" t="s">
        <v>62</v>
      </c>
      <c r="B32" t="s">
        <v>282</v>
      </c>
      <c r="C32" t="s">
        <v>136</v>
      </c>
      <c r="D32" t="s">
        <v>63</v>
      </c>
      <c r="E32"/>
      <c r="F32"/>
      <c r="G32"/>
      <c r="H32" t="s">
        <v>64</v>
      </c>
      <c r="I32" t="s">
        <v>87</v>
      </c>
      <c r="J32" s="37">
        <v>45839</v>
      </c>
      <c r="K32" s="37">
        <v>45839</v>
      </c>
      <c r="L32" s="41" t="s">
        <v>84</v>
      </c>
      <c r="M32" t="s">
        <v>92</v>
      </c>
      <c r="N32" t="s">
        <v>102</v>
      </c>
      <c r="O32"/>
      <c r="P32"/>
      <c r="Q32">
        <v>1</v>
      </c>
      <c r="R32" t="s">
        <v>94</v>
      </c>
      <c r="S32" t="s">
        <v>111</v>
      </c>
      <c r="T32" s="48" t="s">
        <v>112</v>
      </c>
      <c r="U32" s="48" t="s">
        <v>112</v>
      </c>
      <c r="V32" s="28">
        <v>45838</v>
      </c>
      <c r="W32"/>
      <c r="X32" t="s">
        <v>164</v>
      </c>
      <c r="Y32" s="28">
        <v>45839</v>
      </c>
      <c r="Z32"/>
      <c r="AA32"/>
      <c r="AB32" s="16">
        <f>+VLOOKUP(Q32,Matrice!B:D,3,0)</f>
        <v>1.5</v>
      </c>
      <c r="AC32" s="21">
        <f>+AB32*(VLOOKUP(D32,Matrice!F:G,2,0))</f>
        <v>799.99500000000012</v>
      </c>
      <c r="AD32" s="22">
        <f>VLOOKUP(I32,Matrice!$K$10:$L$14,2,0)/1.5*'Formation 2025 WSA'!Q32</f>
        <v>2333.3333333333335</v>
      </c>
    </row>
    <row r="33" spans="1:30" s="16" customFormat="1" ht="15.75" customHeight="1" x14ac:dyDescent="0.3">
      <c r="A33" s="16" t="s">
        <v>54</v>
      </c>
      <c r="B33" t="s">
        <v>280</v>
      </c>
      <c r="C33" s="16" t="s">
        <v>136</v>
      </c>
      <c r="D33" s="16" t="s">
        <v>56</v>
      </c>
      <c r="H33" s="16" t="s">
        <v>57</v>
      </c>
      <c r="I33" s="16" t="s">
        <v>87</v>
      </c>
      <c r="J33" s="23">
        <v>45840</v>
      </c>
      <c r="K33" s="23">
        <v>45840</v>
      </c>
      <c r="L33" s="18" t="s">
        <v>84</v>
      </c>
      <c r="M33" s="16" t="s">
        <v>92</v>
      </c>
      <c r="N33" s="16" t="s">
        <v>102</v>
      </c>
      <c r="Q33" s="16">
        <v>1</v>
      </c>
      <c r="R33" s="16" t="s">
        <v>94</v>
      </c>
      <c r="S33" s="16" t="s">
        <v>160</v>
      </c>
      <c r="T33" s="16" t="s">
        <v>161</v>
      </c>
      <c r="U33" s="30" t="s">
        <v>162</v>
      </c>
      <c r="AB33" s="16">
        <f>+VLOOKUP(Q33,Matrice!B:D,3,0)</f>
        <v>1.5</v>
      </c>
      <c r="AC33" s="21">
        <f>+AB33*(VLOOKUP(D33,Matrice!F:G,2,0))</f>
        <v>600</v>
      </c>
      <c r="AD33" s="22">
        <f>VLOOKUP(I33,Matrice!$K$10:$L$14,2,0)/1.5*'Formation 2025 WSA'!Q33</f>
        <v>2333.3333333333335</v>
      </c>
    </row>
    <row r="34" spans="1:30" s="16" customFormat="1" x14ac:dyDescent="0.3">
      <c r="A34" t="s">
        <v>62</v>
      </c>
      <c r="B34" t="s">
        <v>282</v>
      </c>
      <c r="C34" t="s">
        <v>136</v>
      </c>
      <c r="D34" t="s">
        <v>63</v>
      </c>
      <c r="E34"/>
      <c r="F34"/>
      <c r="G34"/>
      <c r="H34" t="s">
        <v>64</v>
      </c>
      <c r="I34" t="s">
        <v>87</v>
      </c>
      <c r="J34" s="37">
        <v>45840</v>
      </c>
      <c r="K34" s="37">
        <v>45840</v>
      </c>
      <c r="L34" s="41" t="s">
        <v>84</v>
      </c>
      <c r="M34" t="s">
        <v>92</v>
      </c>
      <c r="N34" t="s">
        <v>102</v>
      </c>
      <c r="O34"/>
      <c r="P34"/>
      <c r="Q34">
        <v>1</v>
      </c>
      <c r="R34" t="s">
        <v>94</v>
      </c>
      <c r="S34" t="s">
        <v>165</v>
      </c>
      <c r="T34" s="51" t="s">
        <v>166</v>
      </c>
      <c r="U34" s="51" t="s">
        <v>166</v>
      </c>
      <c r="V34" s="28">
        <v>45839</v>
      </c>
      <c r="W34"/>
      <c r="X34" t="s">
        <v>167</v>
      </c>
      <c r="Y34" s="28">
        <v>45840</v>
      </c>
      <c r="Z34"/>
      <c r="AA34"/>
      <c r="AB34" s="16">
        <f>+VLOOKUP(Q34,Matrice!B:D,3,0)</f>
        <v>1.5</v>
      </c>
      <c r="AC34" s="21">
        <f>+AB34*(VLOOKUP(D34,Matrice!F:G,2,0))</f>
        <v>799.99500000000012</v>
      </c>
      <c r="AD34" s="22">
        <f>VLOOKUP(I34,Matrice!$K$10:$L$14,2,0)/1.5*'Formation 2025 WSA'!Q34</f>
        <v>2333.3333333333335</v>
      </c>
    </row>
    <row r="35" spans="1:30" s="16" customFormat="1" x14ac:dyDescent="0.3">
      <c r="A35" t="s">
        <v>88</v>
      </c>
      <c r="B35" t="s">
        <v>89</v>
      </c>
      <c r="C35" t="s">
        <v>90</v>
      </c>
      <c r="D35" t="s">
        <v>86</v>
      </c>
      <c r="E35"/>
      <c r="F35"/>
      <c r="G35"/>
      <c r="H35" t="s">
        <v>67</v>
      </c>
      <c r="I35" t="s">
        <v>91</v>
      </c>
      <c r="J35" s="36">
        <v>45911</v>
      </c>
      <c r="K35" s="36">
        <v>45911</v>
      </c>
      <c r="L35" s="41" t="s">
        <v>84</v>
      </c>
      <c r="M35" t="s">
        <v>147</v>
      </c>
      <c r="N35" t="s">
        <v>93</v>
      </c>
      <c r="O35"/>
      <c r="P35"/>
      <c r="Q35">
        <v>1</v>
      </c>
      <c r="R35" t="s">
        <v>85</v>
      </c>
      <c r="S35" t="s">
        <v>103</v>
      </c>
      <c r="T35" t="s">
        <v>292</v>
      </c>
      <c r="U35"/>
      <c r="V35" s="8">
        <v>45910</v>
      </c>
      <c r="W35"/>
      <c r="X35"/>
      <c r="Y35"/>
      <c r="Z35"/>
      <c r="AA35"/>
      <c r="AB35" s="16">
        <f>+VLOOKUP(Q35,Matrice!B:D,3,0)</f>
        <v>1.5</v>
      </c>
      <c r="AC35" s="21">
        <f>+AB35*(VLOOKUP(D35,Matrice!F:G,2,0))</f>
        <v>540</v>
      </c>
      <c r="AD35" s="22">
        <f>VLOOKUP(I35,Matrice!$K$10:$L$14,2,0)/1.5*'Formation 2025 WSA'!Q35</f>
        <v>2666.6666666666665</v>
      </c>
    </row>
    <row r="36" spans="1:30" s="16" customFormat="1" x14ac:dyDescent="0.3">
      <c r="A36" t="s">
        <v>97</v>
      </c>
      <c r="B36" t="s">
        <v>89</v>
      </c>
      <c r="C36" t="s">
        <v>98</v>
      </c>
      <c r="D36" t="s">
        <v>56</v>
      </c>
      <c r="E36"/>
      <c r="F36"/>
      <c r="G36"/>
      <c r="H36" t="s">
        <v>99</v>
      </c>
      <c r="I36" t="s">
        <v>91</v>
      </c>
      <c r="J36" s="36">
        <v>45911</v>
      </c>
      <c r="K36" s="36">
        <v>45911</v>
      </c>
      <c r="L36" s="41" t="s">
        <v>84</v>
      </c>
      <c r="M36" t="s">
        <v>147</v>
      </c>
      <c r="N36" t="s">
        <v>93</v>
      </c>
      <c r="O36"/>
      <c r="P36"/>
      <c r="Q36">
        <v>1</v>
      </c>
      <c r="R36" t="s">
        <v>85</v>
      </c>
      <c r="S36" t="s">
        <v>103</v>
      </c>
      <c r="T36"/>
      <c r="U36"/>
      <c r="V36"/>
      <c r="W36"/>
      <c r="X36"/>
      <c r="Y36"/>
      <c r="Z36"/>
      <c r="AA36"/>
      <c r="AB36" s="16">
        <f>+VLOOKUP(Q36,Matrice!B:D,3,0)</f>
        <v>1.5</v>
      </c>
      <c r="AC36" s="21">
        <f>+AB36*(VLOOKUP(D36,Matrice!F:G,2,0))</f>
        <v>600</v>
      </c>
      <c r="AD36" s="22">
        <f>VLOOKUP(I36,Matrice!$K$10:$L$14,2,0)/1.5*'Formation 2025 WSA'!Q36</f>
        <v>2666.6666666666665</v>
      </c>
    </row>
    <row r="37" spans="1:30" s="16" customFormat="1" ht="19.5" customHeight="1" x14ac:dyDescent="0.3">
      <c r="A37" t="s">
        <v>127</v>
      </c>
      <c r="B37" t="s">
        <v>127</v>
      </c>
      <c r="C37" t="s">
        <v>136</v>
      </c>
      <c r="D37" t="s">
        <v>56</v>
      </c>
      <c r="E37" s="34" t="s">
        <v>168</v>
      </c>
      <c r="F37"/>
      <c r="G37"/>
      <c r="H37" t="s">
        <v>99</v>
      </c>
      <c r="I37" t="s">
        <v>87</v>
      </c>
      <c r="J37" s="37">
        <v>45915</v>
      </c>
      <c r="K37" s="37">
        <v>45916</v>
      </c>
      <c r="L37" s="41" t="s">
        <v>84</v>
      </c>
      <c r="M37" s="27" t="s">
        <v>128</v>
      </c>
      <c r="N37" s="27" t="s">
        <v>93</v>
      </c>
      <c r="O37" s="27" t="s">
        <v>92</v>
      </c>
      <c r="P37" s="27" t="s">
        <v>93</v>
      </c>
      <c r="Q37" s="34">
        <v>1.5</v>
      </c>
      <c r="R37" t="s">
        <v>85</v>
      </c>
      <c r="S37" t="s">
        <v>169</v>
      </c>
      <c r="T37" s="1" t="s">
        <v>170</v>
      </c>
      <c r="U37" s="1" t="s">
        <v>170</v>
      </c>
      <c r="V37" s="28">
        <v>45914</v>
      </c>
      <c r="W37"/>
      <c r="X37" t="s">
        <v>171</v>
      </c>
      <c r="Y37" s="28">
        <v>45916</v>
      </c>
      <c r="Z37"/>
      <c r="AA37"/>
      <c r="AB37" s="16">
        <f>+VLOOKUP(Q37,Matrice!B:D,3,0)</f>
        <v>2.25</v>
      </c>
      <c r="AC37" s="21">
        <f>+AB37*(VLOOKUP(D37,Matrice!F:G,2,0))</f>
        <v>900</v>
      </c>
      <c r="AD37" s="22">
        <f>VLOOKUP(I37,Matrice!$K$10:$L$14,2,0)/1.5*'Formation 2025 WSA'!Q37</f>
        <v>3500</v>
      </c>
    </row>
    <row r="38" spans="1:30" s="16" customFormat="1" ht="12" customHeight="1" x14ac:dyDescent="0.3">
      <c r="A38" t="s">
        <v>122</v>
      </c>
      <c r="B38" t="s">
        <v>122</v>
      </c>
      <c r="C38" t="s">
        <v>172</v>
      </c>
      <c r="D38" t="s">
        <v>123</v>
      </c>
      <c r="E38"/>
      <c r="F38"/>
      <c r="G38"/>
      <c r="H38" t="s">
        <v>124</v>
      </c>
      <c r="I38" t="s">
        <v>91</v>
      </c>
      <c r="J38" s="37">
        <v>45917</v>
      </c>
      <c r="K38" s="37">
        <v>45917</v>
      </c>
      <c r="L38" s="41" t="s">
        <v>84</v>
      </c>
      <c r="M38"/>
      <c r="N38"/>
      <c r="O38"/>
      <c r="P38"/>
      <c r="Q38" s="34">
        <v>1</v>
      </c>
      <c r="R38" t="s">
        <v>85</v>
      </c>
      <c r="S38" t="s">
        <v>125</v>
      </c>
      <c r="T38" s="49" t="s">
        <v>126</v>
      </c>
      <c r="U38"/>
      <c r="V38"/>
      <c r="W38"/>
      <c r="X38"/>
      <c r="Y38"/>
      <c r="Z38"/>
      <c r="AA38"/>
      <c r="AB38" s="16">
        <f>+VLOOKUP(Q38,Matrice!B:D,3,0)</f>
        <v>1.5</v>
      </c>
      <c r="AC38" s="21">
        <f>+AB38*(VLOOKUP(D38,Matrice!F:G,2,0))</f>
        <v>900</v>
      </c>
      <c r="AD38" s="22">
        <f>VLOOKUP(I38,Matrice!$K$10:$L$14,2,0)/1.5*'Formation 2025 WSA'!Q38</f>
        <v>2666.6666666666665</v>
      </c>
    </row>
    <row r="39" spans="1:30" s="16" customFormat="1" x14ac:dyDescent="0.3">
      <c r="A39" s="33" t="s">
        <v>279</v>
      </c>
      <c r="B39" s="33" t="s">
        <v>283</v>
      </c>
      <c r="C39" s="33" t="s">
        <v>291</v>
      </c>
      <c r="D39" s="33" t="s">
        <v>86</v>
      </c>
      <c r="E39"/>
      <c r="F39"/>
      <c r="G39"/>
      <c r="H39" s="33" t="s">
        <v>67</v>
      </c>
      <c r="I39" s="33" t="s">
        <v>91</v>
      </c>
      <c r="J39" s="38">
        <v>45922</v>
      </c>
      <c r="K39" s="38">
        <v>45923</v>
      </c>
      <c r="L39" s="55" t="s">
        <v>84</v>
      </c>
      <c r="M39" s="27" t="s">
        <v>128</v>
      </c>
      <c r="N39" s="27" t="s">
        <v>93</v>
      </c>
      <c r="O39" s="27" t="s">
        <v>92</v>
      </c>
      <c r="P39" s="27" t="s">
        <v>102</v>
      </c>
      <c r="Q39" s="45">
        <v>1.5</v>
      </c>
      <c r="R39" s="27" t="s">
        <v>85</v>
      </c>
      <c r="S39" s="27"/>
      <c r="T39" s="27"/>
      <c r="U39" s="27"/>
      <c r="V39" s="27"/>
      <c r="W39" s="27"/>
      <c r="X39" s="27"/>
      <c r="Y39" s="27"/>
      <c r="Z39" s="33"/>
      <c r="AA39" s="33"/>
      <c r="AB39" s="16">
        <f>+VLOOKUP(Q39,Matrice!B:D,3,0)</f>
        <v>2.25</v>
      </c>
      <c r="AC39" s="21">
        <f>+AB39*(VLOOKUP(D39,Matrice!F:G,2,0))</f>
        <v>810</v>
      </c>
      <c r="AD39" s="22">
        <f>VLOOKUP(I39,Matrice!$K$10:$L$14,2,0)/1.5*'Formation 2025 WSA'!Q39</f>
        <v>4000</v>
      </c>
    </row>
    <row r="40" spans="1:30" s="16" customFormat="1" x14ac:dyDescent="0.3">
      <c r="A40" s="33" t="s">
        <v>80</v>
      </c>
      <c r="B40" s="33" t="s">
        <v>283</v>
      </c>
      <c r="C40" s="33" t="s">
        <v>81</v>
      </c>
      <c r="D40" s="33" t="s">
        <v>82</v>
      </c>
      <c r="E40"/>
      <c r="F40"/>
      <c r="G40"/>
      <c r="H40" s="33" t="s">
        <v>67</v>
      </c>
      <c r="I40" s="33" t="s">
        <v>83</v>
      </c>
      <c r="J40" s="38">
        <v>45923</v>
      </c>
      <c r="K40" s="38">
        <v>45923</v>
      </c>
      <c r="L40" s="55" t="s">
        <v>84</v>
      </c>
      <c r="M40" s="27" t="s">
        <v>286</v>
      </c>
      <c r="N40" s="27" t="s">
        <v>93</v>
      </c>
      <c r="O40" s="27"/>
      <c r="P40" s="27"/>
      <c r="Q40" s="45">
        <v>1</v>
      </c>
      <c r="R40" s="27" t="s">
        <v>288</v>
      </c>
      <c r="S40" s="46" t="s">
        <v>103</v>
      </c>
      <c r="T40" s="27" t="s">
        <v>290</v>
      </c>
      <c r="U40" s="27"/>
      <c r="V40" s="27"/>
      <c r="W40" s="27"/>
      <c r="X40" s="27"/>
      <c r="Y40" s="27"/>
      <c r="Z40" s="33"/>
      <c r="AA40" s="33"/>
      <c r="AB40" s="16">
        <f>+VLOOKUP(Q40,Matrice!B:D,3,0)</f>
        <v>1.5</v>
      </c>
      <c r="AC40" s="21">
        <f>+AB40*(VLOOKUP(D40,Matrice!F:G,2,0))</f>
        <v>2250</v>
      </c>
      <c r="AD40" s="22">
        <f>VLOOKUP(I40,Matrice!$K$10:$L$14,2,0)/1.5*'Formation 2025 WSA'!Q40</f>
        <v>2666.6666666666665</v>
      </c>
    </row>
    <row r="41" spans="1:30" s="16" customFormat="1" x14ac:dyDescent="0.3">
      <c r="A41" t="s">
        <v>135</v>
      </c>
      <c r="B41" t="s">
        <v>281</v>
      </c>
      <c r="C41" t="s">
        <v>143</v>
      </c>
      <c r="D41" t="s">
        <v>66</v>
      </c>
      <c r="E41"/>
      <c r="F41"/>
      <c r="G41"/>
      <c r="H41" t="s">
        <v>99</v>
      </c>
      <c r="I41" t="s">
        <v>83</v>
      </c>
      <c r="J41" s="37">
        <v>45965</v>
      </c>
      <c r="K41" s="37">
        <v>45965</v>
      </c>
      <c r="L41" s="8" t="s">
        <v>179</v>
      </c>
      <c r="M41"/>
      <c r="N41"/>
      <c r="O41"/>
      <c r="P41"/>
      <c r="Q41">
        <v>1.5</v>
      </c>
      <c r="R41" t="s">
        <v>85</v>
      </c>
      <c r="S41"/>
      <c r="T41"/>
      <c r="U41"/>
      <c r="V41"/>
      <c r="W41"/>
      <c r="X41"/>
      <c r="Y41"/>
      <c r="Z41"/>
      <c r="AA41"/>
      <c r="AB41" s="16">
        <f>+VLOOKUP(Q41,Matrice!B:D,3,0)</f>
        <v>2.25</v>
      </c>
      <c r="AC41" s="21">
        <f>+AB41*(VLOOKUP(D41,Matrice!F:G,2,0))</f>
        <v>1462.5</v>
      </c>
      <c r="AD41" s="22">
        <f>VLOOKUP(I41,Matrice!$K$10:$L$14,2,0)/1.5*'Formation 2025 WSA'!Q41</f>
        <v>4000</v>
      </c>
    </row>
    <row r="42" spans="1:30" s="16" customFormat="1" x14ac:dyDescent="0.3">
      <c r="A42" t="s">
        <v>122</v>
      </c>
      <c r="B42" t="s">
        <v>122</v>
      </c>
      <c r="C42" t="s">
        <v>143</v>
      </c>
      <c r="D42" t="s">
        <v>123</v>
      </c>
      <c r="E42" s="8"/>
      <c r="F42" s="8"/>
      <c r="G42" s="8"/>
      <c r="H42" t="s">
        <v>124</v>
      </c>
      <c r="I42" t="s">
        <v>83</v>
      </c>
      <c r="J42" s="37">
        <v>45986</v>
      </c>
      <c r="K42" s="37">
        <v>45986</v>
      </c>
      <c r="L42" s="8" t="s">
        <v>179</v>
      </c>
      <c r="M42"/>
      <c r="N42"/>
      <c r="O42"/>
      <c r="P42"/>
      <c r="Q42" s="44">
        <v>1</v>
      </c>
      <c r="R42" t="s">
        <v>85</v>
      </c>
      <c r="S42"/>
      <c r="T42"/>
      <c r="U42"/>
      <c r="V42"/>
      <c r="W42"/>
      <c r="X42"/>
      <c r="Y42"/>
      <c r="Z42"/>
      <c r="AA42"/>
      <c r="AB42" s="16">
        <f>+VLOOKUP(Q42,Matrice!B:D,3,0)</f>
        <v>1.5</v>
      </c>
      <c r="AC42" s="21">
        <f>+AB42*(VLOOKUP(D42,Matrice!F:G,2,0))</f>
        <v>900</v>
      </c>
      <c r="AD42" s="22">
        <f>VLOOKUP(I42,Matrice!$K$10:$L$14,2,0)/1.5*'Formation 2025 WSA'!Q42</f>
        <v>2666.6666666666665</v>
      </c>
    </row>
    <row r="43" spans="1:30" s="16" customFormat="1" x14ac:dyDescent="0.3">
      <c r="A43" t="s">
        <v>279</v>
      </c>
      <c r="B43" t="s">
        <v>283</v>
      </c>
      <c r="C43" t="s">
        <v>143</v>
      </c>
      <c r="D43" t="s">
        <v>66</v>
      </c>
      <c r="E43" s="8"/>
      <c r="F43" s="8"/>
      <c r="G43" s="8"/>
      <c r="H43" t="s">
        <v>67</v>
      </c>
      <c r="I43" t="s">
        <v>83</v>
      </c>
      <c r="J43" s="37" t="s">
        <v>202</v>
      </c>
      <c r="K43" s="37" t="s">
        <v>202</v>
      </c>
      <c r="L43" s="8" t="s">
        <v>179</v>
      </c>
      <c r="M43"/>
      <c r="N43"/>
      <c r="O43"/>
      <c r="P43"/>
      <c r="Q43" s="66">
        <v>0.5</v>
      </c>
      <c r="R43" t="s">
        <v>85</v>
      </c>
      <c r="S43"/>
      <c r="T43"/>
      <c r="U43"/>
      <c r="V43"/>
      <c r="W43"/>
      <c r="X43"/>
      <c r="Y43"/>
      <c r="Z43"/>
      <c r="AA43"/>
      <c r="AB43" s="16">
        <f>+VLOOKUP(Q43,Matrice!B:D,3,0)</f>
        <v>0.75</v>
      </c>
      <c r="AC43" s="21">
        <f>+AB43*(VLOOKUP(D43,Matrice!F:G,2,0))</f>
        <v>487.5</v>
      </c>
      <c r="AD43" s="22">
        <f>VLOOKUP(I43,Matrice!$K$10:$L$14,2,0)/1.5*'Formation 2025 WSA'!Q43</f>
        <v>1333.3333333333333</v>
      </c>
    </row>
    <row r="44" spans="1:30" s="16" customFormat="1" x14ac:dyDescent="0.3">
      <c r="A44" t="s">
        <v>80</v>
      </c>
      <c r="B44" s="33" t="s">
        <v>283</v>
      </c>
      <c r="C44" t="s">
        <v>143</v>
      </c>
      <c r="D44" t="s">
        <v>68</v>
      </c>
      <c r="E44"/>
      <c r="F44"/>
      <c r="G44"/>
      <c r="H44" t="s">
        <v>67</v>
      </c>
      <c r="I44" t="s">
        <v>83</v>
      </c>
      <c r="J44" s="37" t="s">
        <v>180</v>
      </c>
      <c r="K44" s="37"/>
      <c r="L44" s="8" t="s">
        <v>179</v>
      </c>
      <c r="M44"/>
      <c r="N44"/>
      <c r="O44"/>
      <c r="P44"/>
      <c r="Q44">
        <v>1.5</v>
      </c>
      <c r="R44" t="s">
        <v>94</v>
      </c>
      <c r="S44"/>
      <c r="T44"/>
      <c r="U44"/>
      <c r="V44"/>
      <c r="W44"/>
      <c r="X44"/>
      <c r="Y44"/>
      <c r="Z44"/>
      <c r="AA44"/>
      <c r="AB44" s="16">
        <f>+VLOOKUP(Q44,Matrice!B:D,3,0)</f>
        <v>2.25</v>
      </c>
      <c r="AC44" s="21">
        <f>+AB44*(VLOOKUP(D44,Matrice!F:G,2,0))</f>
        <v>900</v>
      </c>
      <c r="AD44" s="22">
        <f>VLOOKUP(I44,Matrice!$K$10:$L$14,2,0)/1.5*'Formation 2025 WSA'!Q44</f>
        <v>4000</v>
      </c>
    </row>
    <row r="45" spans="1:30" s="16" customFormat="1" x14ac:dyDescent="0.3">
      <c r="A45" t="s">
        <v>153</v>
      </c>
      <c r="B45" s="33" t="s">
        <v>283</v>
      </c>
      <c r="C45" t="s">
        <v>143</v>
      </c>
      <c r="D45" t="s">
        <v>139</v>
      </c>
      <c r="E45"/>
      <c r="F45"/>
      <c r="G45"/>
      <c r="H45" t="s">
        <v>67</v>
      </c>
      <c r="I45" t="s">
        <v>83</v>
      </c>
      <c r="J45" s="37" t="s">
        <v>180</v>
      </c>
      <c r="K45" s="39"/>
      <c r="L45" s="41" t="s">
        <v>179</v>
      </c>
      <c r="M45"/>
      <c r="N45"/>
      <c r="O45"/>
      <c r="P45"/>
      <c r="Q45">
        <v>0.5</v>
      </c>
      <c r="R45" t="s">
        <v>288</v>
      </c>
      <c r="S45"/>
      <c r="T45"/>
      <c r="U45"/>
      <c r="V45"/>
      <c r="W45"/>
      <c r="X45"/>
      <c r="Y45"/>
      <c r="Z45"/>
      <c r="AA45"/>
      <c r="AB45" s="16">
        <f>+VLOOKUP(Q45,Matrice!B:D,3,0)</f>
        <v>0.75</v>
      </c>
      <c r="AC45" s="21">
        <f>+AB45*(VLOOKUP(D45,Matrice!F:G,2,0))</f>
        <v>675</v>
      </c>
      <c r="AD45" s="22">
        <f>VLOOKUP(I45,Matrice!$K$10:$L$14,2,0)/1.5*'Formation 2025 WSA'!Q45</f>
        <v>1333.3333333333333</v>
      </c>
    </row>
    <row r="46" spans="1:30" s="16" customFormat="1" x14ac:dyDescent="0.3">
      <c r="A46" t="s">
        <v>142</v>
      </c>
      <c r="B46" t="s">
        <v>284</v>
      </c>
      <c r="C46" t="s">
        <v>143</v>
      </c>
      <c r="D46" t="s">
        <v>66</v>
      </c>
      <c r="E46"/>
      <c r="F46"/>
      <c r="G46"/>
      <c r="H46" t="s">
        <v>67</v>
      </c>
      <c r="I46" t="s">
        <v>83</v>
      </c>
      <c r="J46" s="37" t="s">
        <v>178</v>
      </c>
      <c r="K46" s="37"/>
      <c r="L46" s="8" t="s">
        <v>179</v>
      </c>
      <c r="M46"/>
      <c r="N46"/>
      <c r="O46"/>
      <c r="P46"/>
      <c r="Q46">
        <v>0.5</v>
      </c>
      <c r="R46" t="s">
        <v>85</v>
      </c>
      <c r="S46"/>
      <c r="T46"/>
      <c r="U46"/>
      <c r="V46"/>
      <c r="W46"/>
      <c r="X46"/>
      <c r="Y46"/>
      <c r="Z46"/>
      <c r="AA46"/>
      <c r="AB46" s="16">
        <f>+VLOOKUP(Q46,Matrice!B:D,3,0)</f>
        <v>0.75</v>
      </c>
      <c r="AC46" s="21">
        <f>+AB46*(VLOOKUP(D46,Matrice!F:G,2,0))</f>
        <v>487.5</v>
      </c>
      <c r="AD46" s="22">
        <f>VLOOKUP(I46,Matrice!$K$10:$L$14,2,0)/1.5*'Formation 2025 WSA'!Q46</f>
        <v>1333.3333333333333</v>
      </c>
    </row>
    <row r="47" spans="1:30" s="16" customFormat="1" x14ac:dyDescent="0.3">
      <c r="A47" t="s">
        <v>127</v>
      </c>
      <c r="B47" t="s">
        <v>127</v>
      </c>
      <c r="C47" t="s">
        <v>143</v>
      </c>
      <c r="D47" t="s">
        <v>56</v>
      </c>
      <c r="E47"/>
      <c r="F47"/>
      <c r="G47" s="35"/>
      <c r="H47" t="s">
        <v>99</v>
      </c>
      <c r="I47" t="s">
        <v>83</v>
      </c>
      <c r="J47" s="37" t="s">
        <v>178</v>
      </c>
      <c r="K47" s="40"/>
      <c r="L47" s="8" t="s">
        <v>179</v>
      </c>
      <c r="M47"/>
      <c r="N47"/>
      <c r="O47"/>
      <c r="P47"/>
      <c r="Q47" s="34">
        <v>0.5</v>
      </c>
      <c r="R47" t="s">
        <v>85</v>
      </c>
      <c r="S47"/>
      <c r="T47"/>
      <c r="U47"/>
      <c r="V47"/>
      <c r="W47"/>
      <c r="X47"/>
      <c r="Y47"/>
      <c r="Z47"/>
      <c r="AA47"/>
      <c r="AB47" s="16">
        <f>+VLOOKUP(Q47,Matrice!B:D,3,0)</f>
        <v>0.75</v>
      </c>
      <c r="AC47" s="21">
        <f>+AB47*(VLOOKUP(D47,Matrice!F:G,2,0))</f>
        <v>300</v>
      </c>
      <c r="AD47" s="22">
        <f>VLOOKUP(I47,Matrice!$K$10:$L$14,2,0)/1.5*'Formation 2025 WSA'!Q47</f>
        <v>1333.3333333333333</v>
      </c>
    </row>
    <row r="48" spans="1:30" s="16" customFormat="1" x14ac:dyDescent="0.3">
      <c r="A48" t="s">
        <v>62</v>
      </c>
      <c r="B48" t="s">
        <v>282</v>
      </c>
      <c r="C48" t="s">
        <v>143</v>
      </c>
      <c r="D48" t="s">
        <v>63</v>
      </c>
      <c r="E48"/>
      <c r="F48"/>
      <c r="G48" s="8"/>
      <c r="H48" s="8" t="s">
        <v>64</v>
      </c>
      <c r="I48" t="s">
        <v>83</v>
      </c>
      <c r="J48" s="37" t="s">
        <v>178</v>
      </c>
      <c r="K48" s="40"/>
      <c r="L48" s="8" t="s">
        <v>179</v>
      </c>
      <c r="M48"/>
      <c r="N48"/>
      <c r="O48"/>
      <c r="P48"/>
      <c r="Q48">
        <v>2</v>
      </c>
      <c r="R48" t="s">
        <v>85</v>
      </c>
      <c r="S48"/>
      <c r="T48"/>
      <c r="U48"/>
      <c r="V48"/>
      <c r="W48"/>
      <c r="X48"/>
      <c r="Y48"/>
      <c r="Z48"/>
      <c r="AA48"/>
      <c r="AB48" s="16">
        <f>+VLOOKUP(Q48,Matrice!B:D,3,0)</f>
        <v>3</v>
      </c>
      <c r="AC48" s="21">
        <f>+AB48*(VLOOKUP(D48,Matrice!F:G,2,0))</f>
        <v>1599.9900000000002</v>
      </c>
      <c r="AD48" s="22">
        <f>VLOOKUP(I48,Matrice!$K$10:$L$14,2,0)/1.5*'Formation 2025 WSA'!Q48</f>
        <v>5333.333333333333</v>
      </c>
    </row>
    <row r="49" spans="1:30" s="16" customFormat="1" x14ac:dyDescent="0.3">
      <c r="A49" t="s">
        <v>80</v>
      </c>
      <c r="B49" s="33" t="s">
        <v>283</v>
      </c>
      <c r="C49" t="s">
        <v>143</v>
      </c>
      <c r="D49" t="s">
        <v>68</v>
      </c>
      <c r="E49"/>
      <c r="F49"/>
      <c r="G49"/>
      <c r="H49" t="s">
        <v>67</v>
      </c>
      <c r="I49" t="s">
        <v>83</v>
      </c>
      <c r="J49" s="37" t="s">
        <v>178</v>
      </c>
      <c r="K49" s="37"/>
      <c r="L49" s="8" t="s">
        <v>179</v>
      </c>
      <c r="M49"/>
      <c r="N49"/>
      <c r="O49"/>
      <c r="P49"/>
      <c r="Q49">
        <v>1.5</v>
      </c>
      <c r="R49" t="s">
        <v>85</v>
      </c>
      <c r="S49"/>
      <c r="T49"/>
      <c r="U49"/>
      <c r="V49"/>
      <c r="W49"/>
      <c r="X49"/>
      <c r="Y49"/>
      <c r="Z49"/>
      <c r="AA49"/>
      <c r="AB49" s="16">
        <f>+VLOOKUP(Q49,Matrice!B:D,3,0)</f>
        <v>2.25</v>
      </c>
      <c r="AC49" s="21">
        <f>+AB49*(VLOOKUP(D49,Matrice!F:G,2,0))</f>
        <v>900</v>
      </c>
      <c r="AD49" s="22">
        <f>VLOOKUP(I49,Matrice!$K$10:$L$14,2,0)/1.5*'Formation 2025 WSA'!Q49</f>
        <v>4000</v>
      </c>
    </row>
    <row r="50" spans="1:30" s="16" customFormat="1" x14ac:dyDescent="0.3">
      <c r="A50" t="s">
        <v>153</v>
      </c>
      <c r="B50" s="33" t="s">
        <v>283</v>
      </c>
      <c r="C50" t="s">
        <v>143</v>
      </c>
      <c r="D50" t="s">
        <v>139</v>
      </c>
      <c r="E50"/>
      <c r="F50"/>
      <c r="G50"/>
      <c r="H50" t="s">
        <v>67</v>
      </c>
      <c r="I50" t="s">
        <v>83</v>
      </c>
      <c r="J50" s="37" t="s">
        <v>178</v>
      </c>
      <c r="K50" s="39"/>
      <c r="L50" s="41" t="s">
        <v>179</v>
      </c>
      <c r="M50"/>
      <c r="N50"/>
      <c r="O50"/>
      <c r="P50"/>
      <c r="Q50">
        <v>0.5</v>
      </c>
      <c r="R50" t="s">
        <v>85</v>
      </c>
      <c r="S50"/>
      <c r="T50"/>
      <c r="U50"/>
      <c r="V50"/>
      <c r="W50"/>
      <c r="X50"/>
      <c r="Y50"/>
      <c r="Z50"/>
      <c r="AA50"/>
      <c r="AB50" s="16">
        <f>+VLOOKUP(Q50,Matrice!B:D,3,0)</f>
        <v>0.75</v>
      </c>
      <c r="AC50" s="21">
        <f>+AB50*(VLOOKUP(D50,Matrice!F:G,2,0))</f>
        <v>675</v>
      </c>
      <c r="AD50" s="22">
        <f>VLOOKUP(I50,Matrice!$K$10:$L$14,2,0)/1.5*'Formation 2025 WSA'!Q50</f>
        <v>1333.3333333333333</v>
      </c>
    </row>
    <row r="51" spans="1:30" s="16" customFormat="1" x14ac:dyDescent="0.3">
      <c r="A51" t="s">
        <v>54</v>
      </c>
      <c r="B51" t="s">
        <v>280</v>
      </c>
      <c r="C51" t="s">
        <v>143</v>
      </c>
      <c r="D51" t="s">
        <v>56</v>
      </c>
      <c r="E51" s="8"/>
      <c r="F51" s="8"/>
      <c r="G51" s="8"/>
      <c r="H51" s="8" t="s">
        <v>57</v>
      </c>
      <c r="I51" t="s">
        <v>83</v>
      </c>
      <c r="J51" s="37" t="s">
        <v>178</v>
      </c>
      <c r="K51" s="37"/>
      <c r="L51" s="8" t="s">
        <v>179</v>
      </c>
      <c r="M51"/>
      <c r="N51"/>
      <c r="O51"/>
      <c r="P51"/>
      <c r="Q51">
        <v>0.5</v>
      </c>
      <c r="R51" t="s">
        <v>85</v>
      </c>
      <c r="S51"/>
      <c r="T51"/>
      <c r="U51"/>
      <c r="V51"/>
      <c r="W51"/>
      <c r="X51"/>
      <c r="Y51"/>
      <c r="Z51"/>
      <c r="AA51"/>
      <c r="AB51" s="16">
        <f>+VLOOKUP(Q51,Matrice!B:D,3,0)</f>
        <v>0.75</v>
      </c>
      <c r="AC51" s="21">
        <f>+AB51*(VLOOKUP(D51,Matrice!F:G,2,0))</f>
        <v>300</v>
      </c>
      <c r="AD51" s="22">
        <f>VLOOKUP(I51,Matrice!$K$10:$L$14,2,0)/1.5*'Formation 2025 WSA'!Q51</f>
        <v>1333.3333333333333</v>
      </c>
    </row>
    <row r="52" spans="1:30" x14ac:dyDescent="0.3">
      <c r="A52" t="s">
        <v>279</v>
      </c>
      <c r="B52" t="s">
        <v>283</v>
      </c>
      <c r="C52" t="s">
        <v>143</v>
      </c>
      <c r="D52" t="s">
        <v>293</v>
      </c>
      <c r="H52" t="s">
        <v>67</v>
      </c>
      <c r="I52" t="s">
        <v>83</v>
      </c>
      <c r="J52" s="37" t="s">
        <v>202</v>
      </c>
      <c r="L52" s="8" t="s">
        <v>179</v>
      </c>
      <c r="N52" s="8"/>
      <c r="Q52">
        <v>1</v>
      </c>
      <c r="R52" t="s">
        <v>85</v>
      </c>
      <c r="AB52" s="16">
        <f>+VLOOKUP(Q52,Matrice!B:D,3,0)</f>
        <v>1.5</v>
      </c>
      <c r="AC52" s="21">
        <f>+AB52*(VLOOKUP(D52,Matrice!F:G,2,0))</f>
        <v>1350</v>
      </c>
      <c r="AD52" s="22">
        <f>VLOOKUP(I52,Matrice!$K$10:$L$14,2,0)/1.5*'Formation 2025 WSA'!Q52</f>
        <v>2666.6666666666665</v>
      </c>
    </row>
  </sheetData>
  <autoFilter ref="A2:AC51" xr:uid="{9AC65A19-930F-4C98-A129-31B6A1AADC9E}"/>
  <phoneticPr fontId="1" type="noConversion"/>
  <hyperlinks>
    <hyperlink ref="U9" r:id="rId1" xr:uid="{EC1A85D9-150D-4A24-A181-03E035F6D04F}"/>
    <hyperlink ref="U27" r:id="rId2" display="Novotel Saint-Etienne Centre Gare Châteaucreux" xr:uid="{2A3C470A-69FD-405B-BE38-E6DD75E0A7B1}"/>
    <hyperlink ref="U11" r:id="rId3" xr:uid="{EE43AAC3-F3B3-4C6E-93DF-C72F7DBBA2B1}"/>
  </hyperlinks>
  <pageMargins left="0.7" right="0.7" top="0.75" bottom="0.75" header="0.3" footer="0.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49E2-BF67-4DE4-9057-B0EDD5F9D965}">
  <dimension ref="B1:E58"/>
  <sheetViews>
    <sheetView workbookViewId="0">
      <selection activeCell="C5" sqref="C5"/>
    </sheetView>
  </sheetViews>
  <sheetFormatPr baseColWidth="10" defaultColWidth="11.44140625" defaultRowHeight="14.4" x14ac:dyDescent="0.3"/>
  <cols>
    <col min="2" max="2" width="17.33203125" bestFit="1" customWidth="1"/>
    <col min="5" max="5" width="11.5546875" style="10"/>
  </cols>
  <sheetData>
    <row r="1" spans="2:5" x14ac:dyDescent="0.3">
      <c r="D1">
        <f>SUBTOTAL(9,D3:D61)</f>
        <v>120</v>
      </c>
      <c r="E1" s="10">
        <f>SUBTOTAL(9,E3:E152)</f>
        <v>56600</v>
      </c>
    </row>
    <row r="2" spans="2:5" x14ac:dyDescent="0.3">
      <c r="B2" t="s">
        <v>69</v>
      </c>
      <c r="C2" t="s">
        <v>70</v>
      </c>
      <c r="D2" t="s">
        <v>71</v>
      </c>
      <c r="E2" s="10" t="s">
        <v>72</v>
      </c>
    </row>
    <row r="3" spans="2:5" x14ac:dyDescent="0.3">
      <c r="B3" t="s">
        <v>66</v>
      </c>
      <c r="C3" s="14">
        <v>45658</v>
      </c>
      <c r="D3">
        <v>4</v>
      </c>
      <c r="E3" s="10">
        <f>D3*+VLOOKUP(B3,Matrice!$B$11:$C$17,2,0)</f>
        <v>2600</v>
      </c>
    </row>
    <row r="4" spans="2:5" x14ac:dyDescent="0.3">
      <c r="B4" t="s">
        <v>181</v>
      </c>
      <c r="C4" s="14">
        <v>45658</v>
      </c>
      <c r="D4">
        <v>4</v>
      </c>
      <c r="E4" s="10">
        <f>D4*+VLOOKUP(B4,Matrice!$B$11:$C$17,2,0)</f>
        <v>1400</v>
      </c>
    </row>
    <row r="5" spans="2:5" x14ac:dyDescent="0.3">
      <c r="B5" t="s">
        <v>182</v>
      </c>
      <c r="C5" s="14">
        <v>45658</v>
      </c>
      <c r="D5">
        <v>0.5</v>
      </c>
      <c r="E5" s="10">
        <f>D5*+VLOOKUP(B5,Matrice!$B$11:$C$17,2,0)</f>
        <v>250</v>
      </c>
    </row>
    <row r="6" spans="2:5" x14ac:dyDescent="0.3">
      <c r="B6" t="s">
        <v>183</v>
      </c>
      <c r="C6" s="14">
        <v>45658</v>
      </c>
      <c r="D6">
        <v>1</v>
      </c>
      <c r="E6" s="10">
        <f>D6*+VLOOKUP(B6,Matrice!$B$11:$C$17,2,0)</f>
        <v>200</v>
      </c>
    </row>
    <row r="7" spans="2:5" x14ac:dyDescent="0.3">
      <c r="B7" t="s">
        <v>184</v>
      </c>
      <c r="C7" s="14">
        <v>45658</v>
      </c>
      <c r="D7">
        <v>0.5</v>
      </c>
      <c r="E7" s="10">
        <f>D7*+VLOOKUP(B7,Matrice!$B$11:$C$17,2,0)</f>
        <v>250</v>
      </c>
    </row>
    <row r="8" spans="2:5" x14ac:dyDescent="0.3">
      <c r="B8" t="s">
        <v>185</v>
      </c>
      <c r="C8" s="14">
        <v>45658</v>
      </c>
      <c r="D8">
        <v>1</v>
      </c>
      <c r="E8" s="10">
        <f>D8*+VLOOKUP(B8,Matrice!$B$11:$C$17,2,0)</f>
        <v>550</v>
      </c>
    </row>
    <row r="9" spans="2:5" x14ac:dyDescent="0.3">
      <c r="B9" t="s">
        <v>66</v>
      </c>
      <c r="C9" s="14">
        <v>45689</v>
      </c>
      <c r="D9">
        <v>4</v>
      </c>
      <c r="E9" s="10">
        <f>D9*+VLOOKUP(B9,Matrice!$B$11:$C$17,2,0)</f>
        <v>2600</v>
      </c>
    </row>
    <row r="10" spans="2:5" x14ac:dyDescent="0.3">
      <c r="B10" t="s">
        <v>181</v>
      </c>
      <c r="C10" s="14">
        <v>45689</v>
      </c>
      <c r="D10">
        <v>4</v>
      </c>
      <c r="E10" s="10">
        <f>D10*+VLOOKUP(B10,Matrice!$B$11:$C$17,2,0)</f>
        <v>1400</v>
      </c>
    </row>
    <row r="11" spans="2:5" x14ac:dyDescent="0.3">
      <c r="B11" t="s">
        <v>182</v>
      </c>
      <c r="C11" s="14">
        <v>45689</v>
      </c>
      <c r="D11">
        <v>0.5</v>
      </c>
      <c r="E11" s="10">
        <f>D11*+VLOOKUP(B11,Matrice!$B$11:$C$17,2,0)</f>
        <v>250</v>
      </c>
    </row>
    <row r="12" spans="2:5" x14ac:dyDescent="0.3">
      <c r="B12" t="s">
        <v>183</v>
      </c>
      <c r="C12" s="14">
        <v>45689</v>
      </c>
      <c r="D12">
        <v>1</v>
      </c>
      <c r="E12" s="10">
        <f>D12*+VLOOKUP(B12,Matrice!$B$11:$C$17,2,0)</f>
        <v>200</v>
      </c>
    </row>
    <row r="13" spans="2:5" x14ac:dyDescent="0.3">
      <c r="B13" t="s">
        <v>66</v>
      </c>
      <c r="C13" s="14">
        <v>45717</v>
      </c>
      <c r="D13">
        <v>4</v>
      </c>
      <c r="E13" s="10">
        <f>D13*+VLOOKUP(B13,Matrice!$B$11:$C$17,2,0)</f>
        <v>2600</v>
      </c>
    </row>
    <row r="14" spans="2:5" x14ac:dyDescent="0.3">
      <c r="B14" t="s">
        <v>181</v>
      </c>
      <c r="C14" s="14">
        <v>45717</v>
      </c>
      <c r="D14">
        <v>4</v>
      </c>
      <c r="E14" s="10">
        <f>D14*+VLOOKUP(B14,Matrice!$B$11:$C$17,2,0)</f>
        <v>1400</v>
      </c>
    </row>
    <row r="15" spans="2:5" x14ac:dyDescent="0.3">
      <c r="B15" t="s">
        <v>182</v>
      </c>
      <c r="C15" s="14">
        <v>45717</v>
      </c>
      <c r="D15">
        <v>0.5</v>
      </c>
      <c r="E15" s="10">
        <f>D15*+VLOOKUP(B15,Matrice!$B$11:$C$17,2,0)</f>
        <v>250</v>
      </c>
    </row>
    <row r="16" spans="2:5" x14ac:dyDescent="0.3">
      <c r="B16" t="s">
        <v>183</v>
      </c>
      <c r="C16" s="14">
        <v>45717</v>
      </c>
      <c r="D16">
        <v>1</v>
      </c>
      <c r="E16" s="10">
        <f>D16*+VLOOKUP(B16,Matrice!$B$11:$C$17,2,0)</f>
        <v>200</v>
      </c>
    </row>
    <row r="17" spans="2:5" x14ac:dyDescent="0.3">
      <c r="B17" t="s">
        <v>66</v>
      </c>
      <c r="C17" s="14">
        <v>45748</v>
      </c>
      <c r="D17">
        <v>4</v>
      </c>
      <c r="E17" s="10">
        <f>D17*+VLOOKUP(B17,Matrice!$B$11:$C$17,2,0)</f>
        <v>2600</v>
      </c>
    </row>
    <row r="18" spans="2:5" x14ac:dyDescent="0.3">
      <c r="B18" t="s">
        <v>181</v>
      </c>
      <c r="C18" s="14">
        <v>45748</v>
      </c>
      <c r="D18">
        <v>4</v>
      </c>
      <c r="E18" s="10">
        <f>D18*+VLOOKUP(B18,Matrice!$B$11:$C$17,2,0)</f>
        <v>1400</v>
      </c>
    </row>
    <row r="19" spans="2:5" x14ac:dyDescent="0.3">
      <c r="B19" t="s">
        <v>182</v>
      </c>
      <c r="C19" s="14">
        <v>45748</v>
      </c>
      <c r="D19">
        <v>0.5</v>
      </c>
      <c r="E19" s="10">
        <f>D19*+VLOOKUP(B19,Matrice!$B$11:$C$17,2,0)</f>
        <v>250</v>
      </c>
    </row>
    <row r="20" spans="2:5" x14ac:dyDescent="0.3">
      <c r="B20" t="s">
        <v>183</v>
      </c>
      <c r="C20" s="14">
        <v>45748</v>
      </c>
      <c r="D20">
        <v>1</v>
      </c>
      <c r="E20" s="10">
        <f>D20*+VLOOKUP(B20,Matrice!$B$11:$C$17,2,0)</f>
        <v>200</v>
      </c>
    </row>
    <row r="21" spans="2:5" x14ac:dyDescent="0.3">
      <c r="B21" t="s">
        <v>66</v>
      </c>
      <c r="C21" s="14">
        <v>45778</v>
      </c>
      <c r="D21">
        <v>4</v>
      </c>
      <c r="E21" s="10">
        <f>D21*+VLOOKUP(B21,Matrice!$B$11:$C$17,2,0)</f>
        <v>2600</v>
      </c>
    </row>
    <row r="22" spans="2:5" x14ac:dyDescent="0.3">
      <c r="B22" t="s">
        <v>181</v>
      </c>
      <c r="C22" s="14">
        <v>45778</v>
      </c>
      <c r="D22">
        <v>4</v>
      </c>
      <c r="E22" s="10">
        <f>D22*+VLOOKUP(B22,Matrice!$B$11:$C$17,2,0)</f>
        <v>1400</v>
      </c>
    </row>
    <row r="23" spans="2:5" x14ac:dyDescent="0.3">
      <c r="B23" t="s">
        <v>182</v>
      </c>
      <c r="C23" s="14">
        <v>45778</v>
      </c>
      <c r="D23">
        <v>0.5</v>
      </c>
      <c r="E23" s="10">
        <f>D23*+VLOOKUP(B23,Matrice!$B$11:$C$17,2,0)</f>
        <v>250</v>
      </c>
    </row>
    <row r="24" spans="2:5" x14ac:dyDescent="0.3">
      <c r="B24" t="s">
        <v>183</v>
      </c>
      <c r="C24" s="14">
        <v>45778</v>
      </c>
      <c r="D24">
        <v>1</v>
      </c>
      <c r="E24" s="10">
        <f>D24*+VLOOKUP(B24,Matrice!$B$11:$C$17,2,0)</f>
        <v>200</v>
      </c>
    </row>
    <row r="25" spans="2:5" x14ac:dyDescent="0.3">
      <c r="B25" t="s">
        <v>184</v>
      </c>
      <c r="C25" s="14">
        <v>45778</v>
      </c>
      <c r="D25">
        <v>0.5</v>
      </c>
      <c r="E25" s="10">
        <f>D25*+VLOOKUP(B25,Matrice!$B$11:$C$17,2,0)</f>
        <v>250</v>
      </c>
    </row>
    <row r="26" spans="2:5" x14ac:dyDescent="0.3">
      <c r="B26" t="s">
        <v>185</v>
      </c>
      <c r="C26" s="14">
        <v>45778</v>
      </c>
      <c r="D26">
        <v>1</v>
      </c>
      <c r="E26" s="10">
        <f>D26*+VLOOKUP(B26,Matrice!$B$11:$C$17,2,0)</f>
        <v>550</v>
      </c>
    </row>
    <row r="27" spans="2:5" x14ac:dyDescent="0.3">
      <c r="B27" t="s">
        <v>66</v>
      </c>
      <c r="C27" s="14">
        <v>45809</v>
      </c>
      <c r="D27">
        <v>4</v>
      </c>
      <c r="E27" s="10">
        <f>D27*+VLOOKUP(B27,Matrice!$B$11:$C$17,2,0)</f>
        <v>2600</v>
      </c>
    </row>
    <row r="28" spans="2:5" x14ac:dyDescent="0.3">
      <c r="B28" t="s">
        <v>181</v>
      </c>
      <c r="C28" s="14">
        <v>45809</v>
      </c>
      <c r="D28">
        <v>4</v>
      </c>
      <c r="E28" s="10">
        <f>D28*+VLOOKUP(B28,Matrice!$B$11:$C$17,2,0)</f>
        <v>1400</v>
      </c>
    </row>
    <row r="29" spans="2:5" x14ac:dyDescent="0.3">
      <c r="B29" t="s">
        <v>182</v>
      </c>
      <c r="C29" s="14">
        <v>45809</v>
      </c>
      <c r="D29">
        <v>0.5</v>
      </c>
      <c r="E29" s="10">
        <f>D29*+VLOOKUP(B29,Matrice!$B$11:$C$17,2,0)</f>
        <v>250</v>
      </c>
    </row>
    <row r="30" spans="2:5" x14ac:dyDescent="0.3">
      <c r="B30" t="s">
        <v>183</v>
      </c>
      <c r="C30" s="14">
        <v>45809</v>
      </c>
      <c r="D30">
        <v>1</v>
      </c>
      <c r="E30" s="10">
        <f>D30*+VLOOKUP(B30,Matrice!$B$11:$C$17,2,0)</f>
        <v>200</v>
      </c>
    </row>
    <row r="31" spans="2:5" x14ac:dyDescent="0.3">
      <c r="B31" t="s">
        <v>66</v>
      </c>
      <c r="C31" s="14">
        <v>45839</v>
      </c>
      <c r="D31">
        <v>4</v>
      </c>
      <c r="E31" s="10">
        <f>D31*+VLOOKUP(B31,Matrice!$B$11:$C$17,2,0)</f>
        <v>2600</v>
      </c>
    </row>
    <row r="32" spans="2:5" x14ac:dyDescent="0.3">
      <c r="B32" t="s">
        <v>181</v>
      </c>
      <c r="C32" s="14">
        <v>45839</v>
      </c>
      <c r="D32">
        <v>4</v>
      </c>
      <c r="E32" s="10">
        <f>D32*+VLOOKUP(B32,Matrice!$B$11:$C$17,2,0)</f>
        <v>1400</v>
      </c>
    </row>
    <row r="33" spans="2:5" x14ac:dyDescent="0.3">
      <c r="B33" t="s">
        <v>182</v>
      </c>
      <c r="C33" s="14">
        <v>45839</v>
      </c>
      <c r="D33">
        <v>0.5</v>
      </c>
      <c r="E33" s="10">
        <f>D33*+VLOOKUP(B33,Matrice!$B$11:$C$17,2,0)</f>
        <v>250</v>
      </c>
    </row>
    <row r="34" spans="2:5" x14ac:dyDescent="0.3">
      <c r="B34" t="s">
        <v>183</v>
      </c>
      <c r="C34" s="14">
        <v>45839</v>
      </c>
      <c r="D34">
        <v>1</v>
      </c>
      <c r="E34" s="10">
        <f>D34*+VLOOKUP(B34,Matrice!$B$11:$C$17,2,0)</f>
        <v>200</v>
      </c>
    </row>
    <row r="35" spans="2:5" x14ac:dyDescent="0.3">
      <c r="B35" t="s">
        <v>66</v>
      </c>
      <c r="C35" s="14">
        <v>45870</v>
      </c>
      <c r="D35">
        <v>4</v>
      </c>
      <c r="E35" s="10">
        <f>D35*+VLOOKUP(B35,Matrice!$B$11:$C$17,2,0)</f>
        <v>2600</v>
      </c>
    </row>
    <row r="36" spans="2:5" x14ac:dyDescent="0.3">
      <c r="B36" t="s">
        <v>181</v>
      </c>
      <c r="C36" s="14">
        <v>45870</v>
      </c>
      <c r="D36">
        <v>4</v>
      </c>
      <c r="E36" s="10">
        <f>D36*+VLOOKUP(B36,Matrice!$B$11:$C$17,2,0)</f>
        <v>1400</v>
      </c>
    </row>
    <row r="37" spans="2:5" x14ac:dyDescent="0.3">
      <c r="B37" t="s">
        <v>182</v>
      </c>
      <c r="C37" s="14">
        <v>45870</v>
      </c>
      <c r="D37">
        <v>0.5</v>
      </c>
      <c r="E37" s="10">
        <f>D37*+VLOOKUP(B37,Matrice!$B$11:$C$17,2,0)</f>
        <v>250</v>
      </c>
    </row>
    <row r="38" spans="2:5" x14ac:dyDescent="0.3">
      <c r="B38" t="s">
        <v>183</v>
      </c>
      <c r="C38" s="14">
        <v>45870</v>
      </c>
      <c r="D38">
        <v>1</v>
      </c>
      <c r="E38" s="10">
        <f>D38*+VLOOKUP(B38,Matrice!$B$11:$C$17,2,0)</f>
        <v>200</v>
      </c>
    </row>
    <row r="39" spans="2:5" x14ac:dyDescent="0.3">
      <c r="B39" t="s">
        <v>66</v>
      </c>
      <c r="C39" s="14">
        <v>45901</v>
      </c>
      <c r="D39">
        <v>4</v>
      </c>
      <c r="E39" s="10">
        <f>D39*+VLOOKUP(B39,Matrice!$B$11:$C$17,2,0)</f>
        <v>2600</v>
      </c>
    </row>
    <row r="40" spans="2:5" x14ac:dyDescent="0.3">
      <c r="B40" t="s">
        <v>181</v>
      </c>
      <c r="C40" s="14">
        <v>45901</v>
      </c>
      <c r="D40">
        <v>4</v>
      </c>
      <c r="E40" s="10">
        <f>D40*+VLOOKUP(B40,Matrice!$B$11:$C$17,2,0)</f>
        <v>1400</v>
      </c>
    </row>
    <row r="41" spans="2:5" x14ac:dyDescent="0.3">
      <c r="B41" t="s">
        <v>182</v>
      </c>
      <c r="C41" s="14">
        <v>45901</v>
      </c>
      <c r="D41">
        <v>0.5</v>
      </c>
      <c r="E41" s="10">
        <f>D41*+VLOOKUP(B41,Matrice!$B$11:$C$17,2,0)</f>
        <v>250</v>
      </c>
    </row>
    <row r="42" spans="2:5" x14ac:dyDescent="0.3">
      <c r="B42" t="s">
        <v>183</v>
      </c>
      <c r="C42" s="14">
        <v>45901</v>
      </c>
      <c r="D42">
        <v>1</v>
      </c>
      <c r="E42" s="10">
        <f>D42*+VLOOKUP(B42,Matrice!$B$11:$C$17,2,0)</f>
        <v>200</v>
      </c>
    </row>
    <row r="43" spans="2:5" x14ac:dyDescent="0.3">
      <c r="B43" t="s">
        <v>184</v>
      </c>
      <c r="C43" s="14">
        <v>45901</v>
      </c>
      <c r="D43">
        <v>0.5</v>
      </c>
      <c r="E43" s="10">
        <f>D43*+VLOOKUP(B43,Matrice!$B$11:$C$17,2,0)</f>
        <v>250</v>
      </c>
    </row>
    <row r="44" spans="2:5" x14ac:dyDescent="0.3">
      <c r="B44" t="s">
        <v>185</v>
      </c>
      <c r="C44" s="14">
        <v>45901</v>
      </c>
      <c r="D44">
        <v>1</v>
      </c>
      <c r="E44" s="10">
        <f>D44*+VLOOKUP(B44,Matrice!$B$11:$C$17,2,0)</f>
        <v>550</v>
      </c>
    </row>
    <row r="45" spans="2:5" x14ac:dyDescent="0.3">
      <c r="B45" t="s">
        <v>66</v>
      </c>
      <c r="C45" s="14">
        <v>45931</v>
      </c>
      <c r="D45">
        <v>4</v>
      </c>
      <c r="E45" s="10">
        <f>D45*+VLOOKUP(B45,Matrice!$B$11:$C$17,2,0)</f>
        <v>2600</v>
      </c>
    </row>
    <row r="46" spans="2:5" x14ac:dyDescent="0.3">
      <c r="B46" t="s">
        <v>181</v>
      </c>
      <c r="C46" s="14">
        <v>45931</v>
      </c>
      <c r="D46">
        <v>4</v>
      </c>
      <c r="E46" s="10">
        <f>D46*+VLOOKUP(B46,Matrice!$B$11:$C$17,2,0)</f>
        <v>1400</v>
      </c>
    </row>
    <row r="47" spans="2:5" x14ac:dyDescent="0.3">
      <c r="B47" t="s">
        <v>182</v>
      </c>
      <c r="C47" s="14">
        <v>45931</v>
      </c>
      <c r="D47">
        <v>0.5</v>
      </c>
      <c r="E47" s="10">
        <f>D47*+VLOOKUP(B47,Matrice!$B$11:$C$17,2,0)</f>
        <v>250</v>
      </c>
    </row>
    <row r="48" spans="2:5" x14ac:dyDescent="0.3">
      <c r="B48" t="s">
        <v>183</v>
      </c>
      <c r="C48" s="14">
        <v>45931</v>
      </c>
      <c r="D48">
        <v>1</v>
      </c>
      <c r="E48" s="10">
        <f>D48*+VLOOKUP(B48,Matrice!$B$11:$C$17,2,0)</f>
        <v>200</v>
      </c>
    </row>
    <row r="49" spans="2:5" x14ac:dyDescent="0.3">
      <c r="B49" t="s">
        <v>66</v>
      </c>
      <c r="C49" s="14">
        <v>45962</v>
      </c>
      <c r="D49">
        <v>4</v>
      </c>
      <c r="E49" s="10">
        <f>D49*+VLOOKUP(B49,Matrice!$B$11:$C$17,2,0)</f>
        <v>2600</v>
      </c>
    </row>
    <row r="50" spans="2:5" x14ac:dyDescent="0.3">
      <c r="B50" t="s">
        <v>181</v>
      </c>
      <c r="C50" s="14">
        <v>45962</v>
      </c>
      <c r="D50">
        <v>4</v>
      </c>
      <c r="E50" s="10">
        <f>D50*+VLOOKUP(B50,Matrice!$B$11:$C$17,2,0)</f>
        <v>1400</v>
      </c>
    </row>
    <row r="51" spans="2:5" x14ac:dyDescent="0.3">
      <c r="B51" t="s">
        <v>182</v>
      </c>
      <c r="C51" s="14">
        <v>45962</v>
      </c>
      <c r="D51">
        <v>0.5</v>
      </c>
      <c r="E51" s="10">
        <f>D51*+VLOOKUP(B51,Matrice!$B$11:$C$17,2,0)</f>
        <v>250</v>
      </c>
    </row>
    <row r="52" spans="2:5" x14ac:dyDescent="0.3">
      <c r="B52" t="s">
        <v>183</v>
      </c>
      <c r="C52" s="14">
        <v>45962</v>
      </c>
      <c r="D52">
        <v>1</v>
      </c>
      <c r="E52" s="10">
        <f>D52*+VLOOKUP(B52,Matrice!$B$11:$C$17,2,0)</f>
        <v>200</v>
      </c>
    </row>
    <row r="53" spans="2:5" x14ac:dyDescent="0.3">
      <c r="B53" t="s">
        <v>66</v>
      </c>
      <c r="C53" s="14">
        <v>45992</v>
      </c>
      <c r="D53">
        <v>4</v>
      </c>
      <c r="E53" s="10">
        <f>D53*+VLOOKUP(B53,Matrice!$B$11:$C$17,2,0)</f>
        <v>2600</v>
      </c>
    </row>
    <row r="54" spans="2:5" x14ac:dyDescent="0.3">
      <c r="B54" t="s">
        <v>181</v>
      </c>
      <c r="C54" s="14">
        <v>45992</v>
      </c>
      <c r="D54">
        <v>4</v>
      </c>
      <c r="E54" s="10">
        <f>D54*+VLOOKUP(B54,Matrice!$B$11:$C$17,2,0)</f>
        <v>1400</v>
      </c>
    </row>
    <row r="55" spans="2:5" x14ac:dyDescent="0.3">
      <c r="B55" t="s">
        <v>182</v>
      </c>
      <c r="C55" s="14">
        <v>45992</v>
      </c>
      <c r="D55">
        <v>0.5</v>
      </c>
      <c r="E55" s="10">
        <f>D55*+VLOOKUP(B55,Matrice!$B$11:$C$17,2,0)</f>
        <v>250</v>
      </c>
    </row>
    <row r="56" spans="2:5" x14ac:dyDescent="0.3">
      <c r="B56" t="s">
        <v>183</v>
      </c>
      <c r="C56" s="14">
        <v>45992</v>
      </c>
      <c r="D56">
        <v>1</v>
      </c>
      <c r="E56" s="10">
        <f>D56*+VLOOKUP(B56,Matrice!$B$11:$C$17,2,0)</f>
        <v>200</v>
      </c>
    </row>
    <row r="57" spans="2:5" x14ac:dyDescent="0.3">
      <c r="B57" t="s">
        <v>184</v>
      </c>
      <c r="C57" s="14">
        <v>45992</v>
      </c>
      <c r="D57">
        <v>0.5</v>
      </c>
      <c r="E57" s="10">
        <f>D57*+VLOOKUP(B57,Matrice!$B$11:$C$17,2,0)</f>
        <v>250</v>
      </c>
    </row>
    <row r="58" spans="2:5" x14ac:dyDescent="0.3">
      <c r="B58" t="s">
        <v>185</v>
      </c>
      <c r="C58" s="14">
        <v>45992</v>
      </c>
      <c r="D58">
        <v>1</v>
      </c>
      <c r="E58" s="10">
        <f>D58*+VLOOKUP(B58,Matrice!$B$11:$C$17,2,0)</f>
        <v>550</v>
      </c>
    </row>
  </sheetData>
  <autoFilter ref="B2:E58" xr:uid="{07C349E2-BF67-4DE4-9057-B0EDD5F9D965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97CC9E-E08A-470D-9848-1AA49A6F7E2D}">
          <x14:formula1>
            <xm:f>Matrice!$B$12:$B$18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0E29-4E20-42DB-B476-346A0820DDE6}">
  <dimension ref="A1:K57"/>
  <sheetViews>
    <sheetView workbookViewId="0">
      <selection activeCell="G30" sqref="G30"/>
    </sheetView>
  </sheetViews>
  <sheetFormatPr baseColWidth="10" defaultColWidth="11.44140625" defaultRowHeight="14.4" x14ac:dyDescent="0.3"/>
  <cols>
    <col min="2" max="2" width="14.6640625" bestFit="1" customWidth="1"/>
    <col min="3" max="3" width="23.6640625" bestFit="1" customWidth="1"/>
    <col min="4" max="4" width="21.33203125" customWidth="1"/>
    <col min="5" max="5" width="23.6640625" bestFit="1" customWidth="1"/>
    <col min="6" max="7" width="16.6640625" customWidth="1"/>
    <col min="10" max="10" width="11.5546875" style="10"/>
  </cols>
  <sheetData>
    <row r="1" spans="1:11" ht="15" thickBot="1" x14ac:dyDescent="0.35">
      <c r="D1">
        <f>SUBTOTAL(3,D3:D57)</f>
        <v>55</v>
      </c>
      <c r="J1" s="10">
        <f>SUBTOTAL(9,J3:J165)</f>
        <v>55000</v>
      </c>
      <c r="K1" s="10">
        <f>SUBTOTAL(9,K3:K165)</f>
        <v>23599.960000000006</v>
      </c>
    </row>
    <row r="2" spans="1:11" ht="15" thickBot="1" x14ac:dyDescent="0.35">
      <c r="A2" s="2" t="s">
        <v>77</v>
      </c>
      <c r="B2" s="2" t="s">
        <v>186</v>
      </c>
      <c r="C2" s="2" t="s">
        <v>27</v>
      </c>
      <c r="D2" s="2" t="s">
        <v>187</v>
      </c>
      <c r="E2" s="2" t="s">
        <v>188</v>
      </c>
      <c r="F2" s="2" t="s">
        <v>189</v>
      </c>
      <c r="G2" s="2" t="s">
        <v>190</v>
      </c>
      <c r="H2" s="2" t="s">
        <v>191</v>
      </c>
      <c r="I2" s="2" t="s">
        <v>192</v>
      </c>
      <c r="J2" s="2" t="s">
        <v>79</v>
      </c>
      <c r="K2" s="2" t="s">
        <v>72</v>
      </c>
    </row>
    <row r="3" spans="1:11" x14ac:dyDescent="0.3">
      <c r="A3" s="56" t="s">
        <v>193</v>
      </c>
      <c r="B3" s="56" t="s">
        <v>80</v>
      </c>
      <c r="C3" s="56" t="s">
        <v>136</v>
      </c>
      <c r="D3" s="56" t="s">
        <v>194</v>
      </c>
      <c r="E3" t="s">
        <v>195</v>
      </c>
      <c r="F3" t="s">
        <v>68</v>
      </c>
      <c r="G3" s="57">
        <v>45685</v>
      </c>
      <c r="H3" t="s">
        <v>80</v>
      </c>
      <c r="I3" s="58">
        <v>1</v>
      </c>
      <c r="J3" s="10">
        <f>VLOOKUP(D3,Matrice!O:P,2,0)*I3</f>
        <v>1000</v>
      </c>
      <c r="K3" s="10">
        <f>I3*+VLOOKUP(F3,Matrice!F:G,2,0)</f>
        <v>400</v>
      </c>
    </row>
    <row r="4" spans="1:11" x14ac:dyDescent="0.3">
      <c r="A4" s="59" t="s">
        <v>193</v>
      </c>
      <c r="B4" s="59" t="s">
        <v>80</v>
      </c>
      <c r="C4" s="59" t="s">
        <v>136</v>
      </c>
      <c r="D4" s="59" t="s">
        <v>194</v>
      </c>
      <c r="E4" s="16" t="s">
        <v>196</v>
      </c>
      <c r="F4" s="16" t="s">
        <v>68</v>
      </c>
      <c r="G4" s="60">
        <v>45693</v>
      </c>
      <c r="H4" t="s">
        <v>80</v>
      </c>
      <c r="I4" s="24">
        <v>1</v>
      </c>
      <c r="J4" s="10">
        <f>VLOOKUP(D4,Matrice!O:P,2,0)*I4</f>
        <v>1000</v>
      </c>
      <c r="K4" s="10">
        <f>I4*+VLOOKUP(F4,Matrice!F:G,2,0)</f>
        <v>400</v>
      </c>
    </row>
    <row r="5" spans="1:11" x14ac:dyDescent="0.3">
      <c r="A5" s="56" t="s">
        <v>193</v>
      </c>
      <c r="B5" s="56" t="s">
        <v>80</v>
      </c>
      <c r="C5" s="56" t="s">
        <v>136</v>
      </c>
      <c r="D5" s="56" t="s">
        <v>194</v>
      </c>
      <c r="E5" t="s">
        <v>197</v>
      </c>
      <c r="F5" t="s">
        <v>68</v>
      </c>
      <c r="G5" s="19">
        <v>45749</v>
      </c>
      <c r="H5" t="s">
        <v>198</v>
      </c>
      <c r="I5" s="58">
        <v>1</v>
      </c>
      <c r="J5" s="10">
        <f>VLOOKUP(D5,Matrice!O:P,2,0)*I5</f>
        <v>1000</v>
      </c>
      <c r="K5" s="10">
        <f>I5*+VLOOKUP(F5,Matrice!F:G,2,0)</f>
        <v>400</v>
      </c>
    </row>
    <row r="6" spans="1:11" x14ac:dyDescent="0.3">
      <c r="A6" s="56" t="s">
        <v>193</v>
      </c>
      <c r="B6" s="56" t="s">
        <v>80</v>
      </c>
      <c r="C6" s="56" t="s">
        <v>136</v>
      </c>
      <c r="D6" s="56" t="s">
        <v>194</v>
      </c>
      <c r="E6" t="s">
        <v>199</v>
      </c>
      <c r="F6" t="s">
        <v>68</v>
      </c>
      <c r="G6" s="19">
        <v>45699</v>
      </c>
      <c r="H6" t="s">
        <v>80</v>
      </c>
      <c r="I6" s="58">
        <v>1</v>
      </c>
      <c r="J6" s="10">
        <f>VLOOKUP(D6,Matrice!O:P,2,0)*I6</f>
        <v>1000</v>
      </c>
      <c r="K6" s="10">
        <f>I6*+VLOOKUP(F6,Matrice!F:G,2,0)</f>
        <v>400</v>
      </c>
    </row>
    <row r="7" spans="1:11" x14ac:dyDescent="0.3">
      <c r="A7" s="56" t="s">
        <v>193</v>
      </c>
      <c r="B7" s="56" t="s">
        <v>80</v>
      </c>
      <c r="C7" s="56" t="s">
        <v>136</v>
      </c>
      <c r="D7" s="56" t="s">
        <v>194</v>
      </c>
      <c r="E7" t="s">
        <v>200</v>
      </c>
      <c r="F7" t="s">
        <v>68</v>
      </c>
      <c r="G7" s="19">
        <v>45694</v>
      </c>
      <c r="H7" t="s">
        <v>80</v>
      </c>
      <c r="I7" s="58">
        <v>1</v>
      </c>
      <c r="J7" s="10">
        <f>VLOOKUP(D7,Matrice!O:P,2,0)*I7</f>
        <v>1000</v>
      </c>
      <c r="K7" s="10">
        <f>I7*+VLOOKUP(F7,Matrice!F:G,2,0)</f>
        <v>400</v>
      </c>
    </row>
    <row r="8" spans="1:11" x14ac:dyDescent="0.3">
      <c r="A8" s="56" t="s">
        <v>193</v>
      </c>
      <c r="B8" s="56" t="s">
        <v>80</v>
      </c>
      <c r="C8" s="56" t="s">
        <v>136</v>
      </c>
      <c r="D8" s="56" t="s">
        <v>194</v>
      </c>
      <c r="E8" s="61" t="s">
        <v>201</v>
      </c>
      <c r="F8" t="s">
        <v>68</v>
      </c>
      <c r="G8" s="19">
        <v>45686</v>
      </c>
      <c r="H8" t="s">
        <v>80</v>
      </c>
      <c r="I8" s="58">
        <v>1</v>
      </c>
      <c r="J8" s="10">
        <f>VLOOKUP(D8,Matrice!O:P,2,0)*I8</f>
        <v>1000</v>
      </c>
      <c r="K8" s="10">
        <f>I8*+VLOOKUP(F8,Matrice!F:G,2,0)</f>
        <v>400</v>
      </c>
    </row>
    <row r="9" spans="1:11" x14ac:dyDescent="0.3">
      <c r="A9" s="56" t="s">
        <v>193</v>
      </c>
      <c r="B9" s="56" t="s">
        <v>80</v>
      </c>
      <c r="C9" s="56" t="s">
        <v>136</v>
      </c>
      <c r="D9" s="56" t="s">
        <v>194</v>
      </c>
      <c r="E9" s="61" t="s">
        <v>204</v>
      </c>
      <c r="F9" t="s">
        <v>68</v>
      </c>
      <c r="G9" s="57">
        <v>45741</v>
      </c>
      <c r="H9" t="s">
        <v>205</v>
      </c>
      <c r="I9" s="58">
        <v>1</v>
      </c>
      <c r="J9" s="10">
        <f>VLOOKUP(D9,Matrice!O:P,2,0)*I9</f>
        <v>1000</v>
      </c>
      <c r="K9" s="10">
        <f>I9*+VLOOKUP(F9,Matrice!F:G,2,0)</f>
        <v>400</v>
      </c>
    </row>
    <row r="10" spans="1:11" x14ac:dyDescent="0.3">
      <c r="A10" s="56" t="s">
        <v>193</v>
      </c>
      <c r="B10" s="56" t="s">
        <v>54</v>
      </c>
      <c r="C10" s="56" t="s">
        <v>136</v>
      </c>
      <c r="D10" s="56" t="s">
        <v>194</v>
      </c>
      <c r="E10" t="s">
        <v>206</v>
      </c>
      <c r="F10" t="s">
        <v>56</v>
      </c>
      <c r="G10" s="19">
        <v>45743</v>
      </c>
      <c r="H10" t="s">
        <v>207</v>
      </c>
      <c r="I10" s="58">
        <v>1</v>
      </c>
      <c r="J10" s="10">
        <f>VLOOKUP(D10,Matrice!O:P,2,0)*I10</f>
        <v>1000</v>
      </c>
      <c r="K10" s="10">
        <f>I10*+VLOOKUP(F10,Matrice!F:G,2,0)</f>
        <v>400</v>
      </c>
    </row>
    <row r="11" spans="1:11" x14ac:dyDescent="0.3">
      <c r="A11" s="56" t="s">
        <v>193</v>
      </c>
      <c r="B11" s="56" t="s">
        <v>54</v>
      </c>
      <c r="C11" s="56" t="s">
        <v>136</v>
      </c>
      <c r="D11" s="56" t="s">
        <v>194</v>
      </c>
      <c r="E11" t="s">
        <v>208</v>
      </c>
      <c r="F11" t="s">
        <v>56</v>
      </c>
      <c r="G11" s="19">
        <v>45799</v>
      </c>
      <c r="H11" t="s">
        <v>209</v>
      </c>
      <c r="I11" s="58">
        <v>1</v>
      </c>
      <c r="J11" s="10">
        <f>VLOOKUP(D11,Matrice!O:P,2,0)*I11</f>
        <v>1000</v>
      </c>
      <c r="K11" s="10">
        <f>I11*+VLOOKUP(F11,Matrice!F:G,2,0)</f>
        <v>400</v>
      </c>
    </row>
    <row r="12" spans="1:11" x14ac:dyDescent="0.3">
      <c r="A12" s="56" t="s">
        <v>193</v>
      </c>
      <c r="B12" s="56" t="s">
        <v>54</v>
      </c>
      <c r="C12" s="56" t="s">
        <v>136</v>
      </c>
      <c r="D12" s="56" t="s">
        <v>194</v>
      </c>
      <c r="E12" t="s">
        <v>210</v>
      </c>
      <c r="F12" t="s">
        <v>56</v>
      </c>
      <c r="G12" s="19">
        <v>45784</v>
      </c>
      <c r="H12" t="s">
        <v>211</v>
      </c>
      <c r="I12" s="58">
        <v>1</v>
      </c>
      <c r="J12" s="10">
        <f>VLOOKUP(D12,Matrice!O:P,2,0)*I12</f>
        <v>1000</v>
      </c>
      <c r="K12" s="10">
        <f>I12*+VLOOKUP(F12,Matrice!F:G,2,0)</f>
        <v>400</v>
      </c>
    </row>
    <row r="13" spans="1:11" x14ac:dyDescent="0.3">
      <c r="A13" s="56" t="s">
        <v>193</v>
      </c>
      <c r="B13" s="56" t="s">
        <v>212</v>
      </c>
      <c r="C13" s="56" t="s">
        <v>136</v>
      </c>
      <c r="D13" s="56" t="s">
        <v>194</v>
      </c>
      <c r="E13" t="s">
        <v>213</v>
      </c>
      <c r="F13" t="s">
        <v>63</v>
      </c>
      <c r="G13" s="19">
        <v>45676</v>
      </c>
      <c r="H13" t="s">
        <v>62</v>
      </c>
      <c r="I13" s="58">
        <v>1</v>
      </c>
      <c r="J13" s="10">
        <f>VLOOKUP(D13,Matrice!O:P,2,0)*I13</f>
        <v>1000</v>
      </c>
      <c r="K13" s="10">
        <f>I13*+VLOOKUP(F13,Matrice!F:G,2,0)</f>
        <v>533.33000000000004</v>
      </c>
    </row>
    <row r="14" spans="1:11" x14ac:dyDescent="0.3">
      <c r="A14" s="56" t="s">
        <v>193</v>
      </c>
      <c r="B14" s="56" t="s">
        <v>212</v>
      </c>
      <c r="C14" s="56" t="s">
        <v>136</v>
      </c>
      <c r="D14" s="56" t="s">
        <v>194</v>
      </c>
      <c r="E14" t="s">
        <v>215</v>
      </c>
      <c r="F14" t="s">
        <v>63</v>
      </c>
      <c r="G14" s="19">
        <v>45707</v>
      </c>
      <c r="H14" t="s">
        <v>62</v>
      </c>
      <c r="I14" s="58">
        <v>1</v>
      </c>
      <c r="J14" s="10">
        <f>VLOOKUP(D14,Matrice!O:P,2,0)*I14</f>
        <v>1000</v>
      </c>
      <c r="K14" s="10">
        <f>I14*+VLOOKUP(F14,Matrice!F:G,2,0)</f>
        <v>533.33000000000004</v>
      </c>
    </row>
    <row r="15" spans="1:11" x14ac:dyDescent="0.3">
      <c r="A15" s="56" t="s">
        <v>193</v>
      </c>
      <c r="B15" s="56" t="s">
        <v>212</v>
      </c>
      <c r="C15" s="56" t="s">
        <v>136</v>
      </c>
      <c r="D15" s="56" t="s">
        <v>194</v>
      </c>
      <c r="E15" t="s">
        <v>216</v>
      </c>
      <c r="F15" t="s">
        <v>63</v>
      </c>
      <c r="G15" s="19">
        <v>45713</v>
      </c>
      <c r="H15" t="s">
        <v>62</v>
      </c>
      <c r="I15" s="58">
        <v>1</v>
      </c>
      <c r="J15" s="10">
        <f>VLOOKUP(D15,Matrice!O:P,2,0)*I15</f>
        <v>1000</v>
      </c>
      <c r="K15" s="10">
        <f>I15*+VLOOKUP(F15,Matrice!F:G,2,0)</f>
        <v>533.33000000000004</v>
      </c>
    </row>
    <row r="16" spans="1:11" x14ac:dyDescent="0.3">
      <c r="A16" s="56" t="s">
        <v>193</v>
      </c>
      <c r="B16" s="56" t="s">
        <v>212</v>
      </c>
      <c r="C16" s="56" t="s">
        <v>136</v>
      </c>
      <c r="D16" s="56" t="s">
        <v>194</v>
      </c>
      <c r="E16" t="s">
        <v>217</v>
      </c>
      <c r="F16" t="s">
        <v>63</v>
      </c>
      <c r="G16" s="19">
        <v>45714</v>
      </c>
      <c r="H16" t="s">
        <v>62</v>
      </c>
      <c r="I16" s="58">
        <v>1</v>
      </c>
      <c r="J16" s="10">
        <f>VLOOKUP(D16,Matrice!O:P,2,0)*I16</f>
        <v>1000</v>
      </c>
      <c r="K16" s="10">
        <f>I16*+VLOOKUP(F16,Matrice!F:G,2,0)</f>
        <v>533.33000000000004</v>
      </c>
    </row>
    <row r="17" spans="1:11" x14ac:dyDescent="0.3">
      <c r="A17" s="56" t="s">
        <v>193</v>
      </c>
      <c r="B17" s="56" t="s">
        <v>212</v>
      </c>
      <c r="C17" s="56" t="s">
        <v>218</v>
      </c>
      <c r="D17" s="56" t="s">
        <v>194</v>
      </c>
      <c r="E17" s="61" t="s">
        <v>219</v>
      </c>
      <c r="F17" s="61" t="s">
        <v>63</v>
      </c>
      <c r="G17" s="57">
        <v>45727</v>
      </c>
      <c r="H17" s="61" t="s">
        <v>62</v>
      </c>
      <c r="I17" s="58">
        <v>1</v>
      </c>
      <c r="J17" s="10">
        <f>VLOOKUP(D17,Matrice!O:P,2,0)*I17</f>
        <v>1000</v>
      </c>
      <c r="K17" s="10">
        <f>I17*+VLOOKUP(F17,Matrice!F:G,2,0)</f>
        <v>533.33000000000004</v>
      </c>
    </row>
    <row r="18" spans="1:11" x14ac:dyDescent="0.3">
      <c r="A18" s="56" t="s">
        <v>193</v>
      </c>
      <c r="B18" s="56" t="s">
        <v>212</v>
      </c>
      <c r="C18" s="56" t="s">
        <v>136</v>
      </c>
      <c r="D18" s="56" t="s">
        <v>194</v>
      </c>
      <c r="E18" s="61" t="s">
        <v>220</v>
      </c>
      <c r="F18" s="61" t="s">
        <v>63</v>
      </c>
      <c r="G18" s="57">
        <v>45728</v>
      </c>
      <c r="H18" s="61" t="s">
        <v>62</v>
      </c>
      <c r="I18" s="58">
        <v>1</v>
      </c>
      <c r="J18" s="10">
        <f>VLOOKUP(D18,Matrice!O:P,2,0)*I18</f>
        <v>1000</v>
      </c>
      <c r="K18" s="10">
        <f>I18*+VLOOKUP(F18,Matrice!F:G,2,0)</f>
        <v>533.33000000000004</v>
      </c>
    </row>
    <row r="19" spans="1:11" x14ac:dyDescent="0.3">
      <c r="A19" s="56" t="s">
        <v>193</v>
      </c>
      <c r="B19" s="56" t="s">
        <v>135</v>
      </c>
      <c r="C19" s="56" t="s">
        <v>136</v>
      </c>
      <c r="D19" s="56" t="s">
        <v>194</v>
      </c>
      <c r="E19" s="61" t="s">
        <v>221</v>
      </c>
      <c r="F19" s="61" t="s">
        <v>68</v>
      </c>
      <c r="G19" s="57">
        <v>45692</v>
      </c>
      <c r="H19" s="61" t="s">
        <v>222</v>
      </c>
      <c r="I19" s="58">
        <v>1</v>
      </c>
      <c r="J19" s="10">
        <f>VLOOKUP(D19,Matrice!O:P,2,0)*I19</f>
        <v>1000</v>
      </c>
      <c r="K19" s="10">
        <f>I19*+VLOOKUP(F19,Matrice!F:G,2,0)</f>
        <v>400</v>
      </c>
    </row>
    <row r="20" spans="1:11" x14ac:dyDescent="0.3">
      <c r="A20" s="56" t="s">
        <v>193</v>
      </c>
      <c r="B20" s="56" t="s">
        <v>135</v>
      </c>
      <c r="C20" s="56" t="s">
        <v>136</v>
      </c>
      <c r="D20" s="56" t="s">
        <v>194</v>
      </c>
      <c r="E20" s="61" t="s">
        <v>223</v>
      </c>
      <c r="F20" s="61" t="s">
        <v>56</v>
      </c>
      <c r="G20" s="57">
        <v>45818</v>
      </c>
      <c r="H20" s="61" t="s">
        <v>224</v>
      </c>
      <c r="I20" s="58">
        <v>1</v>
      </c>
      <c r="J20" s="10">
        <f>VLOOKUP(D20,Matrice!O:P,2,0)*I20</f>
        <v>1000</v>
      </c>
      <c r="K20" s="10">
        <f>I20*+VLOOKUP(F20,Matrice!F:G,2,0)</f>
        <v>400</v>
      </c>
    </row>
    <row r="21" spans="1:11" x14ac:dyDescent="0.3">
      <c r="A21" s="56" t="s">
        <v>193</v>
      </c>
      <c r="B21" s="56" t="s">
        <v>225</v>
      </c>
      <c r="C21" s="56" t="s">
        <v>136</v>
      </c>
      <c r="D21" s="56" t="s">
        <v>194</v>
      </c>
      <c r="E21" t="s">
        <v>226</v>
      </c>
      <c r="F21" t="s">
        <v>168</v>
      </c>
      <c r="G21" s="19">
        <v>45726</v>
      </c>
      <c r="H21" t="s">
        <v>227</v>
      </c>
      <c r="I21" s="58">
        <v>1</v>
      </c>
      <c r="J21" s="10">
        <f>VLOOKUP(D21,Matrice!O:P,2,0)*I21</f>
        <v>1000</v>
      </c>
      <c r="K21" s="10">
        <f>I21*+VLOOKUP(F21,Matrice!F:G,2,0)</f>
        <v>200</v>
      </c>
    </row>
    <row r="22" spans="1:11" x14ac:dyDescent="0.3">
      <c r="A22" s="56" t="s">
        <v>193</v>
      </c>
      <c r="B22" s="56" t="s">
        <v>225</v>
      </c>
      <c r="C22" s="56" t="s">
        <v>136</v>
      </c>
      <c r="D22" s="56" t="s">
        <v>194</v>
      </c>
      <c r="E22" t="s">
        <v>228</v>
      </c>
      <c r="F22" t="s">
        <v>168</v>
      </c>
      <c r="G22" s="19">
        <v>45841</v>
      </c>
      <c r="H22" t="s">
        <v>227</v>
      </c>
      <c r="I22" s="58">
        <v>1</v>
      </c>
      <c r="J22" s="10">
        <f>VLOOKUP(D22,Matrice!O:P,2,0)*I22</f>
        <v>1000</v>
      </c>
      <c r="K22" s="10">
        <f>I22*+VLOOKUP(F22,Matrice!F:G,2,0)</f>
        <v>200</v>
      </c>
    </row>
    <row r="23" spans="1:11" x14ac:dyDescent="0.3">
      <c r="A23" s="56" t="s">
        <v>193</v>
      </c>
      <c r="B23" s="56" t="s">
        <v>225</v>
      </c>
      <c r="C23" s="56" t="s">
        <v>136</v>
      </c>
      <c r="D23" s="56" t="s">
        <v>194</v>
      </c>
      <c r="E23" t="s">
        <v>230</v>
      </c>
      <c r="F23" t="s">
        <v>168</v>
      </c>
      <c r="G23" s="19">
        <v>45859</v>
      </c>
      <c r="H23" t="s">
        <v>227</v>
      </c>
      <c r="I23" s="58">
        <v>1</v>
      </c>
      <c r="J23" s="10">
        <f>VLOOKUP(D23,Matrice!O:P,2,0)*I23</f>
        <v>1000</v>
      </c>
      <c r="K23" s="10">
        <f>I23*+VLOOKUP(F23,Matrice!F:G,2,0)</f>
        <v>200</v>
      </c>
    </row>
    <row r="24" spans="1:11" x14ac:dyDescent="0.3">
      <c r="A24" s="56" t="s">
        <v>193</v>
      </c>
      <c r="B24" s="56" t="s">
        <v>225</v>
      </c>
      <c r="C24" s="56" t="s">
        <v>136</v>
      </c>
      <c r="D24" s="56" t="s">
        <v>194</v>
      </c>
      <c r="E24" t="s">
        <v>231</v>
      </c>
      <c r="F24" t="s">
        <v>168</v>
      </c>
      <c r="G24" s="19">
        <v>45742</v>
      </c>
      <c r="H24" t="s">
        <v>227</v>
      </c>
      <c r="I24" s="58">
        <v>1</v>
      </c>
      <c r="J24" s="10">
        <f>VLOOKUP(D24,Matrice!O:P,2,0)*I24</f>
        <v>1000</v>
      </c>
      <c r="K24" s="10">
        <f>I24*+VLOOKUP(F24,Matrice!F:G,2,0)</f>
        <v>200</v>
      </c>
    </row>
    <row r="25" spans="1:11" x14ac:dyDescent="0.3">
      <c r="A25" s="56" t="s">
        <v>193</v>
      </c>
      <c r="B25" s="56" t="s">
        <v>122</v>
      </c>
      <c r="C25" s="56" t="s">
        <v>136</v>
      </c>
      <c r="D25" s="56" t="s">
        <v>194</v>
      </c>
      <c r="E25" t="s">
        <v>232</v>
      </c>
      <c r="F25" t="s">
        <v>123</v>
      </c>
      <c r="G25" s="19">
        <v>45765</v>
      </c>
      <c r="H25" t="s">
        <v>233</v>
      </c>
      <c r="I25" s="58">
        <v>1</v>
      </c>
      <c r="J25" s="10">
        <f>VLOOKUP(D25,Matrice!O:P,2,0)*I25</f>
        <v>1000</v>
      </c>
      <c r="K25" s="10">
        <f>I25*+VLOOKUP(F25,Matrice!F:G,2,0)</f>
        <v>600</v>
      </c>
    </row>
    <row r="26" spans="1:11" x14ac:dyDescent="0.3">
      <c r="A26" s="56" t="s">
        <v>193</v>
      </c>
      <c r="B26" s="56" t="s">
        <v>122</v>
      </c>
      <c r="C26" s="56" t="s">
        <v>136</v>
      </c>
      <c r="D26" s="56" t="s">
        <v>194</v>
      </c>
      <c r="E26" t="s">
        <v>234</v>
      </c>
      <c r="F26" t="s">
        <v>123</v>
      </c>
      <c r="G26" s="19">
        <v>45770</v>
      </c>
      <c r="H26" t="s">
        <v>235</v>
      </c>
      <c r="I26" s="58">
        <v>1</v>
      </c>
      <c r="J26" s="10">
        <f>VLOOKUP(D26,Matrice!O:P,2,0)*I26</f>
        <v>1000</v>
      </c>
      <c r="K26" s="10">
        <f>I26*+VLOOKUP(F26,Matrice!F:G,2,0)</f>
        <v>600</v>
      </c>
    </row>
    <row r="27" spans="1:11" x14ac:dyDescent="0.3">
      <c r="A27" s="56" t="s">
        <v>193</v>
      </c>
      <c r="B27" s="56" t="s">
        <v>122</v>
      </c>
      <c r="C27" s="56" t="s">
        <v>136</v>
      </c>
      <c r="D27" s="56" t="s">
        <v>194</v>
      </c>
      <c r="E27" t="s">
        <v>236</v>
      </c>
      <c r="F27" t="s">
        <v>123</v>
      </c>
      <c r="G27" s="19">
        <v>45790</v>
      </c>
      <c r="H27" t="s">
        <v>125</v>
      </c>
      <c r="I27" s="58">
        <v>1</v>
      </c>
      <c r="J27" s="10">
        <f>VLOOKUP(D27,Matrice!O:P,2,0)*I27</f>
        <v>1000</v>
      </c>
      <c r="K27" s="10">
        <f>I27*+VLOOKUP(F27,Matrice!F:G,2,0)</f>
        <v>600</v>
      </c>
    </row>
    <row r="28" spans="1:11" x14ac:dyDescent="0.3">
      <c r="A28" t="s">
        <v>193</v>
      </c>
      <c r="B28" t="s">
        <v>80</v>
      </c>
      <c r="C28" t="s">
        <v>136</v>
      </c>
      <c r="D28" t="s">
        <v>237</v>
      </c>
      <c r="E28" t="s">
        <v>202</v>
      </c>
      <c r="F28" t="s">
        <v>68</v>
      </c>
      <c r="G28" s="58" t="s">
        <v>229</v>
      </c>
      <c r="H28" t="s">
        <v>238</v>
      </c>
      <c r="I28" s="58">
        <v>1</v>
      </c>
      <c r="J28" s="10">
        <f>VLOOKUP(D28,Matrice!O:P,2,0)*I28</f>
        <v>1000</v>
      </c>
      <c r="K28" s="10">
        <f>I28*+VLOOKUP(F28,Matrice!F:G,2,0)</f>
        <v>400</v>
      </c>
    </row>
    <row r="29" spans="1:11" x14ac:dyDescent="0.3">
      <c r="A29" t="s">
        <v>193</v>
      </c>
      <c r="B29" t="s">
        <v>80</v>
      </c>
      <c r="C29" t="s">
        <v>136</v>
      </c>
      <c r="D29" t="s">
        <v>237</v>
      </c>
      <c r="E29" t="s">
        <v>202</v>
      </c>
      <c r="F29" t="s">
        <v>68</v>
      </c>
      <c r="G29" s="58" t="s">
        <v>229</v>
      </c>
      <c r="H29" t="s">
        <v>239</v>
      </c>
      <c r="I29" s="58">
        <v>1</v>
      </c>
      <c r="J29" s="10">
        <f>VLOOKUP(D29,Matrice!O:P,2,0)*I29</f>
        <v>1000</v>
      </c>
      <c r="K29" s="10">
        <f>I29*+VLOOKUP(F29,Matrice!F:G,2,0)</f>
        <v>400</v>
      </c>
    </row>
    <row r="30" spans="1:11" x14ac:dyDescent="0.3">
      <c r="A30" t="s">
        <v>193</v>
      </c>
      <c r="B30" t="s">
        <v>80</v>
      </c>
      <c r="C30" t="s">
        <v>136</v>
      </c>
      <c r="D30" t="s">
        <v>237</v>
      </c>
      <c r="E30" t="s">
        <v>202</v>
      </c>
      <c r="F30" t="s">
        <v>68</v>
      </c>
      <c r="G30" s="58" t="s">
        <v>229</v>
      </c>
      <c r="H30" t="s">
        <v>240</v>
      </c>
      <c r="I30" s="58">
        <v>1</v>
      </c>
      <c r="J30" s="10">
        <f>VLOOKUP(D30,Matrice!O:P,2,0)*I30</f>
        <v>1000</v>
      </c>
      <c r="K30" s="10">
        <f>I30*+VLOOKUP(F30,Matrice!F:G,2,0)</f>
        <v>400</v>
      </c>
    </row>
    <row r="31" spans="1:11" x14ac:dyDescent="0.3">
      <c r="A31" t="s">
        <v>193</v>
      </c>
      <c r="B31" t="s">
        <v>80</v>
      </c>
      <c r="C31" t="s">
        <v>136</v>
      </c>
      <c r="D31" t="s">
        <v>237</v>
      </c>
      <c r="E31" t="s">
        <v>202</v>
      </c>
      <c r="F31" t="s">
        <v>68</v>
      </c>
      <c r="G31" s="58" t="s">
        <v>229</v>
      </c>
      <c r="H31" t="s">
        <v>241</v>
      </c>
      <c r="I31" s="58">
        <v>1</v>
      </c>
      <c r="J31" s="10">
        <f>VLOOKUP(D31,Matrice!O:P,2,0)*I31</f>
        <v>1000</v>
      </c>
      <c r="K31" s="10">
        <f>I31*+VLOOKUP(F31,Matrice!F:G,2,0)</f>
        <v>400</v>
      </c>
    </row>
    <row r="32" spans="1:11" x14ac:dyDescent="0.3">
      <c r="A32" t="s">
        <v>193</v>
      </c>
      <c r="B32" t="s">
        <v>80</v>
      </c>
      <c r="C32" t="s">
        <v>136</v>
      </c>
      <c r="D32" t="s">
        <v>237</v>
      </c>
      <c r="E32" t="s">
        <v>202</v>
      </c>
      <c r="F32" t="s">
        <v>68</v>
      </c>
      <c r="G32" s="58" t="s">
        <v>229</v>
      </c>
      <c r="H32" t="s">
        <v>242</v>
      </c>
      <c r="I32" s="58">
        <v>1</v>
      </c>
      <c r="J32" s="10">
        <f>VLOOKUP(D32,Matrice!O:P,2,0)*I32</f>
        <v>1000</v>
      </c>
      <c r="K32" s="10">
        <f>I32*+VLOOKUP(F32,Matrice!F:G,2,0)</f>
        <v>400</v>
      </c>
    </row>
    <row r="33" spans="1:11" x14ac:dyDescent="0.3">
      <c r="A33" t="s">
        <v>193</v>
      </c>
      <c r="B33" t="s">
        <v>80</v>
      </c>
      <c r="C33" t="s">
        <v>136</v>
      </c>
      <c r="D33" t="s">
        <v>237</v>
      </c>
      <c r="E33" t="s">
        <v>202</v>
      </c>
      <c r="F33" t="s">
        <v>68</v>
      </c>
      <c r="G33" s="58" t="s">
        <v>229</v>
      </c>
      <c r="H33" t="s">
        <v>243</v>
      </c>
      <c r="I33" s="58">
        <v>1</v>
      </c>
      <c r="J33" s="10">
        <f>VLOOKUP(D33,Matrice!O:P,2,0)*I33</f>
        <v>1000</v>
      </c>
      <c r="K33" s="10">
        <f>I33*+VLOOKUP(F33,Matrice!F:G,2,0)</f>
        <v>400</v>
      </c>
    </row>
    <row r="34" spans="1:11" x14ac:dyDescent="0.3">
      <c r="A34" t="s">
        <v>193</v>
      </c>
      <c r="B34" t="s">
        <v>80</v>
      </c>
      <c r="C34" t="s">
        <v>136</v>
      </c>
      <c r="D34" t="s">
        <v>237</v>
      </c>
      <c r="E34" t="s">
        <v>202</v>
      </c>
      <c r="F34" t="s">
        <v>68</v>
      </c>
      <c r="G34" s="58" t="s">
        <v>229</v>
      </c>
      <c r="H34" t="s">
        <v>244</v>
      </c>
      <c r="I34" s="58">
        <v>1</v>
      </c>
      <c r="J34" s="10">
        <f>VLOOKUP(D34,Matrice!O:P,2,0)*I34</f>
        <v>1000</v>
      </c>
      <c r="K34" s="10">
        <f>I34*+VLOOKUP(F34,Matrice!F:G,2,0)</f>
        <v>400</v>
      </c>
    </row>
    <row r="35" spans="1:11" x14ac:dyDescent="0.3">
      <c r="A35" t="s">
        <v>193</v>
      </c>
      <c r="B35" t="s">
        <v>80</v>
      </c>
      <c r="C35" t="s">
        <v>136</v>
      </c>
      <c r="D35" t="s">
        <v>237</v>
      </c>
      <c r="E35" s="61" t="s">
        <v>202</v>
      </c>
      <c r="F35" t="s">
        <v>68</v>
      </c>
      <c r="G35" s="58" t="s">
        <v>229</v>
      </c>
      <c r="H35" t="s">
        <v>203</v>
      </c>
      <c r="I35" s="58">
        <v>1</v>
      </c>
      <c r="J35" s="10">
        <f>VLOOKUP(D35,Matrice!O:P,2,0)*I35</f>
        <v>1000</v>
      </c>
      <c r="K35" s="10">
        <f>I35*+VLOOKUP(F35,Matrice!F:G,2,0)</f>
        <v>400</v>
      </c>
    </row>
    <row r="36" spans="1:11" x14ac:dyDescent="0.3">
      <c r="A36" t="s">
        <v>193</v>
      </c>
      <c r="B36" t="s">
        <v>54</v>
      </c>
      <c r="C36" t="s">
        <v>136</v>
      </c>
      <c r="D36" t="s">
        <v>237</v>
      </c>
      <c r="E36" t="s">
        <v>202</v>
      </c>
      <c r="F36" t="s">
        <v>56</v>
      </c>
      <c r="G36" s="58" t="s">
        <v>245</v>
      </c>
      <c r="H36" t="s">
        <v>245</v>
      </c>
      <c r="I36" s="58">
        <v>1</v>
      </c>
      <c r="J36" s="10">
        <f>VLOOKUP(D36,Matrice!O:P,2,0)*I36</f>
        <v>1000</v>
      </c>
      <c r="K36" s="10">
        <f>I36*+VLOOKUP(F36,Matrice!F:G,2,0)</f>
        <v>400</v>
      </c>
    </row>
    <row r="37" spans="1:11" x14ac:dyDescent="0.3">
      <c r="A37" t="s">
        <v>193</v>
      </c>
      <c r="B37" t="s">
        <v>54</v>
      </c>
      <c r="C37" t="s">
        <v>136</v>
      </c>
      <c r="D37" t="s">
        <v>237</v>
      </c>
      <c r="E37" t="s">
        <v>202</v>
      </c>
      <c r="F37" t="s">
        <v>56</v>
      </c>
      <c r="G37" s="58" t="s">
        <v>245</v>
      </c>
      <c r="H37" t="s">
        <v>245</v>
      </c>
      <c r="I37" s="58">
        <v>1</v>
      </c>
      <c r="J37" s="10">
        <f>VLOOKUP(D37,Matrice!O:P,2,0)*I37</f>
        <v>1000</v>
      </c>
      <c r="K37" s="10">
        <f>I37*+VLOOKUP(F37,Matrice!F:G,2,0)</f>
        <v>400</v>
      </c>
    </row>
    <row r="38" spans="1:11" x14ac:dyDescent="0.3">
      <c r="A38" t="s">
        <v>193</v>
      </c>
      <c r="B38" t="s">
        <v>54</v>
      </c>
      <c r="C38" t="s">
        <v>136</v>
      </c>
      <c r="D38" t="s">
        <v>237</v>
      </c>
      <c r="E38" t="s">
        <v>202</v>
      </c>
      <c r="F38" t="s">
        <v>56</v>
      </c>
      <c r="G38" s="58" t="s">
        <v>245</v>
      </c>
      <c r="H38" t="s">
        <v>245</v>
      </c>
      <c r="I38" s="58">
        <v>1</v>
      </c>
      <c r="J38" s="10">
        <f>VLOOKUP(D38,Matrice!O:P,2,0)*I38</f>
        <v>1000</v>
      </c>
      <c r="K38" s="10">
        <f>I38*+VLOOKUP(F38,Matrice!F:G,2,0)</f>
        <v>400</v>
      </c>
    </row>
    <row r="39" spans="1:11" x14ac:dyDescent="0.3">
      <c r="A39" t="s">
        <v>193</v>
      </c>
      <c r="B39" t="s">
        <v>212</v>
      </c>
      <c r="C39" t="s">
        <v>136</v>
      </c>
      <c r="D39" t="s">
        <v>237</v>
      </c>
      <c r="E39" t="s">
        <v>202</v>
      </c>
      <c r="F39" t="s">
        <v>63</v>
      </c>
      <c r="G39" s="58" t="s">
        <v>229</v>
      </c>
      <c r="H39" t="s">
        <v>202</v>
      </c>
      <c r="I39" s="58">
        <v>1</v>
      </c>
      <c r="J39" s="10">
        <f>VLOOKUP(D39,Matrice!O:P,2,0)*I39</f>
        <v>1000</v>
      </c>
      <c r="K39" s="10">
        <f>I39*+VLOOKUP(F39,Matrice!F:G,2,0)</f>
        <v>533.33000000000004</v>
      </c>
    </row>
    <row r="40" spans="1:11" x14ac:dyDescent="0.3">
      <c r="A40" t="s">
        <v>193</v>
      </c>
      <c r="B40" t="s">
        <v>212</v>
      </c>
      <c r="C40" t="s">
        <v>136</v>
      </c>
      <c r="D40" t="s">
        <v>237</v>
      </c>
      <c r="E40" t="s">
        <v>202</v>
      </c>
      <c r="F40" t="s">
        <v>63</v>
      </c>
      <c r="G40" s="58" t="s">
        <v>229</v>
      </c>
      <c r="H40" t="s">
        <v>202</v>
      </c>
      <c r="I40" s="58">
        <v>1</v>
      </c>
      <c r="J40" s="10">
        <f>VLOOKUP(D40,Matrice!O:P,2,0)*I40</f>
        <v>1000</v>
      </c>
      <c r="K40" s="10">
        <f>I40*+VLOOKUP(F40,Matrice!F:G,2,0)</f>
        <v>533.33000000000004</v>
      </c>
    </row>
    <row r="41" spans="1:11" x14ac:dyDescent="0.3">
      <c r="A41" t="s">
        <v>193</v>
      </c>
      <c r="B41" t="s">
        <v>212</v>
      </c>
      <c r="C41" t="s">
        <v>136</v>
      </c>
      <c r="D41" t="s">
        <v>237</v>
      </c>
      <c r="E41" t="s">
        <v>202</v>
      </c>
      <c r="F41" t="s">
        <v>63</v>
      </c>
      <c r="G41" s="58" t="s">
        <v>229</v>
      </c>
      <c r="H41" t="s">
        <v>202</v>
      </c>
      <c r="I41" s="58">
        <v>1</v>
      </c>
      <c r="J41" s="10">
        <f>VLOOKUP(D41,Matrice!O:P,2,0)*I41</f>
        <v>1000</v>
      </c>
      <c r="K41" s="10">
        <f>I41*+VLOOKUP(F41,Matrice!F:G,2,0)</f>
        <v>533.33000000000004</v>
      </c>
    </row>
    <row r="42" spans="1:11" x14ac:dyDescent="0.3">
      <c r="A42" t="s">
        <v>193</v>
      </c>
      <c r="B42" t="s">
        <v>212</v>
      </c>
      <c r="C42" t="s">
        <v>136</v>
      </c>
      <c r="D42" t="s">
        <v>237</v>
      </c>
      <c r="E42" t="s">
        <v>202</v>
      </c>
      <c r="F42" t="s">
        <v>63</v>
      </c>
      <c r="G42" s="58" t="s">
        <v>229</v>
      </c>
      <c r="H42" t="s">
        <v>202</v>
      </c>
      <c r="I42" s="58">
        <v>1</v>
      </c>
      <c r="J42" s="10">
        <f>VLOOKUP(D42,Matrice!O:P,2,0)*I42</f>
        <v>1000</v>
      </c>
      <c r="K42" s="10">
        <f>I42*+VLOOKUP(F42,Matrice!F:G,2,0)</f>
        <v>533.33000000000004</v>
      </c>
    </row>
    <row r="43" spans="1:11" x14ac:dyDescent="0.3">
      <c r="A43" t="s">
        <v>193</v>
      </c>
      <c r="B43" t="s">
        <v>212</v>
      </c>
      <c r="C43" t="s">
        <v>136</v>
      </c>
      <c r="D43" t="s">
        <v>237</v>
      </c>
      <c r="E43" t="s">
        <v>202</v>
      </c>
      <c r="F43" t="s">
        <v>63</v>
      </c>
      <c r="G43" s="58" t="s">
        <v>229</v>
      </c>
      <c r="H43" t="s">
        <v>202</v>
      </c>
      <c r="I43" s="58">
        <v>1</v>
      </c>
      <c r="J43" s="10">
        <f>VLOOKUP(D43,Matrice!O:P,2,0)*I43</f>
        <v>1000</v>
      </c>
      <c r="K43" s="10">
        <f>I43*+VLOOKUP(F43,Matrice!F:G,2,0)</f>
        <v>533.33000000000004</v>
      </c>
    </row>
    <row r="44" spans="1:11" x14ac:dyDescent="0.3">
      <c r="A44" t="s">
        <v>193</v>
      </c>
      <c r="B44" t="s">
        <v>212</v>
      </c>
      <c r="C44" t="s">
        <v>136</v>
      </c>
      <c r="D44" t="s">
        <v>237</v>
      </c>
      <c r="E44" t="s">
        <v>202</v>
      </c>
      <c r="F44" t="s">
        <v>63</v>
      </c>
      <c r="G44" s="58" t="s">
        <v>229</v>
      </c>
      <c r="H44" t="s">
        <v>202</v>
      </c>
      <c r="I44" s="58">
        <v>1</v>
      </c>
      <c r="J44" s="10">
        <f>VLOOKUP(D44,Matrice!O:P,2,0)*I44</f>
        <v>1000</v>
      </c>
      <c r="K44" s="10">
        <f>I44*+VLOOKUP(F44,Matrice!F:G,2,0)</f>
        <v>533.33000000000004</v>
      </c>
    </row>
    <row r="45" spans="1:11" x14ac:dyDescent="0.3">
      <c r="A45" t="s">
        <v>193</v>
      </c>
      <c r="B45" t="s">
        <v>135</v>
      </c>
      <c r="C45" t="s">
        <v>136</v>
      </c>
      <c r="D45" t="s">
        <v>237</v>
      </c>
      <c r="E45" t="s">
        <v>221</v>
      </c>
      <c r="F45" t="s">
        <v>68</v>
      </c>
      <c r="G45" s="62" t="s">
        <v>229</v>
      </c>
      <c r="H45" t="s">
        <v>222</v>
      </c>
      <c r="I45" s="58">
        <v>1</v>
      </c>
      <c r="J45" s="10">
        <f>VLOOKUP(D45,Matrice!O:P,2,0)*I45</f>
        <v>1000</v>
      </c>
      <c r="K45" s="10">
        <f>I45*+VLOOKUP(F45,Matrice!F:G,2,0)</f>
        <v>400</v>
      </c>
    </row>
    <row r="46" spans="1:11" x14ac:dyDescent="0.3">
      <c r="A46" t="s">
        <v>193</v>
      </c>
      <c r="B46" t="s">
        <v>135</v>
      </c>
      <c r="C46" t="s">
        <v>136</v>
      </c>
      <c r="D46" t="s">
        <v>237</v>
      </c>
      <c r="E46" t="s">
        <v>223</v>
      </c>
      <c r="F46" t="s">
        <v>56</v>
      </c>
      <c r="G46" s="62" t="s">
        <v>202</v>
      </c>
      <c r="H46" t="s">
        <v>224</v>
      </c>
      <c r="I46" s="58">
        <v>1</v>
      </c>
      <c r="J46" s="10">
        <f>VLOOKUP(D46,Matrice!O:P,2,0)*I46</f>
        <v>1000</v>
      </c>
      <c r="K46" s="10">
        <f>I46*+VLOOKUP(F46,Matrice!F:G,2,0)</f>
        <v>400</v>
      </c>
    </row>
    <row r="47" spans="1:11" x14ac:dyDescent="0.3">
      <c r="A47" t="s">
        <v>193</v>
      </c>
      <c r="B47" t="s">
        <v>225</v>
      </c>
      <c r="C47" t="s">
        <v>136</v>
      </c>
      <c r="D47" t="s">
        <v>237</v>
      </c>
      <c r="E47" t="s">
        <v>226</v>
      </c>
      <c r="F47" t="s">
        <v>168</v>
      </c>
      <c r="G47" s="58" t="s">
        <v>229</v>
      </c>
      <c r="H47" t="s">
        <v>202</v>
      </c>
      <c r="I47" s="58">
        <v>1</v>
      </c>
      <c r="J47" s="10">
        <f>VLOOKUP(D47,Matrice!O:P,2,0)*I47</f>
        <v>1000</v>
      </c>
      <c r="K47" s="10">
        <f>I47*+VLOOKUP(F47,Matrice!F:G,2,0)</f>
        <v>200</v>
      </c>
    </row>
    <row r="48" spans="1:11" x14ac:dyDescent="0.3">
      <c r="A48" t="s">
        <v>193</v>
      </c>
      <c r="B48" t="s">
        <v>225</v>
      </c>
      <c r="C48" t="s">
        <v>136</v>
      </c>
      <c r="D48" t="s">
        <v>237</v>
      </c>
      <c r="E48" t="s">
        <v>228</v>
      </c>
      <c r="F48" t="s">
        <v>168</v>
      </c>
      <c r="G48" s="58" t="s">
        <v>229</v>
      </c>
      <c r="H48" t="s">
        <v>202</v>
      </c>
      <c r="I48" s="58">
        <v>1</v>
      </c>
      <c r="J48" s="10">
        <f>VLOOKUP(D48,Matrice!O:P,2,0)*I48</f>
        <v>1000</v>
      </c>
      <c r="K48" s="10">
        <f>I48*+VLOOKUP(F48,Matrice!F:G,2,0)</f>
        <v>200</v>
      </c>
    </row>
    <row r="49" spans="1:11" x14ac:dyDescent="0.3">
      <c r="A49" t="s">
        <v>193</v>
      </c>
      <c r="B49" t="s">
        <v>225</v>
      </c>
      <c r="C49" t="s">
        <v>136</v>
      </c>
      <c r="D49" t="s">
        <v>237</v>
      </c>
      <c r="E49" t="s">
        <v>230</v>
      </c>
      <c r="F49" t="s">
        <v>168</v>
      </c>
      <c r="G49" s="58" t="s">
        <v>229</v>
      </c>
      <c r="H49" t="s">
        <v>202</v>
      </c>
      <c r="I49" s="58">
        <v>1</v>
      </c>
      <c r="J49" s="10">
        <f>VLOOKUP(D49,Matrice!O:P,2,0)*I49</f>
        <v>1000</v>
      </c>
      <c r="K49" s="10">
        <f>I49*+VLOOKUP(F49,Matrice!F:G,2,0)</f>
        <v>200</v>
      </c>
    </row>
    <row r="50" spans="1:11" x14ac:dyDescent="0.3">
      <c r="A50" t="s">
        <v>193</v>
      </c>
      <c r="B50" t="s">
        <v>225</v>
      </c>
      <c r="C50" t="s">
        <v>136</v>
      </c>
      <c r="D50" t="s">
        <v>237</v>
      </c>
      <c r="E50" t="s">
        <v>231</v>
      </c>
      <c r="F50" t="s">
        <v>168</v>
      </c>
      <c r="G50" s="58" t="s">
        <v>229</v>
      </c>
      <c r="H50" t="s">
        <v>202</v>
      </c>
      <c r="I50" s="58">
        <v>1</v>
      </c>
      <c r="J50" s="10">
        <f>VLOOKUP(D50,Matrice!O:P,2,0)*I50</f>
        <v>1000</v>
      </c>
      <c r="K50" s="10">
        <f>I50*+VLOOKUP(F50,Matrice!F:G,2,0)</f>
        <v>200</v>
      </c>
    </row>
    <row r="51" spans="1:11" x14ac:dyDescent="0.3">
      <c r="A51" t="s">
        <v>193</v>
      </c>
      <c r="B51" t="s">
        <v>122</v>
      </c>
      <c r="C51" t="s">
        <v>136</v>
      </c>
      <c r="D51" t="s">
        <v>237</v>
      </c>
      <c r="E51" t="s">
        <v>202</v>
      </c>
      <c r="F51" t="s">
        <v>123</v>
      </c>
      <c r="G51" s="58" t="s">
        <v>229</v>
      </c>
      <c r="H51" t="s">
        <v>202</v>
      </c>
      <c r="I51" s="58">
        <v>1</v>
      </c>
      <c r="J51" s="10">
        <f>VLOOKUP(D51,Matrice!O:P,2,0)*I51</f>
        <v>1000</v>
      </c>
      <c r="K51" s="10">
        <f>I51*+VLOOKUP(F51,Matrice!F:G,2,0)</f>
        <v>600</v>
      </c>
    </row>
    <row r="52" spans="1:11" x14ac:dyDescent="0.3">
      <c r="A52" t="s">
        <v>193</v>
      </c>
      <c r="B52" t="s">
        <v>122</v>
      </c>
      <c r="C52" t="s">
        <v>136</v>
      </c>
      <c r="D52" t="s">
        <v>237</v>
      </c>
      <c r="E52" t="s">
        <v>202</v>
      </c>
      <c r="F52" t="s">
        <v>123</v>
      </c>
      <c r="G52" s="58" t="s">
        <v>229</v>
      </c>
      <c r="H52" t="s">
        <v>202</v>
      </c>
      <c r="I52" s="58">
        <v>1</v>
      </c>
      <c r="J52" s="10">
        <f>VLOOKUP(D52,Matrice!O:P,2,0)*I52</f>
        <v>1000</v>
      </c>
      <c r="K52" s="10">
        <f>I52*+VLOOKUP(F52,Matrice!F:G,2,0)</f>
        <v>600</v>
      </c>
    </row>
    <row r="53" spans="1:11" x14ac:dyDescent="0.3">
      <c r="A53" t="s">
        <v>193</v>
      </c>
      <c r="B53" t="s">
        <v>122</v>
      </c>
      <c r="C53" t="s">
        <v>136</v>
      </c>
      <c r="D53" t="s">
        <v>237</v>
      </c>
      <c r="E53" t="s">
        <v>202</v>
      </c>
      <c r="F53" t="s">
        <v>123</v>
      </c>
      <c r="G53" s="58" t="s">
        <v>229</v>
      </c>
      <c r="H53" t="s">
        <v>202</v>
      </c>
      <c r="I53" s="58">
        <v>1</v>
      </c>
      <c r="J53" s="10">
        <f>VLOOKUP(D53,Matrice!O:P,2,0)*I53</f>
        <v>1000</v>
      </c>
      <c r="K53" s="10">
        <f>I53*+VLOOKUP(F53,Matrice!F:G,2,0)</f>
        <v>600</v>
      </c>
    </row>
    <row r="54" spans="1:11" x14ac:dyDescent="0.3">
      <c r="A54" t="s">
        <v>193</v>
      </c>
      <c r="B54" t="s">
        <v>122</v>
      </c>
      <c r="C54" t="s">
        <v>136</v>
      </c>
      <c r="D54" t="s">
        <v>237</v>
      </c>
      <c r="E54" t="s">
        <v>202</v>
      </c>
      <c r="F54" t="s">
        <v>123</v>
      </c>
      <c r="G54" s="58" t="s">
        <v>229</v>
      </c>
      <c r="H54" t="s">
        <v>202</v>
      </c>
      <c r="I54" s="58">
        <v>1</v>
      </c>
      <c r="J54" s="10">
        <f>VLOOKUP(D54,Matrice!O:P,2,0)*I54</f>
        <v>1000</v>
      </c>
      <c r="K54" s="10">
        <f>I54*+VLOOKUP(F54,Matrice!F:G,2,0)</f>
        <v>600</v>
      </c>
    </row>
    <row r="55" spans="1:11" x14ac:dyDescent="0.3">
      <c r="A55" t="s">
        <v>193</v>
      </c>
      <c r="B55" t="s">
        <v>122</v>
      </c>
      <c r="C55" t="s">
        <v>136</v>
      </c>
      <c r="D55" t="s">
        <v>237</v>
      </c>
      <c r="E55" t="s">
        <v>202</v>
      </c>
      <c r="F55" t="s">
        <v>123</v>
      </c>
      <c r="G55" s="58" t="s">
        <v>229</v>
      </c>
      <c r="H55" t="s">
        <v>202</v>
      </c>
      <c r="I55" s="58">
        <v>1</v>
      </c>
      <c r="J55" s="10">
        <f>VLOOKUP(D55,Matrice!O:P,2,0)*I55</f>
        <v>1000</v>
      </c>
      <c r="K55" s="10">
        <f>I55*+VLOOKUP(F55,Matrice!F:G,2,0)</f>
        <v>600</v>
      </c>
    </row>
    <row r="56" spans="1:11" x14ac:dyDescent="0.3">
      <c r="A56" t="s">
        <v>193</v>
      </c>
      <c r="B56" t="s">
        <v>135</v>
      </c>
      <c r="C56" t="s">
        <v>136</v>
      </c>
      <c r="D56" t="s">
        <v>237</v>
      </c>
      <c r="E56" t="s">
        <v>248</v>
      </c>
      <c r="F56" t="s">
        <v>56</v>
      </c>
      <c r="G56" s="19">
        <v>45888</v>
      </c>
      <c r="H56" t="s">
        <v>247</v>
      </c>
      <c r="I56" s="58">
        <v>1</v>
      </c>
      <c r="J56" s="63">
        <f>VLOOKUP(D56,Matrice!O:P,2,0)*I56</f>
        <v>1000</v>
      </c>
      <c r="K56" s="63">
        <f>I56*+VLOOKUP(F56,Matrice!F:G,2,0)</f>
        <v>400</v>
      </c>
    </row>
    <row r="57" spans="1:11" x14ac:dyDescent="0.3">
      <c r="A57" s="64" t="s">
        <v>193</v>
      </c>
      <c r="B57" s="64" t="s">
        <v>135</v>
      </c>
      <c r="C57" s="64" t="s">
        <v>136</v>
      </c>
      <c r="D57" s="64" t="s">
        <v>237</v>
      </c>
      <c r="E57" s="64" t="s">
        <v>246</v>
      </c>
      <c r="F57" s="64" t="s">
        <v>56</v>
      </c>
      <c r="G57" s="65">
        <v>45889</v>
      </c>
      <c r="H57" s="64" t="s">
        <v>247</v>
      </c>
      <c r="I57" s="58">
        <v>1</v>
      </c>
      <c r="J57" s="63">
        <f>VLOOKUP(D57,Matrice!O:P,2,0)*I57</f>
        <v>1000</v>
      </c>
      <c r="K57" s="63">
        <f>I57*+VLOOKUP(F57,Matrice!F:G,2,0)</f>
        <v>400</v>
      </c>
    </row>
  </sheetData>
  <autoFilter ref="A2:K55" xr:uid="{76520E29-4E20-42DB-B476-346A0820DDE6}"/>
  <pageMargins left="0.7" right="0.7" top="0.75" bottom="0.75" header="0.3" footer="0.3"/>
  <ignoredErrors>
    <ignoredError sqref="K31" evalError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B6A1-9140-47E1-B09A-9F3745507390}">
  <sheetPr>
    <tabColor theme="9"/>
  </sheetPr>
  <dimension ref="A1:H8"/>
  <sheetViews>
    <sheetView workbookViewId="0">
      <selection activeCell="D2" sqref="D2"/>
    </sheetView>
  </sheetViews>
  <sheetFormatPr baseColWidth="10" defaultColWidth="11.44140625" defaultRowHeight="14.4" x14ac:dyDescent="0.3"/>
  <cols>
    <col min="1" max="1" width="16.33203125" bestFit="1" customWidth="1"/>
    <col min="2" max="2" width="19.88671875" bestFit="1" customWidth="1"/>
    <col min="3" max="3" width="18.6640625" bestFit="1" customWidth="1"/>
    <col min="4" max="4" width="21.109375" bestFit="1" customWidth="1"/>
    <col min="5" max="5" width="21.109375" customWidth="1"/>
    <col min="6" max="6" width="22.33203125" bestFit="1" customWidth="1"/>
  </cols>
  <sheetData>
    <row r="1" spans="1:8" x14ac:dyDescent="0.3">
      <c r="B1" s="12">
        <f ca="1">SUM(B3:B7)</f>
        <v>28499.955000000002</v>
      </c>
      <c r="C1" s="12">
        <f ca="1">SUM(C3:C7)</f>
        <v>19049.97</v>
      </c>
      <c r="D1" s="12">
        <f>+'TA 2025'!K1</f>
        <v>23599.960000000006</v>
      </c>
      <c r="E1" s="12">
        <f t="shared" ref="E1:F1" ca="1" si="0">SUM(E3:E7)</f>
        <v>55999.86</v>
      </c>
      <c r="F1" s="12">
        <f t="shared" ca="1" si="0"/>
        <v>27580</v>
      </c>
      <c r="G1" s="12">
        <f ca="1">SUM(G3:G7)</f>
        <v>153129.745</v>
      </c>
      <c r="H1" s="12">
        <f>SUM(H3:H7)</f>
        <v>0</v>
      </c>
    </row>
    <row r="2" spans="1:8" x14ac:dyDescent="0.3">
      <c r="B2" t="s">
        <v>249</v>
      </c>
      <c r="C2" t="s">
        <v>250</v>
      </c>
      <c r="D2" t="s">
        <v>251</v>
      </c>
      <c r="E2" t="s">
        <v>252</v>
      </c>
      <c r="F2" t="s">
        <v>253</v>
      </c>
      <c r="G2" t="s">
        <v>254</v>
      </c>
    </row>
    <row r="3" spans="1:8" x14ac:dyDescent="0.3">
      <c r="A3" t="s">
        <v>56</v>
      </c>
      <c r="B3" s="10">
        <f ca="1">+SUMIF('Formation 2025 WSA'!D:AC,'COUT ADV+ REMUNERATION EXTERNES'!A3,'Formation 2025 WSA'!AC:AC)</f>
        <v>7800</v>
      </c>
      <c r="C3" s="10">
        <f ca="1">+SUMIF('Formation 2025 WSA'!D:AC,'COUT ADV+ REMUNERATION EXTERNES'!A3,'Formation 2025 2.0'!AC:AC)</f>
        <v>9150</v>
      </c>
      <c r="D3" s="10">
        <f ca="1">+SUMIF('TA 2025'!F:K,'COUT ADV+ REMUNERATION EXTERNES'!A3,'TA 2025'!K:K)</f>
        <v>4000</v>
      </c>
      <c r="E3" s="10">
        <f ca="1">+SUMIF('Ingénierie 2025 2.0'!B:E,'COUT ADV+ REMUNERATION EXTERNES'!A3,'Ingénierie 2025 2.0'!E:E)</f>
        <v>16800</v>
      </c>
      <c r="F3" s="10">
        <f ca="1">+SUMIF('Ingénierie 2025 2.0'!B:I,'COUT ADV+ REMUNERATION EXTERNES'!A3,'Ingénierie 2025 2.0'!I:I)</f>
        <v>11060</v>
      </c>
      <c r="G3" s="10">
        <f ca="1">SUM(B3:F3)</f>
        <v>48810</v>
      </c>
    </row>
    <row r="4" spans="1:8" x14ac:dyDescent="0.3">
      <c r="A4" t="s">
        <v>68</v>
      </c>
      <c r="B4" s="10">
        <f ca="1">+SUMIF('Formation 2025 WSA'!D:AC,'COUT ADV+ REMUNERATION EXTERNES'!A4,'Formation 2025 WSA'!AC:AC)</f>
        <v>4800</v>
      </c>
      <c r="C4" s="10">
        <f ca="1">+SUMIF('Formation 2025 WSA'!D:AC,'COUT ADV+ REMUNERATION EXTERNES'!A4,'Formation 2025 2.0'!AC:AC)</f>
        <v>3549.9900000000002</v>
      </c>
      <c r="D4" s="10">
        <f ca="1">+SUMIF('TA 2025'!F:K,'COUT ADV+ REMUNERATION EXTERNES'!A4,'TA 2025'!K:K)</f>
        <v>6800</v>
      </c>
      <c r="E4" s="10">
        <f ca="1">+SUMIF('Ingénierie 2025 2.0'!B:E,'COUT ADV+ REMUNERATION EXTERNES'!A4,'Ingénierie 2025 2.0'!E:E)</f>
        <v>16800</v>
      </c>
      <c r="F4" s="10">
        <f ca="1">+SUMIF('Ingénierie 2025 2.0'!B:I,'COUT ADV+ REMUNERATION EXTERNES'!A4,'Ingénierie 2025 2.0'!I:I)</f>
        <v>5460</v>
      </c>
      <c r="G4" s="10">
        <f t="shared" ref="G4:G5" ca="1" si="1">SUM(B4:F4)</f>
        <v>37409.99</v>
      </c>
    </row>
    <row r="5" spans="1:8" x14ac:dyDescent="0.3">
      <c r="A5" t="s">
        <v>255</v>
      </c>
      <c r="B5" s="10">
        <f ca="1">+SUMIF('Formation 2025 WSA'!D:AC,'COUT ADV+ REMUNERATION EXTERNES'!A5,'Formation 2025 WSA'!AC:AC)</f>
        <v>7199.9549999999999</v>
      </c>
      <c r="C5" s="10">
        <f ca="1">+SUMIF('Formation 2025 WSA'!D:AC,'COUT ADV+ REMUNERATION EXTERNES'!A5,'Formation 2025 2.0'!AC:AC)</f>
        <v>3549.9900000000002</v>
      </c>
      <c r="D5" s="10">
        <f ca="1">+SUMIF('TA 2025'!F:K,'COUT ADV+ REMUNERATION EXTERNES'!A5,'TA 2025'!K:K)</f>
        <v>6399.96</v>
      </c>
      <c r="E5" s="10">
        <f ca="1">+SUMIF('Ingénierie 2025 2.0'!B:E,'COUT ADV+ REMUNERATION EXTERNES'!A5,'Ingénierie 2025 2.0'!E:E)</f>
        <v>22399.860000000004</v>
      </c>
      <c r="F5" s="10">
        <f ca="1">+SUMIF('Ingénierie 2025 2.0'!B:I,'COUT ADV+ REMUNERATION EXTERNES'!A5,'Ingénierie 2025 2.0'!I:I)</f>
        <v>11060</v>
      </c>
      <c r="G5" s="10">
        <f t="shared" ca="1" si="1"/>
        <v>50609.764999999999</v>
      </c>
    </row>
    <row r="6" spans="1:8" x14ac:dyDescent="0.3">
      <c r="A6" t="s">
        <v>123</v>
      </c>
      <c r="B6" s="10">
        <f ca="1">+SUMIF('Formation 2025 WSA'!D:AC,'COUT ADV+ REMUNERATION EXTERNES'!A6,'Formation 2025 WSA'!AC:AC)</f>
        <v>3300</v>
      </c>
      <c r="C6" s="10">
        <f ca="1">+SUMIF('Formation 2025 WSA'!D:AC,'COUT ADV+ REMUNERATION EXTERNES'!A6,'Formation 2025 2.0'!AC:AC)</f>
        <v>2799.9900000000002</v>
      </c>
      <c r="D6" s="10">
        <f ca="1">+SUMIF('TA 2025'!F:K,'COUT ADV+ REMUNERATION EXTERNES'!A6,'TA 2025'!K:K)</f>
        <v>4800</v>
      </c>
      <c r="E6" s="10">
        <f ca="1">+SUMIF('Ingénierie 2025 2.0'!B:E,'COUT ADV+ REMUNERATION EXTERNES'!A6,'Ingénierie 2025 2.0'!E:E)</f>
        <v>0</v>
      </c>
      <c r="F6" s="10">
        <f ca="1">+SUMIF('Ingénierie 2025 2.0'!B:I,'COUT ADV+ REMUNERATION EXTERNES'!A6,'Ingénierie 2025 2.0'!I:I)</f>
        <v>0</v>
      </c>
      <c r="G6" s="10">
        <f t="shared" ref="G6:G7" ca="1" si="2">SUM(B6:F6)</f>
        <v>10899.99</v>
      </c>
    </row>
    <row r="7" spans="1:8" x14ac:dyDescent="0.3">
      <c r="A7" t="s">
        <v>139</v>
      </c>
      <c r="B7" s="10">
        <f ca="1">+SUMIF('Formation 2025 WSA'!D:AC,'COUT ADV+ REMUNERATION EXTERNES'!A7,'Formation 2025 WSA'!AC:AC)</f>
        <v>5400</v>
      </c>
      <c r="C7" s="10">
        <f ca="1">+SUMIF('Formation 2025 WSA'!D:AC,'COUT ADV+ REMUNERATION EXTERNES'!A7,'Formation 2025 2.0'!AC:AC)</f>
        <v>0</v>
      </c>
      <c r="D7" s="10">
        <f ca="1">+SUMIF('TA 2025'!F:K,'COUT ADV+ REMUNERATION EXTERNES'!A7,'TA 2025'!K:K)</f>
        <v>0</v>
      </c>
      <c r="E7" s="10">
        <f ca="1">+SUMIF('Ingénierie 2025 2.0'!B:E,'COUT ADV+ REMUNERATION EXTERNES'!A7,'Ingénierie 2025 2.0'!E:E)</f>
        <v>0</v>
      </c>
      <c r="F7" s="10">
        <f ca="1">+SUMIF('Ingénierie 2025 2.0'!B:I,'COUT ADV+ REMUNERATION EXTERNES'!A7,'Ingénierie 2025 2.0'!I:I)</f>
        <v>0</v>
      </c>
      <c r="G7" s="10">
        <f t="shared" ca="1" si="2"/>
        <v>5400</v>
      </c>
    </row>
    <row r="8" spans="1:8" x14ac:dyDescent="0.3">
      <c r="A8" t="s">
        <v>168</v>
      </c>
      <c r="B8" s="10">
        <f ca="1">+SUMIF('Formation 2025 WSA'!D:AC,'COUT ADV+ REMUNERATION EXTERNES'!A8,'Formation 2025 WSA'!AC:AC)</f>
        <v>3500</v>
      </c>
      <c r="C8" s="10">
        <f ca="1">+SUMIF('Formation 2025 WSA'!D:AC,'COUT ADV+ REMUNERATION EXTERNES'!A8,'Formation 2025 2.0'!AC:AC)</f>
        <v>0</v>
      </c>
      <c r="D8" s="10">
        <f ca="1">+SUMIF('TA 2025'!F:K,'COUT ADV+ REMUNERATION EXTERNES'!A8,'TA 2025'!K:K)</f>
        <v>1600</v>
      </c>
      <c r="E8" s="10">
        <f ca="1">+SUMIF('Ingénierie 2025 2.0'!B:E,'COUT ADV+ REMUNERATION EXTERNES'!A8,'Ingénierie 2025 2.0'!E:E)</f>
        <v>0</v>
      </c>
      <c r="F8" s="10">
        <f ca="1">+SUMIF('Ingénierie 2025 2.0'!B:I,'COUT ADV+ REMUNERATION EXTERNES'!A8,'Ingénierie 2025 2.0'!I:I)</f>
        <v>0</v>
      </c>
      <c r="G8" s="10">
        <f t="shared" ref="G8" ca="1" si="3">SUM(B8:F8)</f>
        <v>5100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A0C-FDA6-4401-8105-65111351D735}">
  <dimension ref="B2:P18"/>
  <sheetViews>
    <sheetView workbookViewId="0">
      <selection activeCell="K3" sqref="K3"/>
    </sheetView>
  </sheetViews>
  <sheetFormatPr baseColWidth="10" defaultColWidth="11.44140625" defaultRowHeight="14.4" x14ac:dyDescent="0.3"/>
  <cols>
    <col min="2" max="2" width="21" customWidth="1"/>
    <col min="4" max="4" width="17.88671875" bestFit="1" customWidth="1"/>
    <col min="6" max="6" width="22.44140625" bestFit="1" customWidth="1"/>
    <col min="11" max="11" width="23.5546875" customWidth="1"/>
    <col min="12" max="12" width="18.88671875" bestFit="1" customWidth="1"/>
  </cols>
  <sheetData>
    <row r="2" spans="2:16" x14ac:dyDescent="0.3">
      <c r="B2" t="s">
        <v>256</v>
      </c>
      <c r="C2" t="s">
        <v>257</v>
      </c>
      <c r="D2" t="s">
        <v>258</v>
      </c>
      <c r="F2" t="s">
        <v>259</v>
      </c>
      <c r="G2" t="s">
        <v>260</v>
      </c>
      <c r="K2" t="s">
        <v>261</v>
      </c>
      <c r="L2" t="s">
        <v>262</v>
      </c>
      <c r="O2" t="s">
        <v>263</v>
      </c>
      <c r="P2" t="s">
        <v>264</v>
      </c>
    </row>
    <row r="3" spans="2:16" x14ac:dyDescent="0.3">
      <c r="B3">
        <v>1.5</v>
      </c>
      <c r="C3">
        <f>0.25*3</f>
        <v>0.75</v>
      </c>
      <c r="D3">
        <f>+B3+C3</f>
        <v>2.25</v>
      </c>
      <c r="F3" t="s">
        <v>68</v>
      </c>
      <c r="G3">
        <v>400</v>
      </c>
      <c r="J3" t="s">
        <v>19</v>
      </c>
      <c r="K3" t="s">
        <v>265</v>
      </c>
      <c r="L3">
        <v>1800</v>
      </c>
      <c r="O3" t="s">
        <v>194</v>
      </c>
      <c r="P3">
        <v>1000</v>
      </c>
    </row>
    <row r="4" spans="2:16" x14ac:dyDescent="0.3">
      <c r="B4">
        <v>2</v>
      </c>
      <c r="C4">
        <v>1</v>
      </c>
      <c r="D4">
        <f>+B4+C4</f>
        <v>3</v>
      </c>
      <c r="F4" t="s">
        <v>66</v>
      </c>
      <c r="G4">
        <v>650</v>
      </c>
      <c r="J4" t="s">
        <v>19</v>
      </c>
      <c r="K4" t="s">
        <v>266</v>
      </c>
      <c r="L4">
        <v>1800</v>
      </c>
      <c r="O4" t="s">
        <v>237</v>
      </c>
      <c r="P4">
        <v>1000</v>
      </c>
    </row>
    <row r="5" spans="2:16" x14ac:dyDescent="0.3">
      <c r="B5">
        <v>1</v>
      </c>
      <c r="C5">
        <v>0.5</v>
      </c>
      <c r="D5">
        <f t="shared" ref="D5:D7" si="0">+B5+C5</f>
        <v>1.5</v>
      </c>
      <c r="F5" t="s">
        <v>56</v>
      </c>
      <c r="G5">
        <v>400</v>
      </c>
      <c r="J5" t="s">
        <v>19</v>
      </c>
      <c r="K5" t="s">
        <v>267</v>
      </c>
      <c r="L5">
        <v>2000</v>
      </c>
    </row>
    <row r="6" spans="2:16" x14ac:dyDescent="0.3">
      <c r="B6">
        <v>0.5</v>
      </c>
      <c r="C6">
        <v>0.25</v>
      </c>
      <c r="D6">
        <f t="shared" si="0"/>
        <v>0.75</v>
      </c>
      <c r="F6" t="s">
        <v>63</v>
      </c>
      <c r="G6">
        <v>533.33000000000004</v>
      </c>
      <c r="H6" s="32">
        <f>(200+600)/1.5</f>
        <v>533.33333333333337</v>
      </c>
      <c r="J6" t="s">
        <v>19</v>
      </c>
      <c r="K6" t="s">
        <v>268</v>
      </c>
      <c r="L6">
        <v>1800</v>
      </c>
    </row>
    <row r="7" spans="2:16" x14ac:dyDescent="0.3">
      <c r="B7">
        <v>3</v>
      </c>
      <c r="C7">
        <v>1</v>
      </c>
      <c r="D7">
        <f t="shared" si="0"/>
        <v>4</v>
      </c>
      <c r="F7" t="s">
        <v>123</v>
      </c>
      <c r="G7">
        <v>600</v>
      </c>
    </row>
    <row r="8" spans="2:16" x14ac:dyDescent="0.3">
      <c r="F8" s="26" t="s">
        <v>139</v>
      </c>
      <c r="G8">
        <v>900</v>
      </c>
    </row>
    <row r="9" spans="2:16" x14ac:dyDescent="0.3">
      <c r="F9" t="s">
        <v>146</v>
      </c>
      <c r="G9">
        <v>700</v>
      </c>
    </row>
    <row r="10" spans="2:16" x14ac:dyDescent="0.3">
      <c r="F10" t="s">
        <v>86</v>
      </c>
      <c r="G10">
        <v>360</v>
      </c>
      <c r="K10" t="s">
        <v>33</v>
      </c>
      <c r="L10" t="s">
        <v>269</v>
      </c>
    </row>
    <row r="11" spans="2:16" x14ac:dyDescent="0.3">
      <c r="B11" t="s">
        <v>270</v>
      </c>
      <c r="C11" t="s">
        <v>260</v>
      </c>
      <c r="F11" t="s">
        <v>271</v>
      </c>
      <c r="G11">
        <v>1500</v>
      </c>
      <c r="K11" t="s">
        <v>87</v>
      </c>
      <c r="L11">
        <v>3500</v>
      </c>
    </row>
    <row r="12" spans="2:16" x14ac:dyDescent="0.3">
      <c r="B12" t="s">
        <v>182</v>
      </c>
      <c r="C12">
        <v>500</v>
      </c>
      <c r="F12" t="s">
        <v>168</v>
      </c>
      <c r="G12">
        <v>200</v>
      </c>
      <c r="K12" t="s">
        <v>272</v>
      </c>
      <c r="L12">
        <v>4000</v>
      </c>
    </row>
    <row r="13" spans="2:16" x14ac:dyDescent="0.3">
      <c r="B13" t="s">
        <v>66</v>
      </c>
      <c r="C13">
        <v>650</v>
      </c>
      <c r="F13" t="s">
        <v>214</v>
      </c>
      <c r="G13">
        <v>400</v>
      </c>
      <c r="K13" t="s">
        <v>83</v>
      </c>
      <c r="L13">
        <v>4000</v>
      </c>
    </row>
    <row r="14" spans="2:16" x14ac:dyDescent="0.3">
      <c r="B14" t="s">
        <v>181</v>
      </c>
      <c r="C14">
        <v>350</v>
      </c>
      <c r="F14" t="s">
        <v>273</v>
      </c>
      <c r="G14">
        <v>800</v>
      </c>
      <c r="K14" t="s">
        <v>274</v>
      </c>
      <c r="L14">
        <v>4000</v>
      </c>
    </row>
    <row r="15" spans="2:16" x14ac:dyDescent="0.3">
      <c r="B15" t="s">
        <v>183</v>
      </c>
      <c r="C15">
        <v>200</v>
      </c>
      <c r="F15" s="26" t="s">
        <v>293</v>
      </c>
      <c r="G15">
        <v>900</v>
      </c>
    </row>
    <row r="16" spans="2:16" x14ac:dyDescent="0.3">
      <c r="B16" t="s">
        <v>184</v>
      </c>
      <c r="C16">
        <v>500</v>
      </c>
    </row>
    <row r="17" spans="2:3" x14ac:dyDescent="0.3">
      <c r="B17" t="s">
        <v>185</v>
      </c>
      <c r="C17">
        <v>550</v>
      </c>
    </row>
    <row r="18" spans="2:3" x14ac:dyDescent="0.3">
      <c r="B18" t="s">
        <v>275</v>
      </c>
      <c r="C18">
        <v>500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57EC-AEEF-4C41-9502-795F2FC57312}">
  <sheetPr>
    <tabColor theme="9"/>
  </sheetPr>
  <dimension ref="A1:K20"/>
  <sheetViews>
    <sheetView workbookViewId="0">
      <selection activeCell="D3" sqref="D3:D11"/>
    </sheetView>
  </sheetViews>
  <sheetFormatPr baseColWidth="10" defaultColWidth="11.44140625" defaultRowHeight="14.4" x14ac:dyDescent="0.3"/>
  <cols>
    <col min="1" max="1" width="17.6640625" bestFit="1" customWidth="1"/>
    <col min="2" max="2" width="21.6640625" bestFit="1" customWidth="1"/>
    <col min="3" max="3" width="21.33203125" bestFit="1" customWidth="1"/>
    <col min="4" max="5" width="21.109375" customWidth="1"/>
    <col min="6" max="6" width="12.5546875" bestFit="1" customWidth="1"/>
  </cols>
  <sheetData>
    <row r="1" spans="1:11" x14ac:dyDescent="0.3">
      <c r="B1" s="12">
        <f ca="1">SUM(B3:B17)</f>
        <v>40317.455000000002</v>
      </c>
      <c r="C1" s="12">
        <f t="shared" ref="C1:E1" ca="1" si="0">SUM(C3:C17)</f>
        <v>23599.96</v>
      </c>
      <c r="D1" s="12">
        <f t="shared" ca="1" si="0"/>
        <v>71494</v>
      </c>
      <c r="E1" s="12">
        <f t="shared" ca="1" si="0"/>
        <v>13790</v>
      </c>
      <c r="F1" s="12">
        <f ca="1">SUM(F3:F17)</f>
        <v>135411.41500000001</v>
      </c>
      <c r="G1" s="12"/>
    </row>
    <row r="2" spans="1:11" x14ac:dyDescent="0.3">
      <c r="B2" t="s">
        <v>249</v>
      </c>
      <c r="C2" t="s">
        <v>251</v>
      </c>
      <c r="D2" t="s">
        <v>252</v>
      </c>
      <c r="E2" t="s">
        <v>276</v>
      </c>
      <c r="F2" t="s">
        <v>254</v>
      </c>
    </row>
    <row r="3" spans="1:11" x14ac:dyDescent="0.3">
      <c r="A3" t="s">
        <v>66</v>
      </c>
      <c r="B3" s="10">
        <f ca="1">+SUMIF('Formation 2025 WSA'!D:AC,'RENTA WSA'!A3,'Formation 2025 WSA'!AC:AC)</f>
        <v>6337.5</v>
      </c>
      <c r="C3" s="10">
        <f ca="1">+SUMIF('TA 2025'!F:K,'RENTA WSA'!A3,'TA 2025'!K:K)</f>
        <v>0</v>
      </c>
      <c r="D3" s="10">
        <f ca="1">+SUMIF('Ingénierie 2025 WSA'!B:E,'RENTA WSA'!A3,'Ingénierie 2025 WSA'!E:E)</f>
        <v>31200</v>
      </c>
      <c r="E3" s="10">
        <f ca="1">+SUMIF('Ingénierie 2025 2.0'!B:I,A3,'Ingénierie 2025 2.0'!I:I)</f>
        <v>0</v>
      </c>
      <c r="F3" s="10">
        <f t="shared" ref="F3:F17" ca="1" si="1">SUM(B3:D3)</f>
        <v>37537.5</v>
      </c>
    </row>
    <row r="4" spans="1:11" x14ac:dyDescent="0.3">
      <c r="A4" t="s">
        <v>182</v>
      </c>
      <c r="B4" s="10">
        <f ca="1">+SUMIF('Formation 2025 WSA'!D:AC,'RENTA WSA'!A4,'Formation 2025 WSA'!AC:AC)</f>
        <v>0</v>
      </c>
      <c r="C4" s="10">
        <f ca="1">+SUMIF('TA 2025'!F:K,'RENTA WSA'!A4,'TA 2025'!K:K)</f>
        <v>0</v>
      </c>
      <c r="D4" s="10">
        <f ca="1">+SUMIF('Ingénierie 2025 WSA'!B:E,'RENTA WSA'!A4,'Ingénierie 2025 WSA'!E:E)</f>
        <v>3000</v>
      </c>
      <c r="E4" s="10">
        <f ca="1">+SUMIF('Ingénierie 2025 2.0'!B:I,A4,'Ingénierie 2025 2.0'!I:I)</f>
        <v>0</v>
      </c>
      <c r="F4" s="10">
        <f t="shared" ref="F4" ca="1" si="2">SUM(B4:D4)</f>
        <v>3000</v>
      </c>
    </row>
    <row r="5" spans="1:11" x14ac:dyDescent="0.3">
      <c r="A5" t="s">
        <v>181</v>
      </c>
      <c r="B5" s="10">
        <f ca="1">+SUMIF('Formation 2025 WSA'!D:AC,'RENTA WSA'!A5,'Formation 2025 WSA'!AC:AC)</f>
        <v>0</v>
      </c>
      <c r="C5" s="10">
        <f ca="1">+SUMIF('TA 2025'!F:K,'RENTA WSA'!A5,'TA 2025'!K:K)</f>
        <v>0</v>
      </c>
      <c r="D5" s="10">
        <f ca="1">+SUMIF('Ingénierie 2025 WSA'!B:E,'RENTA WSA'!A5,'Ingénierie 2025 WSA'!E:E)</f>
        <v>16800</v>
      </c>
      <c r="E5" s="10">
        <f ca="1">+SUMIF('Ingénierie 2025 2.0'!B:I,A5,'Ingénierie 2025 2.0'!I:I)</f>
        <v>0</v>
      </c>
      <c r="F5" s="10">
        <f t="shared" ca="1" si="1"/>
        <v>16800</v>
      </c>
    </row>
    <row r="6" spans="1:11" x14ac:dyDescent="0.3">
      <c r="A6" t="s">
        <v>183</v>
      </c>
      <c r="B6" s="10">
        <f ca="1">+SUMIF('Formation 2025 WSA'!D:AC,'RENTA WSA'!A6,'Formation 2025 WSA'!AC:AC)</f>
        <v>0</v>
      </c>
      <c r="C6" s="10">
        <f ca="1">+SUMIF('TA 2025'!F:K,'RENTA WSA'!A6,'TA 2025'!K:K)</f>
        <v>0</v>
      </c>
      <c r="D6" s="10">
        <f ca="1">+SUMIF('Ingénierie 2025 WSA'!B:E,'RENTA WSA'!A6,'Ingénierie 2025 WSA'!E:E)</f>
        <v>2400</v>
      </c>
      <c r="E6" s="10">
        <f ca="1">+SUMIF('Ingénierie 2025 2.0'!B:I,A6,'Ingénierie 2025 2.0'!I:I)</f>
        <v>0</v>
      </c>
      <c r="F6" s="10">
        <f t="shared" ca="1" si="1"/>
        <v>2400</v>
      </c>
    </row>
    <row r="7" spans="1:11" x14ac:dyDescent="0.3">
      <c r="A7" t="s">
        <v>184</v>
      </c>
      <c r="B7" s="10">
        <f ca="1">+SUMIF('Formation 2025 WSA'!D:AC,'RENTA WSA'!A7,'Formation 2025 WSA'!AC:AC)</f>
        <v>0</v>
      </c>
      <c r="C7" s="10">
        <f ca="1">+SUMIF('TA 2025'!F:K,'RENTA WSA'!A7,'TA 2025'!K:K)</f>
        <v>0</v>
      </c>
      <c r="D7" s="10">
        <f ca="1">+SUMIF('Ingénierie 2025 WSA'!B:E,'RENTA WSA'!A7,'Ingénierie 2025 WSA'!E:E)</f>
        <v>1000</v>
      </c>
      <c r="E7" s="10">
        <f ca="1">+SUMIF('Ingénierie 2025 2.0'!B:I,A7,'Ingénierie 2025 2.0'!I:I)</f>
        <v>0</v>
      </c>
      <c r="F7" s="10">
        <f t="shared" ca="1" si="1"/>
        <v>1000</v>
      </c>
    </row>
    <row r="8" spans="1:11" x14ac:dyDescent="0.3">
      <c r="A8" t="s">
        <v>277</v>
      </c>
      <c r="B8" s="10">
        <f ca="1">+SUMIF('Formation 2025 WSA'!D:AC,'RENTA WSA'!A8,'Formation 2025 WSA'!AC:AC)</f>
        <v>0</v>
      </c>
      <c r="C8" s="10">
        <f ca="1">+SUMIF('TA 2025'!F:K,'RENTA WSA'!A8,'TA 2025'!K:K)</f>
        <v>0</v>
      </c>
      <c r="D8" s="10">
        <f ca="1">+SUMIF('Ingénierie 2025 WSA'!B:E,'RENTA WSA'!A8,'Ingénierie 2025 WSA'!E:E)</f>
        <v>0</v>
      </c>
      <c r="E8" s="10">
        <f ca="1">+SUMIF('Ingénierie 2025 2.0'!B:I,A8,'Ingénierie 2025 2.0'!I:I)</f>
        <v>0</v>
      </c>
      <c r="F8" s="10">
        <f t="shared" ca="1" si="1"/>
        <v>0</v>
      </c>
    </row>
    <row r="9" spans="1:11" x14ac:dyDescent="0.3">
      <c r="A9" t="s">
        <v>68</v>
      </c>
      <c r="B9" s="10">
        <f ca="1">+SUMIF('TA 2025'!E:J,'RENTA WSA'!#REF!,'TA 2025'!J:J)</f>
        <v>0</v>
      </c>
      <c r="C9" s="10">
        <f ca="1">+SUMIF('TA 2025'!F:K,'RENTA WSA'!A9,'TA 2025'!K:K)</f>
        <v>6800</v>
      </c>
      <c r="D9" s="10">
        <f ca="1">+SUMIF('Ingénierie 2025 2.0'!B:E,'RENTA WSA'!A9,'Ingénierie 2025 2.0'!E:E)/2</f>
        <v>8400</v>
      </c>
      <c r="E9" s="10">
        <f ca="1">+SUMIF('Ingénierie 2025 2.0'!B:I,A9,'Ingénierie 2025 2.0'!I:I)/2</f>
        <v>2730</v>
      </c>
      <c r="F9" s="10">
        <f t="shared" ca="1" si="1"/>
        <v>15200</v>
      </c>
      <c r="K9" s="12"/>
    </row>
    <row r="10" spans="1:11" x14ac:dyDescent="0.3">
      <c r="A10" t="s">
        <v>56</v>
      </c>
      <c r="B10" s="10">
        <f ca="1">+SUMIF('Formation 2025 WSA'!D:AC,'RENTA WSA'!A10,'Formation 2025 WSA'!AC:AC)</f>
        <v>7800</v>
      </c>
      <c r="C10" s="10">
        <f ca="1">+SUMIF('TA 2025'!F:K,'RENTA WSA'!A10,'TA 2025'!K:K)</f>
        <v>4000</v>
      </c>
      <c r="D10" s="10">
        <f ca="1">+SUMIF('Ingénierie 2025 2.0'!B:E,'RENTA WSA'!A10,'Ingénierie 2025 2.0'!E:E)/2</f>
        <v>8400</v>
      </c>
      <c r="E10" s="10">
        <f ca="1">+SUMIF('Ingénierie 2025 2.0'!B:I,A10,'Ingénierie 2025 2.0'!I:I)/2</f>
        <v>5530</v>
      </c>
      <c r="F10" s="10">
        <f t="shared" ca="1" si="1"/>
        <v>20200</v>
      </c>
    </row>
    <row r="11" spans="1:11" x14ac:dyDescent="0.3">
      <c r="A11" t="s">
        <v>63</v>
      </c>
      <c r="B11" s="10">
        <f ca="1">+SUMIF('Formation 2025 WSA'!D:AC,'RENTA WSA'!A11,'Formation 2025 WSA'!AC:AC)</f>
        <v>7199.9549999999999</v>
      </c>
      <c r="C11" s="10">
        <f ca="1">+SUMIF('TA 2025'!F:K,'RENTA WSA'!A11,'TA 2025'!K:K)</f>
        <v>6399.96</v>
      </c>
      <c r="D11" s="10">
        <v>294</v>
      </c>
      <c r="E11" s="10">
        <f ca="1">+SUMIF('Ingénierie 2025 2.0'!B:I,A11,'Ingénierie 2025 2.0'!I:I)/2</f>
        <v>5530</v>
      </c>
      <c r="F11" s="10">
        <f t="shared" ca="1" si="1"/>
        <v>13893.915000000001</v>
      </c>
    </row>
    <row r="12" spans="1:11" x14ac:dyDescent="0.3">
      <c r="A12" t="s">
        <v>123</v>
      </c>
      <c r="B12" s="10">
        <f ca="1">+SUMIF('Formation 2025 WSA'!D:AC,'RENTA WSA'!A12,'Formation 2025 WSA'!AC:AC)</f>
        <v>3300</v>
      </c>
      <c r="C12" s="10">
        <f ca="1">+SUMIF('TA 2025'!F:K,'RENTA WSA'!A12,'TA 2025'!K:K)</f>
        <v>4800</v>
      </c>
      <c r="D12" s="10">
        <f ca="1">+SUMIF('Ingénierie 2025 WSA'!B:E,'RENTA WSA'!A12,'Ingénierie 2025 WSA'!E:E)</f>
        <v>0</v>
      </c>
      <c r="E12" s="10">
        <f ca="1">+SUMIF('Ingénierie 2025 2.0'!B:I,A12,'Ingénierie 2025 2.0'!I:I)</f>
        <v>0</v>
      </c>
      <c r="F12" s="10">
        <f t="shared" ca="1" si="1"/>
        <v>8100</v>
      </c>
    </row>
    <row r="13" spans="1:11" x14ac:dyDescent="0.3">
      <c r="A13" t="s">
        <v>139</v>
      </c>
      <c r="B13" s="10">
        <f ca="1">+SUMIF('Formation 2025 WSA'!D:AC,'RENTA WSA'!A13,'Formation 2025 WSA'!AC:AC)</f>
        <v>5400</v>
      </c>
      <c r="C13" s="10">
        <f ca="1">+SUMIF('TA 2025'!F:K,'RENTA WSA'!A13,'TA 2025'!K:K)</f>
        <v>0</v>
      </c>
      <c r="D13" s="10">
        <f ca="1">+SUMIF('Ingénierie 2025 WSA'!B:E,'RENTA WSA'!A13,'Ingénierie 2025 WSA'!E:E)</f>
        <v>0</v>
      </c>
      <c r="E13" s="10">
        <f ca="1">+SUMIF('Ingénierie 2025 2.0'!B:I,A13,'Ingénierie 2025 2.0'!I:I)</f>
        <v>0</v>
      </c>
      <c r="F13" s="10">
        <f t="shared" ca="1" si="1"/>
        <v>5400</v>
      </c>
    </row>
    <row r="14" spans="1:11" x14ac:dyDescent="0.3">
      <c r="A14" t="s">
        <v>146</v>
      </c>
      <c r="B14" s="10">
        <f ca="1">+SUMIF('Formation 2025 WSA'!D:AC,'RENTA WSA'!A14,'Formation 2025 WSA'!AC:AC)</f>
        <v>2100</v>
      </c>
      <c r="C14" s="10">
        <f ca="1">+SUMIF('TA 2025'!F:K,'RENTA WSA'!A14,'TA 2025'!K:K)</f>
        <v>0</v>
      </c>
      <c r="D14" s="10">
        <f ca="1">+SUMIF('Ingénierie 2025 WSA'!B:E,'RENTA WSA'!A14,'Ingénierie 2025 WSA'!E:E)</f>
        <v>0</v>
      </c>
      <c r="E14" s="10">
        <f ca="1">+SUMIF('Ingénierie 2025 2.0'!B:I,A14,'Ingénierie 2025 2.0'!I:I)</f>
        <v>0</v>
      </c>
      <c r="F14" s="10">
        <f t="shared" ca="1" si="1"/>
        <v>2100</v>
      </c>
    </row>
    <row r="15" spans="1:11" x14ac:dyDescent="0.3">
      <c r="A15" t="s">
        <v>86</v>
      </c>
      <c r="B15" s="10">
        <f ca="1">+SUMIF('Formation 2025 WSA'!D:AC,'RENTA WSA'!A15,'Formation 2025 WSA'!AC:AC)</f>
        <v>2430</v>
      </c>
      <c r="C15" s="10">
        <f ca="1">+SUMIF('TA 2025'!F:K,'RENTA WSA'!A15,'TA 2025'!K:K)</f>
        <v>0</v>
      </c>
      <c r="D15" s="10">
        <f ca="1">+SUMIF('Ingénierie 2025 WSA'!B:E,'RENTA WSA'!A15,'Ingénierie 2025 WSA'!E:E)</f>
        <v>0</v>
      </c>
      <c r="E15" s="10">
        <f ca="1">+SUMIF('Ingénierie 2025 2.0'!B:I,A15,'Ingénierie 2025 2.0'!I:I)</f>
        <v>0</v>
      </c>
      <c r="F15" s="10">
        <f t="shared" ca="1" si="1"/>
        <v>2430</v>
      </c>
    </row>
    <row r="16" spans="1:11" x14ac:dyDescent="0.3">
      <c r="A16" t="s">
        <v>271</v>
      </c>
      <c r="B16" s="10">
        <f ca="1">+SUMIF('Formation 2025 WSA'!D:AC,'RENTA WSA'!A16,'Formation 2025 WSA'!AC:AC)</f>
        <v>2250</v>
      </c>
      <c r="C16" s="10">
        <f ca="1">+SUMIF('TA 2025'!F:K,'RENTA WSA'!A16,'TA 2025'!K:K)</f>
        <v>0</v>
      </c>
      <c r="D16" s="10">
        <f ca="1">+SUMIF('Ingénierie 2025 WSA'!B:E,'RENTA WSA'!A16,'Ingénierie 2025 WSA'!E:E)</f>
        <v>0</v>
      </c>
      <c r="E16" s="10">
        <f ca="1">+SUMIF('Ingénierie 2025 2.0'!B:I,A16,'Ingénierie 2025 2.0'!I:I)</f>
        <v>0</v>
      </c>
      <c r="F16" s="10">
        <f t="shared" ca="1" si="1"/>
        <v>2250</v>
      </c>
    </row>
    <row r="17" spans="1:6" x14ac:dyDescent="0.3">
      <c r="A17" t="s">
        <v>168</v>
      </c>
      <c r="B17" s="10">
        <f ca="1">+SUMIF('Formation 2025 WSA'!D:AC,'RENTA WSA'!A17,'Formation 2025 WSA'!AC:AC)</f>
        <v>3500</v>
      </c>
      <c r="C17" s="10">
        <f ca="1">+SUMIF('TA 2025'!F:K,'RENTA WSA'!A17,'TA 2025'!K:K)</f>
        <v>1600</v>
      </c>
      <c r="D17" s="10">
        <f ca="1">+SUMIF('Ingénierie 2025 WSA'!B:E,'RENTA WSA'!A17,'Ingénierie 2025 WSA'!E:E)</f>
        <v>0</v>
      </c>
      <c r="E17" s="10">
        <f ca="1">+SUMIF('Ingénierie 2025 2.0'!B:I,A17,'Ingénierie 2025 2.0'!I:I)</f>
        <v>0</v>
      </c>
      <c r="F17" s="10">
        <f t="shared" ca="1" si="1"/>
        <v>5100</v>
      </c>
    </row>
    <row r="19" spans="1:6" x14ac:dyDescent="0.3">
      <c r="A19" t="s">
        <v>79</v>
      </c>
      <c r="B19" s="10">
        <f>+'Formation 2025 WSA'!AD1</f>
        <v>136333.33333333328</v>
      </c>
      <c r="C19" s="10">
        <f>+'TA 2025'!J1</f>
        <v>55000</v>
      </c>
      <c r="D19" s="10">
        <v>101000</v>
      </c>
      <c r="E19" s="10">
        <v>0</v>
      </c>
      <c r="F19" s="10">
        <f>SUM(B19:E19)</f>
        <v>292333.33333333326</v>
      </c>
    </row>
    <row r="20" spans="1:6" x14ac:dyDescent="0.3">
      <c r="A20" t="s">
        <v>278</v>
      </c>
      <c r="B20" s="12">
        <f ca="1">+B19-B1</f>
        <v>96015.878333333283</v>
      </c>
      <c r="C20" s="12">
        <f t="shared" ref="C20:E20" ca="1" si="3">+C19-C1</f>
        <v>31400.04</v>
      </c>
      <c r="D20" s="12">
        <f t="shared" ca="1" si="3"/>
        <v>29506</v>
      </c>
      <c r="E20" s="12">
        <f t="shared" ca="1" si="3"/>
        <v>-13790</v>
      </c>
      <c r="F20" s="10">
        <f ca="1">SUM(B20:E20)</f>
        <v>143131.91833333328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ddff33-2cbb-4c02-ad32-d0d5d99bbd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BFED12025E348B2F9C0F223C99F19" ma:contentTypeVersion="12" ma:contentTypeDescription="Crée un document." ma:contentTypeScope="" ma:versionID="0d69de192e0e600b446fe956baf637d6">
  <xsd:schema xmlns:xsd="http://www.w3.org/2001/XMLSchema" xmlns:xs="http://www.w3.org/2001/XMLSchema" xmlns:p="http://schemas.microsoft.com/office/2006/metadata/properties" xmlns:ns2="fcddff33-2cbb-4c02-ad32-d0d5d99bbd1c" xmlns:ns3="833439fe-958c-43d6-bd50-2dd49a3e2224" targetNamespace="http://schemas.microsoft.com/office/2006/metadata/properties" ma:root="true" ma:fieldsID="e5a8ac9478ed5b18f3ac4dc42379fc5a" ns2:_="" ns3:_="">
    <xsd:import namespace="fcddff33-2cbb-4c02-ad32-d0d5d99bbd1c"/>
    <xsd:import namespace="833439fe-958c-43d6-bd50-2dd49a3e22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dff33-2cbb-4c02-ad32-d0d5d99bbd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f61598aa-4267-48db-a4ae-a038a340c0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439fe-958c-43d6-bd50-2dd49a3e22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1719B7-62C0-44F0-994B-D505C9818B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30D481-DE40-4664-8B87-68E4DACCB414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833439fe-958c-43d6-bd50-2dd49a3e2224"/>
    <ds:schemaRef ds:uri="http://schemas.microsoft.com/office/2006/documentManagement/types"/>
    <ds:schemaRef ds:uri="fcddff33-2cbb-4c02-ad32-d0d5d99bbd1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0A3A97-1F5D-4808-BE25-EF545364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ddff33-2cbb-4c02-ad32-d0d5d99bbd1c"/>
    <ds:schemaRef ds:uri="833439fe-958c-43d6-bd50-2dd49a3e22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PAC EXTERNES</vt:lpstr>
      <vt:lpstr>Formation 2025 2.0</vt:lpstr>
      <vt:lpstr>Ingénierie 2025 2.0</vt:lpstr>
      <vt:lpstr>Formation 2025 WSA</vt:lpstr>
      <vt:lpstr>Ingénierie 2025 WSA</vt:lpstr>
      <vt:lpstr>TA 2025</vt:lpstr>
      <vt:lpstr>COUT ADV+ REMUNERATION EXTERNES</vt:lpstr>
      <vt:lpstr>Matrice</vt:lpstr>
      <vt:lpstr>RENTA WSA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 LARUE</dc:creator>
  <cp:keywords/>
  <dc:description/>
  <cp:lastModifiedBy>Ilyass Gotni</cp:lastModifiedBy>
  <cp:revision/>
  <dcterms:created xsi:type="dcterms:W3CDTF">2024-09-06T10:16:13Z</dcterms:created>
  <dcterms:modified xsi:type="dcterms:W3CDTF">2025-07-15T10:34:46Z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0x01010041FBFED12025E348B2F9C0F223C99F19</vt:lpwstr>
  </property>
  <property fmtid="{D5CDD505-2E9C-101B-9397-08002B2CF9AE}" pid="3" name="MediaServiceImageTags">
    <vt:lpwstr/>
  </property>
</Properties>
</file>